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" yWindow="-12" windowWidth="14760" windowHeight="4728" firstSheet="1" activeTab="2"/>
  </bookViews>
  <sheets>
    <sheet name="Noncovid deaths ONS-NHS" sheetId="1" state="hidden" r:id="rId1"/>
    <sheet name="NONcovid deaths ONS-NHS+" sheetId="3" r:id="rId2"/>
    <sheet name="Covid death ONS" sheetId="4" r:id="rId3"/>
    <sheet name="ALL DEATHS ONS" sheetId="5" r:id="rId4"/>
    <sheet name="Table 5 ONS" sheetId="6" r:id="rId5"/>
    <sheet name="Table 4 ONS" sheetId="7" r:id="rId6"/>
  </sheets>
  <calcPr calcId="124519"/>
</workbook>
</file>

<file path=xl/calcChain.xml><?xml version="1.0" encoding="utf-8"?>
<calcChain xmlns="http://schemas.openxmlformats.org/spreadsheetml/2006/main">
  <c r="C4" i="5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3"/>
  <c r="E3"/>
  <c r="M5" i="4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4"/>
  <c r="K5"/>
  <c r="AA6" s="1"/>
  <c r="K6"/>
  <c r="K7"/>
  <c r="AA8" s="1"/>
  <c r="K8"/>
  <c r="K9"/>
  <c r="AA10" s="1"/>
  <c r="K10"/>
  <c r="AA11" s="1"/>
  <c r="K11"/>
  <c r="K12"/>
  <c r="K13"/>
  <c r="AA14" s="1"/>
  <c r="K14"/>
  <c r="AA15" s="1"/>
  <c r="K15"/>
  <c r="AA16" s="1"/>
  <c r="K16"/>
  <c r="AA17" s="1"/>
  <c r="K17"/>
  <c r="AA18" s="1"/>
  <c r="K18"/>
  <c r="AA19" s="1"/>
  <c r="K19"/>
  <c r="AA20" s="1"/>
  <c r="K20"/>
  <c r="AA21" s="1"/>
  <c r="K21"/>
  <c r="AA22" s="1"/>
  <c r="K22"/>
  <c r="K23"/>
  <c r="K24"/>
  <c r="AA25" s="1"/>
  <c r="K25"/>
  <c r="AA26" s="1"/>
  <c r="K26"/>
  <c r="AA27" s="1"/>
  <c r="K27"/>
  <c r="K28"/>
  <c r="AA29" s="1"/>
  <c r="K29"/>
  <c r="K4"/>
  <c r="AA5" s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4"/>
  <c r="J30"/>
  <c r="Q12"/>
  <c r="Q23"/>
  <c r="Q26"/>
  <c r="O4" i="5"/>
  <c r="R4" s="1"/>
  <c r="AA12" i="4"/>
  <c r="AA13"/>
  <c r="AA23"/>
  <c r="AA24"/>
  <c r="S5"/>
  <c r="V5" s="1"/>
  <c r="O4" i="3"/>
  <c r="R4" s="1"/>
  <c r="Q27" i="4" l="1"/>
  <c r="Y5"/>
  <c r="AA28"/>
  <c r="Q20"/>
  <c r="Q19"/>
  <c r="Q8"/>
  <c r="Q11"/>
  <c r="Q25"/>
  <c r="Q13"/>
  <c r="Q6"/>
  <c r="AA7"/>
  <c r="Q24"/>
  <c r="Q18"/>
  <c r="Q21"/>
  <c r="Q9"/>
  <c r="AA9"/>
  <c r="Q14"/>
  <c r="G30"/>
  <c r="Q7"/>
  <c r="Q15"/>
  <c r="M30"/>
  <c r="C99" s="1"/>
  <c r="D30"/>
  <c r="C98" s="1"/>
  <c r="Q28"/>
  <c r="Q16"/>
  <c r="Q29"/>
  <c r="Q22"/>
  <c r="Q10"/>
  <c r="Q17"/>
  <c r="Q5"/>
  <c r="Z5"/>
  <c r="Q4"/>
  <c r="I4" i="3" l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3"/>
  <c r="D4"/>
  <c r="W4" s="1"/>
  <c r="D5"/>
  <c r="W5" s="1"/>
  <c r="D6"/>
  <c r="W6" s="1"/>
  <c r="D7"/>
  <c r="W7" s="1"/>
  <c r="D8"/>
  <c r="W8" s="1"/>
  <c r="D9"/>
  <c r="W9" s="1"/>
  <c r="D10"/>
  <c r="W10" s="1"/>
  <c r="D11"/>
  <c r="W11" s="1"/>
  <c r="D12"/>
  <c r="W12" s="1"/>
  <c r="D13"/>
  <c r="W13" s="1"/>
  <c r="D14"/>
  <c r="W14" s="1"/>
  <c r="D15"/>
  <c r="W15" s="1"/>
  <c r="D16"/>
  <c r="W16" s="1"/>
  <c r="D17"/>
  <c r="W17" s="1"/>
  <c r="D18"/>
  <c r="W18" s="1"/>
  <c r="D19"/>
  <c r="W19" s="1"/>
  <c r="D20"/>
  <c r="W20" s="1"/>
  <c r="D21"/>
  <c r="W21" s="1"/>
  <c r="D22"/>
  <c r="W22" s="1"/>
  <c r="D23"/>
  <c r="W23" s="1"/>
  <c r="D24"/>
  <c r="W24" s="1"/>
  <c r="D25"/>
  <c r="W25" s="1"/>
  <c r="D26"/>
  <c r="W26" s="1"/>
  <c r="D27"/>
  <c r="W27" s="1"/>
  <c r="D28"/>
  <c r="W28" s="1"/>
  <c r="D3"/>
  <c r="B4"/>
  <c r="U4" s="1"/>
  <c r="B5"/>
  <c r="B5" i="5" s="1"/>
  <c r="U5" s="1"/>
  <c r="B6" i="3"/>
  <c r="B7"/>
  <c r="B8"/>
  <c r="U8" s="1"/>
  <c r="B9"/>
  <c r="U9" s="1"/>
  <c r="B10"/>
  <c r="B11"/>
  <c r="B12"/>
  <c r="B13"/>
  <c r="B13" i="5" s="1"/>
  <c r="U13" s="1"/>
  <c r="B14" i="3"/>
  <c r="B14" i="5" s="1"/>
  <c r="U14" s="1"/>
  <c r="B15" i="3"/>
  <c r="B16"/>
  <c r="B16" i="5" s="1"/>
  <c r="U16" s="1"/>
  <c r="B17" i="3"/>
  <c r="B17" i="5" s="1"/>
  <c r="U17" s="1"/>
  <c r="B18" i="3"/>
  <c r="B19"/>
  <c r="B19" i="5" s="1"/>
  <c r="U19" s="1"/>
  <c r="B20" i="3"/>
  <c r="U20" s="1"/>
  <c r="B21"/>
  <c r="U21" s="1"/>
  <c r="B22"/>
  <c r="B23"/>
  <c r="B24"/>
  <c r="B25"/>
  <c r="B25" i="5" s="1"/>
  <c r="U25" s="1"/>
  <c r="B26" i="3"/>
  <c r="B26" i="5" s="1"/>
  <c r="K26" s="1"/>
  <c r="B27" i="3"/>
  <c r="B28"/>
  <c r="B28" i="5" s="1"/>
  <c r="K28" s="1"/>
  <c r="B3" i="3"/>
  <c r="B3" i="5" s="1"/>
  <c r="AA30" i="4"/>
  <c r="E99" s="1"/>
  <c r="Q30"/>
  <c r="D99" s="1"/>
  <c r="O28" i="5"/>
  <c r="R28" s="1"/>
  <c r="O27"/>
  <c r="R27" s="1"/>
  <c r="R26"/>
  <c r="O26"/>
  <c r="O25"/>
  <c r="R25" s="1"/>
  <c r="O24"/>
  <c r="R24" s="1"/>
  <c r="O23"/>
  <c r="R23" s="1"/>
  <c r="O22"/>
  <c r="R22" s="1"/>
  <c r="R21"/>
  <c r="O21"/>
  <c r="O20"/>
  <c r="R20" s="1"/>
  <c r="O19"/>
  <c r="R19" s="1"/>
  <c r="R18"/>
  <c r="O18"/>
  <c r="O17"/>
  <c r="R17" s="1"/>
  <c r="O16"/>
  <c r="R16" s="1"/>
  <c r="O15"/>
  <c r="R15" s="1"/>
  <c r="O14"/>
  <c r="R14" s="1"/>
  <c r="O13"/>
  <c r="R13" s="1"/>
  <c r="O12"/>
  <c r="R12" s="1"/>
  <c r="O11"/>
  <c r="R11" s="1"/>
  <c r="O10"/>
  <c r="R10" s="1"/>
  <c r="O9"/>
  <c r="R9" s="1"/>
  <c r="O8"/>
  <c r="R8" s="1"/>
  <c r="O7"/>
  <c r="R7" s="1"/>
  <c r="O6"/>
  <c r="R6" s="1"/>
  <c r="O5"/>
  <c r="R5" s="1"/>
  <c r="S29" i="4"/>
  <c r="S28"/>
  <c r="Z28" s="1"/>
  <c r="S27"/>
  <c r="S26"/>
  <c r="S25"/>
  <c r="S24"/>
  <c r="Z24" s="1"/>
  <c r="S23"/>
  <c r="S22"/>
  <c r="Z22" s="1"/>
  <c r="S21"/>
  <c r="Z21" s="1"/>
  <c r="S20"/>
  <c r="S19"/>
  <c r="Z19" s="1"/>
  <c r="S18"/>
  <c r="S17"/>
  <c r="S16"/>
  <c r="Z16" s="1"/>
  <c r="S15"/>
  <c r="Z15" s="1"/>
  <c r="S14"/>
  <c r="S13"/>
  <c r="Z13" s="1"/>
  <c r="S12"/>
  <c r="S11"/>
  <c r="S10"/>
  <c r="Z10" s="1"/>
  <c r="S9"/>
  <c r="Z9" s="1"/>
  <c r="S8"/>
  <c r="S7"/>
  <c r="Z7" s="1"/>
  <c r="S6"/>
  <c r="Z6" s="1"/>
  <c r="H4" i="5"/>
  <c r="W4" s="1"/>
  <c r="H5"/>
  <c r="W5" s="1"/>
  <c r="H6"/>
  <c r="W6" s="1"/>
  <c r="H7"/>
  <c r="W7" s="1"/>
  <c r="H8"/>
  <c r="W8" s="1"/>
  <c r="H9"/>
  <c r="W9" s="1"/>
  <c r="H10"/>
  <c r="W10" s="1"/>
  <c r="H11"/>
  <c r="W11" s="1"/>
  <c r="H12"/>
  <c r="W12" s="1"/>
  <c r="H13"/>
  <c r="W13" s="1"/>
  <c r="H14"/>
  <c r="H15"/>
  <c r="W15" s="1"/>
  <c r="H16"/>
  <c r="W16" s="1"/>
  <c r="H17"/>
  <c r="W17" s="1"/>
  <c r="H18"/>
  <c r="W18" s="1"/>
  <c r="H19"/>
  <c r="W19" s="1"/>
  <c r="H20"/>
  <c r="W20" s="1"/>
  <c r="H21"/>
  <c r="W21" s="1"/>
  <c r="H22"/>
  <c r="W22" s="1"/>
  <c r="H23"/>
  <c r="W23" s="1"/>
  <c r="H24"/>
  <c r="W24" s="1"/>
  <c r="H25"/>
  <c r="W25" s="1"/>
  <c r="H26"/>
  <c r="H27"/>
  <c r="W27" s="1"/>
  <c r="H28"/>
  <c r="W28" s="1"/>
  <c r="H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3"/>
  <c r="I3" i="3"/>
  <c r="G4"/>
  <c r="G5"/>
  <c r="N5" s="1"/>
  <c r="G6"/>
  <c r="G7"/>
  <c r="G8"/>
  <c r="G9"/>
  <c r="G10"/>
  <c r="N10" s="1"/>
  <c r="G11"/>
  <c r="N11" s="1"/>
  <c r="G12"/>
  <c r="N12" s="1"/>
  <c r="G13"/>
  <c r="N13" s="1"/>
  <c r="G14"/>
  <c r="G15"/>
  <c r="G16"/>
  <c r="G17"/>
  <c r="N17" s="1"/>
  <c r="G18"/>
  <c r="G19"/>
  <c r="G20"/>
  <c r="G21"/>
  <c r="G22"/>
  <c r="N22" s="1"/>
  <c r="G23"/>
  <c r="N23" s="1"/>
  <c r="G24"/>
  <c r="N24" s="1"/>
  <c r="G25"/>
  <c r="N25" s="1"/>
  <c r="G26"/>
  <c r="G27"/>
  <c r="G28"/>
  <c r="G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3"/>
  <c r="E4"/>
  <c r="E5"/>
  <c r="E6"/>
  <c r="L6" s="1"/>
  <c r="E7"/>
  <c r="E8"/>
  <c r="E9"/>
  <c r="E10"/>
  <c r="E11"/>
  <c r="E12"/>
  <c r="E13"/>
  <c r="E14"/>
  <c r="E15"/>
  <c r="L15" s="1"/>
  <c r="E16"/>
  <c r="E17"/>
  <c r="E18"/>
  <c r="L18" s="1"/>
  <c r="E19"/>
  <c r="E20"/>
  <c r="E21"/>
  <c r="E22"/>
  <c r="E23"/>
  <c r="E24"/>
  <c r="E25"/>
  <c r="E26"/>
  <c r="E27"/>
  <c r="L27" s="1"/>
  <c r="E28"/>
  <c r="E3"/>
  <c r="C4"/>
  <c r="V4" s="1"/>
  <c r="C5"/>
  <c r="C6"/>
  <c r="C7"/>
  <c r="C8"/>
  <c r="C9"/>
  <c r="C10"/>
  <c r="C11"/>
  <c r="C12"/>
  <c r="C13"/>
  <c r="C14"/>
  <c r="V14" s="1"/>
  <c r="C15"/>
  <c r="V15" s="1"/>
  <c r="C16"/>
  <c r="C17"/>
  <c r="C18"/>
  <c r="C19"/>
  <c r="C20"/>
  <c r="C21"/>
  <c r="C22"/>
  <c r="C23"/>
  <c r="C24"/>
  <c r="C25"/>
  <c r="C26"/>
  <c r="V26" s="1"/>
  <c r="C27"/>
  <c r="V27" s="1"/>
  <c r="C28"/>
  <c r="C3"/>
  <c r="AF6" i="6"/>
  <c r="B10" i="5"/>
  <c r="U10" s="1"/>
  <c r="B11"/>
  <c r="U11" s="1"/>
  <c r="B15"/>
  <c r="U15" s="1"/>
  <c r="B22"/>
  <c r="U22" s="1"/>
  <c r="B23"/>
  <c r="U23" s="1"/>
  <c r="B27"/>
  <c r="K27" s="1"/>
  <c r="E4"/>
  <c r="G4"/>
  <c r="I4"/>
  <c r="E5"/>
  <c r="G5"/>
  <c r="I5"/>
  <c r="E6"/>
  <c r="G6"/>
  <c r="I6"/>
  <c r="E7"/>
  <c r="G7"/>
  <c r="I7"/>
  <c r="E8"/>
  <c r="G8"/>
  <c r="I8"/>
  <c r="E9"/>
  <c r="G9"/>
  <c r="I9"/>
  <c r="E10"/>
  <c r="G10"/>
  <c r="I10"/>
  <c r="E11"/>
  <c r="G11"/>
  <c r="I11"/>
  <c r="E12"/>
  <c r="G12"/>
  <c r="I12"/>
  <c r="E13"/>
  <c r="G13"/>
  <c r="I13"/>
  <c r="E14"/>
  <c r="G14"/>
  <c r="I14"/>
  <c r="E15"/>
  <c r="G15"/>
  <c r="I15"/>
  <c r="E16"/>
  <c r="G16"/>
  <c r="I16"/>
  <c r="E17"/>
  <c r="G17"/>
  <c r="I17"/>
  <c r="E18"/>
  <c r="G18"/>
  <c r="I18"/>
  <c r="E19"/>
  <c r="G19"/>
  <c r="I19"/>
  <c r="E20"/>
  <c r="G20"/>
  <c r="I20"/>
  <c r="E21"/>
  <c r="G21"/>
  <c r="I21"/>
  <c r="E22"/>
  <c r="G22"/>
  <c r="I22"/>
  <c r="M22" s="1"/>
  <c r="E23"/>
  <c r="G23"/>
  <c r="I23"/>
  <c r="E24"/>
  <c r="G24"/>
  <c r="I24"/>
  <c r="E25"/>
  <c r="G25"/>
  <c r="I25"/>
  <c r="E26"/>
  <c r="G26"/>
  <c r="I26"/>
  <c r="E27"/>
  <c r="G27"/>
  <c r="I27"/>
  <c r="E28"/>
  <c r="G28"/>
  <c r="I28"/>
  <c r="I3"/>
  <c r="G3"/>
  <c r="P29" i="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4"/>
  <c r="O28" i="3"/>
  <c r="R28" s="1"/>
  <c r="O27"/>
  <c r="R27" s="1"/>
  <c r="O26"/>
  <c r="R26" s="1"/>
  <c r="O25"/>
  <c r="R25" s="1"/>
  <c r="O24"/>
  <c r="R24" s="1"/>
  <c r="O23"/>
  <c r="R23" s="1"/>
  <c r="O22"/>
  <c r="R22" s="1"/>
  <c r="O21"/>
  <c r="R21" s="1"/>
  <c r="O20"/>
  <c r="R20" s="1"/>
  <c r="O19"/>
  <c r="R19" s="1"/>
  <c r="O18"/>
  <c r="R18" s="1"/>
  <c r="O17"/>
  <c r="R17" s="1"/>
  <c r="O16"/>
  <c r="R16" s="1"/>
  <c r="O15"/>
  <c r="R15" s="1"/>
  <c r="O14"/>
  <c r="R14" s="1"/>
  <c r="O13"/>
  <c r="R13" s="1"/>
  <c r="O12"/>
  <c r="R12" s="1"/>
  <c r="O11"/>
  <c r="R11" s="1"/>
  <c r="O10"/>
  <c r="R10" s="1"/>
  <c r="O9"/>
  <c r="R9" s="1"/>
  <c r="O8"/>
  <c r="R8" s="1"/>
  <c r="O7"/>
  <c r="R7" s="1"/>
  <c r="O6"/>
  <c r="R6" s="1"/>
  <c r="O5"/>
  <c r="R5" s="1"/>
  <c r="L14"/>
  <c r="D26" i="1"/>
  <c r="E26"/>
  <c r="C26"/>
  <c r="D17"/>
  <c r="E17"/>
  <c r="J17"/>
  <c r="O17"/>
  <c r="R17" s="1"/>
  <c r="C17" s="1"/>
  <c r="I26"/>
  <c r="M26"/>
  <c r="E2"/>
  <c r="E3"/>
  <c r="E4"/>
  <c r="E5"/>
  <c r="E6"/>
  <c r="O2"/>
  <c r="R2" s="1"/>
  <c r="C2" s="1"/>
  <c r="O3"/>
  <c r="R3" s="1"/>
  <c r="C3" s="1"/>
  <c r="O4"/>
  <c r="R4" s="1"/>
  <c r="C4" s="1"/>
  <c r="O5"/>
  <c r="O6"/>
  <c r="R6" s="1"/>
  <c r="C6" s="1"/>
  <c r="E7"/>
  <c r="O7"/>
  <c r="R7" s="1"/>
  <c r="C7" s="1"/>
  <c r="E8"/>
  <c r="E9"/>
  <c r="E10"/>
  <c r="E11"/>
  <c r="E12"/>
  <c r="E13"/>
  <c r="E14"/>
  <c r="E15"/>
  <c r="E16"/>
  <c r="E18"/>
  <c r="E19"/>
  <c r="E20"/>
  <c r="E21"/>
  <c r="E22"/>
  <c r="E23"/>
  <c r="E24"/>
  <c r="E25"/>
  <c r="O8"/>
  <c r="R8" s="1"/>
  <c r="C8" s="1"/>
  <c r="O9"/>
  <c r="R9" s="1"/>
  <c r="C9" s="1"/>
  <c r="O10"/>
  <c r="R10" s="1"/>
  <c r="C10" s="1"/>
  <c r="O11"/>
  <c r="R11" s="1"/>
  <c r="C11" s="1"/>
  <c r="O12"/>
  <c r="R12" s="1"/>
  <c r="C12" s="1"/>
  <c r="O13"/>
  <c r="R13" s="1"/>
  <c r="C13" s="1"/>
  <c r="O14"/>
  <c r="R14" s="1"/>
  <c r="C14" s="1"/>
  <c r="J2"/>
  <c r="J3"/>
  <c r="J4"/>
  <c r="J5"/>
  <c r="J6"/>
  <c r="J7"/>
  <c r="J8"/>
  <c r="J9"/>
  <c r="J10"/>
  <c r="J11"/>
  <c r="J12"/>
  <c r="J13"/>
  <c r="J14"/>
  <c r="J15"/>
  <c r="J16"/>
  <c r="J18"/>
  <c r="J19"/>
  <c r="J20"/>
  <c r="J21"/>
  <c r="J22"/>
  <c r="J23"/>
  <c r="J24"/>
  <c r="J25"/>
  <c r="O15"/>
  <c r="R15" s="1"/>
  <c r="C15" s="1"/>
  <c r="O16"/>
  <c r="R16" s="1"/>
  <c r="C16" s="1"/>
  <c r="O18"/>
  <c r="R18" s="1"/>
  <c r="C18" s="1"/>
  <c r="R19"/>
  <c r="C19" s="1"/>
  <c r="O19"/>
  <c r="O20"/>
  <c r="R20" s="1"/>
  <c r="C20" s="1"/>
  <c r="O21"/>
  <c r="R21" s="1"/>
  <c r="C21" s="1"/>
  <c r="O22"/>
  <c r="R22" s="1"/>
  <c r="C22" s="1"/>
  <c r="R23"/>
  <c r="C23" s="1"/>
  <c r="O23"/>
  <c r="O24"/>
  <c r="R24" s="1"/>
  <c r="C24" s="1"/>
  <c r="O25"/>
  <c r="R25" s="1"/>
  <c r="C25" s="1"/>
  <c r="K26"/>
  <c r="L26"/>
  <c r="M25" i="5" l="1"/>
  <c r="V25"/>
  <c r="L108" s="1"/>
  <c r="V13"/>
  <c r="L96" s="1"/>
  <c r="L25" i="3"/>
  <c r="L13"/>
  <c r="F112" s="1"/>
  <c r="N19"/>
  <c r="N7"/>
  <c r="L5"/>
  <c r="L24"/>
  <c r="L12"/>
  <c r="L26"/>
  <c r="N18"/>
  <c r="N6"/>
  <c r="L28"/>
  <c r="L16"/>
  <c r="L4"/>
  <c r="F104"/>
  <c r="N21"/>
  <c r="N9"/>
  <c r="B4" i="5"/>
  <c r="U4" s="1"/>
  <c r="N28" i="3"/>
  <c r="N16"/>
  <c r="N4"/>
  <c r="P30" i="4"/>
  <c r="V16"/>
  <c r="Y16" s="1"/>
  <c r="V15"/>
  <c r="Y15" s="1"/>
  <c r="O30"/>
  <c r="D98" s="1"/>
  <c r="V26"/>
  <c r="Y26" s="1"/>
  <c r="Z26"/>
  <c r="V25"/>
  <c r="Y25" s="1"/>
  <c r="Z25"/>
  <c r="V14"/>
  <c r="Y14" s="1"/>
  <c r="Z14"/>
  <c r="V23"/>
  <c r="Y23" s="1"/>
  <c r="Z23"/>
  <c r="V12"/>
  <c r="Y12" s="1"/>
  <c r="Z12"/>
  <c r="V11"/>
  <c r="Y11" s="1"/>
  <c r="Z11"/>
  <c r="V20"/>
  <c r="Y20" s="1"/>
  <c r="Z20"/>
  <c r="V8"/>
  <c r="Y8" s="1"/>
  <c r="Z8"/>
  <c r="V18"/>
  <c r="Y18" s="1"/>
  <c r="Z18"/>
  <c r="V29"/>
  <c r="Y29" s="1"/>
  <c r="Z29"/>
  <c r="V17"/>
  <c r="Y17" s="1"/>
  <c r="Z17"/>
  <c r="V28"/>
  <c r="Y28" s="1"/>
  <c r="V23" i="5"/>
  <c r="L106" s="1"/>
  <c r="V27" i="4"/>
  <c r="Y27" s="1"/>
  <c r="Z27"/>
  <c r="V4" i="5"/>
  <c r="V22"/>
  <c r="L105" s="1"/>
  <c r="V10"/>
  <c r="L93" s="1"/>
  <c r="V11"/>
  <c r="L94" s="1"/>
  <c r="V28" i="3"/>
  <c r="V16"/>
  <c r="L19"/>
  <c r="V18"/>
  <c r="V6"/>
  <c r="L20"/>
  <c r="L8"/>
  <c r="U22"/>
  <c r="K121" s="1"/>
  <c r="U10"/>
  <c r="L7"/>
  <c r="V19"/>
  <c r="V7"/>
  <c r="L21"/>
  <c r="L9"/>
  <c r="U23"/>
  <c r="K122" s="1"/>
  <c r="U11"/>
  <c r="B24" i="5"/>
  <c r="U24" s="1"/>
  <c r="M107" s="1"/>
  <c r="U24" i="3"/>
  <c r="B12" i="5"/>
  <c r="U12" s="1"/>
  <c r="M95" s="1"/>
  <c r="U12" i="3"/>
  <c r="L111" s="1"/>
  <c r="U7"/>
  <c r="B20" i="5"/>
  <c r="U20" s="1"/>
  <c r="M103" s="1"/>
  <c r="V20" i="3"/>
  <c r="K119" s="1"/>
  <c r="V8"/>
  <c r="L22"/>
  <c r="L10"/>
  <c r="U19"/>
  <c r="L118" s="1"/>
  <c r="V5"/>
  <c r="B21" i="5"/>
  <c r="U21" s="1"/>
  <c r="B7"/>
  <c r="U7" s="1"/>
  <c r="M90" s="1"/>
  <c r="V21" i="3"/>
  <c r="V9"/>
  <c r="U25"/>
  <c r="U13"/>
  <c r="K112" s="1"/>
  <c r="H29"/>
  <c r="B8" i="5"/>
  <c r="U8" s="1"/>
  <c r="M91" s="1"/>
  <c r="V22" i="3"/>
  <c r="V10"/>
  <c r="U26"/>
  <c r="L125" s="1"/>
  <c r="U14"/>
  <c r="L113" s="1"/>
  <c r="V17"/>
  <c r="B9" i="5"/>
  <c r="U9" s="1"/>
  <c r="M92" s="1"/>
  <c r="V23" i="3"/>
  <c r="V11"/>
  <c r="U27"/>
  <c r="L126" s="1"/>
  <c r="U15"/>
  <c r="L114" s="1"/>
  <c r="L120"/>
  <c r="V24"/>
  <c r="V12"/>
  <c r="U28"/>
  <c r="U16"/>
  <c r="V25"/>
  <c r="V13"/>
  <c r="U17"/>
  <c r="U5"/>
  <c r="L104" s="1"/>
  <c r="B18" i="5"/>
  <c r="U18" s="1"/>
  <c r="M101" s="1"/>
  <c r="U18" i="3"/>
  <c r="L117" s="1"/>
  <c r="B6" i="5"/>
  <c r="U6" s="1"/>
  <c r="M89" s="1"/>
  <c r="U6" i="3"/>
  <c r="L105" s="1"/>
  <c r="J29"/>
  <c r="N26"/>
  <c r="N14"/>
  <c r="F113" s="1"/>
  <c r="N27"/>
  <c r="F126" s="1"/>
  <c r="N15"/>
  <c r="F114" s="1"/>
  <c r="W29"/>
  <c r="N20"/>
  <c r="N8"/>
  <c r="N3"/>
  <c r="L23"/>
  <c r="L11"/>
  <c r="F110" s="1"/>
  <c r="L17"/>
  <c r="F116" s="1"/>
  <c r="L3"/>
  <c r="I29"/>
  <c r="V28" i="5"/>
  <c r="V16"/>
  <c r="L99" s="1"/>
  <c r="M28"/>
  <c r="G111" s="1"/>
  <c r="M16"/>
  <c r="V17"/>
  <c r="L100" s="1"/>
  <c r="V5"/>
  <c r="L88" s="1"/>
  <c r="V18"/>
  <c r="V6"/>
  <c r="V19"/>
  <c r="L102" s="1"/>
  <c r="V7"/>
  <c r="V21"/>
  <c r="V9"/>
  <c r="V20"/>
  <c r="V8"/>
  <c r="V24"/>
  <c r="V12"/>
  <c r="V26"/>
  <c r="V14"/>
  <c r="L97" s="1"/>
  <c r="V27"/>
  <c r="M98"/>
  <c r="V15"/>
  <c r="L98" s="1"/>
  <c r="M15"/>
  <c r="M11"/>
  <c r="M99"/>
  <c r="M27"/>
  <c r="G110" s="1"/>
  <c r="M100"/>
  <c r="M96"/>
  <c r="M102"/>
  <c r="M108"/>
  <c r="M105"/>
  <c r="M93"/>
  <c r="M94"/>
  <c r="W26"/>
  <c r="W14"/>
  <c r="M97" s="1"/>
  <c r="M106"/>
  <c r="M88"/>
  <c r="U27"/>
  <c r="U26"/>
  <c r="U28"/>
  <c r="F124" i="3"/>
  <c r="K110"/>
  <c r="F107"/>
  <c r="F108"/>
  <c r="L124"/>
  <c r="L123"/>
  <c r="L127"/>
  <c r="F105"/>
  <c r="F118"/>
  <c r="F106"/>
  <c r="M26"/>
  <c r="E125" s="1"/>
  <c r="M27"/>
  <c r="E126" s="1"/>
  <c r="F123"/>
  <c r="F111"/>
  <c r="L108"/>
  <c r="F117"/>
  <c r="L109"/>
  <c r="L110"/>
  <c r="F119"/>
  <c r="F120"/>
  <c r="M28"/>
  <c r="E127" s="1"/>
  <c r="K117"/>
  <c r="F121"/>
  <c r="F109"/>
  <c r="K106"/>
  <c r="F122"/>
  <c r="L115"/>
  <c r="L116"/>
  <c r="L106"/>
  <c r="F127"/>
  <c r="F115"/>
  <c r="F103"/>
  <c r="L119"/>
  <c r="L107"/>
  <c r="F125"/>
  <c r="K107"/>
  <c r="K120"/>
  <c r="K108"/>
  <c r="K109"/>
  <c r="K126"/>
  <c r="K116"/>
  <c r="V9" i="4"/>
  <c r="Y9" s="1"/>
  <c r="M14" i="5"/>
  <c r="M26"/>
  <c r="G109" s="1"/>
  <c r="V22" i="4"/>
  <c r="Y22" s="1"/>
  <c r="V21"/>
  <c r="Y21" s="1"/>
  <c r="V7"/>
  <c r="Y7" s="1"/>
  <c r="V24"/>
  <c r="Y24" s="1"/>
  <c r="V6"/>
  <c r="Y6" s="1"/>
  <c r="V13"/>
  <c r="Y13" s="1"/>
  <c r="M18" i="5"/>
  <c r="M8"/>
  <c r="M10"/>
  <c r="V10" i="4"/>
  <c r="Y10" s="1"/>
  <c r="M19" i="5"/>
  <c r="M23"/>
  <c r="M13"/>
  <c r="M6"/>
  <c r="M20"/>
  <c r="M17"/>
  <c r="V19" i="4"/>
  <c r="Y19" s="1"/>
  <c r="M5" i="5"/>
  <c r="M7"/>
  <c r="K123" i="3"/>
  <c r="K124"/>
  <c r="K113"/>
  <c r="K115"/>
  <c r="K111"/>
  <c r="M24" i="5"/>
  <c r="M12"/>
  <c r="M4"/>
  <c r="M3"/>
  <c r="M21"/>
  <c r="M9"/>
  <c r="L3"/>
  <c r="L26"/>
  <c r="F109" s="1"/>
  <c r="L14"/>
  <c r="L20"/>
  <c r="L15"/>
  <c r="L5"/>
  <c r="L27"/>
  <c r="F110" s="1"/>
  <c r="L24"/>
  <c r="L13"/>
  <c r="K10"/>
  <c r="L21"/>
  <c r="L10"/>
  <c r="L8"/>
  <c r="K5"/>
  <c r="L18"/>
  <c r="K15"/>
  <c r="K23"/>
  <c r="L12"/>
  <c r="L23"/>
  <c r="K17"/>
  <c r="L17"/>
  <c r="L9"/>
  <c r="L7"/>
  <c r="K25"/>
  <c r="L28"/>
  <c r="F111" s="1"/>
  <c r="L25"/>
  <c r="K22"/>
  <c r="K11"/>
  <c r="L22"/>
  <c r="K19"/>
  <c r="L11"/>
  <c r="L6"/>
  <c r="L4"/>
  <c r="L19"/>
  <c r="K16"/>
  <c r="K14"/>
  <c r="L16"/>
  <c r="K13"/>
  <c r="K3"/>
  <c r="M25" i="3"/>
  <c r="E124" s="1"/>
  <c r="M13"/>
  <c r="E112" s="1"/>
  <c r="M24"/>
  <c r="E123" s="1"/>
  <c r="M12"/>
  <c r="E111" s="1"/>
  <c r="M22"/>
  <c r="E121" s="1"/>
  <c r="M10"/>
  <c r="E109" s="1"/>
  <c r="M21"/>
  <c r="E120" s="1"/>
  <c r="M9"/>
  <c r="E108" s="1"/>
  <c r="M19"/>
  <c r="E118" s="1"/>
  <c r="M7"/>
  <c r="E106" s="1"/>
  <c r="M23"/>
  <c r="E122" s="1"/>
  <c r="M11"/>
  <c r="E110" s="1"/>
  <c r="M8"/>
  <c r="E107" s="1"/>
  <c r="M14"/>
  <c r="E113" s="1"/>
  <c r="M15"/>
  <c r="E114" s="1"/>
  <c r="M20"/>
  <c r="E119" s="1"/>
  <c r="M16"/>
  <c r="E115" s="1"/>
  <c r="M4"/>
  <c r="E103" s="1"/>
  <c r="M3"/>
  <c r="M17"/>
  <c r="M5"/>
  <c r="E104" s="1"/>
  <c r="M18"/>
  <c r="E117" s="1"/>
  <c r="M6"/>
  <c r="E105" s="1"/>
  <c r="D24" i="1"/>
  <c r="G17"/>
  <c r="H17"/>
  <c r="J26"/>
  <c r="I27" s="1"/>
  <c r="D12"/>
  <c r="G12" s="1"/>
  <c r="D11"/>
  <c r="G11" s="1"/>
  <c r="D13"/>
  <c r="G13" s="1"/>
  <c r="H9"/>
  <c r="H18"/>
  <c r="H21"/>
  <c r="D14"/>
  <c r="G14" s="1"/>
  <c r="D2"/>
  <c r="G2" s="1"/>
  <c r="H24"/>
  <c r="H16"/>
  <c r="H19"/>
  <c r="D8"/>
  <c r="G8" s="1"/>
  <c r="H12"/>
  <c r="D21"/>
  <c r="G21" s="1"/>
  <c r="H22"/>
  <c r="H13"/>
  <c r="H23"/>
  <c r="D10"/>
  <c r="G10" s="1"/>
  <c r="D9"/>
  <c r="G9" s="1"/>
  <c r="D23"/>
  <c r="G23" s="1"/>
  <c r="H25"/>
  <c r="D5"/>
  <c r="H15"/>
  <c r="H10"/>
  <c r="H11"/>
  <c r="D6"/>
  <c r="G6" s="1"/>
  <c r="H20"/>
  <c r="H14"/>
  <c r="H8"/>
  <c r="H2"/>
  <c r="D25"/>
  <c r="G25" s="1"/>
  <c r="D4"/>
  <c r="G4" s="1"/>
  <c r="D16"/>
  <c r="G16" s="1"/>
  <c r="D7"/>
  <c r="G7" s="1"/>
  <c r="H6"/>
  <c r="H7"/>
  <c r="D19"/>
  <c r="G19" s="1"/>
  <c r="D3"/>
  <c r="G3" s="1"/>
  <c r="H3"/>
  <c r="H4"/>
  <c r="R5"/>
  <c r="C5" s="1"/>
  <c r="H5" s="1"/>
  <c r="G24"/>
  <c r="D22"/>
  <c r="G22" s="1"/>
  <c r="D15"/>
  <c r="G15" s="1"/>
  <c r="D20"/>
  <c r="G20" s="1"/>
  <c r="D18"/>
  <c r="G18" s="1"/>
  <c r="K18" i="5" l="1"/>
  <c r="F101" s="1"/>
  <c r="K20"/>
  <c r="G103" s="1"/>
  <c r="K9"/>
  <c r="G92" s="1"/>
  <c r="K7"/>
  <c r="G90" s="1"/>
  <c r="K4"/>
  <c r="G87" s="1"/>
  <c r="L101"/>
  <c r="K24"/>
  <c r="G107" s="1"/>
  <c r="K21"/>
  <c r="G104" s="1"/>
  <c r="F102" i="3"/>
  <c r="L121"/>
  <c r="L122"/>
  <c r="K105"/>
  <c r="K118"/>
  <c r="K127"/>
  <c r="K8" i="5"/>
  <c r="G91" s="1"/>
  <c r="K12"/>
  <c r="G95" s="1"/>
  <c r="L90"/>
  <c r="L95"/>
  <c r="Z30" i="4"/>
  <c r="Y30"/>
  <c r="E98" s="1"/>
  <c r="L92" i="5"/>
  <c r="W29"/>
  <c r="L104"/>
  <c r="K6"/>
  <c r="M104"/>
  <c r="L89"/>
  <c r="U29" i="3"/>
  <c r="E116"/>
  <c r="K114"/>
  <c r="L112"/>
  <c r="U29" i="5"/>
  <c r="L103"/>
  <c r="K125" i="3"/>
  <c r="L107" i="5"/>
  <c r="L91"/>
  <c r="N29" i="3"/>
  <c r="L29"/>
  <c r="M29" i="5"/>
  <c r="L29"/>
  <c r="V29"/>
  <c r="E102" i="3"/>
  <c r="M29"/>
  <c r="K104"/>
  <c r="V29"/>
  <c r="M109" i="5"/>
  <c r="L109"/>
  <c r="M111"/>
  <c r="L111"/>
  <c r="G97"/>
  <c r="F97"/>
  <c r="F90"/>
  <c r="F105"/>
  <c r="G105"/>
  <c r="F108"/>
  <c r="G108"/>
  <c r="F96"/>
  <c r="G96"/>
  <c r="F94"/>
  <c r="G94"/>
  <c r="F102"/>
  <c r="G102"/>
  <c r="F99"/>
  <c r="G99"/>
  <c r="F100"/>
  <c r="G100"/>
  <c r="G98"/>
  <c r="F98"/>
  <c r="F93"/>
  <c r="G93"/>
  <c r="F86"/>
  <c r="G86"/>
  <c r="M110"/>
  <c r="L110"/>
  <c r="F106"/>
  <c r="G106"/>
  <c r="F88"/>
  <c r="G88"/>
  <c r="J27" i="1"/>
  <c r="G5"/>
  <c r="G101" i="5" l="1"/>
  <c r="F103"/>
  <c r="F92"/>
  <c r="F104"/>
  <c r="F107"/>
  <c r="F87"/>
  <c r="F91"/>
  <c r="F95"/>
  <c r="K29"/>
  <c r="F89"/>
  <c r="G89"/>
</calcChain>
</file>

<file path=xl/sharedStrings.xml><?xml version="1.0" encoding="utf-8"?>
<sst xmlns="http://schemas.openxmlformats.org/spreadsheetml/2006/main" count="500" uniqueCount="129">
  <si>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</si>
  <si>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</si>
  <si>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</si>
  <si>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</si>
  <si>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</si>
  <si>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</si>
  <si>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</si>
  <si>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</si>
  <si>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</si>
  <si>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</si>
  <si>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</si>
  <si>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</si>
  <si>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</si>
  <si>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</si>
  <si>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</si>
  <si>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</si>
  <si>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</si>
  <si>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</si>
  <si>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</si>
  <si>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</si>
  <si>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</si>
  <si>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</si>
  <si>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</si>
  <si>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</si>
  <si>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2nd dose</t>
  </si>
  <si>
    <t>https://www.google.com/search?sa=X&amp;sxsrf=AOaemvKBykbmtRiIlV6pbCAUtgBi_vN5bg:1634778017765&amp;q=What+is+the+population+of+England+right+now%3F&amp;ved=2ahUKEwjW4aPYptrzAhUQyoUKHXkaBCIQzmd6BAgSEAU&amp;biw=1536&amp;bih=662&amp;dpr=1.25</t>
  </si>
  <si>
    <t>England population</t>
  </si>
  <si>
    <t>https://www.england.nhs.uk/statistics/statistical-work-areas/covid-19-vaccinations/covid-19-vaccinations-archive/</t>
  </si>
  <si>
    <t>https://www.ons.gov.uk/peoplepopulationandcommunity/birthsdeathsandmarriages/deaths/datasets/deathsbyvaccinationstatusengland</t>
  </si>
  <si>
    <t>Unvaccinated</t>
  </si>
  <si>
    <t>Week number 2021</t>
  </si>
  <si>
    <t>Unvaccinated Unit</t>
  </si>
  <si>
    <t xml:space="preserve">DEATHS Unvaccinated </t>
  </si>
  <si>
    <t xml:space="preserve">DEATHS in the first 21 days after first dose Vaccinated </t>
  </si>
  <si>
    <t>DEATHS after the first 21 days after first dose Vaccinated</t>
  </si>
  <si>
    <t>DEATHS  Second Dose Vaccinated</t>
  </si>
  <si>
    <t>TOTAL:</t>
  </si>
  <si>
    <t>DEATHS Vaccinated (All)</t>
  </si>
  <si>
    <t xml:space="preserve">% ALL DEATHS </t>
  </si>
  <si>
    <t>ONS DATA: Week ending</t>
  </si>
  <si>
    <t>Vaccinated (min. 1 dose ) - NHS DATA</t>
  </si>
  <si>
    <t>REF:</t>
  </si>
  <si>
    <t xml:space="preserve">% DEATHS  in 100,000 unvaccinated </t>
  </si>
  <si>
    <t xml:space="preserve">% DEATHS  in 100,000 vaccinated </t>
  </si>
  <si>
    <t>% DEATHS in 100,000 double vaccinated</t>
  </si>
  <si>
    <t>(**) %Deaths in 100,000 Double Vaccinated / % Deaths in 100,000 Unvaccinated</t>
  </si>
  <si>
    <t>How many times more DEATHS among the VACCINATED in comparison to UNVACCINATED</t>
  </si>
  <si>
    <t>How many times more DEATHS among the DOUBLE VACCINATED in comparison to UNVACCINATED</t>
  </si>
  <si>
    <t>(*) %Deaths in 100,000 Vaccinated / % Deaths among 100,000 Unvaccinated</t>
  </si>
  <si>
    <r>
      <t>1st dose</t>
    </r>
    <r>
      <rPr>
        <sz val="9"/>
        <rFont val="Calibri"/>
        <family val="2"/>
        <scheme val="minor"/>
      </rPr>
      <t xml:space="preserve"> (***)</t>
    </r>
  </si>
  <si>
    <t>(***) data for the day following the end of the week</t>
  </si>
  <si>
    <t>average deaths/week</t>
  </si>
  <si>
    <t xml:space="preserve"> </t>
  </si>
  <si>
    <t>Contents</t>
  </si>
  <si>
    <r>
      <t xml:space="preserve">Table 5: Weekly age-standardised mortality rates by vaccination status for non COVID-19 deaths, per 100,000 people, England, deaths occurring between 2 January 2021 and 2 July 2021 </t>
    </r>
    <r>
      <rPr>
        <b/>
        <vertAlign val="superscript"/>
        <sz val="10"/>
        <color theme="1"/>
        <rFont val="Arial"/>
        <family val="2"/>
      </rPr>
      <t>1,2,3,4,5,6,7,8</t>
    </r>
  </si>
  <si>
    <t>Deaths within 21 days of first dose</t>
  </si>
  <si>
    <t>Deaths 21 days or more after first dose</t>
  </si>
  <si>
    <t>Second dose</t>
  </si>
  <si>
    <t>Week ending</t>
  </si>
  <si>
    <t>Week number</t>
  </si>
  <si>
    <t>Number of deaths</t>
  </si>
  <si>
    <t>Population</t>
  </si>
  <si>
    <t>Rate per 100,000 population</t>
  </si>
  <si>
    <t>Lower confidence limit</t>
  </si>
  <si>
    <t>Upper confidence limit</t>
  </si>
  <si>
    <t>1</t>
  </si>
  <si>
    <t>u</t>
  </si>
  <si>
    <t>2</t>
  </si>
  <si>
    <t>:</t>
  </si>
  <si>
    <t>Source: Office for National Statistics, National Immunisation Management Service</t>
  </si>
  <si>
    <t>Notes:</t>
  </si>
  <si>
    <r>
      <t xml:space="preserve">1. Age-standardised mortality rates per 100,000 people, standardised to the 2013 European Standard Population using 5-year age groups form age 10 and over. For more information, see our </t>
    </r>
    <r>
      <rPr>
        <u/>
        <sz val="10"/>
        <color rgb="FF0000FF"/>
        <rFont val="Arial"/>
        <family val="2"/>
      </rPr>
      <t>methodology article</t>
    </r>
    <r>
      <rPr>
        <sz val="10"/>
        <rFont val="Arial"/>
        <family val="2"/>
      </rPr>
      <t>.</t>
    </r>
  </si>
  <si>
    <t>2. Deaths were defined using the International Classification of Diseases, tenth revision (ICD-10). Deaths involving the coronavirus (COVID-19) are defined as those with an underlying cause, or any mention of, ICD-10 codes U07.1 (COVID-19 virus identified) or U07.2 (COVID-19, virus not identified). Please note, this differs from the definition used in the majority of mortality outputs. Please see Glossary for more information.</t>
  </si>
  <si>
    <t>3. Figures are based on provisional mortality data and the Public Health Data Asset (PHDA), a linked dataset of people resident in England who could be linked to the 2011 Census and GP Patient Register.</t>
  </si>
  <si>
    <t xml:space="preserve">4. The lower and upper 95% confidence limits have been provided. These form a confidence interval, which is a measure of the statistical precision of an estimate and shows the range of uncertainty around the estimated figure. As a general rule, if the confidence interval around one figure overlaps with the interval around another, we cannot say with certainty that there is more than a chance difference between the two figures. </t>
  </si>
  <si>
    <t>5. Rates marked with u are unreliable due to small numbers of deaths.</t>
  </si>
  <si>
    <t>6. : denotes data are not available; age-standardised rates are not provided for categories with fewer than 10 deaths.</t>
  </si>
  <si>
    <t>7. Age and vaccination status are defined on the date of death where a death has occurred, and on the last day of the week if not.</t>
  </si>
  <si>
    <r>
      <t>8. These figures represent death occurrences, there can be a delay between the date a death occurred and the date a death was registered. More information can be found in our </t>
    </r>
    <r>
      <rPr>
        <u/>
        <sz val="10"/>
        <color rgb="FF0000FF"/>
        <rFont val="Arial"/>
        <family val="2"/>
      </rPr>
      <t>impact of registration delays</t>
    </r>
    <r>
      <rPr>
        <sz val="10"/>
        <rFont val="Arial"/>
        <family val="2"/>
      </rPr>
      <t xml:space="preserve"> release. </t>
    </r>
  </si>
  <si>
    <t>Deaths unvaccinated</t>
  </si>
  <si>
    <t>Deaths vaccinated</t>
  </si>
  <si>
    <t>Deaths double vaccinated</t>
  </si>
  <si>
    <t xml:space="preserve">REAL CALCULATION BASED ON ONS NOS OF DEATHS VACCINATED/ UNVACCINATED </t>
  </si>
  <si>
    <t>NHS NUMBERS - VACCINATED - UNVACCINATED</t>
  </si>
  <si>
    <t>Population (unvaccinated)</t>
  </si>
  <si>
    <t>Population (all vaccinated)</t>
  </si>
  <si>
    <t>Population (double vaccinated/ sec dose)</t>
  </si>
  <si>
    <t>Week no 2021</t>
  </si>
  <si>
    <t>1st dose (***)</t>
  </si>
  <si>
    <t>CALCULATION BASED ON ONS REPORTED DEA HS NUMBERS &amp; NHS REPORTED VACCINATED STATUS</t>
  </si>
  <si>
    <t>Deaths after 21 days of first dose</t>
  </si>
  <si>
    <t>Deaths after second dose</t>
  </si>
  <si>
    <t xml:space="preserve">% COVID DEATHS  in 100,000 unvaccinated </t>
  </si>
  <si>
    <t xml:space="preserve">% COVID DEATHS  in 100,000 vaccinated </t>
  </si>
  <si>
    <t>% COVID DEATHS in 100,000 double vaccinated</t>
  </si>
  <si>
    <t xml:space="preserve"> NON-COVID DEATH RATE  in 100,000 unvaccinated </t>
  </si>
  <si>
    <t xml:space="preserve">NON-COVID DEATH RATE  in 100,000 vaccinated </t>
  </si>
  <si>
    <t>NON-COVID DEATH RATE in 100,000 double vaccinated</t>
  </si>
  <si>
    <t>CALCULATION BASED ON ONS REPORTED DEATHS NUMBERS &amp; NHS REPORTED VACCINATED STATUS</t>
  </si>
  <si>
    <t>Population (within 21 days of first dose)</t>
  </si>
  <si>
    <t>Population (with the second dose)</t>
  </si>
  <si>
    <t>Population (after 21 days of first dose)</t>
  </si>
  <si>
    <t>Population (unvaccinated</t>
  </si>
  <si>
    <t>ONS NUMBERS - COVID DEATHS &amp; VACCINATION STATUS</t>
  </si>
  <si>
    <t xml:space="preserve">REAL CALCULATION BASED ON ONS NOS OF COVID DEATHS VACCINATED/ UNVACCINATED </t>
  </si>
  <si>
    <t xml:space="preserve">REAL CALCULATION BASED ON ONS NOS OF  DEATHS VACCINATED/ UNVACCINATED </t>
  </si>
  <si>
    <t>How many times more NON-COVID DEATHS among the VACCINATED in comparison to UNVACCINATED</t>
  </si>
  <si>
    <t>How many times more NON-COVIDDEATHS among the DOUBLE VACCINATED in comparison to UNVACCINATED</t>
  </si>
  <si>
    <t>Week No 2021</t>
  </si>
  <si>
    <t>average non- covid deaths/week per 100,000 of the kind</t>
  </si>
  <si>
    <t>average covid deaths/week per 100,000 of the kind</t>
  </si>
  <si>
    <t>How many times more NON-COVID DEATHS among the VACCINATED in comparison to UNVACCINATED (*)</t>
  </si>
  <si>
    <t>How many times more NON-COVID DEATHS among the DOUBLE VACCINATED in comparison to UNVACCINATED (**)</t>
  </si>
  <si>
    <t>(**) % Non-covid Deaths in 100,000 Double Vaccinated / % Non-covid Deaths in 100,000 Unvaccinated</t>
  </si>
  <si>
    <t>(*) % Deaths in 100,000 Vaccinated / % Deaths among 100,000 Unvaccinated</t>
  </si>
  <si>
    <t>(**) % Deaths in 100,000 Double Vaccinated / % Deaths in 100,000 Unvaccinated</t>
  </si>
  <si>
    <t>(*) %Non-covid Deaths in 100,000 Vaccinated / % Non-covid Deaths  among 100,000 Unvaccinated</t>
  </si>
  <si>
    <t>Vaccinated (min. 1st dose) - NHS DATA</t>
  </si>
  <si>
    <t xml:space="preserve">Rate per 100,000 population </t>
  </si>
  <si>
    <t>Unvaccinated Death rate per 100,000 population</t>
  </si>
  <si>
    <t>Vaccinated Death rate per population -avg</t>
  </si>
  <si>
    <t>Double vaccinated Death rate per population</t>
  </si>
  <si>
    <t>ONS NUMBERS - COVID DEATHS &amp; VACCINATION STATUS (Table 4 rearranged)</t>
  </si>
  <si>
    <t>ONS NUMBERS - NONCOVID DEATHS &amp; VACCINATION STATUS (Table 5 rearranged)</t>
  </si>
  <si>
    <r>
      <t xml:space="preserve">Table 4: Weekly age-standardised mortality rates by vaccination status for deaths involving COVID-19, per 100,000 people, England, deaths occurring between 2 January 2021 and 2 July 2021 </t>
    </r>
    <r>
      <rPr>
        <b/>
        <vertAlign val="superscript"/>
        <sz val="10"/>
        <color theme="1"/>
        <rFont val="Arial"/>
        <family val="2"/>
      </rPr>
      <t>1,2,3,4,5,6,7,8</t>
    </r>
  </si>
  <si>
    <t>ONS estimated rate</t>
  </si>
  <si>
    <t>ONS based calculated rate</t>
  </si>
  <si>
    <t>ONS deaths+NHS vaccinations</t>
  </si>
  <si>
    <t>Double vaccinated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</si>
</sst>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0.0"/>
    <numFmt numFmtId="165" formatCode="#,##0.00000"/>
    <numFmt numFmtId="166" formatCode="#,##0.0"/>
    <numFmt numFmtId="167" formatCode="General_)"/>
  </numFmts>
  <fonts count="31">
    <font>
      <sz val="11"/>
      <color theme="1"/>
      <name val="Calibri"/>
      <family val="2"/>
      <scheme val="minor"/>
    </font>
    <font>
      <sz val="10"/>
      <name val="Helv"/>
    </font>
    <font>
      <u/>
      <sz val="11"/>
      <color theme="10"/>
      <name val="Calibri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9"/>
      <color theme="2" tint="-0.89999084444715716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sz val="9"/>
      <color rgb="FFC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0"/>
      <name val="Calibri"/>
      <family val="2"/>
    </font>
    <font>
      <sz val="10"/>
      <color theme="1"/>
      <name val="Calibri"/>
      <family val="2"/>
      <scheme val="minor"/>
    </font>
    <font>
      <sz val="9"/>
      <name val="Verdana"/>
      <family val="2"/>
    </font>
    <font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DF3F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9" fillId="0" borderId="0"/>
  </cellStyleXfs>
  <cellXfs count="235">
    <xf numFmtId="0" fontId="0" fillId="0" borderId="0" xfId="0"/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5" fontId="4" fillId="0" borderId="3" xfId="1" applyNumberFormat="1" applyFont="1" applyBorder="1" applyAlignment="1">
      <alignment horizontal="right"/>
    </xf>
    <xf numFmtId="3" fontId="5" fillId="0" borderId="0" xfId="0" applyNumberFormat="1" applyFont="1" applyBorder="1"/>
    <xf numFmtId="0" fontId="5" fillId="0" borderId="0" xfId="0" applyFont="1"/>
    <xf numFmtId="3" fontId="6" fillId="0" borderId="5" xfId="0" applyNumberFormat="1" applyFont="1" applyBorder="1" applyAlignment="1">
      <alignment horizontal="right" vertical="center" wrapText="1"/>
    </xf>
    <xf numFmtId="15" fontId="4" fillId="0" borderId="4" xfId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left" vertical="center"/>
    </xf>
    <xf numFmtId="3" fontId="5" fillId="0" borderId="1" xfId="0" applyNumberFormat="1" applyFont="1" applyBorder="1"/>
    <xf numFmtId="3" fontId="3" fillId="0" borderId="0" xfId="0" applyNumberFormat="1" applyFont="1"/>
    <xf numFmtId="0" fontId="7" fillId="0" borderId="0" xfId="2" applyFont="1" applyAlignment="1" applyProtection="1"/>
    <xf numFmtId="165" fontId="3" fillId="0" borderId="0" xfId="0" applyNumberFormat="1" applyFont="1"/>
    <xf numFmtId="3" fontId="9" fillId="0" borderId="0" xfId="0" applyNumberFormat="1" applyFont="1"/>
    <xf numFmtId="3" fontId="10" fillId="0" borderId="0" xfId="0" applyNumberFormat="1" applyFont="1"/>
    <xf numFmtId="2" fontId="10" fillId="0" borderId="0" xfId="0" applyNumberFormat="1" applyFont="1"/>
    <xf numFmtId="2" fontId="9" fillId="0" borderId="0" xfId="0" applyNumberFormat="1" applyFont="1"/>
    <xf numFmtId="0" fontId="9" fillId="0" borderId="2" xfId="0" applyFont="1" applyBorder="1" applyAlignment="1">
      <alignment vertical="center" wrapText="1"/>
    </xf>
    <xf numFmtId="3" fontId="6" fillId="0" borderId="6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3" fontId="5" fillId="0" borderId="3" xfId="0" applyNumberFormat="1" applyFont="1" applyBorder="1"/>
    <xf numFmtId="3" fontId="5" fillId="0" borderId="9" xfId="0" applyNumberFormat="1" applyFont="1" applyBorder="1"/>
    <xf numFmtId="3" fontId="5" fillId="0" borderId="4" xfId="0" applyNumberFormat="1" applyFont="1" applyBorder="1"/>
    <xf numFmtId="3" fontId="5" fillId="0" borderId="10" xfId="0" applyNumberFormat="1" applyFont="1" applyBorder="1"/>
    <xf numFmtId="0" fontId="10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2" fontId="5" fillId="0" borderId="0" xfId="0" applyNumberFormat="1" applyFont="1" applyBorder="1" applyAlignment="1">
      <alignment horizontal="left" vertical="center"/>
    </xf>
    <xf numFmtId="164" fontId="3" fillId="0" borderId="0" xfId="0" applyNumberFormat="1" applyFont="1" applyBorder="1"/>
    <xf numFmtId="164" fontId="3" fillId="0" borderId="1" xfId="0" applyNumberFormat="1" applyFont="1" applyBorder="1"/>
    <xf numFmtId="166" fontId="3" fillId="0" borderId="0" xfId="0" applyNumberFormat="1" applyFont="1" applyBorder="1"/>
    <xf numFmtId="166" fontId="3" fillId="0" borderId="1" xfId="0" applyNumberFormat="1" applyFont="1" applyBorder="1"/>
    <xf numFmtId="0" fontId="10" fillId="0" borderId="7" xfId="0" applyFont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3" fontId="4" fillId="0" borderId="5" xfId="0" applyNumberFormat="1" applyFont="1" applyFill="1" applyBorder="1" applyAlignment="1">
      <alignment horizontal="right" vertical="center" wrapText="1"/>
    </xf>
    <xf numFmtId="3" fontId="4" fillId="3" borderId="5" xfId="0" applyNumberFormat="1" applyFont="1" applyFill="1" applyBorder="1" applyAlignment="1">
      <alignment horizontal="right" vertical="center" wrapText="1"/>
    </xf>
    <xf numFmtId="164" fontId="5" fillId="0" borderId="0" xfId="0" applyNumberFormat="1" applyFont="1"/>
    <xf numFmtId="0" fontId="2" fillId="0" borderId="0" xfId="2" applyAlignment="1" applyProtection="1"/>
    <xf numFmtId="0" fontId="15" fillId="3" borderId="0" xfId="2" applyFont="1" applyFill="1" applyAlignment="1" applyProtection="1"/>
    <xf numFmtId="0" fontId="16" fillId="0" borderId="0" xfId="0" applyFont="1"/>
    <xf numFmtId="0" fontId="16" fillId="0" borderId="0" xfId="0" applyFont="1" applyAlignment="1">
      <alignment horizontal="left"/>
    </xf>
    <xf numFmtId="0" fontId="17" fillId="0" borderId="0" xfId="0" applyFont="1"/>
    <xf numFmtId="0" fontId="16" fillId="0" borderId="11" xfId="0" applyFont="1" applyBorder="1"/>
    <xf numFmtId="0" fontId="16" fillId="0" borderId="1" xfId="0" applyFont="1" applyBorder="1"/>
    <xf numFmtId="0" fontId="17" fillId="0" borderId="12" xfId="0" applyFont="1" applyBorder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" xfId="0" applyFont="1" applyBorder="1" applyAlignment="1">
      <alignment horizontal="left"/>
    </xf>
    <xf numFmtId="0" fontId="17" fillId="0" borderId="2" xfId="0" applyFont="1" applyBorder="1" applyAlignment="1">
      <alignment horizontal="right" wrapText="1"/>
    </xf>
    <xf numFmtId="166" fontId="17" fillId="0" borderId="2" xfId="0" applyNumberFormat="1" applyFont="1" applyBorder="1" applyAlignment="1">
      <alignment horizontal="right" wrapText="1"/>
    </xf>
    <xf numFmtId="166" fontId="17" fillId="0" borderId="2" xfId="0" applyNumberFormat="1" applyFont="1" applyBorder="1" applyAlignment="1">
      <alignment horizontal="left" wrapText="1"/>
    </xf>
    <xf numFmtId="15" fontId="19" fillId="0" borderId="13" xfId="1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2" fontId="16" fillId="0" borderId="14" xfId="0" applyNumberFormat="1" applyFont="1" applyBorder="1" applyAlignment="1">
      <alignment horizontal="left" vertical="center"/>
    </xf>
    <xf numFmtId="3" fontId="20" fillId="0" borderId="14" xfId="0" applyNumberFormat="1" applyFont="1" applyBorder="1"/>
    <xf numFmtId="164" fontId="20" fillId="0" borderId="14" xfId="0" applyNumberFormat="1" applyFont="1" applyBorder="1"/>
    <xf numFmtId="164" fontId="16" fillId="0" borderId="14" xfId="0" applyNumberFormat="1" applyFont="1" applyBorder="1"/>
    <xf numFmtId="3" fontId="16" fillId="0" borderId="0" xfId="0" applyNumberFormat="1" applyFont="1"/>
    <xf numFmtId="15" fontId="19" fillId="0" borderId="3" xfId="1" applyNumberFormat="1" applyFont="1" applyBorder="1" applyAlignment="1">
      <alignment horizontal="right"/>
    </xf>
    <xf numFmtId="0" fontId="16" fillId="0" borderId="0" xfId="0" applyFont="1" applyAlignment="1">
      <alignment horizontal="right"/>
    </xf>
    <xf numFmtId="2" fontId="16" fillId="0" borderId="0" xfId="0" applyNumberFormat="1" applyFont="1" applyAlignment="1">
      <alignment horizontal="left" vertical="center"/>
    </xf>
    <xf numFmtId="3" fontId="20" fillId="0" borderId="0" xfId="0" applyNumberFormat="1" applyFont="1"/>
    <xf numFmtId="164" fontId="20" fillId="0" borderId="0" xfId="0" applyNumberFormat="1" applyFont="1"/>
    <xf numFmtId="164" fontId="16" fillId="0" borderId="0" xfId="0" applyNumberFormat="1" applyFont="1"/>
    <xf numFmtId="164" fontId="16" fillId="0" borderId="0" xfId="3" applyNumberFormat="1" applyFont="1" applyFill="1" applyBorder="1"/>
    <xf numFmtId="15" fontId="19" fillId="0" borderId="4" xfId="1" applyNumberFormat="1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2" fontId="16" fillId="0" borderId="1" xfId="0" applyNumberFormat="1" applyFont="1" applyBorder="1" applyAlignment="1">
      <alignment horizontal="left" vertical="center"/>
    </xf>
    <xf numFmtId="3" fontId="20" fillId="0" borderId="1" xfId="0" applyNumberFormat="1" applyFont="1" applyBorder="1"/>
    <xf numFmtId="164" fontId="20" fillId="0" borderId="1" xfId="0" applyNumberFormat="1" applyFont="1" applyBorder="1"/>
    <xf numFmtId="164" fontId="16" fillId="0" borderId="1" xfId="0" applyNumberFormat="1" applyFont="1" applyBorder="1"/>
    <xf numFmtId="0" fontId="21" fillId="0" borderId="14" xfId="0" applyFont="1" applyBorder="1" applyAlignment="1"/>
    <xf numFmtId="0" fontId="21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left" vertical="top"/>
    </xf>
    <xf numFmtId="0" fontId="19" fillId="0" borderId="0" xfId="2" applyFont="1" applyAlignment="1" applyProtection="1">
      <alignment horizontal="left" vertical="top" wrapText="1"/>
    </xf>
    <xf numFmtId="0" fontId="15" fillId="0" borderId="0" xfId="4" applyFont="1" applyAlignment="1" applyProtection="1">
      <alignment vertical="top" wrapText="1"/>
    </xf>
    <xf numFmtId="0" fontId="15" fillId="0" borderId="0" xfId="4" applyFont="1" applyAlignment="1" applyProtection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5" applyFont="1" applyAlignment="1">
      <alignment horizontal="left" vertical="top" wrapText="1"/>
    </xf>
    <xf numFmtId="0" fontId="20" fillId="0" borderId="0" xfId="0" applyFont="1"/>
    <xf numFmtId="0" fontId="16" fillId="0" borderId="0" xfId="5" applyFont="1" applyAlignment="1">
      <alignment horizontal="left" vertical="top"/>
    </xf>
    <xf numFmtId="0" fontId="16" fillId="0" borderId="0" xfId="4" applyFont="1" applyAlignment="1" applyProtection="1">
      <alignment horizontal="left" vertical="top"/>
    </xf>
    <xf numFmtId="0" fontId="16" fillId="0" borderId="0" xfId="4" applyFont="1" applyAlignment="1" applyProtection="1">
      <alignment vertical="top"/>
    </xf>
    <xf numFmtId="0" fontId="16" fillId="0" borderId="0" xfId="2" applyFont="1" applyAlignment="1" applyProtection="1">
      <alignment vertical="top"/>
    </xf>
    <xf numFmtId="0" fontId="16" fillId="0" borderId="0" xfId="2" applyFont="1" applyFill="1" applyAlignment="1" applyProtection="1">
      <alignment vertical="top"/>
    </xf>
    <xf numFmtId="0" fontId="16" fillId="0" borderId="0" xfId="4" applyFont="1" applyAlignment="1" applyProtection="1">
      <alignment vertical="top" wrapText="1"/>
    </xf>
    <xf numFmtId="0" fontId="16" fillId="0" borderId="0" xfId="2" applyFont="1" applyFill="1" applyAlignment="1" applyProtection="1">
      <alignment vertical="top" wrapText="1"/>
    </xf>
    <xf numFmtId="0" fontId="24" fillId="0" borderId="0" xfId="4" applyFont="1" applyFill="1" applyAlignment="1" applyProtection="1">
      <alignment horizontal="left" vertical="top" wrapText="1"/>
    </xf>
    <xf numFmtId="167" fontId="19" fillId="0" borderId="0" xfId="1" applyNumberFormat="1" applyFont="1" applyAlignment="1">
      <alignment horizontal="left" vertical="top" wrapText="1"/>
    </xf>
    <xf numFmtId="167" fontId="19" fillId="0" borderId="0" xfId="1" applyNumberFormat="1" applyFont="1" applyAlignment="1">
      <alignment horizontal="left" wrapText="1"/>
    </xf>
    <xf numFmtId="167" fontId="19" fillId="0" borderId="0" xfId="1" applyNumberFormat="1" applyFont="1"/>
    <xf numFmtId="167" fontId="19" fillId="0" borderId="0" xfId="1" applyNumberFormat="1" applyFont="1" applyAlignment="1">
      <alignment wrapText="1"/>
    </xf>
    <xf numFmtId="167" fontId="19" fillId="0" borderId="0" xfId="1" applyNumberFormat="1" applyFont="1" applyAlignment="1">
      <alignment horizontal="right"/>
    </xf>
    <xf numFmtId="3" fontId="19" fillId="0" borderId="0" xfId="1" applyNumberFormat="1" applyFont="1"/>
    <xf numFmtId="3" fontId="5" fillId="0" borderId="14" xfId="0" applyNumberFormat="1" applyFont="1" applyBorder="1"/>
    <xf numFmtId="164" fontId="5" fillId="0" borderId="14" xfId="0" applyNumberFormat="1" applyFont="1" applyBorder="1"/>
    <xf numFmtId="164" fontId="5" fillId="0" borderId="1" xfId="0" applyNumberFormat="1" applyFont="1" applyBorder="1"/>
    <xf numFmtId="0" fontId="5" fillId="0" borderId="0" xfId="0" applyFont="1" applyAlignment="1">
      <alignment horizontal="center" wrapText="1"/>
    </xf>
    <xf numFmtId="0" fontId="13" fillId="0" borderId="7" xfId="0" applyFont="1" applyBorder="1" applyAlignment="1">
      <alignment vertical="center" wrapText="1"/>
    </xf>
    <xf numFmtId="164" fontId="5" fillId="0" borderId="15" xfId="0" applyNumberFormat="1" applyFont="1" applyBorder="1"/>
    <xf numFmtId="164" fontId="5" fillId="0" borderId="9" xfId="0" applyNumberFormat="1" applyFont="1" applyBorder="1"/>
    <xf numFmtId="164" fontId="5" fillId="0" borderId="10" xfId="0" applyNumberFormat="1" applyFont="1" applyBorder="1"/>
    <xf numFmtId="0" fontId="5" fillId="0" borderId="1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166" fontId="3" fillId="0" borderId="2" xfId="0" applyNumberFormat="1" applyFont="1" applyBorder="1" applyAlignment="1">
      <alignment vertical="center" wrapText="1"/>
    </xf>
    <xf numFmtId="3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164" fontId="5" fillId="0" borderId="9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3" fontId="5" fillId="0" borderId="3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8" xfId="0" applyFont="1" applyBorder="1" applyAlignment="1">
      <alignment horizontal="right" wrapText="1"/>
    </xf>
    <xf numFmtId="3" fontId="20" fillId="0" borderId="13" xfId="0" applyNumberFormat="1" applyFont="1" applyBorder="1"/>
    <xf numFmtId="164" fontId="20" fillId="0" borderId="14" xfId="0" applyNumberFormat="1" applyFont="1" applyBorder="1" applyAlignment="1">
      <alignment horizontal="right"/>
    </xf>
    <xf numFmtId="164" fontId="20" fillId="0" borderId="15" xfId="0" applyNumberFormat="1" applyFont="1" applyBorder="1" applyAlignment="1">
      <alignment horizontal="right"/>
    </xf>
    <xf numFmtId="3" fontId="20" fillId="0" borderId="3" xfId="0" applyNumberFormat="1" applyFont="1" applyBorder="1"/>
    <xf numFmtId="164" fontId="20" fillId="0" borderId="9" xfId="0" applyNumberFormat="1" applyFont="1" applyBorder="1"/>
    <xf numFmtId="164" fontId="20" fillId="0" borderId="0" xfId="0" applyNumberFormat="1" applyFont="1" applyAlignment="1">
      <alignment horizontal="right"/>
    </xf>
    <xf numFmtId="164" fontId="20" fillId="0" borderId="9" xfId="0" applyNumberFormat="1" applyFont="1" applyBorder="1" applyAlignment="1">
      <alignment horizontal="right"/>
    </xf>
    <xf numFmtId="3" fontId="20" fillId="0" borderId="4" xfId="0" applyNumberFormat="1" applyFont="1" applyBorder="1"/>
    <xf numFmtId="164" fontId="20" fillId="0" borderId="1" xfId="0" applyNumberFormat="1" applyFont="1" applyBorder="1" applyAlignment="1">
      <alignment horizontal="right"/>
    </xf>
    <xf numFmtId="164" fontId="20" fillId="0" borderId="10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5" fontId="4" fillId="0" borderId="13" xfId="1" applyNumberFormat="1" applyFont="1" applyBorder="1" applyAlignment="1">
      <alignment horizontal="center" wrapText="1"/>
    </xf>
    <xf numFmtId="15" fontId="4" fillId="0" borderId="3" xfId="1" applyNumberFormat="1" applyFont="1" applyBorder="1" applyAlignment="1">
      <alignment horizontal="center" wrapText="1"/>
    </xf>
    <xf numFmtId="15" fontId="4" fillId="0" borderId="4" xfId="1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left" vertical="center"/>
    </xf>
    <xf numFmtId="164" fontId="5" fillId="0" borderId="10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vertical="center"/>
    </xf>
    <xf numFmtId="1" fontId="5" fillId="0" borderId="4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166" fontId="3" fillId="0" borderId="8" xfId="0" applyNumberFormat="1" applyFont="1" applyBorder="1" applyAlignment="1">
      <alignment horizontal="center" vertical="center" wrapText="1"/>
    </xf>
    <xf numFmtId="15" fontId="4" fillId="0" borderId="13" xfId="1" applyNumberFormat="1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5" fontId="4" fillId="0" borderId="3" xfId="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5" fontId="4" fillId="0" borderId="4" xfId="1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/>
    <xf numFmtId="0" fontId="5" fillId="0" borderId="0" xfId="0" applyFont="1" applyBorder="1"/>
    <xf numFmtId="164" fontId="5" fillId="0" borderId="0" xfId="0" applyNumberFormat="1" applyFont="1" applyBorder="1"/>
    <xf numFmtId="0" fontId="5" fillId="0" borderId="1" xfId="0" applyFont="1" applyBorder="1"/>
    <xf numFmtId="1" fontId="5" fillId="0" borderId="0" xfId="0" applyNumberFormat="1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164" fontId="3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15" fontId="4" fillId="0" borderId="0" xfId="1" applyNumberFormat="1" applyFont="1" applyBorder="1" applyAlignment="1">
      <alignment horizontal="center" wrapText="1"/>
    </xf>
    <xf numFmtId="3" fontId="3" fillId="0" borderId="0" xfId="0" applyNumberFormat="1" applyFont="1" applyBorder="1"/>
    <xf numFmtId="0" fontId="26" fillId="0" borderId="0" xfId="2" applyFont="1" applyAlignment="1" applyProtection="1"/>
    <xf numFmtId="0" fontId="27" fillId="0" borderId="0" xfId="2" applyFont="1" applyAlignment="1" applyProtection="1"/>
    <xf numFmtId="0" fontId="28" fillId="0" borderId="0" xfId="0" applyFont="1"/>
    <xf numFmtId="0" fontId="28" fillId="0" borderId="0" xfId="0" applyFont="1" applyAlignment="1">
      <alignment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5" fontId="5" fillId="0" borderId="0" xfId="0" applyNumberFormat="1" applyFont="1" applyAlignment="1">
      <alignment vertical="center" wrapText="1"/>
    </xf>
    <xf numFmtId="3" fontId="5" fillId="0" borderId="3" xfId="0" applyNumberFormat="1" applyFont="1" applyBorder="1" applyAlignment="1">
      <alignment vertical="center" wrapText="1"/>
    </xf>
    <xf numFmtId="3" fontId="29" fillId="4" borderId="8" xfId="0" applyNumberFormat="1" applyFont="1" applyFill="1" applyBorder="1"/>
    <xf numFmtId="3" fontId="4" fillId="4" borderId="8" xfId="0" applyNumberFormat="1" applyFont="1" applyFill="1" applyBorder="1"/>
    <xf numFmtId="1" fontId="5" fillId="0" borderId="13" xfId="0" applyNumberFormat="1" applyFont="1" applyBorder="1" applyAlignment="1">
      <alignment horizontal="left" vertical="center"/>
    </xf>
    <xf numFmtId="164" fontId="5" fillId="0" borderId="14" xfId="0" applyNumberFormat="1" applyFont="1" applyBorder="1" applyAlignment="1">
      <alignment vertical="center" wrapText="1"/>
    </xf>
    <xf numFmtId="164" fontId="5" fillId="0" borderId="15" xfId="0" applyNumberFormat="1" applyFont="1" applyBorder="1" applyAlignment="1">
      <alignment vertical="center" wrapText="1"/>
    </xf>
    <xf numFmtId="164" fontId="25" fillId="0" borderId="14" xfId="0" applyNumberFormat="1" applyFont="1" applyBorder="1" applyAlignment="1">
      <alignment horizontal="center" vertical="center" wrapText="1"/>
    </xf>
    <xf numFmtId="164" fontId="25" fillId="0" borderId="0" xfId="0" applyNumberFormat="1" applyFont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 wrapText="1"/>
    </xf>
    <xf numFmtId="164" fontId="25" fillId="0" borderId="15" xfId="0" applyNumberFormat="1" applyFont="1" applyBorder="1" applyAlignment="1">
      <alignment horizontal="center" vertical="center" wrapText="1"/>
    </xf>
    <xf numFmtId="164" fontId="25" fillId="0" borderId="0" xfId="0" applyNumberFormat="1" applyFont="1" applyBorder="1" applyAlignment="1">
      <alignment vertical="center" wrapText="1"/>
    </xf>
    <xf numFmtId="164" fontId="25" fillId="0" borderId="9" xfId="0" applyNumberFormat="1" applyFont="1" applyBorder="1" applyAlignment="1">
      <alignment vertical="center"/>
    </xf>
    <xf numFmtId="164" fontId="3" fillId="0" borderId="0" xfId="0" applyNumberFormat="1" applyFont="1" applyAlignment="1">
      <alignment horizontal="right"/>
    </xf>
    <xf numFmtId="0" fontId="17" fillId="0" borderId="0" xfId="0" applyFont="1" applyAlignment="1">
      <alignment horizontal="left"/>
    </xf>
    <xf numFmtId="0" fontId="30" fillId="3" borderId="0" xfId="0" applyFont="1" applyFill="1"/>
    <xf numFmtId="15" fontId="19" fillId="0" borderId="0" xfId="1" applyNumberFormat="1" applyFont="1" applyAlignment="1">
      <alignment horizontal="right"/>
    </xf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left"/>
    </xf>
    <xf numFmtId="0" fontId="15" fillId="0" borderId="0" xfId="4" applyFont="1" applyAlignment="1" applyProtection="1">
      <alignment horizontal="left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16" fillId="0" borderId="0" xfId="5" applyFont="1" applyAlignment="1">
      <alignment vertical="center"/>
    </xf>
    <xf numFmtId="0" fontId="16" fillId="0" borderId="0" xfId="4" applyFont="1" applyAlignment="1" applyProtection="1">
      <alignment horizontal="left" vertical="top" wrapText="1"/>
    </xf>
    <xf numFmtId="0" fontId="16" fillId="0" borderId="0" xfId="2" applyFont="1" applyFill="1" applyAlignment="1" applyProtection="1">
      <alignment horizontal="left" vertical="top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Border="1" applyAlignment="1">
      <alignment vertical="center" wrapText="1"/>
    </xf>
  </cellXfs>
  <cellStyles count="6">
    <cellStyle name="Comma" xfId="3" builtinId="3"/>
    <cellStyle name="Hyperlink" xfId="2" builtinId="8"/>
    <cellStyle name="Hyperlink 2" xfId="4"/>
    <cellStyle name="Normal" xfId="0" builtinId="0"/>
    <cellStyle name="Normal 2" xfId="1"/>
    <cellStyle name="Normal 2 3" xfId="5"/>
  </cellStyles>
  <dxfs count="0"/>
  <tableStyles count="0" defaultTableStyle="TableStyleMedium9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2714268274605229E-2"/>
          <c:y val="5.1021925491252743E-2"/>
          <c:w val="0.61561418194818673"/>
          <c:h val="0.86190308673393012"/>
        </c:manualLayout>
      </c:layout>
      <c:barChart>
        <c:barDir val="col"/>
        <c:grouping val="clustered"/>
        <c:ser>
          <c:idx val="0"/>
          <c:order val="0"/>
          <c:tx>
            <c:strRef>
              <c:f>'Noncovid deaths ONS-NHS'!$C$1</c:f>
              <c:strCache>
                <c:ptCount val="1"/>
                <c:pt idx="0">
                  <c:v>% DEATHS  in 100,000 unvaccinated </c:v>
                </c:pt>
              </c:strCache>
            </c:strRef>
          </c:tx>
          <c:spPr>
            <a:solidFill>
              <a:srgbClr val="00B0F0"/>
            </a:solidFill>
            <a:effectLst>
              <a:outerShdw blurRad="50800" dist="50800" dir="5400000" algn="ctr" rotWithShape="0">
                <a:schemeClr val="tx1">
                  <a:lumMod val="75000"/>
                  <a:lumOff val="25000"/>
                </a:schemeClr>
              </a:outerShdw>
            </a:effectLst>
          </c:spPr>
          <c:cat>
            <c:strRef>
              <c:f>'Noncovid deaths ONS-NHS'!$B$2:$B$25</c:f>
              <c:strCache>
                <c:ptCount val="2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</c:strCache>
            </c:strRef>
          </c:cat>
          <c:val>
            <c:numRef>
              <c:f>'Noncovid deaths ONS-NHS'!$C$2:$C$25</c:f>
              <c:numCache>
                <c:formatCode>0.0</c:formatCode>
                <c:ptCount val="24"/>
                <c:pt idx="0">
                  <c:v>11.828955378086677</c:v>
                </c:pt>
                <c:pt idx="1">
                  <c:v>10.098082089341172</c:v>
                </c:pt>
                <c:pt idx="2">
                  <c:v>8.8379015260749458</c:v>
                </c:pt>
                <c:pt idx="3">
                  <c:v>7.7336172040033624</c:v>
                </c:pt>
                <c:pt idx="4">
                  <c:v>7.1920317086554499</c:v>
                </c:pt>
                <c:pt idx="5">
                  <c:v>5.5584892026347239</c:v>
                </c:pt>
                <c:pt idx="6">
                  <c:v>4.8739467246084134</c:v>
                </c:pt>
                <c:pt idx="7">
                  <c:v>4.4860668992756967</c:v>
                </c:pt>
                <c:pt idx="8">
                  <c:v>4.1139527736812331</c:v>
                </c:pt>
                <c:pt idx="9">
                  <c:v>3.8236546012317727</c:v>
                </c:pt>
                <c:pt idx="10">
                  <c:v>3.4654029384588387</c:v>
                </c:pt>
                <c:pt idx="11">
                  <c:v>3.1070295614084613</c:v>
                </c:pt>
                <c:pt idx="12">
                  <c:v>3.0372834536790294</c:v>
                </c:pt>
                <c:pt idx="13">
                  <c:v>2.8271543947777231</c:v>
                </c:pt>
                <c:pt idx="14">
                  <c:v>2.5790977966199251</c:v>
                </c:pt>
                <c:pt idx="15">
                  <c:v>2.1966044793245967</c:v>
                </c:pt>
                <c:pt idx="16">
                  <c:v>2.2324352918202335</c:v>
                </c:pt>
                <c:pt idx="17">
                  <c:v>2.4314972260263898</c:v>
                </c:pt>
                <c:pt idx="18">
                  <c:v>1.9843494567227171</c:v>
                </c:pt>
                <c:pt idx="19">
                  <c:v>2.2116958618597677</c:v>
                </c:pt>
                <c:pt idx="20">
                  <c:v>1.9793894007196047</c:v>
                </c:pt>
                <c:pt idx="21">
                  <c:v>2.1833595060305071</c:v>
                </c:pt>
                <c:pt idx="22">
                  <c:v>2.2512525445248732</c:v>
                </c:pt>
                <c:pt idx="23">
                  <c:v>2.1837267917083514</c:v>
                </c:pt>
              </c:numCache>
            </c:numRef>
          </c:val>
        </c:ser>
        <c:ser>
          <c:idx val="1"/>
          <c:order val="1"/>
          <c:tx>
            <c:strRef>
              <c:f>'Noncovid deaths ONS-NHS'!$D$1</c:f>
              <c:strCache>
                <c:ptCount val="1"/>
                <c:pt idx="0">
                  <c:v>% DEATHS  in 100,000 vaccinated </c:v>
                </c:pt>
              </c:strCache>
            </c:strRef>
          </c:tx>
          <c:spPr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  <c:cat>
            <c:strRef>
              <c:f>'Noncovid deaths ONS-NHS'!$B$2:$B$25</c:f>
              <c:strCache>
                <c:ptCount val="2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</c:strCache>
            </c:strRef>
          </c:cat>
          <c:val>
            <c:numRef>
              <c:f>'Noncovid deaths ONS-NHS'!$D$2:$D$25</c:f>
              <c:numCache>
                <c:formatCode>0.0</c:formatCode>
                <c:ptCount val="24"/>
                <c:pt idx="0">
                  <c:v>34.468716739310516</c:v>
                </c:pt>
                <c:pt idx="1">
                  <c:v>36.934886923960867</c:v>
                </c:pt>
                <c:pt idx="2">
                  <c:v>32.994649964294787</c:v>
                </c:pt>
                <c:pt idx="3">
                  <c:v>30.368688453186085</c:v>
                </c:pt>
                <c:pt idx="4">
                  <c:v>31.159766509482957</c:v>
                </c:pt>
                <c:pt idx="5">
                  <c:v>30.246019141263655</c:v>
                </c:pt>
                <c:pt idx="6">
                  <c:v>26.611837232896729</c:v>
                </c:pt>
                <c:pt idx="7">
                  <c:v>27.342988025223171</c:v>
                </c:pt>
                <c:pt idx="8">
                  <c:v>24.517905962725873</c:v>
                </c:pt>
                <c:pt idx="9">
                  <c:v>22.670451878030594</c:v>
                </c:pt>
                <c:pt idx="10">
                  <c:v>22.090523105538729</c:v>
                </c:pt>
                <c:pt idx="11">
                  <c:v>22.390768067897394</c:v>
                </c:pt>
                <c:pt idx="12">
                  <c:v>22.169769353516408</c:v>
                </c:pt>
                <c:pt idx="13">
                  <c:v>22.310902822247364</c:v>
                </c:pt>
                <c:pt idx="14">
                  <c:v>21.403094863882849</c:v>
                </c:pt>
                <c:pt idx="15">
                  <c:v>22.369327467351418</c:v>
                </c:pt>
                <c:pt idx="16">
                  <c:v>21.376769451871148</c:v>
                </c:pt>
                <c:pt idx="17">
                  <c:v>20.287289575636184</c:v>
                </c:pt>
                <c:pt idx="18">
                  <c:v>19.525682032940669</c:v>
                </c:pt>
                <c:pt idx="19">
                  <c:v>18.937831920999802</c:v>
                </c:pt>
                <c:pt idx="20">
                  <c:v>18.180169128327851</c:v>
                </c:pt>
                <c:pt idx="21">
                  <c:v>17.409735033131433</c:v>
                </c:pt>
                <c:pt idx="22">
                  <c:v>16.727639091604747</c:v>
                </c:pt>
                <c:pt idx="23">
                  <c:v>17.020648524215478</c:v>
                </c:pt>
              </c:numCache>
            </c:numRef>
          </c:val>
        </c:ser>
        <c:ser>
          <c:idx val="2"/>
          <c:order val="2"/>
          <c:tx>
            <c:strRef>
              <c:f>'Noncovid deaths ONS-NHS'!$E$1</c:f>
              <c:strCache>
                <c:ptCount val="1"/>
                <c:pt idx="0">
                  <c:v>% DEATHS in 100,000 double vaccinated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effectLst>
              <a:outerShdw blurRad="50800" dist="50800" dir="5400000" algn="ctr" rotWithShape="0">
                <a:schemeClr val="tx1">
                  <a:lumMod val="75000"/>
                  <a:lumOff val="25000"/>
                </a:schemeClr>
              </a:outerShdw>
            </a:effectLst>
          </c:spPr>
          <c:cat>
            <c:strRef>
              <c:f>'Noncovid deaths ONS-NHS'!$B$2:$B$25</c:f>
              <c:strCache>
                <c:ptCount val="2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</c:strCache>
            </c:strRef>
          </c:cat>
          <c:val>
            <c:numRef>
              <c:f>'Noncovid deaths ONS-NHS'!$E$2:$E$25</c:f>
              <c:numCache>
                <c:formatCode>0.0</c:formatCode>
                <c:ptCount val="24"/>
                <c:pt idx="0">
                  <c:v>32.023620258914377</c:v>
                </c:pt>
                <c:pt idx="1">
                  <c:v>31.033851457251426</c:v>
                </c:pt>
                <c:pt idx="2">
                  <c:v>39.088805943198018</c:v>
                </c:pt>
                <c:pt idx="3">
                  <c:v>41.418989991777714</c:v>
                </c:pt>
                <c:pt idx="4">
                  <c:v>40.498803712521401</c:v>
                </c:pt>
                <c:pt idx="5">
                  <c:v>40.872195254303321</c:v>
                </c:pt>
                <c:pt idx="6">
                  <c:v>33.529028049575992</c:v>
                </c:pt>
                <c:pt idx="7">
                  <c:v>31.771807815864722</c:v>
                </c:pt>
                <c:pt idx="8">
                  <c:v>30.907225714811794</c:v>
                </c:pt>
                <c:pt idx="9">
                  <c:v>28.695840636781284</c:v>
                </c:pt>
                <c:pt idx="10">
                  <c:v>28.093565801762633</c:v>
                </c:pt>
                <c:pt idx="11">
                  <c:v>40.63318315533909</c:v>
                </c:pt>
                <c:pt idx="12">
                  <c:v>28.904795640042842</c:v>
                </c:pt>
                <c:pt idx="13">
                  <c:v>29.206823570560946</c:v>
                </c:pt>
                <c:pt idx="14">
                  <c:v>27.138565324621702</c:v>
                </c:pt>
                <c:pt idx="15">
                  <c:v>33.079624262804941</c:v>
                </c:pt>
                <c:pt idx="16">
                  <c:v>27.765843546854232</c:v>
                </c:pt>
                <c:pt idx="17">
                  <c:v>26.44982586752327</c:v>
                </c:pt>
                <c:pt idx="18">
                  <c:v>24.672450430135797</c:v>
                </c:pt>
                <c:pt idx="19">
                  <c:v>23.074412140893358</c:v>
                </c:pt>
                <c:pt idx="20">
                  <c:v>21.665230997913842</c:v>
                </c:pt>
                <c:pt idx="21">
                  <c:v>20.981926754721201</c:v>
                </c:pt>
                <c:pt idx="22">
                  <c:v>20.401992189330489</c:v>
                </c:pt>
                <c:pt idx="23">
                  <c:v>20.948975405952744</c:v>
                </c:pt>
              </c:numCache>
            </c:numRef>
          </c:val>
        </c:ser>
        <c:axId val="151881984"/>
        <c:axId val="151814144"/>
      </c:barChart>
      <c:catAx>
        <c:axId val="151881984"/>
        <c:scaling>
          <c:orientation val="minMax"/>
        </c:scaling>
        <c:axPos val="b"/>
        <c:tickLblPos val="nextTo"/>
        <c:crossAx val="151814144"/>
        <c:crosses val="autoZero"/>
        <c:auto val="1"/>
        <c:lblAlgn val="ctr"/>
        <c:lblOffset val="100"/>
      </c:catAx>
      <c:valAx>
        <c:axId val="151814144"/>
        <c:scaling>
          <c:orientation val="minMax"/>
        </c:scaling>
        <c:axPos val="l"/>
        <c:majorGridlines/>
        <c:numFmt formatCode="0.0" sourceLinked="1"/>
        <c:tickLblPos val="nextTo"/>
        <c:crossAx val="151881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276970146247885"/>
          <c:y val="0.42778616243419759"/>
          <c:w val="0.22611271861261015"/>
          <c:h val="0.20523881392293125"/>
        </c:manualLayout>
      </c:layout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perspective val="30"/>
    </c:view3D>
    <c:plotArea>
      <c:layout>
        <c:manualLayout>
          <c:layoutTarget val="inner"/>
          <c:xMode val="edge"/>
          <c:yMode val="edge"/>
          <c:x val="3.4602143215135168E-2"/>
          <c:y val="8.5508215851761049E-2"/>
          <c:w val="0.64844944496048162"/>
          <c:h val="0.69349245331918197"/>
        </c:manualLayout>
      </c:layout>
      <c:bar3DChart>
        <c:barDir val="col"/>
        <c:grouping val="standard"/>
        <c:ser>
          <c:idx val="0"/>
          <c:order val="0"/>
          <c:tx>
            <c:strRef>
              <c:f>'Covid death ONS'!$B$98</c:f>
              <c:strCache>
                <c:ptCount val="1"/>
                <c:pt idx="0">
                  <c:v>Unvaccinated</c:v>
                </c:pt>
              </c:strCache>
            </c:strRef>
          </c:tx>
          <c:spPr>
            <a:solidFill>
              <a:srgbClr val="00B0F0"/>
            </a:solidFill>
          </c:spPr>
          <c:dLbls>
            <c:dLbl>
              <c:idx val="0"/>
              <c:layout>
                <c:manualLayout>
                  <c:x val="-1.035761078463795E-2"/>
                  <c:y val="0.34805389221556893"/>
                </c:manualLayout>
              </c:layout>
              <c:showVal val="1"/>
            </c:dLbl>
            <c:dLbl>
              <c:idx val="1"/>
              <c:layout>
                <c:manualLayout>
                  <c:x val="-6.9050738564253008E-3"/>
                  <c:y val="0.16467065868263472"/>
                </c:manualLayout>
              </c:layout>
              <c:showVal val="1"/>
            </c:dLbl>
            <c:dLbl>
              <c:idx val="2"/>
              <c:layout>
                <c:manualLayout>
                  <c:x val="-6.9050738564253008E-3"/>
                  <c:y val="0.1347305389221557"/>
                </c:manualLayout>
              </c:layout>
              <c:showVal val="1"/>
            </c:dLbl>
            <c:showVal val="1"/>
          </c:dLbls>
          <c:cat>
            <c:strRef>
              <c:f>'Covid death ONS'!$C$97:$E$97</c:f>
              <c:strCache>
                <c:ptCount val="3"/>
                <c:pt idx="0">
                  <c:v>ONS estimated rate</c:v>
                </c:pt>
                <c:pt idx="1">
                  <c:v>ONS based calculated rate</c:v>
                </c:pt>
                <c:pt idx="2">
                  <c:v>ONS deaths+NHS vaccinations</c:v>
                </c:pt>
              </c:strCache>
            </c:strRef>
          </c:cat>
          <c:val>
            <c:numRef>
              <c:f>'Covid death ONS'!$C$98:$E$98</c:f>
              <c:numCache>
                <c:formatCode>0.0</c:formatCode>
                <c:ptCount val="3"/>
                <c:pt idx="0">
                  <c:v>14.066639108923075</c:v>
                </c:pt>
                <c:pt idx="1">
                  <c:v>3.9834272810002056</c:v>
                </c:pt>
                <c:pt idx="2">
                  <c:v>2.3193108104730018</c:v>
                </c:pt>
              </c:numCache>
            </c:numRef>
          </c:val>
        </c:ser>
        <c:ser>
          <c:idx val="1"/>
          <c:order val="1"/>
          <c:tx>
            <c:strRef>
              <c:f>'Covid death ONS'!$B$99</c:f>
              <c:strCache>
                <c:ptCount val="1"/>
                <c:pt idx="0">
                  <c:v>Double vaccinated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</c:spPr>
          <c:dLbls>
            <c:dLbl>
              <c:idx val="0"/>
              <c:layout>
                <c:manualLayout>
                  <c:x val="3.4525369282126504E-3"/>
                  <c:y val="-3.3682634730538924E-2"/>
                </c:manualLayout>
              </c:layout>
              <c:showVal val="1"/>
            </c:dLbl>
            <c:dLbl>
              <c:idx val="1"/>
              <c:layout>
                <c:manualLayout>
                  <c:x val="1.2999452794687871E-3"/>
                  <c:y val="-2.7777777777777776E-2"/>
                </c:manualLayout>
              </c:layout>
              <c:showVal val="1"/>
            </c:dLbl>
            <c:dLbl>
              <c:idx val="2"/>
              <c:layout>
                <c:manualLayout>
                  <c:x val="3.4525369282126504E-3"/>
                  <c:y val="-5.6137724550898202E-2"/>
                </c:manualLayout>
              </c:layout>
              <c:showVal val="1"/>
            </c:dLbl>
            <c:showVal val="1"/>
          </c:dLbls>
          <c:cat>
            <c:strRef>
              <c:f>'Covid death ONS'!$C$97:$E$97</c:f>
              <c:strCache>
                <c:ptCount val="3"/>
                <c:pt idx="0">
                  <c:v>ONS estimated rate</c:v>
                </c:pt>
                <c:pt idx="1">
                  <c:v>ONS based calculated rate</c:v>
                </c:pt>
                <c:pt idx="2">
                  <c:v>ONS deaths+NHS vaccinations</c:v>
                </c:pt>
              </c:strCache>
            </c:strRef>
          </c:cat>
          <c:val>
            <c:numRef>
              <c:f>'Covid death ONS'!$C$99:$E$99</c:f>
              <c:numCache>
                <c:formatCode>0.0</c:formatCode>
                <c:ptCount val="3"/>
                <c:pt idx="0">
                  <c:v>0.17961738299999999</c:v>
                </c:pt>
                <c:pt idx="1">
                  <c:v>1.4934499433369597</c:v>
                </c:pt>
                <c:pt idx="2">
                  <c:v>1.2113470557950146</c:v>
                </c:pt>
              </c:numCache>
            </c:numRef>
          </c:val>
        </c:ser>
        <c:shape val="box"/>
        <c:axId val="118695040"/>
        <c:axId val="123366400"/>
        <c:axId val="157184448"/>
      </c:bar3DChart>
      <c:catAx>
        <c:axId val="118695040"/>
        <c:scaling>
          <c:orientation val="minMax"/>
        </c:scaling>
        <c:axPos val="b"/>
        <c:tickLblPos val="nextTo"/>
        <c:txPr>
          <a:bodyPr/>
          <a:lstStyle/>
          <a:p>
            <a:pPr>
              <a:defRPr sz="1050"/>
            </a:pPr>
            <a:endParaRPr lang="en-US"/>
          </a:p>
        </c:txPr>
        <c:crossAx val="123366400"/>
        <c:crosses val="autoZero"/>
        <c:auto val="1"/>
        <c:lblAlgn val="ctr"/>
        <c:lblOffset val="100"/>
      </c:catAx>
      <c:valAx>
        <c:axId val="123366400"/>
        <c:scaling>
          <c:orientation val="minMax"/>
        </c:scaling>
        <c:axPos val="l"/>
        <c:majorGridlines/>
        <c:numFmt formatCode="0.0" sourceLinked="1"/>
        <c:tickLblPos val="nextTo"/>
        <c:crossAx val="118695040"/>
        <c:crosses val="autoZero"/>
        <c:crossBetween val="between"/>
      </c:valAx>
      <c:serAx>
        <c:axId val="157184448"/>
        <c:scaling>
          <c:orientation val="minMax"/>
        </c:scaling>
        <c:axPos val="b"/>
        <c:tickLblPos val="nextTo"/>
        <c:txPr>
          <a:bodyPr/>
          <a:lstStyle/>
          <a:p>
            <a:pPr>
              <a:defRPr sz="1050" b="1"/>
            </a:pPr>
            <a:endParaRPr lang="en-US"/>
          </a:p>
        </c:txPr>
        <c:crossAx val="123366400"/>
        <c:crosses val="autoZero"/>
      </c:serAx>
    </c:plotArea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7644625631987086E-2"/>
          <c:y val="3.8630896607652641E-2"/>
          <c:w val="0.85148804675277656"/>
          <c:h val="0.84835286768694618"/>
        </c:manualLayout>
      </c:layout>
      <c:barChart>
        <c:barDir val="col"/>
        <c:grouping val="clustered"/>
        <c:ser>
          <c:idx val="0"/>
          <c:order val="0"/>
          <c:tx>
            <c:strRef>
              <c:f>'ALL DEATHS ONS'!$K$2</c:f>
              <c:strCache>
                <c:ptCount val="1"/>
                <c:pt idx="0">
                  <c:v>% DEATHS  in 100,000 unvaccinated </c:v>
                </c:pt>
              </c:strCache>
            </c:strRef>
          </c:tx>
          <c:spPr>
            <a:solidFill>
              <a:srgbClr val="00B0F0"/>
            </a:solidFill>
          </c:spPr>
          <c:val>
            <c:numRef>
              <c:f>'ALL DEATHS ONS'!$K$3:$K$28</c:f>
              <c:numCache>
                <c:formatCode>0.0</c:formatCode>
                <c:ptCount val="26"/>
                <c:pt idx="0">
                  <c:v>32.272002403153181</c:v>
                </c:pt>
                <c:pt idx="1">
                  <c:v>35.575166829976283</c:v>
                </c:pt>
                <c:pt idx="2">
                  <c:v>36.306681258428952</c:v>
                </c:pt>
                <c:pt idx="3">
                  <c:v>30.728312685522305</c:v>
                </c:pt>
                <c:pt idx="4">
                  <c:v>24.577168681139778</c:v>
                </c:pt>
                <c:pt idx="5">
                  <c:v>20.109605643377289</c:v>
                </c:pt>
                <c:pt idx="6">
                  <c:v>17.105844326604185</c:v>
                </c:pt>
                <c:pt idx="7">
                  <c:v>12.647782610150013</c:v>
                </c:pt>
                <c:pt idx="8">
                  <c:v>10.476753206693356</c:v>
                </c:pt>
                <c:pt idx="9">
                  <c:v>8.9304292887141994</c:v>
                </c:pt>
                <c:pt idx="10">
                  <c:v>7.956639135409536</c:v>
                </c:pt>
                <c:pt idx="11">
                  <c:v>7.365131556318361</c:v>
                </c:pt>
                <c:pt idx="12">
                  <c:v>6.4733990326245374</c:v>
                </c:pt>
                <c:pt idx="13">
                  <c:v>5.9136818246968907</c:v>
                </c:pt>
                <c:pt idx="14">
                  <c:v>5.6090059844104685</c:v>
                </c:pt>
                <c:pt idx="15">
                  <c:v>5.2803173564910511</c:v>
                </c:pt>
                <c:pt idx="16">
                  <c:v>4.7842311740503298</c:v>
                </c:pt>
                <c:pt idx="17">
                  <c:v>4.1448041553424693</c:v>
                </c:pt>
                <c:pt idx="18">
                  <c:v>4.1452590422368569</c:v>
                </c:pt>
                <c:pt idx="19">
                  <c:v>4.5451632317657555</c:v>
                </c:pt>
                <c:pt idx="20">
                  <c:v>3.8049772526165637</c:v>
                </c:pt>
                <c:pt idx="21">
                  <c:v>4.2083975822108446</c:v>
                </c:pt>
                <c:pt idx="22">
                  <c:v>3.8273413186415595</c:v>
                </c:pt>
                <c:pt idx="23">
                  <c:v>4.2019901208568928</c:v>
                </c:pt>
                <c:pt idx="24">
                  <c:v>4.5429312434269464</c:v>
                </c:pt>
                <c:pt idx="25">
                  <c:v>4.5743715170252655</c:v>
                </c:pt>
              </c:numCache>
            </c:numRef>
          </c:val>
        </c:ser>
        <c:ser>
          <c:idx val="1"/>
          <c:order val="1"/>
          <c:tx>
            <c:strRef>
              <c:f>'ALL DEATHS ONS'!$L$2</c:f>
              <c:strCache>
                <c:ptCount val="1"/>
                <c:pt idx="0">
                  <c:v>% DEATHS  in 100,000 vaccinated </c:v>
                </c:pt>
              </c:strCache>
            </c:strRef>
          </c:tx>
          <c:val>
            <c:numRef>
              <c:f>'ALL DEATHS ONS'!$L$3:$L$28</c:f>
              <c:numCache>
                <c:formatCode>0.0</c:formatCode>
                <c:ptCount val="26"/>
                <c:pt idx="0">
                  <c:v>40.612973145956722</c:v>
                </c:pt>
                <c:pt idx="1">
                  <c:v>51.93925286193015</c:v>
                </c:pt>
                <c:pt idx="2">
                  <c:v>57.201209805587389</c:v>
                </c:pt>
                <c:pt idx="3">
                  <c:v>62.625067951067166</c:v>
                </c:pt>
                <c:pt idx="4">
                  <c:v>57.654159223568278</c:v>
                </c:pt>
                <c:pt idx="5">
                  <c:v>48.605745862622186</c:v>
                </c:pt>
                <c:pt idx="6">
                  <c:v>46.5784339901737</c:v>
                </c:pt>
                <c:pt idx="7">
                  <c:v>42.318764280718447</c:v>
                </c:pt>
                <c:pt idx="8">
                  <c:v>35.83666124538798</c:v>
                </c:pt>
                <c:pt idx="9">
                  <c:v>35.675466278641061</c:v>
                </c:pt>
                <c:pt idx="10">
                  <c:v>31.217608593110924</c:v>
                </c:pt>
                <c:pt idx="11">
                  <c:v>28.606574470903212</c:v>
                </c:pt>
                <c:pt idx="12">
                  <c:v>27.469433810377694</c:v>
                </c:pt>
                <c:pt idx="13">
                  <c:v>27.355643211240466</c:v>
                </c:pt>
                <c:pt idx="14">
                  <c:v>27.281842506937025</c:v>
                </c:pt>
                <c:pt idx="15">
                  <c:v>27.240861206294262</c:v>
                </c:pt>
                <c:pt idx="16">
                  <c:v>26.15739981075069</c:v>
                </c:pt>
                <c:pt idx="17">
                  <c:v>26.782380835813829</c:v>
                </c:pt>
                <c:pt idx="18">
                  <c:v>26.237939827979389</c:v>
                </c:pt>
                <c:pt idx="19">
                  <c:v>25.031665874087999</c:v>
                </c:pt>
                <c:pt idx="20">
                  <c:v>24.020286016977213</c:v>
                </c:pt>
                <c:pt idx="21">
                  <c:v>23.7292339481039</c:v>
                </c:pt>
                <c:pt idx="22">
                  <c:v>22.946054560061206</c:v>
                </c:pt>
                <c:pt idx="23">
                  <c:v>22.12971889742246</c:v>
                </c:pt>
                <c:pt idx="24">
                  <c:v>21.410128171684235</c:v>
                </c:pt>
                <c:pt idx="25">
                  <c:v>21.942546001016424</c:v>
                </c:pt>
              </c:numCache>
            </c:numRef>
          </c:val>
        </c:ser>
        <c:ser>
          <c:idx val="2"/>
          <c:order val="2"/>
          <c:tx>
            <c:strRef>
              <c:f>'ALL DEATHS ONS'!$M$2</c:f>
              <c:strCache>
                <c:ptCount val="1"/>
                <c:pt idx="0">
                  <c:v>% DEATHS in 100,000 double vaccinated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</c:spPr>
          <c:val>
            <c:numRef>
              <c:f>'ALL DEATHS ONS'!$M$3:$M$28</c:f>
              <c:numCache>
                <c:formatCode>0.0</c:formatCode>
                <c:ptCount val="26"/>
                <c:pt idx="0">
                  <c:v>6.725728527177548</c:v>
                </c:pt>
                <c:pt idx="1">
                  <c:v>25.2523358410653</c:v>
                </c:pt>
                <c:pt idx="2">
                  <c:v>40.83359571788413</c:v>
                </c:pt>
                <c:pt idx="3">
                  <c:v>39.895008015490944</c:v>
                </c:pt>
                <c:pt idx="4">
                  <c:v>47.724536822685536</c:v>
                </c:pt>
                <c:pt idx="5">
                  <c:v>50.327473285074106</c:v>
                </c:pt>
                <c:pt idx="6">
                  <c:v>51.012971869989798</c:v>
                </c:pt>
                <c:pt idx="7">
                  <c:v>47.246101216440074</c:v>
                </c:pt>
                <c:pt idx="8">
                  <c:v>39.154962041850006</c:v>
                </c:pt>
                <c:pt idx="9">
                  <c:v>38.42859849948497</c:v>
                </c:pt>
                <c:pt idx="10">
                  <c:v>35.914584770416575</c:v>
                </c:pt>
                <c:pt idx="11">
                  <c:v>33.342111590734739</c:v>
                </c:pt>
                <c:pt idx="12">
                  <c:v>31.2459459373942</c:v>
                </c:pt>
                <c:pt idx="13">
                  <c:v>31.50388158368099</c:v>
                </c:pt>
                <c:pt idx="14">
                  <c:v>31.560686230082208</c:v>
                </c:pt>
                <c:pt idx="15">
                  <c:v>32.12696925568433</c:v>
                </c:pt>
                <c:pt idx="16">
                  <c:v>31.452073591594914</c:v>
                </c:pt>
                <c:pt idx="17">
                  <c:v>33.243104709634054</c:v>
                </c:pt>
                <c:pt idx="18">
                  <c:v>32.367762461327175</c:v>
                </c:pt>
                <c:pt idx="19">
                  <c:v>30.968708438252339</c:v>
                </c:pt>
                <c:pt idx="20">
                  <c:v>28.036214783905759</c:v>
                </c:pt>
                <c:pt idx="21">
                  <c:v>27.340341117753042</c:v>
                </c:pt>
                <c:pt idx="22">
                  <c:v>25.816996102046698</c:v>
                </c:pt>
                <c:pt idx="23">
                  <c:v>25.137148125875616</c:v>
                </c:pt>
                <c:pt idx="24">
                  <c:v>24.640928820976107</c:v>
                </c:pt>
                <c:pt idx="25">
                  <c:v>25.50025809144125</c:v>
                </c:pt>
              </c:numCache>
            </c:numRef>
          </c:val>
        </c:ser>
        <c:axId val="117217536"/>
        <c:axId val="117223424"/>
      </c:barChart>
      <c:catAx>
        <c:axId val="117217536"/>
        <c:scaling>
          <c:orientation val="minMax"/>
        </c:scaling>
        <c:axPos val="b"/>
        <c:tickLblPos val="nextTo"/>
        <c:crossAx val="117223424"/>
        <c:crosses val="autoZero"/>
        <c:auto val="1"/>
        <c:lblAlgn val="ctr"/>
        <c:lblOffset val="100"/>
      </c:catAx>
      <c:valAx>
        <c:axId val="117223424"/>
        <c:scaling>
          <c:orientation val="minMax"/>
        </c:scaling>
        <c:axPos val="l"/>
        <c:majorGridlines/>
        <c:numFmt formatCode="0.0" sourceLinked="1"/>
        <c:tickLblPos val="nextTo"/>
        <c:crossAx val="117217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8374948520368386"/>
          <c:y val="0.27340149809040054"/>
          <c:w val="0.3215084882633456"/>
          <c:h val="0.18875692469547778"/>
        </c:manualLayout>
      </c:layout>
    </c:legend>
    <c:plotVisOnly val="1"/>
  </c:chart>
  <c:spPr>
    <a:solidFill>
      <a:schemeClr val="accent4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0123393475310242E-2"/>
          <c:y val="7.1054600879292606E-2"/>
          <c:w val="0.90086932118652041"/>
          <c:h val="0.79822506561679785"/>
        </c:manualLayout>
      </c:layout>
      <c:barChart>
        <c:barDir val="col"/>
        <c:grouping val="clustered"/>
        <c:ser>
          <c:idx val="0"/>
          <c:order val="0"/>
          <c:tx>
            <c:strRef>
              <c:f>'ALL DEATHS ONS'!$U$2</c:f>
              <c:strCache>
                <c:ptCount val="1"/>
                <c:pt idx="0">
                  <c:v>% DEATHS  in 100,000 unvaccinated </c:v>
                </c:pt>
              </c:strCache>
            </c:strRef>
          </c:tx>
          <c:spPr>
            <a:solidFill>
              <a:srgbClr val="00B0F0"/>
            </a:solidFill>
          </c:spPr>
          <c:val>
            <c:numRef>
              <c:f>'ALL DEATHS ONS'!$U$3:$U$28</c:f>
              <c:numCache>
                <c:formatCode>0.0</c:formatCode>
                <c:ptCount val="26"/>
                <c:pt idx="1">
                  <c:v>24.446227728176616</c:v>
                </c:pt>
                <c:pt idx="2">
                  <c:v>24.663049302104344</c:v>
                </c:pt>
                <c:pt idx="3">
                  <c:v>20.643379543205242</c:v>
                </c:pt>
                <c:pt idx="4">
                  <c:v>16.425563324071</c:v>
                </c:pt>
                <c:pt idx="5">
                  <c:v>13.234240554924893</c:v>
                </c:pt>
                <c:pt idx="6">
                  <c:v>11.090314405975365</c:v>
                </c:pt>
                <c:pt idx="7">
                  <c:v>8.0797875352219943</c:v>
                </c:pt>
                <c:pt idx="8">
                  <c:v>6.6072589366224985</c:v>
                </c:pt>
                <c:pt idx="9">
                  <c:v>5.5632767905215275</c:v>
                </c:pt>
                <c:pt idx="10">
                  <c:v>4.8245991347325834</c:v>
                </c:pt>
                <c:pt idx="11">
                  <c:v>4.3601944691983618</c:v>
                </c:pt>
                <c:pt idx="12">
                  <c:v>3.7696822208601026</c:v>
                </c:pt>
                <c:pt idx="13">
                  <c:v>3.3910235583163075</c:v>
                </c:pt>
                <c:pt idx="14">
                  <c:v>3.2249416991008455</c:v>
                </c:pt>
                <c:pt idx="15">
                  <c:v>2.990738171079327</c:v>
                </c:pt>
                <c:pt idx="16">
                  <c:v>2.70295277555365</c:v>
                </c:pt>
                <c:pt idx="17">
                  <c:v>2.269460349285612</c:v>
                </c:pt>
                <c:pt idx="18">
                  <c:v>2.3058198429354317</c:v>
                </c:pt>
                <c:pt idx="19">
                  <c:v>2.5003896474304708</c:v>
                </c:pt>
                <c:pt idx="20">
                  <c:v>2.0428355459734919</c:v>
                </c:pt>
                <c:pt idx="21">
                  <c:v>2.2909996975439824</c:v>
                </c:pt>
                <c:pt idx="22">
                  <c:v>2.0714540240088888</c:v>
                </c:pt>
                <c:pt idx="23">
                  <c:v>2.2467159202679996</c:v>
                </c:pt>
                <c:pt idx="24">
                  <c:v>2.3861202084825845</c:v>
                </c:pt>
                <c:pt idx="25">
                  <c:v>2.3743263869946163</c:v>
                </c:pt>
              </c:numCache>
            </c:numRef>
          </c:val>
        </c:ser>
        <c:ser>
          <c:idx val="1"/>
          <c:order val="1"/>
          <c:tx>
            <c:strRef>
              <c:f>'ALL DEATHS ONS'!$V$2</c:f>
              <c:strCache>
                <c:ptCount val="1"/>
                <c:pt idx="0">
                  <c:v>% DEATHS  in 100,000 vaccinated </c:v>
                </c:pt>
              </c:strCache>
            </c:strRef>
          </c:tx>
          <c:val>
            <c:numRef>
              <c:f>'ALL DEATHS ONS'!$V$3:$V$28</c:f>
              <c:numCache>
                <c:formatCode>0.0</c:formatCode>
                <c:ptCount val="26"/>
                <c:pt idx="1">
                  <c:v>47.830817415077647</c:v>
                </c:pt>
                <c:pt idx="2">
                  <c:v>51.909533480764281</c:v>
                </c:pt>
                <c:pt idx="3">
                  <c:v>55.684960166434472</c:v>
                </c:pt>
                <c:pt idx="4">
                  <c:v>48.902058270138511</c:v>
                </c:pt>
                <c:pt idx="5">
                  <c:v>41.278225364575327</c:v>
                </c:pt>
                <c:pt idx="6">
                  <c:v>39.455280507371796</c:v>
                </c:pt>
                <c:pt idx="7">
                  <c:v>35.719679295074108</c:v>
                </c:pt>
                <c:pt idx="8">
                  <c:v>30.126914290686383</c:v>
                </c:pt>
                <c:pt idx="9">
                  <c:v>29.883862162500684</c:v>
                </c:pt>
                <c:pt idx="10">
                  <c:v>26.096180579798638</c:v>
                </c:pt>
                <c:pt idx="11">
                  <c:v>23.789736225811939</c:v>
                </c:pt>
                <c:pt idx="12">
                  <c:v>22.796098767081592</c:v>
                </c:pt>
                <c:pt idx="13">
                  <c:v>22.964986558408341</c:v>
                </c:pt>
                <c:pt idx="14">
                  <c:v>22.639761177116018</c:v>
                </c:pt>
                <c:pt idx="15">
                  <c:v>22.670296950644012</c:v>
                </c:pt>
                <c:pt idx="16">
                  <c:v>21.63596387263247</c:v>
                </c:pt>
                <c:pt idx="17">
                  <c:v>22.591769505560009</c:v>
                </c:pt>
                <c:pt idx="18">
                  <c:v>21.531721358755469</c:v>
                </c:pt>
                <c:pt idx="19">
                  <c:v>20.401405579499134</c:v>
                </c:pt>
                <c:pt idx="20">
                  <c:v>19.66196534662236</c:v>
                </c:pt>
                <c:pt idx="21">
                  <c:v>19.051178528811739</c:v>
                </c:pt>
                <c:pt idx="22">
                  <c:v>18.296114084503408</c:v>
                </c:pt>
                <c:pt idx="23">
                  <c:v>17.532969965798383</c:v>
                </c:pt>
                <c:pt idx="24">
                  <c:v>16.879216403761685</c:v>
                </c:pt>
                <c:pt idx="25">
                  <c:v>17.221388637164015</c:v>
                </c:pt>
              </c:numCache>
            </c:numRef>
          </c:val>
        </c:ser>
        <c:ser>
          <c:idx val="2"/>
          <c:order val="2"/>
          <c:tx>
            <c:strRef>
              <c:f>'ALL DEATHS ONS'!$W$2</c:f>
              <c:strCache>
                <c:ptCount val="1"/>
                <c:pt idx="0">
                  <c:v>% DEATHS in 100,000 double vaccinated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</c:spPr>
          <c:val>
            <c:numRef>
              <c:f>'ALL DEATHS ONS'!$W$3:$W$28</c:f>
              <c:numCache>
                <c:formatCode>0.0</c:formatCode>
                <c:ptCount val="26"/>
                <c:pt idx="1">
                  <c:v>23.802397679148392</c:v>
                </c:pt>
                <c:pt idx="2">
                  <c:v>37.701567113331819</c:v>
                </c:pt>
                <c:pt idx="3">
                  <c:v>36.615479417188737</c:v>
                </c:pt>
                <c:pt idx="4">
                  <c:v>42.700271709689133</c:v>
                </c:pt>
                <c:pt idx="5">
                  <c:v>44.904746575244154</c:v>
                </c:pt>
                <c:pt idx="6">
                  <c:v>45.413707075691477</c:v>
                </c:pt>
                <c:pt idx="7">
                  <c:v>41.915740665051487</c:v>
                </c:pt>
                <c:pt idx="8">
                  <c:v>34.572733202870189</c:v>
                </c:pt>
                <c:pt idx="9">
                  <c:v>33.722708295786241</c:v>
                </c:pt>
                <c:pt idx="10">
                  <c:v>31.499066207223084</c:v>
                </c:pt>
                <c:pt idx="11">
                  <c:v>29.381957782808406</c:v>
                </c:pt>
                <c:pt idx="12">
                  <c:v>28.575858776900194</c:v>
                </c:pt>
                <c:pt idx="13">
                  <c:v>41.284278671774793</c:v>
                </c:pt>
                <c:pt idx="14">
                  <c:v>29.235426826422572</c:v>
                </c:pt>
                <c:pt idx="15">
                  <c:v>29.345620423917314</c:v>
                </c:pt>
                <c:pt idx="16">
                  <c:v>27.330470323970822</c:v>
                </c:pt>
                <c:pt idx="17">
                  <c:v>33.30351342871225</c:v>
                </c:pt>
                <c:pt idx="18">
                  <c:v>27.873881848592966</c:v>
                </c:pt>
                <c:pt idx="19">
                  <c:v>26.540737116966842</c:v>
                </c:pt>
                <c:pt idx="20">
                  <c:v>24.785177160348969</c:v>
                </c:pt>
                <c:pt idx="21">
                  <c:v>23.191409160199296</c:v>
                </c:pt>
                <c:pt idx="22">
                  <c:v>21.781409196682237</c:v>
                </c:pt>
                <c:pt idx="23">
                  <c:v>21.092357948167102</c:v>
                </c:pt>
                <c:pt idx="24">
                  <c:v>20.578824190971488</c:v>
                </c:pt>
                <c:pt idx="25">
                  <c:v>21.173390548033176</c:v>
                </c:pt>
              </c:numCache>
            </c:numRef>
          </c:val>
        </c:ser>
        <c:axId val="188185600"/>
        <c:axId val="188203776"/>
      </c:barChart>
      <c:catAx>
        <c:axId val="188185600"/>
        <c:scaling>
          <c:orientation val="minMax"/>
        </c:scaling>
        <c:axPos val="b"/>
        <c:tickLblPos val="nextTo"/>
        <c:crossAx val="188203776"/>
        <c:crosses val="autoZero"/>
        <c:auto val="1"/>
        <c:lblAlgn val="ctr"/>
        <c:lblOffset val="100"/>
      </c:catAx>
      <c:valAx>
        <c:axId val="188203776"/>
        <c:scaling>
          <c:orientation val="minMax"/>
        </c:scaling>
        <c:axPos val="l"/>
        <c:majorGridlines/>
        <c:numFmt formatCode="General" sourceLinked="1"/>
        <c:tickLblPos val="nextTo"/>
        <c:crossAx val="188185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2716041741273076"/>
          <c:y val="0.20562983872298982"/>
          <c:w val="0.33766514727489494"/>
          <c:h val="0.18954835834199971"/>
        </c:manualLayout>
      </c:layout>
    </c:legend>
    <c:plotVisOnly val="1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5668156345321696E-2"/>
          <c:y val="4.4374579076895966E-2"/>
          <c:w val="0.70839483578066254"/>
          <c:h val="0.82580581204327874"/>
        </c:manualLayout>
      </c:layout>
      <c:lineChart>
        <c:grouping val="standard"/>
        <c:ser>
          <c:idx val="0"/>
          <c:order val="0"/>
          <c:tx>
            <c:strRef>
              <c:f>'ALL DEATHS ONS'!$E$85</c:f>
              <c:strCache>
                <c:ptCount val="1"/>
                <c:pt idx="0">
                  <c:v>Unvaccinated Unit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'ALL DEATHS ONS'!$E$86:$E$110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</c:ser>
        <c:ser>
          <c:idx val="1"/>
          <c:order val="1"/>
          <c:tx>
            <c:strRef>
              <c:f>'ALL DEATHS ONS'!$F$85</c:f>
              <c:strCache>
                <c:ptCount val="1"/>
                <c:pt idx="0">
                  <c:v>How many times more NON-COVID DEATHS among the VACCINATED in comparison to UNVACCINATED (*)</c:v>
                </c:pt>
              </c:strCache>
            </c:strRef>
          </c:tx>
          <c:marker>
            <c:symbol val="none"/>
          </c:marker>
          <c:val>
            <c:numRef>
              <c:f>'ALL DEATHS ONS'!$F$86:$F$110</c:f>
              <c:numCache>
                <c:formatCode>0.0</c:formatCode>
                <c:ptCount val="25"/>
                <c:pt idx="0">
                  <c:v>1.2584584197350139</c:v>
                </c:pt>
                <c:pt idx="1">
                  <c:v>1.4599862063939835</c:v>
                </c:pt>
                <c:pt idx="2">
                  <c:v>1.5755009222250951</c:v>
                </c:pt>
                <c:pt idx="3">
                  <c:v>2.0380249508647141</c:v>
                </c:pt>
                <c:pt idx="4">
                  <c:v>2.345842190838336</c:v>
                </c:pt>
                <c:pt idx="5">
                  <c:v>2.4170412252032176</c:v>
                </c:pt>
                <c:pt idx="6">
                  <c:v>2.7229543950503348</c:v>
                </c:pt>
                <c:pt idx="7">
                  <c:v>3.3459433629699706</c:v>
                </c:pt>
                <c:pt idx="8">
                  <c:v>3.420588472246608</c:v>
                </c:pt>
                <c:pt idx="9">
                  <c:v>3.99482097951616</c:v>
                </c:pt>
                <c:pt idx="10">
                  <c:v>3.9234666876096957</c:v>
                </c:pt>
                <c:pt idx="11">
                  <c:v>3.8840547860088597</c:v>
                </c:pt>
                <c:pt idx="12">
                  <c:v>4.2434328043022935</c:v>
                </c:pt>
                <c:pt idx="13">
                  <c:v>4.6258226299894982</c:v>
                </c:pt>
                <c:pt idx="14">
                  <c:v>4.8639353537442283</c:v>
                </c:pt>
                <c:pt idx="15">
                  <c:v>5.1589439359752296</c:v>
                </c:pt>
                <c:pt idx="16">
                  <c:v>5.4674197084431091</c:v>
                </c:pt>
                <c:pt idx="17">
                  <c:v>6.4616758312434435</c:v>
                </c:pt>
                <c:pt idx="18">
                  <c:v>6.3296261007179231</c:v>
                </c:pt>
                <c:pt idx="19">
                  <c:v>5.5073194509591721</c:v>
                </c:pt>
                <c:pt idx="20">
                  <c:v>6.3128592951401261</c:v>
                </c:pt>
                <c:pt idx="21">
                  <c:v>5.6385437650684027</c:v>
                </c:pt>
                <c:pt idx="22">
                  <c:v>5.9952987334313477</c:v>
                </c:pt>
                <c:pt idx="23">
                  <c:v>5.2664852274592322</c:v>
                </c:pt>
                <c:pt idx="24">
                  <c:v>4.7128444223455981</c:v>
                </c:pt>
              </c:numCache>
            </c:numRef>
          </c:val>
        </c:ser>
        <c:ser>
          <c:idx val="2"/>
          <c:order val="2"/>
          <c:tx>
            <c:strRef>
              <c:f>'ALL DEATHS ONS'!$G$85</c:f>
              <c:strCache>
                <c:ptCount val="1"/>
                <c:pt idx="0">
                  <c:v>How many times more NON-COVID DEATHS among the DOUBLE VACCINATED in comparison to UNVACCINATED (**)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'ALL DEATHS ONS'!$G$86:$G$110</c:f>
              <c:numCache>
                <c:formatCode>0.0</c:formatCode>
                <c:ptCount val="25"/>
                <c:pt idx="0">
                  <c:v>0.20840753676073107</c:v>
                </c:pt>
                <c:pt idx="1">
                  <c:v>0.70983042642507643</c:v>
                </c:pt>
                <c:pt idx="2">
                  <c:v>1.1246854381217839</c:v>
                </c:pt>
                <c:pt idx="3">
                  <c:v>1.298314307843123</c:v>
                </c:pt>
                <c:pt idx="4">
                  <c:v>1.9418240335921513</c:v>
                </c:pt>
                <c:pt idx="5">
                  <c:v>2.5026583901036612</c:v>
                </c:pt>
                <c:pt idx="6">
                  <c:v>2.9821954938904076</c:v>
                </c:pt>
                <c:pt idx="7">
                  <c:v>3.735524452999726</c:v>
                </c:pt>
                <c:pt idx="8">
                  <c:v>3.7373183532503949</c:v>
                </c:pt>
                <c:pt idx="9">
                  <c:v>4.303107639858812</c:v>
                </c:pt>
                <c:pt idx="10">
                  <c:v>4.5137883168014277</c:v>
                </c:pt>
                <c:pt idx="11">
                  <c:v>4.5270218645492326</c:v>
                </c:pt>
                <c:pt idx="12">
                  <c:v>4.8268221655920422</c:v>
                </c:pt>
                <c:pt idx="13">
                  <c:v>5.3272872159123539</c:v>
                </c:pt>
                <c:pt idx="14">
                  <c:v>5.6267877620029632</c:v>
                </c:pt>
                <c:pt idx="15">
                  <c:v>6.0842875696080858</c:v>
                </c:pt>
                <c:pt idx="16">
                  <c:v>6.574112422115169</c:v>
                </c:pt>
                <c:pt idx="17">
                  <c:v>8.0204283396080758</c:v>
                </c:pt>
                <c:pt idx="18">
                  <c:v>7.8083811244425734</c:v>
                </c:pt>
                <c:pt idx="19">
                  <c:v>6.8135525302622124</c:v>
                </c:pt>
                <c:pt idx="20">
                  <c:v>7.368300234811163</c:v>
                </c:pt>
                <c:pt idx="21">
                  <c:v>6.4966155368310128</c:v>
                </c:pt>
                <c:pt idx="22">
                  <c:v>6.7454125338395325</c:v>
                </c:pt>
                <c:pt idx="23">
                  <c:v>5.9822006722732395</c:v>
                </c:pt>
                <c:pt idx="24">
                  <c:v>5.4240153549821937</c:v>
                </c:pt>
              </c:numCache>
            </c:numRef>
          </c:val>
        </c:ser>
        <c:marker val="1"/>
        <c:axId val="176610688"/>
        <c:axId val="190923904"/>
      </c:lineChart>
      <c:catAx>
        <c:axId val="176610688"/>
        <c:scaling>
          <c:orientation val="minMax"/>
        </c:scaling>
        <c:axPos val="b"/>
        <c:tickLblPos val="nextTo"/>
        <c:crossAx val="190923904"/>
        <c:crosses val="autoZero"/>
        <c:auto val="1"/>
        <c:lblAlgn val="ctr"/>
        <c:lblOffset val="100"/>
      </c:catAx>
      <c:valAx>
        <c:axId val="190923904"/>
        <c:scaling>
          <c:orientation val="minMax"/>
        </c:scaling>
        <c:axPos val="l"/>
        <c:majorGridlines/>
        <c:numFmt formatCode="General" sourceLinked="1"/>
        <c:tickLblPos val="nextTo"/>
        <c:crossAx val="176610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487380293679508"/>
          <c:y val="3.8379375239965506E-2"/>
          <c:w val="0.22431538625239408"/>
          <c:h val="0.95521566998369811"/>
        </c:manualLayout>
      </c:layout>
    </c:legend>
    <c:plotVisOnly val="1"/>
  </c:chart>
  <c:spPr>
    <a:solidFill>
      <a:srgbClr val="8064A2">
        <a:lumMod val="20000"/>
        <a:lumOff val="80000"/>
      </a:srgbClr>
    </a:solidFill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958477100474803E-2"/>
          <c:y val="4.4696133997743033E-2"/>
          <c:w val="0.68181485741248637"/>
          <c:h val="0.82454353531895475"/>
        </c:manualLayout>
      </c:layout>
      <c:lineChart>
        <c:grouping val="standard"/>
        <c:ser>
          <c:idx val="0"/>
          <c:order val="0"/>
          <c:tx>
            <c:strRef>
              <c:f>'ALL DEATHS ONS'!$K$85</c:f>
              <c:strCache>
                <c:ptCount val="1"/>
                <c:pt idx="0">
                  <c:v>Unvaccinated Unit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'ALL DEATHS ONS'!$K$86:$K$111</c:f>
              <c:numCache>
                <c:formatCode>General</c:formatCode>
                <c:ptCount val="26"/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</c:ser>
        <c:ser>
          <c:idx val="1"/>
          <c:order val="1"/>
          <c:tx>
            <c:strRef>
              <c:f>'ALL DEATHS ONS'!$L$85</c:f>
              <c:strCache>
                <c:ptCount val="1"/>
                <c:pt idx="0">
                  <c:v>How many times more NON-COVID DEATHS among the VACCINATED in comparison to UNVACCINATED</c:v>
                </c:pt>
              </c:strCache>
            </c:strRef>
          </c:tx>
          <c:marker>
            <c:symbol val="none"/>
          </c:marker>
          <c:val>
            <c:numRef>
              <c:f>'ALL DEATHS ONS'!$L$86:$L$111</c:f>
              <c:numCache>
                <c:formatCode>General</c:formatCode>
                <c:ptCount val="26"/>
                <c:pt idx="2" formatCode="0.0">
                  <c:v>2.1047492078092374</c:v>
                </c:pt>
                <c:pt idx="3" formatCode="0.0">
                  <c:v>2.697473059093328</c:v>
                </c:pt>
                <c:pt idx="4" formatCode="0.0">
                  <c:v>2.9771921550157443</c:v>
                </c:pt>
                <c:pt idx="5" formatCode="0.0">
                  <c:v>3.1190475338015791</c:v>
                </c:pt>
                <c:pt idx="6" formatCode="0.0">
                  <c:v>3.5576340816914653</c:v>
                </c:pt>
                <c:pt idx="7" formatCode="0.0">
                  <c:v>4.4208686353895192</c:v>
                </c:pt>
                <c:pt idx="8" formatCode="0.0">
                  <c:v>4.5596690820908972</c:v>
                </c:pt>
                <c:pt idx="9" formatCode="0.0">
                  <c:v>5.3716295787071981</c:v>
                </c:pt>
                <c:pt idx="10" formatCode="0.0">
                  <c:v>5.4089842183842061</c:v>
                </c:pt>
                <c:pt idx="11" formatCode="0.0">
                  <c:v>5.4561181602952153</c:v>
                </c:pt>
                <c:pt idx="12" formatCode="0.0">
                  <c:v>6.047220277862138</c:v>
                </c:pt>
                <c:pt idx="13" formatCode="0.0">
                  <c:v>6.7722875301434922</c:v>
                </c:pt>
                <c:pt idx="14" formatCode="0.0">
                  <c:v>7.0202078950538143</c:v>
                </c:pt>
                <c:pt idx="15" formatCode="0.0">
                  <c:v>7.5801677224263777</c:v>
                </c:pt>
                <c:pt idx="16" formatCode="0.0">
                  <c:v>8.0045659947576198</c:v>
                </c:pt>
                <c:pt idx="17" formatCode="0.0">
                  <c:v>9.9546879118956717</c:v>
                </c:pt>
                <c:pt idx="18" formatCode="0.0">
                  <c:v>9.3379894464540811</c:v>
                </c:pt>
                <c:pt idx="19" formatCode="0.0">
                  <c:v>8.1592905331633681</c:v>
                </c:pt>
                <c:pt idx="20" formatCode="0.0">
                  <c:v>9.6248400344202238</c:v>
                </c:pt>
                <c:pt idx="21" formatCode="0.0">
                  <c:v>8.315661738949661</c:v>
                </c:pt>
                <c:pt idx="22" formatCode="0.0">
                  <c:v>8.8324982705118913</c:v>
                </c:pt>
                <c:pt idx="23" formatCode="0.0">
                  <c:v>7.8038214834508146</c:v>
                </c:pt>
                <c:pt idx="24" formatCode="0.0">
                  <c:v>7.0739170406237646</c:v>
                </c:pt>
                <c:pt idx="25" formatCode="0.0">
                  <c:v>7.2531681960383585</c:v>
                </c:pt>
              </c:numCache>
            </c:numRef>
          </c:val>
        </c:ser>
        <c:ser>
          <c:idx val="2"/>
          <c:order val="2"/>
          <c:tx>
            <c:strRef>
              <c:f>'ALL DEATHS ONS'!$M$85</c:f>
              <c:strCache>
                <c:ptCount val="1"/>
                <c:pt idx="0">
                  <c:v>How many times more NON-COVIDDEATHS among the DOUBLE VACCINATED in comparison to UNVACCINATED</c:v>
                </c:pt>
              </c:strCache>
            </c:strRef>
          </c:tx>
          <c:spPr>
            <a:ln>
              <a:solidFill>
                <a:srgbClr val="8064A2">
                  <a:lumMod val="50000"/>
                </a:srgbClr>
              </a:solidFill>
            </a:ln>
          </c:spPr>
          <c:marker>
            <c:symbol val="none"/>
          </c:marker>
          <c:val>
            <c:numRef>
              <c:f>'ALL DEATHS ONS'!$M$86:$M$111</c:f>
              <c:numCache>
                <c:formatCode>0.0</c:formatCode>
                <c:ptCount val="26"/>
                <c:pt idx="2">
                  <c:v>1.5286660887514416</c:v>
                </c:pt>
                <c:pt idx="3">
                  <c:v>1.773715361893867</c:v>
                </c:pt>
                <c:pt idx="4">
                  <c:v>2.5996229698322497</c:v>
                </c:pt>
                <c:pt idx="5">
                  <c:v>3.3930731717381115</c:v>
                </c:pt>
                <c:pt idx="6">
                  <c:v>4.0948980717104799</c:v>
                </c:pt>
                <c:pt idx="7">
                  <c:v>5.1877280785329267</c:v>
                </c:pt>
                <c:pt idx="8">
                  <c:v>5.232537960823902</c:v>
                </c:pt>
                <c:pt idx="9">
                  <c:v>6.0616628590620456</c:v>
                </c:pt>
                <c:pt idx="10">
                  <c:v>6.5288462994696044</c:v>
                </c:pt>
                <c:pt idx="11">
                  <c:v>6.7386805772932394</c:v>
                </c:pt>
                <c:pt idx="12">
                  <c:v>7.5804423563268513</c:v>
                </c:pt>
                <c:pt idx="13">
                  <c:v>12.174577369280513</c:v>
                </c:pt>
                <c:pt idx="14">
                  <c:v>9.0654125110459454</c:v>
                </c:pt>
                <c:pt idx="15">
                  <c:v>9.8121663433100785</c:v>
                </c:pt>
                <c:pt idx="16">
                  <c:v>10.1113384485131</c:v>
                </c:pt>
                <c:pt idx="17">
                  <c:v>14.674639915694335</c:v>
                </c:pt>
                <c:pt idx="18">
                  <c:v>12.08849075264615</c:v>
                </c:pt>
                <c:pt idx="19">
                  <c:v>10.614640459834519</c:v>
                </c:pt>
                <c:pt idx="20">
                  <c:v>12.132732470414231</c:v>
                </c:pt>
                <c:pt idx="21">
                  <c:v>10.12283379393771</c:v>
                </c:pt>
                <c:pt idx="22">
                  <c:v>10.515033857487522</c:v>
                </c:pt>
                <c:pt idx="23">
                  <c:v>9.3880840732419344</c:v>
                </c:pt>
                <c:pt idx="24">
                  <c:v>8.6243870354118783</c:v>
                </c:pt>
                <c:pt idx="25">
                  <c:v>8.9176410892834781</c:v>
                </c:pt>
              </c:numCache>
            </c:numRef>
          </c:val>
        </c:ser>
        <c:marker val="1"/>
        <c:axId val="194791296"/>
        <c:axId val="194792832"/>
      </c:lineChart>
      <c:catAx>
        <c:axId val="194791296"/>
        <c:scaling>
          <c:orientation val="minMax"/>
        </c:scaling>
        <c:axPos val="b"/>
        <c:tickLblPos val="nextTo"/>
        <c:crossAx val="194792832"/>
        <c:crosses val="autoZero"/>
        <c:auto val="1"/>
        <c:lblAlgn val="ctr"/>
        <c:lblOffset val="100"/>
      </c:catAx>
      <c:valAx>
        <c:axId val="194792832"/>
        <c:scaling>
          <c:orientation val="minMax"/>
        </c:scaling>
        <c:axPos val="l"/>
        <c:majorGridlines/>
        <c:numFmt formatCode="General" sourceLinked="1"/>
        <c:tickLblPos val="nextTo"/>
        <c:crossAx val="194791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626397121708099"/>
          <c:y val="1.8931238667630312E-2"/>
          <c:w val="0.24250007372673918"/>
          <c:h val="0.95811175776940927"/>
        </c:manualLayout>
      </c:layout>
    </c:legend>
    <c:plotVisOnly val="1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'Noncovid deaths ONS-NHS'!$F$1</c:f>
              <c:strCache>
                <c:ptCount val="1"/>
                <c:pt idx="0">
                  <c:v>Unvaccinated Unit</c:v>
                </c:pt>
              </c:strCache>
            </c:strRef>
          </c:tx>
          <c:spPr>
            <a:solidFill>
              <a:srgbClr val="00B0F0"/>
            </a:solidFill>
          </c:spPr>
          <c:val>
            <c:numRef>
              <c:f>'Noncovid deaths ONS-NHS'!$F$2:$F$25</c:f>
              <c:numCache>
                <c:formatCode>#,##0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ser>
          <c:idx val="1"/>
          <c:order val="1"/>
          <c:tx>
            <c:strRef>
              <c:f>'Noncovid deaths ONS-NHS'!$G$1</c:f>
              <c:strCache>
                <c:ptCount val="1"/>
                <c:pt idx="0">
                  <c:v>How many times more DEATHS among the VACCINATED in comparison to UNVACCINATED</c:v>
                </c:pt>
              </c:strCache>
            </c:strRef>
          </c:tx>
          <c:dLbls>
            <c:showVal val="1"/>
          </c:dLbls>
          <c:val>
            <c:numRef>
              <c:f>'Noncovid deaths ONS-NHS'!$G$2:$G$25</c:f>
              <c:numCache>
                <c:formatCode>#,##0.0</c:formatCode>
                <c:ptCount val="24"/>
                <c:pt idx="0">
                  <c:v>2.913927361934626</c:v>
                </c:pt>
                <c:pt idx="1">
                  <c:v>3.657614049597274</c:v>
                </c:pt>
                <c:pt idx="2">
                  <c:v>3.7333126949818189</c:v>
                </c:pt>
                <c:pt idx="3">
                  <c:v>3.9268414316479894</c:v>
                </c:pt>
                <c:pt idx="4">
                  <c:v>4.3325402016766512</c:v>
                </c:pt>
                <c:pt idx="5">
                  <c:v>5.4414100736090383</c:v>
                </c:pt>
                <c:pt idx="6">
                  <c:v>5.4600180790927295</c:v>
                </c:pt>
                <c:pt idx="7">
                  <c:v>6.0950914551982862</c:v>
                </c:pt>
                <c:pt idx="8">
                  <c:v>5.9596955316496851</c:v>
                </c:pt>
                <c:pt idx="9">
                  <c:v>5.9290009800381585</c:v>
                </c:pt>
                <c:pt idx="10">
                  <c:v>6.3745900542702838</c:v>
                </c:pt>
                <c:pt idx="11">
                  <c:v>7.20648697585849</c:v>
                </c:pt>
                <c:pt idx="12">
                  <c:v>7.2992098668507213</c:v>
                </c:pt>
                <c:pt idx="13">
                  <c:v>7.8916464072353909</c:v>
                </c:pt>
                <c:pt idx="14">
                  <c:v>8.2986751770068565</c:v>
                </c:pt>
                <c:pt idx="15">
                  <c:v>10.183593668273613</c:v>
                </c:pt>
                <c:pt idx="16">
                  <c:v>9.5755382161341096</c:v>
                </c:pt>
                <c:pt idx="17">
                  <c:v>8.3435380301832183</c:v>
                </c:pt>
                <c:pt idx="18">
                  <c:v>9.8398404408004883</c:v>
                </c:pt>
                <c:pt idx="19">
                  <c:v>8.5625841453062108</c:v>
                </c:pt>
                <c:pt idx="20">
                  <c:v>9.1847360209762012</c:v>
                </c:pt>
                <c:pt idx="21">
                  <c:v>7.9738288564229585</c:v>
                </c:pt>
                <c:pt idx="22">
                  <c:v>7.430369876665754</c:v>
                </c:pt>
                <c:pt idx="23">
                  <c:v>7.7943122687522894</c:v>
                </c:pt>
              </c:numCache>
            </c:numRef>
          </c:val>
        </c:ser>
        <c:ser>
          <c:idx val="2"/>
          <c:order val="2"/>
          <c:tx>
            <c:strRef>
              <c:f>'Noncovid deaths ONS-NHS'!$H$1</c:f>
              <c:strCache>
                <c:ptCount val="1"/>
                <c:pt idx="0">
                  <c:v>How many times more DEATHS among the DOUBLE VACCINATED in comparison to UNVACCINATED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</c:spPr>
          <c:dLbls>
            <c:showVal val="1"/>
          </c:dLbls>
          <c:val>
            <c:numRef>
              <c:f>'Noncovid deaths ONS-NHS'!$H$2:$H$25</c:f>
              <c:numCache>
                <c:formatCode>#,##0.0</c:formatCode>
                <c:ptCount val="24"/>
                <c:pt idx="0">
                  <c:v>2.7072230163483946</c:v>
                </c:pt>
                <c:pt idx="1">
                  <c:v>3.0732421446651323</c:v>
                </c:pt>
                <c:pt idx="2">
                  <c:v>4.4228605430680767</c:v>
                </c:pt>
                <c:pt idx="3">
                  <c:v>5.3557072840813582</c:v>
                </c:pt>
                <c:pt idx="4">
                  <c:v>5.6310657896268719</c:v>
                </c:pt>
                <c:pt idx="5">
                  <c:v>7.3531122872254393</c:v>
                </c:pt>
                <c:pt idx="6">
                  <c:v>6.8792356470145473</c:v>
                </c:pt>
                <c:pt idx="7">
                  <c:v>7.0823303640421589</c:v>
                </c:pt>
                <c:pt idx="8">
                  <c:v>7.5127808740389348</c:v>
                </c:pt>
                <c:pt idx="9">
                  <c:v>7.5048202909167188</c:v>
                </c:pt>
                <c:pt idx="10">
                  <c:v>8.1068684654190957</c:v>
                </c:pt>
                <c:pt idx="11">
                  <c:v>13.07782315946794</c:v>
                </c:pt>
                <c:pt idx="12">
                  <c:v>9.5166605556787154</c:v>
                </c:pt>
                <c:pt idx="13">
                  <c:v>10.33082014357311</c:v>
                </c:pt>
                <c:pt idx="14">
                  <c:v>10.522503396415813</c:v>
                </c:pt>
                <c:pt idx="15">
                  <c:v>15.059435858464667</c:v>
                </c:pt>
                <c:pt idx="16">
                  <c:v>12.437468467099503</c:v>
                </c:pt>
                <c:pt idx="17">
                  <c:v>10.877999606336463</c:v>
                </c:pt>
                <c:pt idx="18">
                  <c:v>12.433520893484136</c:v>
                </c:pt>
                <c:pt idx="19">
                  <c:v>10.43290469490257</c:v>
                </c:pt>
                <c:pt idx="20">
                  <c:v>10.945411241485617</c:v>
                </c:pt>
                <c:pt idx="21">
                  <c:v>9.6099275894640641</c:v>
                </c:pt>
                <c:pt idx="22">
                  <c:v>9.0625071091863347</c:v>
                </c:pt>
                <c:pt idx="23">
                  <c:v>9.5932217736652632</c:v>
                </c:pt>
              </c:numCache>
            </c:numRef>
          </c:val>
        </c:ser>
        <c:axId val="152288640"/>
        <c:axId val="152294528"/>
      </c:barChart>
      <c:catAx>
        <c:axId val="152288640"/>
        <c:scaling>
          <c:orientation val="minMax"/>
        </c:scaling>
        <c:axPos val="b"/>
        <c:tickLblPos val="nextTo"/>
        <c:crossAx val="152294528"/>
        <c:crosses val="autoZero"/>
        <c:auto val="1"/>
        <c:lblAlgn val="ctr"/>
        <c:lblOffset val="100"/>
      </c:catAx>
      <c:valAx>
        <c:axId val="152294528"/>
        <c:scaling>
          <c:orientation val="minMax"/>
        </c:scaling>
        <c:axPos val="l"/>
        <c:majorGridlines/>
        <c:numFmt formatCode="#,##0" sourceLinked="1"/>
        <c:tickLblPos val="nextTo"/>
        <c:crossAx val="1522886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3.5142638246800723E-2"/>
          <c:y val="6.9197600299962511E-2"/>
          <c:w val="0.72382567051482605"/>
          <c:h val="0.79822506561679785"/>
        </c:manualLayout>
      </c:layout>
      <c:barChart>
        <c:barDir val="col"/>
        <c:grouping val="clustered"/>
        <c:ser>
          <c:idx val="0"/>
          <c:order val="0"/>
          <c:tx>
            <c:strRef>
              <c:f>'NONcovid deaths ONS-NHS+'!$H$2</c:f>
              <c:strCache>
                <c:ptCount val="1"/>
                <c:pt idx="0">
                  <c:v>Unvaccinated Death rate per 100,000 population</c:v>
                </c:pt>
              </c:strCache>
            </c:strRef>
          </c:tx>
          <c:spPr>
            <a:solidFill>
              <a:srgbClr val="00B0F0"/>
            </a:solidFill>
          </c:spPr>
          <c:cat>
            <c:strRef>
              <c:f>'NONcovid deaths ONS-NHS+'!$A$3:$A$25</c:f>
              <c:strCach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strCache>
            </c:strRef>
          </c:cat>
          <c:val>
            <c:numRef>
              <c:f>'NONcovid deaths ONS-NHS+'!$H$3:$H$25</c:f>
              <c:numCache>
                <c:formatCode>0.0</c:formatCode>
                <c:ptCount val="23"/>
                <c:pt idx="0">
                  <c:v>22.0380745</c:v>
                </c:pt>
                <c:pt idx="1">
                  <c:v>26.53076824</c:v>
                </c:pt>
                <c:pt idx="2">
                  <c:v>37.626975420000001</c:v>
                </c:pt>
                <c:pt idx="3">
                  <c:v>47.718083059999998</c:v>
                </c:pt>
                <c:pt idx="4">
                  <c:v>55.376919950000001</c:v>
                </c:pt>
                <c:pt idx="5">
                  <c:v>63.871644449999998</c:v>
                </c:pt>
                <c:pt idx="6">
                  <c:v>66.10999631</c:v>
                </c:pt>
                <c:pt idx="7">
                  <c:v>53.890173900000001</c:v>
                </c:pt>
                <c:pt idx="8">
                  <c:v>47.914960659999998</c:v>
                </c:pt>
                <c:pt idx="9">
                  <c:v>45.435723770000003</c:v>
                </c:pt>
                <c:pt idx="10">
                  <c:v>42.285285479999999</c:v>
                </c:pt>
                <c:pt idx="11">
                  <c:v>40.717874700000003</c:v>
                </c:pt>
                <c:pt idx="12">
                  <c:v>38.831251020000003</c:v>
                </c:pt>
                <c:pt idx="13">
                  <c:v>36.553198899999998</c:v>
                </c:pt>
                <c:pt idx="14">
                  <c:v>36.557115230000001</c:v>
                </c:pt>
                <c:pt idx="15">
                  <c:v>38.249688089999999</c:v>
                </c:pt>
                <c:pt idx="16">
                  <c:v>36.787894090000002</c:v>
                </c:pt>
                <c:pt idx="17">
                  <c:v>31.999369990000002</c:v>
                </c:pt>
                <c:pt idx="18">
                  <c:v>30.950713579999999</c:v>
                </c:pt>
                <c:pt idx="19">
                  <c:v>32.672837780000002</c:v>
                </c:pt>
                <c:pt idx="20">
                  <c:v>26.073330930000001</c:v>
                </c:pt>
                <c:pt idx="21">
                  <c:v>28.622988809999999</c:v>
                </c:pt>
                <c:pt idx="22">
                  <c:v>25.223856179999999</c:v>
                </c:pt>
              </c:numCache>
            </c:numRef>
          </c:val>
        </c:ser>
        <c:ser>
          <c:idx val="1"/>
          <c:order val="1"/>
          <c:tx>
            <c:strRef>
              <c:f>'NONcovid deaths ONS-NHS+'!$I$2</c:f>
              <c:strCache>
                <c:ptCount val="1"/>
                <c:pt idx="0">
                  <c:v>Vaccinated Death rate per population -avg</c:v>
                </c:pt>
              </c:strCache>
            </c:strRef>
          </c:tx>
          <c:cat>
            <c:strRef>
              <c:f>'NONcovid deaths ONS-NHS+'!$A$3:$A$25</c:f>
              <c:strCach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strCache>
            </c:strRef>
          </c:cat>
          <c:val>
            <c:numRef>
              <c:f>'NONcovid deaths ONS-NHS+'!$I$3:$I$25</c:f>
              <c:numCache>
                <c:formatCode>0.0</c:formatCode>
                <c:ptCount val="23"/>
                <c:pt idx="0">
                  <c:v>5.3137992906666662</c:v>
                </c:pt>
                <c:pt idx="1">
                  <c:v>7.5877738726666673</c:v>
                </c:pt>
                <c:pt idx="2">
                  <c:v>8.4804587610000013</c:v>
                </c:pt>
                <c:pt idx="3">
                  <c:v>8.741305547333333</c:v>
                </c:pt>
                <c:pt idx="4">
                  <c:v>10.138315296</c:v>
                </c:pt>
                <c:pt idx="5">
                  <c:v>11.071539171</c:v>
                </c:pt>
                <c:pt idx="6">
                  <c:v>15.158635595666667</c:v>
                </c:pt>
                <c:pt idx="7">
                  <c:v>17.978354833333334</c:v>
                </c:pt>
                <c:pt idx="8">
                  <c:v>22.078803661666669</c:v>
                </c:pt>
                <c:pt idx="9">
                  <c:v>23.139994319333336</c:v>
                </c:pt>
                <c:pt idx="10">
                  <c:v>25.472741513666666</c:v>
                </c:pt>
                <c:pt idx="11">
                  <c:v>20.66785832133333</c:v>
                </c:pt>
                <c:pt idx="12">
                  <c:v>23.881967967333335</c:v>
                </c:pt>
                <c:pt idx="13">
                  <c:v>25.250547420666663</c:v>
                </c:pt>
                <c:pt idx="14">
                  <c:v>33.234576616333328</c:v>
                </c:pt>
                <c:pt idx="15">
                  <c:v>39.269003709000003</c:v>
                </c:pt>
                <c:pt idx="16">
                  <c:v>41.128233056666666</c:v>
                </c:pt>
                <c:pt idx="17">
                  <c:v>47.010060540000005</c:v>
                </c:pt>
                <c:pt idx="18">
                  <c:v>52.646474956666658</c:v>
                </c:pt>
                <c:pt idx="19">
                  <c:v>43.162531226666665</c:v>
                </c:pt>
                <c:pt idx="20">
                  <c:v>48.99587824333333</c:v>
                </c:pt>
                <c:pt idx="21">
                  <c:v>47.370437106666664</c:v>
                </c:pt>
                <c:pt idx="22">
                  <c:v>48.405108673333338</c:v>
                </c:pt>
              </c:numCache>
            </c:numRef>
          </c:val>
        </c:ser>
        <c:ser>
          <c:idx val="2"/>
          <c:order val="2"/>
          <c:tx>
            <c:strRef>
              <c:f>'NONcovid deaths ONS-NHS+'!$J$2</c:f>
              <c:strCache>
                <c:ptCount val="1"/>
                <c:pt idx="0">
                  <c:v>Double vaccinated Death rate per population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</c:spPr>
          <c:cat>
            <c:strRef>
              <c:f>'NONcovid deaths ONS-NHS+'!$A$3:$A$25</c:f>
              <c:strCach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strCache>
            </c:strRef>
          </c:cat>
          <c:val>
            <c:numRef>
              <c:f>'NONcovid deaths ONS-NHS+'!$J$3:$J$25</c:f>
              <c:numCache>
                <c:formatCode>0.0</c:formatCode>
                <c:ptCount val="23"/>
                <c:pt idx="0">
                  <c:v>1.4650133830000001</c:v>
                </c:pt>
                <c:pt idx="1">
                  <c:v>3.3447093799999998</c:v>
                </c:pt>
                <c:pt idx="2">
                  <c:v>5.0863526050000001</c:v>
                </c:pt>
                <c:pt idx="3">
                  <c:v>3.2818704520000002</c:v>
                </c:pt>
                <c:pt idx="4">
                  <c:v>6.2222133780000002</c:v>
                </c:pt>
                <c:pt idx="5">
                  <c:v>4.8415837130000003</c:v>
                </c:pt>
                <c:pt idx="6">
                  <c:v>7.5539462669999997</c:v>
                </c:pt>
                <c:pt idx="7">
                  <c:v>5.8840064600000002</c:v>
                </c:pt>
                <c:pt idx="8">
                  <c:v>7.796158395</c:v>
                </c:pt>
                <c:pt idx="9">
                  <c:v>7.440950548</c:v>
                </c:pt>
                <c:pt idx="10">
                  <c:v>7.039687121</c:v>
                </c:pt>
                <c:pt idx="11">
                  <c:v>7.3225674039999999</c:v>
                </c:pt>
                <c:pt idx="12">
                  <c:v>7.3920818419999996</c:v>
                </c:pt>
                <c:pt idx="13">
                  <c:v>7.4021978419999996</c:v>
                </c:pt>
                <c:pt idx="14">
                  <c:v>8.3305758589999996</c:v>
                </c:pt>
                <c:pt idx="15">
                  <c:v>9.3843569369999997</c:v>
                </c:pt>
                <c:pt idx="16">
                  <c:v>10.30290368</c:v>
                </c:pt>
                <c:pt idx="17">
                  <c:v>11.74925928</c:v>
                </c:pt>
                <c:pt idx="18">
                  <c:v>12.698867809999999</c:v>
                </c:pt>
                <c:pt idx="19">
                  <c:v>13.343904090000001</c:v>
                </c:pt>
                <c:pt idx="20">
                  <c:v>13.142894160000001</c:v>
                </c:pt>
                <c:pt idx="21">
                  <c:v>13.6547409</c:v>
                </c:pt>
                <c:pt idx="22">
                  <c:v>13.70303043</c:v>
                </c:pt>
              </c:numCache>
            </c:numRef>
          </c:val>
        </c:ser>
        <c:axId val="100867072"/>
        <c:axId val="100868864"/>
      </c:barChart>
      <c:catAx>
        <c:axId val="100867072"/>
        <c:scaling>
          <c:orientation val="minMax"/>
        </c:scaling>
        <c:axPos val="b"/>
        <c:tickLblPos val="nextTo"/>
        <c:txPr>
          <a:bodyPr/>
          <a:lstStyle/>
          <a:p>
            <a:pPr>
              <a:defRPr sz="730" baseline="0"/>
            </a:pPr>
            <a:endParaRPr lang="en-US"/>
          </a:p>
        </c:txPr>
        <c:crossAx val="100868864"/>
        <c:crosses val="autoZero"/>
        <c:auto val="1"/>
        <c:lblAlgn val="ctr"/>
        <c:lblOffset val="100"/>
      </c:catAx>
      <c:valAx>
        <c:axId val="100868864"/>
        <c:scaling>
          <c:orientation val="minMax"/>
        </c:scaling>
        <c:axPos val="l"/>
        <c:majorGridlines/>
        <c:numFmt formatCode="0.0" sourceLinked="1"/>
        <c:tickLblPos val="nextTo"/>
        <c:crossAx val="100867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391870910502381"/>
          <c:y val="0.51164655554419336"/>
          <c:w val="0.2144937036487882"/>
          <c:h val="0.43471522309711286"/>
        </c:manualLayout>
      </c:layout>
    </c:legend>
    <c:plotVisOnly val="1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377708726491831E-2"/>
          <c:y val="4.1345023589842683E-2"/>
          <c:w val="0.92449217408033402"/>
          <c:h val="0.83501017674246025"/>
        </c:manualLayout>
      </c:layout>
      <c:barChart>
        <c:barDir val="col"/>
        <c:grouping val="clustered"/>
        <c:ser>
          <c:idx val="0"/>
          <c:order val="0"/>
          <c:tx>
            <c:strRef>
              <c:f>'NONcovid deaths ONS-NHS+'!$U$2</c:f>
              <c:strCache>
                <c:ptCount val="1"/>
                <c:pt idx="0">
                  <c:v> NON-COVID DEATH RATE  in 100,000 unvaccinated </c:v>
                </c:pt>
              </c:strCache>
            </c:strRef>
          </c:tx>
          <c:spPr>
            <a:solidFill>
              <a:srgbClr val="00B0F0"/>
            </a:solidFill>
          </c:spPr>
          <c:val>
            <c:numRef>
              <c:f>'NONcovid deaths ONS-NHS+'!$U$3:$U$28</c:f>
              <c:numCache>
                <c:formatCode>0.0</c:formatCode>
                <c:ptCount val="26"/>
                <c:pt idx="1">
                  <c:v>12.986293889015219</c:v>
                </c:pt>
                <c:pt idx="2">
                  <c:v>11.828955378086677</c:v>
                </c:pt>
                <c:pt idx="3">
                  <c:v>10.098082089341172</c:v>
                </c:pt>
                <c:pt idx="4">
                  <c:v>8.8379015260749458</c:v>
                </c:pt>
                <c:pt idx="5">
                  <c:v>7.7336172040033624</c:v>
                </c:pt>
                <c:pt idx="6">
                  <c:v>7.1920317086554499</c:v>
                </c:pt>
                <c:pt idx="7">
                  <c:v>5.5584892026347239</c:v>
                </c:pt>
                <c:pt idx="8">
                  <c:v>4.8739467246084134</c:v>
                </c:pt>
                <c:pt idx="9">
                  <c:v>4.4860668992756967</c:v>
                </c:pt>
                <c:pt idx="10">
                  <c:v>4.1139527736812331</c:v>
                </c:pt>
                <c:pt idx="11">
                  <c:v>3.8236546012317727</c:v>
                </c:pt>
                <c:pt idx="12">
                  <c:v>3.4654029384588387</c:v>
                </c:pt>
                <c:pt idx="13">
                  <c:v>3.1070295614084613</c:v>
                </c:pt>
                <c:pt idx="14">
                  <c:v>3.0372834536790294</c:v>
                </c:pt>
                <c:pt idx="15">
                  <c:v>2.8271543947777231</c:v>
                </c:pt>
                <c:pt idx="16">
                  <c:v>2.5790977966199251</c:v>
                </c:pt>
                <c:pt idx="17">
                  <c:v>2.1966044793245967</c:v>
                </c:pt>
                <c:pt idx="18">
                  <c:v>2.2324352918202335</c:v>
                </c:pt>
                <c:pt idx="19">
                  <c:v>2.4314972260263898</c:v>
                </c:pt>
                <c:pt idx="20">
                  <c:v>1.9843494567227171</c:v>
                </c:pt>
                <c:pt idx="21">
                  <c:v>2.2116958618597677</c:v>
                </c:pt>
                <c:pt idx="22">
                  <c:v>1.9793894007196047</c:v>
                </c:pt>
                <c:pt idx="23">
                  <c:v>2.1833595060305071</c:v>
                </c:pt>
                <c:pt idx="24">
                  <c:v>2.2512525445248732</c:v>
                </c:pt>
                <c:pt idx="25">
                  <c:v>2.1837267917083514</c:v>
                </c:pt>
              </c:numCache>
            </c:numRef>
          </c:val>
        </c:ser>
        <c:ser>
          <c:idx val="1"/>
          <c:order val="1"/>
          <c:tx>
            <c:strRef>
              <c:f>'NONcovid deaths ONS-NHS+'!$V$2</c:f>
              <c:strCache>
                <c:ptCount val="1"/>
                <c:pt idx="0">
                  <c:v>NON-COVID DEATH RATE  in 100,000 vaccinated </c:v>
                </c:pt>
              </c:strCache>
            </c:strRef>
          </c:tx>
          <c:val>
            <c:numRef>
              <c:f>'NONcovid deaths ONS-NHS+'!$V$3:$V$28</c:f>
              <c:numCache>
                <c:formatCode>0.0</c:formatCode>
                <c:ptCount val="26"/>
                <c:pt idx="1">
                  <c:v>31.455720248616693</c:v>
                </c:pt>
                <c:pt idx="2">
                  <c:v>34.468716739310516</c:v>
                </c:pt>
                <c:pt idx="3">
                  <c:v>36.934886923960867</c:v>
                </c:pt>
                <c:pt idx="4">
                  <c:v>32.994649964294787</c:v>
                </c:pt>
                <c:pt idx="5">
                  <c:v>30.368688453186085</c:v>
                </c:pt>
                <c:pt idx="6">
                  <c:v>31.159766509482957</c:v>
                </c:pt>
                <c:pt idx="7">
                  <c:v>30.246019141263655</c:v>
                </c:pt>
                <c:pt idx="8">
                  <c:v>26.611837232896729</c:v>
                </c:pt>
                <c:pt idx="9">
                  <c:v>27.342988025223171</c:v>
                </c:pt>
                <c:pt idx="10">
                  <c:v>24.517905962725873</c:v>
                </c:pt>
                <c:pt idx="11">
                  <c:v>22.670451878030594</c:v>
                </c:pt>
                <c:pt idx="12">
                  <c:v>22.090523105538729</c:v>
                </c:pt>
                <c:pt idx="13">
                  <c:v>22.390768067897394</c:v>
                </c:pt>
                <c:pt idx="14">
                  <c:v>22.169769353516408</c:v>
                </c:pt>
                <c:pt idx="15">
                  <c:v>22.310902822247364</c:v>
                </c:pt>
                <c:pt idx="16">
                  <c:v>21.403094863882849</c:v>
                </c:pt>
                <c:pt idx="17">
                  <c:v>22.369327467351418</c:v>
                </c:pt>
                <c:pt idx="18">
                  <c:v>21.376769451871148</c:v>
                </c:pt>
                <c:pt idx="19">
                  <c:v>20.287289575636184</c:v>
                </c:pt>
                <c:pt idx="20">
                  <c:v>19.525682032940669</c:v>
                </c:pt>
                <c:pt idx="21">
                  <c:v>18.937831920999802</c:v>
                </c:pt>
                <c:pt idx="22">
                  <c:v>18.180169128327851</c:v>
                </c:pt>
                <c:pt idx="23">
                  <c:v>17.409735033131433</c:v>
                </c:pt>
                <c:pt idx="24">
                  <c:v>16.727639091604747</c:v>
                </c:pt>
                <c:pt idx="25">
                  <c:v>17.020648524215478</c:v>
                </c:pt>
              </c:numCache>
            </c:numRef>
          </c:val>
        </c:ser>
        <c:ser>
          <c:idx val="2"/>
          <c:order val="2"/>
          <c:tx>
            <c:strRef>
              <c:f>'NONcovid deaths ONS-NHS+'!$W$2</c:f>
              <c:strCache>
                <c:ptCount val="1"/>
                <c:pt idx="0">
                  <c:v>NON-COVID DEATH RATE in 100,000 double vaccinated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</c:spPr>
          <c:val>
            <c:numRef>
              <c:f>'NONcovid deaths ONS-NHS+'!$W$3:$W$28</c:f>
              <c:numCache>
                <c:formatCode>0.0</c:formatCode>
                <c:ptCount val="26"/>
                <c:pt idx="1">
                  <c:v>20.503055426593168</c:v>
                </c:pt>
                <c:pt idx="2">
                  <c:v>32.023620258914377</c:v>
                </c:pt>
                <c:pt idx="3">
                  <c:v>31.033851457251426</c:v>
                </c:pt>
                <c:pt idx="4">
                  <c:v>39.088805943198018</c:v>
                </c:pt>
                <c:pt idx="5">
                  <c:v>41.418989991777714</c:v>
                </c:pt>
                <c:pt idx="6">
                  <c:v>40.498803712521401</c:v>
                </c:pt>
                <c:pt idx="7">
                  <c:v>40.872195254303321</c:v>
                </c:pt>
                <c:pt idx="8">
                  <c:v>33.529028049575992</c:v>
                </c:pt>
                <c:pt idx="9">
                  <c:v>31.771807815864722</c:v>
                </c:pt>
                <c:pt idx="10">
                  <c:v>30.907225714811794</c:v>
                </c:pt>
                <c:pt idx="11">
                  <c:v>28.695840636781284</c:v>
                </c:pt>
                <c:pt idx="12">
                  <c:v>28.093565801762633</c:v>
                </c:pt>
                <c:pt idx="13">
                  <c:v>40.63318315533909</c:v>
                </c:pt>
                <c:pt idx="14">
                  <c:v>28.904795640042842</c:v>
                </c:pt>
                <c:pt idx="15">
                  <c:v>29.206823570560946</c:v>
                </c:pt>
                <c:pt idx="16">
                  <c:v>27.138565324621702</c:v>
                </c:pt>
                <c:pt idx="17">
                  <c:v>33.079624262804941</c:v>
                </c:pt>
                <c:pt idx="18">
                  <c:v>27.765843546854232</c:v>
                </c:pt>
                <c:pt idx="19">
                  <c:v>26.44982586752327</c:v>
                </c:pt>
                <c:pt idx="20">
                  <c:v>24.672450430135797</c:v>
                </c:pt>
                <c:pt idx="21">
                  <c:v>23.074412140893358</c:v>
                </c:pt>
                <c:pt idx="22">
                  <c:v>21.665230997913842</c:v>
                </c:pt>
                <c:pt idx="23">
                  <c:v>20.981926754721201</c:v>
                </c:pt>
                <c:pt idx="24">
                  <c:v>20.401992189330489</c:v>
                </c:pt>
                <c:pt idx="25">
                  <c:v>20.948975405952744</c:v>
                </c:pt>
              </c:numCache>
            </c:numRef>
          </c:val>
        </c:ser>
        <c:axId val="161039872"/>
        <c:axId val="161230208"/>
      </c:barChart>
      <c:catAx>
        <c:axId val="161039872"/>
        <c:scaling>
          <c:orientation val="minMax"/>
        </c:scaling>
        <c:axPos val="b"/>
        <c:tickLblPos val="nextTo"/>
        <c:crossAx val="161230208"/>
        <c:crosses val="autoZero"/>
        <c:auto val="1"/>
        <c:lblAlgn val="ctr"/>
        <c:lblOffset val="100"/>
      </c:catAx>
      <c:valAx>
        <c:axId val="161230208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sz="990" baseline="0"/>
            </a:pPr>
            <a:endParaRPr lang="en-US"/>
          </a:p>
        </c:txPr>
        <c:crossAx val="161039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0394527775970153"/>
          <c:y val="3.4990258119575547E-2"/>
          <c:w val="0.39405175138448001"/>
          <c:h val="0.31750264345791129"/>
        </c:manualLayout>
      </c:layout>
      <c:txPr>
        <a:bodyPr/>
        <a:lstStyle/>
        <a:p>
          <a:pPr>
            <a:defRPr sz="1000" baseline="0"/>
          </a:pPr>
          <a:endParaRPr lang="en-US"/>
        </a:p>
      </c:txPr>
    </c:legend>
    <c:plotVisOnly val="1"/>
  </c:chart>
  <c:spPr>
    <a:solidFill>
      <a:schemeClr val="accent2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5737432104026008E-2"/>
          <c:y val="3.7645448323066391E-2"/>
          <c:w val="0.92450906356003748"/>
          <c:h val="0.86206917923760562"/>
        </c:manualLayout>
      </c:layout>
      <c:barChart>
        <c:barDir val="col"/>
        <c:grouping val="clustered"/>
        <c:ser>
          <c:idx val="0"/>
          <c:order val="0"/>
          <c:tx>
            <c:strRef>
              <c:f>'NONcovid deaths ONS-NHS+'!$L$2</c:f>
              <c:strCache>
                <c:ptCount val="1"/>
                <c:pt idx="0">
                  <c:v> NON-COVID DEATH RATE  in 100,000 unvaccinated </c:v>
                </c:pt>
              </c:strCache>
            </c:strRef>
          </c:tx>
          <c:spPr>
            <a:solidFill>
              <a:srgbClr val="00B0F0"/>
            </a:solidFill>
          </c:spPr>
          <c:val>
            <c:numRef>
              <c:f>'NONcovid deaths ONS-NHS+'!$L$3:$L$28</c:f>
              <c:numCache>
                <c:formatCode>0.0</c:formatCode>
                <c:ptCount val="26"/>
                <c:pt idx="0">
                  <c:v>19.606564082964862</c:v>
                </c:pt>
                <c:pt idx="1">
                  <c:v>18.898194712975315</c:v>
                </c:pt>
                <c:pt idx="2">
                  <c:v>17.413504196974053</c:v>
                </c:pt>
                <c:pt idx="3">
                  <c:v>15.031309351064179</c:v>
                </c:pt>
                <c:pt idx="4">
                  <c:v>13.223935904550276</c:v>
                </c:pt>
                <c:pt idx="5">
                  <c:v>11.751334844179754</c:v>
                </c:pt>
                <c:pt idx="6">
                  <c:v>11.093082693307233</c:v>
                </c:pt>
                <c:pt idx="7">
                  <c:v>8.701041056998351</c:v>
                </c:pt>
                <c:pt idx="8">
                  <c:v>7.7283390080662171</c:v>
                </c:pt>
                <c:pt idx="9">
                  <c:v>7.2012421342543576</c:v>
                </c:pt>
                <c:pt idx="10">
                  <c:v>6.7846543777388959</c:v>
                </c:pt>
                <c:pt idx="11">
                  <c:v>6.4588218169937885</c:v>
                </c:pt>
                <c:pt idx="12">
                  <c:v>5.9508825187804044</c:v>
                </c:pt>
                <c:pt idx="13">
                  <c:v>5.4184183418708303</c:v>
                </c:pt>
                <c:pt idx="14">
                  <c:v>5.2826198603176184</c:v>
                </c:pt>
                <c:pt idx="15">
                  <c:v>4.9915009493583655</c:v>
                </c:pt>
                <c:pt idx="16">
                  <c:v>4.565007643163927</c:v>
                </c:pt>
                <c:pt idx="17">
                  <c:v>4.0117446318964838</c:v>
                </c:pt>
                <c:pt idx="18">
                  <c:v>4.0133328750634893</c:v>
                </c:pt>
                <c:pt idx="19">
                  <c:v>4.4199318299180765</c:v>
                </c:pt>
                <c:pt idx="20">
                  <c:v>3.6960412985539217</c:v>
                </c:pt>
                <c:pt idx="21">
                  <c:v>4.0627222812881616</c:v>
                </c:pt>
                <c:pt idx="22">
                  <c:v>3.6572372600352678</c:v>
                </c:pt>
                <c:pt idx="23">
                  <c:v>4.0834958224379339</c:v>
                </c:pt>
                <c:pt idx="24">
                  <c:v>4.2861568687984661</c:v>
                </c:pt>
                <c:pt idx="25">
                  <c:v>4.2071627943282834</c:v>
                </c:pt>
              </c:numCache>
            </c:numRef>
          </c:val>
        </c:ser>
        <c:ser>
          <c:idx val="1"/>
          <c:order val="1"/>
          <c:tx>
            <c:strRef>
              <c:f>'NONcovid deaths ONS-NHS+'!$M$2</c:f>
              <c:strCache>
                <c:ptCount val="1"/>
                <c:pt idx="0">
                  <c:v>NON-COVID DEATH RATE  in 100,000 vaccinated </c:v>
                </c:pt>
              </c:strCache>
            </c:strRef>
          </c:tx>
          <c:val>
            <c:numRef>
              <c:f>'NONcovid deaths ONS-NHS+'!$M$3:$M$28</c:f>
              <c:numCache>
                <c:formatCode>0.0</c:formatCode>
                <c:ptCount val="26"/>
                <c:pt idx="0">
                  <c:v>28.082071621492233</c:v>
                </c:pt>
                <c:pt idx="1">
                  <c:v>34.157614196073141</c:v>
                </c:pt>
                <c:pt idx="2">
                  <c:v>37.982469995907081</c:v>
                </c:pt>
                <c:pt idx="3">
                  <c:v>41.538142372099266</c:v>
                </c:pt>
                <c:pt idx="4">
                  <c:v>38.899769659162949</c:v>
                </c:pt>
                <c:pt idx="5">
                  <c:v>35.759598192500867</c:v>
                </c:pt>
                <c:pt idx="6">
                  <c:v>36.785269521528392</c:v>
                </c:pt>
                <c:pt idx="7">
                  <c:v>35.833864685502611</c:v>
                </c:pt>
                <c:pt idx="8">
                  <c:v>31.655395797622376</c:v>
                </c:pt>
                <c:pt idx="9">
                  <c:v>32.642161242304027</c:v>
                </c:pt>
                <c:pt idx="10">
                  <c:v>29.329594402775349</c:v>
                </c:pt>
                <c:pt idx="11">
                  <c:v>27.260662488315418</c:v>
                </c:pt>
                <c:pt idx="12">
                  <c:v>26.619210966065708</c:v>
                </c:pt>
                <c:pt idx="13">
                  <c:v>26.671640365788626</c:v>
                </c:pt>
                <c:pt idx="14">
                  <c:v>26.715483047105213</c:v>
                </c:pt>
                <c:pt idx="15">
                  <c:v>26.809009537508242</c:v>
                </c:pt>
                <c:pt idx="16">
                  <c:v>25.8758663509402</c:v>
                </c:pt>
                <c:pt idx="17">
                  <c:v>26.518677393738123</c:v>
                </c:pt>
                <c:pt idx="18">
                  <c:v>26.049119865965146</c:v>
                </c:pt>
                <c:pt idx="19">
                  <c:v>24.891650340920322</c:v>
                </c:pt>
                <c:pt idx="20">
                  <c:v>23.853793801358592</c:v>
                </c:pt>
                <c:pt idx="21">
                  <c:v>23.588054851497052</c:v>
                </c:pt>
                <c:pt idx="22">
                  <c:v>22.800642300491745</c:v>
                </c:pt>
                <c:pt idx="23">
                  <c:v>21.974174547344731</c:v>
                </c:pt>
                <c:pt idx="24">
                  <c:v>21.217862748718499</c:v>
                </c:pt>
                <c:pt idx="25">
                  <c:v>21.68677399241562</c:v>
                </c:pt>
              </c:numCache>
            </c:numRef>
          </c:val>
        </c:ser>
        <c:ser>
          <c:idx val="2"/>
          <c:order val="2"/>
          <c:tx>
            <c:strRef>
              <c:f>'NONcovid deaths ONS-NHS+'!$N$2</c:f>
              <c:strCache>
                <c:ptCount val="1"/>
                <c:pt idx="0">
                  <c:v>NON-COVID DEATH RATE in 100,000 double vaccinated</c:v>
                </c:pt>
              </c:strCache>
            </c:strRef>
          </c:tx>
          <c:spPr>
            <a:solidFill>
              <a:srgbClr val="8064A2">
                <a:lumMod val="50000"/>
              </a:srgbClr>
            </a:solidFill>
          </c:spPr>
          <c:val>
            <c:numRef>
              <c:f>'NONcovid deaths ONS-NHS+'!$N$3:$N$28</c:f>
              <c:numCache>
                <c:formatCode>0.0</c:formatCode>
                <c:ptCount val="26"/>
                <c:pt idx="0">
                  <c:v>6.3520769423343504</c:v>
                </c:pt>
                <c:pt idx="1">
                  <c:v>21.752012061115654</c:v>
                </c:pt>
                <c:pt idx="2">
                  <c:v>34.68395780856423</c:v>
                </c:pt>
                <c:pt idx="3">
                  <c:v>33.813451915568542</c:v>
                </c:pt>
                <c:pt idx="4">
                  <c:v>43.688133210816616</c:v>
                </c:pt>
                <c:pt idx="5">
                  <c:v>46.420774445593473</c:v>
                </c:pt>
                <c:pt idx="6">
                  <c:v>45.492087468475752</c:v>
                </c:pt>
                <c:pt idx="7">
                  <c:v>46.069849733873099</c:v>
                </c:pt>
                <c:pt idx="8">
                  <c:v>37.972925451907365</c:v>
                </c:pt>
                <c:pt idx="9">
                  <c:v>36.205456437531296</c:v>
                </c:pt>
                <c:pt idx="10">
                  <c:v>35.239780463665539</c:v>
                </c:pt>
                <c:pt idx="11">
                  <c:v>32.563518325566484</c:v>
                </c:pt>
                <c:pt idx="12">
                  <c:v>30.718588200054214</c:v>
                </c:pt>
                <c:pt idx="13">
                  <c:v>31.007032983938359</c:v>
                </c:pt>
                <c:pt idx="14">
                  <c:v>31.203758069150435</c:v>
                </c:pt>
                <c:pt idx="15">
                  <c:v>31.975017374069608</c:v>
                </c:pt>
                <c:pt idx="16">
                  <c:v>31.231228136299929</c:v>
                </c:pt>
                <c:pt idx="17">
                  <c:v>33.019621652762567</c:v>
                </c:pt>
                <c:pt idx="18">
                  <c:v>32.242306017678622</c:v>
                </c:pt>
                <c:pt idx="19">
                  <c:v>30.862629847994373</c:v>
                </c:pt>
                <c:pt idx="20">
                  <c:v>27.908701843421316</c:v>
                </c:pt>
                <c:pt idx="21">
                  <c:v>27.202413387898904</c:v>
                </c:pt>
                <c:pt idx="22">
                  <c:v>25.679292793795941</c:v>
                </c:pt>
                <c:pt idx="23">
                  <c:v>25.005540020504544</c:v>
                </c:pt>
                <c:pt idx="24">
                  <c:v>24.429191516391995</c:v>
                </c:pt>
                <c:pt idx="25">
                  <c:v>25.229982812208274</c:v>
                </c:pt>
              </c:numCache>
            </c:numRef>
          </c:val>
        </c:ser>
        <c:axId val="117265536"/>
        <c:axId val="117267456"/>
      </c:barChart>
      <c:catAx>
        <c:axId val="117265536"/>
        <c:scaling>
          <c:orientation val="minMax"/>
        </c:scaling>
        <c:axPos val="b"/>
        <c:tickLblPos val="nextTo"/>
        <c:crossAx val="117267456"/>
        <c:crosses val="autoZero"/>
        <c:auto val="1"/>
        <c:lblAlgn val="ctr"/>
        <c:lblOffset val="100"/>
      </c:catAx>
      <c:valAx>
        <c:axId val="117267456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sz="810" baseline="0"/>
            </a:pPr>
            <a:endParaRPr lang="en-US"/>
          </a:p>
        </c:txPr>
        <c:crossAx val="117265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199617581738935"/>
          <c:y val="4.4825569801721393E-2"/>
          <c:w val="0.32691523678587797"/>
          <c:h val="0.31144400071141004"/>
        </c:manualLayout>
      </c:layout>
      <c:txPr>
        <a:bodyPr/>
        <a:lstStyle/>
        <a:p>
          <a:pPr>
            <a:defRPr sz="1000" baseline="0"/>
          </a:pPr>
          <a:endParaRPr lang="en-US"/>
        </a:p>
      </c:txPr>
    </c:legend>
    <c:plotVisOnly val="1"/>
  </c:chart>
  <c:spPr>
    <a:solidFill>
      <a:schemeClr val="accent4">
        <a:lumMod val="20000"/>
        <a:lumOff val="80000"/>
      </a:schemeClr>
    </a:solidFill>
  </c:spPr>
  <c:txPr>
    <a:bodyPr/>
    <a:lstStyle/>
    <a:p>
      <a:pPr>
        <a:defRPr sz="8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7894608412043731E-2"/>
          <c:y val="5.1543731128316485E-2"/>
          <c:w val="0.68284038899899413"/>
          <c:h val="0.81623312058137576"/>
        </c:manualLayout>
      </c:layout>
      <c:lineChart>
        <c:grouping val="standard"/>
        <c:ser>
          <c:idx val="0"/>
          <c:order val="0"/>
          <c:tx>
            <c:strRef>
              <c:f>'NONcovid deaths ONS-NHS+'!$D$101</c:f>
              <c:strCache>
                <c:ptCount val="1"/>
                <c:pt idx="0">
                  <c:v>Unvaccinated Unit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'NONcovid deaths ONS-NHS+'!$D$102:$D$127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</c:ser>
        <c:ser>
          <c:idx val="1"/>
          <c:order val="1"/>
          <c:tx>
            <c:strRef>
              <c:f>'NONcovid deaths ONS-NHS+'!$E$101</c:f>
              <c:strCache>
                <c:ptCount val="1"/>
                <c:pt idx="0">
                  <c:v>How many times more NON-COVID DEATHS among the VACCINATED in comparison to UNVACCINATED (*)</c:v>
                </c:pt>
              </c:strCache>
            </c:strRef>
          </c:tx>
          <c:marker>
            <c:symbol val="none"/>
          </c:marker>
          <c:val>
            <c:numRef>
              <c:f>'NONcovid deaths ONS-NHS+'!$E$102:$E$127</c:f>
              <c:numCache>
                <c:formatCode>0.0</c:formatCode>
                <c:ptCount val="26"/>
                <c:pt idx="0">
                  <c:v>1.4322790827940783</c:v>
                </c:pt>
                <c:pt idx="1">
                  <c:v>1.8074538184655733</c:v>
                </c:pt>
                <c:pt idx="2">
                  <c:v>2.1812077320145189</c:v>
                </c:pt>
                <c:pt idx="3">
                  <c:v>2.7634413877030926</c:v>
                </c:pt>
                <c:pt idx="4">
                  <c:v>2.9416181339609921</c:v>
                </c:pt>
                <c:pt idx="5">
                  <c:v>3.0430243599272484</c:v>
                </c:pt>
                <c:pt idx="6">
                  <c:v>3.3160547467767434</c:v>
                </c:pt>
                <c:pt idx="7">
                  <c:v>4.1183422133930749</c:v>
                </c:pt>
                <c:pt idx="8">
                  <c:v>4.0960154264173747</c:v>
                </c:pt>
                <c:pt idx="9">
                  <c:v>4.5328515044695017</c:v>
                </c:pt>
                <c:pt idx="10">
                  <c:v>4.3229312459907421</c:v>
                </c:pt>
                <c:pt idx="11">
                  <c:v>4.2206865680347398</c:v>
                </c:pt>
                <c:pt idx="12">
                  <c:v>4.4731534998478084</c:v>
                </c:pt>
                <c:pt idx="13">
                  <c:v>4.9224033071945579</c:v>
                </c:pt>
                <c:pt idx="14">
                  <c:v>5.0572412464861589</c:v>
                </c:pt>
                <c:pt idx="15">
                  <c:v>5.3709314712149689</c:v>
                </c:pt>
                <c:pt idx="16">
                  <c:v>5.66830734438948</c:v>
                </c:pt>
                <c:pt idx="17">
                  <c:v>6.6102605791241178</c:v>
                </c:pt>
                <c:pt idx="18">
                  <c:v>6.490645226021293</c:v>
                </c:pt>
                <c:pt idx="19">
                  <c:v>5.631681957724151</c:v>
                </c:pt>
                <c:pt idx="20">
                  <c:v>6.4538764246739886</c:v>
                </c:pt>
                <c:pt idx="21">
                  <c:v>5.8059727488973278</c:v>
                </c:pt>
                <c:pt idx="22">
                  <c:v>6.2343896989258694</c:v>
                </c:pt>
                <c:pt idx="23">
                  <c:v>5.3812163653018459</c:v>
                </c:pt>
                <c:pt idx="24">
                  <c:v>4.9503234245055712</c:v>
                </c:pt>
                <c:pt idx="25">
                  <c:v>5.1547266061707351</c:v>
                </c:pt>
              </c:numCache>
            </c:numRef>
          </c:val>
        </c:ser>
        <c:ser>
          <c:idx val="2"/>
          <c:order val="2"/>
          <c:tx>
            <c:strRef>
              <c:f>'NONcovid deaths ONS-NHS+'!$F$101</c:f>
              <c:strCache>
                <c:ptCount val="1"/>
                <c:pt idx="0">
                  <c:v>How many times more NON-COVID DEATHS among the DOUBLE VACCINATED in comparison to UNVACCINATED (**)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'NONcovid deaths ONS-NHS+'!$F$102:$F$127</c:f>
              <c:numCache>
                <c:formatCode>0.0</c:formatCode>
                <c:ptCount val="26"/>
                <c:pt idx="0">
                  <c:v>0.32397705765557078</c:v>
                </c:pt>
                <c:pt idx="1">
                  <c:v>1.1510100510384167</c:v>
                </c:pt>
                <c:pt idx="2">
                  <c:v>1.991785077617592</c:v>
                </c:pt>
                <c:pt idx="3">
                  <c:v>2.249534696268801</c:v>
                </c:pt>
                <c:pt idx="4">
                  <c:v>3.3037163463401087</c:v>
                </c:pt>
                <c:pt idx="5">
                  <c:v>3.9502554442642688</c:v>
                </c:pt>
                <c:pt idx="6">
                  <c:v>4.1009418865977088</c:v>
                </c:pt>
                <c:pt idx="7">
                  <c:v>5.2947514477958437</c:v>
                </c:pt>
                <c:pt idx="8">
                  <c:v>4.913465288242957</c:v>
                </c:pt>
                <c:pt idx="9">
                  <c:v>5.0276682498025931</c:v>
                </c:pt>
                <c:pt idx="10">
                  <c:v>5.1940420987826075</c:v>
                </c:pt>
                <c:pt idx="11">
                  <c:v>5.0417118242662617</c:v>
                </c:pt>
                <c:pt idx="12">
                  <c:v>5.1620222888133567</c:v>
                </c:pt>
                <c:pt idx="13">
                  <c:v>5.7225247346317829</c:v>
                </c:pt>
                <c:pt idx="14">
                  <c:v>5.9068717595125806</c:v>
                </c:pt>
                <c:pt idx="15">
                  <c:v>6.4058922753845913</c:v>
                </c:pt>
                <c:pt idx="16">
                  <c:v>6.8414404920150602</c:v>
                </c:pt>
                <c:pt idx="17">
                  <c:v>8.2307386642287614</c:v>
                </c:pt>
                <c:pt idx="18">
                  <c:v>8.0337980978387105</c:v>
                </c:pt>
                <c:pt idx="19">
                  <c:v>6.9826031340773893</c:v>
                </c:pt>
                <c:pt idx="20">
                  <c:v>7.5509713201366582</c:v>
                </c:pt>
                <c:pt idx="21">
                  <c:v>6.6956123270315864</c:v>
                </c:pt>
                <c:pt idx="22">
                  <c:v>7.0215003752718816</c:v>
                </c:pt>
                <c:pt idx="23">
                  <c:v>6.1235620428713222</c:v>
                </c:pt>
                <c:pt idx="24">
                  <c:v>5.6995560974977115</c:v>
                </c:pt>
                <c:pt idx="25">
                  <c:v>5.99691146875064</c:v>
                </c:pt>
              </c:numCache>
            </c:numRef>
          </c:val>
        </c:ser>
        <c:marker val="1"/>
        <c:axId val="100875264"/>
        <c:axId val="101008128"/>
      </c:lineChart>
      <c:catAx>
        <c:axId val="100875264"/>
        <c:scaling>
          <c:orientation val="minMax"/>
        </c:scaling>
        <c:axPos val="b"/>
        <c:tickLblPos val="nextTo"/>
        <c:crossAx val="101008128"/>
        <c:crosses val="autoZero"/>
        <c:auto val="1"/>
        <c:lblAlgn val="ctr"/>
        <c:lblOffset val="100"/>
      </c:catAx>
      <c:valAx>
        <c:axId val="101008128"/>
        <c:scaling>
          <c:orientation val="minMax"/>
        </c:scaling>
        <c:axPos val="l"/>
        <c:majorGridlines/>
        <c:numFmt formatCode="General" sourceLinked="1"/>
        <c:tickLblPos val="nextTo"/>
        <c:crossAx val="100875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981481481481481"/>
          <c:y val="3.4015090035751101E-2"/>
          <c:w val="0.24884731670445956"/>
          <c:h val="0.92268440330752532"/>
        </c:manualLayout>
      </c:layout>
    </c:legend>
    <c:plotVisOnly val="1"/>
  </c:chart>
  <c:spPr>
    <a:solidFill>
      <a:schemeClr val="accent4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280525481189851E-2"/>
          <c:y val="3.1685273073742491E-2"/>
          <c:w val="0.69123113517060364"/>
          <c:h val="0.85694398494305857"/>
        </c:manualLayout>
      </c:layout>
      <c:lineChart>
        <c:grouping val="standard"/>
        <c:ser>
          <c:idx val="0"/>
          <c:order val="0"/>
          <c:tx>
            <c:strRef>
              <c:f>'NONcovid deaths ONS-NHS+'!$J$101</c:f>
              <c:strCache>
                <c:ptCount val="1"/>
                <c:pt idx="0">
                  <c:v>Unvaccinated Unit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'NONcovid deaths ONS-NHS+'!$J$102:$J$127</c:f>
              <c:numCache>
                <c:formatCode>General</c:formatCode>
                <c:ptCount val="26"/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</c:ser>
        <c:ser>
          <c:idx val="1"/>
          <c:order val="1"/>
          <c:tx>
            <c:strRef>
              <c:f>'NONcovid deaths ONS-NHS+'!$K$101</c:f>
              <c:strCache>
                <c:ptCount val="1"/>
                <c:pt idx="0">
                  <c:v>How many times more NON-COVID DEATHS among the VACCINATED in comparison to UNVACCINATED</c:v>
                </c:pt>
              </c:strCache>
            </c:strRef>
          </c:tx>
          <c:marker>
            <c:symbol val="none"/>
          </c:marker>
          <c:val>
            <c:numRef>
              <c:f>'NONcovid deaths ONS-NHS+'!$K$102:$K$127</c:f>
              <c:numCache>
                <c:formatCode>General</c:formatCode>
                <c:ptCount val="26"/>
                <c:pt idx="2" formatCode="0.0">
                  <c:v>2.913927361934626</c:v>
                </c:pt>
                <c:pt idx="3" formatCode="0.0">
                  <c:v>3.657614049597274</c:v>
                </c:pt>
                <c:pt idx="4" formatCode="0.0">
                  <c:v>3.7333126949818189</c:v>
                </c:pt>
                <c:pt idx="5" formatCode="0.0">
                  <c:v>3.9268414316479894</c:v>
                </c:pt>
                <c:pt idx="6" formatCode="0.0">
                  <c:v>4.3325402016766512</c:v>
                </c:pt>
                <c:pt idx="7" formatCode="0.0">
                  <c:v>5.4414100736090383</c:v>
                </c:pt>
                <c:pt idx="8" formatCode="0.0">
                  <c:v>5.4600180790927295</c:v>
                </c:pt>
                <c:pt idx="9" formatCode="0.0">
                  <c:v>6.0950914551982862</c:v>
                </c:pt>
                <c:pt idx="10" formatCode="0.0">
                  <c:v>5.9596955316496851</c:v>
                </c:pt>
                <c:pt idx="11" formatCode="0.0">
                  <c:v>5.9290009800381585</c:v>
                </c:pt>
                <c:pt idx="12" formatCode="0.0">
                  <c:v>6.3745900542702838</c:v>
                </c:pt>
                <c:pt idx="13" formatCode="0.0">
                  <c:v>7.20648697585849</c:v>
                </c:pt>
                <c:pt idx="14" formatCode="0.0">
                  <c:v>7.2992098668507213</c:v>
                </c:pt>
                <c:pt idx="15" formatCode="0.0">
                  <c:v>7.8916464072353909</c:v>
                </c:pt>
                <c:pt idx="16" formatCode="0.0">
                  <c:v>8.2986751770068565</c:v>
                </c:pt>
                <c:pt idx="17" formatCode="0.0">
                  <c:v>10.183593668273613</c:v>
                </c:pt>
                <c:pt idx="18" formatCode="0.0">
                  <c:v>9.5755382161341096</c:v>
                </c:pt>
                <c:pt idx="19" formatCode="0.0">
                  <c:v>8.3435380301832183</c:v>
                </c:pt>
                <c:pt idx="20" formatCode="0.0">
                  <c:v>9.8398404408004883</c:v>
                </c:pt>
                <c:pt idx="21" formatCode="0.0">
                  <c:v>8.5625841453062108</c:v>
                </c:pt>
                <c:pt idx="22" formatCode="0.0">
                  <c:v>9.1847360209762012</c:v>
                </c:pt>
                <c:pt idx="23" formatCode="0.0">
                  <c:v>7.9738288564229585</c:v>
                </c:pt>
                <c:pt idx="24" formatCode="0.0">
                  <c:v>7.430369876665754</c:v>
                </c:pt>
                <c:pt idx="25" formatCode="0.0">
                  <c:v>7.7943122687522894</c:v>
                </c:pt>
              </c:numCache>
            </c:numRef>
          </c:val>
        </c:ser>
        <c:ser>
          <c:idx val="2"/>
          <c:order val="2"/>
          <c:tx>
            <c:strRef>
              <c:f>'NONcovid deaths ONS-NHS+'!$L$101</c:f>
              <c:strCache>
                <c:ptCount val="1"/>
                <c:pt idx="0">
                  <c:v>How many times more NON-COVIDDEATHS among the DOUBLE VACCINATED in comparison to UNVACCINATED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'NONcovid deaths ONS-NHS+'!$L$102:$L$127</c:f>
              <c:numCache>
                <c:formatCode>0.0</c:formatCode>
                <c:ptCount val="26"/>
                <c:pt idx="2">
                  <c:v>2.7072230163483946</c:v>
                </c:pt>
                <c:pt idx="3">
                  <c:v>3.0732421446651323</c:v>
                </c:pt>
                <c:pt idx="4">
                  <c:v>4.4228605430680767</c:v>
                </c:pt>
                <c:pt idx="5">
                  <c:v>5.3557072840813582</c:v>
                </c:pt>
                <c:pt idx="6">
                  <c:v>5.6310657896268719</c:v>
                </c:pt>
                <c:pt idx="7">
                  <c:v>7.3531122872254393</c:v>
                </c:pt>
                <c:pt idx="8">
                  <c:v>6.8792356470145473</c:v>
                </c:pt>
                <c:pt idx="9">
                  <c:v>7.0823303640421589</c:v>
                </c:pt>
                <c:pt idx="10">
                  <c:v>7.5127808740389348</c:v>
                </c:pt>
                <c:pt idx="11">
                  <c:v>7.5048202909167188</c:v>
                </c:pt>
                <c:pt idx="12">
                  <c:v>8.1068684654190957</c:v>
                </c:pt>
                <c:pt idx="13">
                  <c:v>13.07782315946794</c:v>
                </c:pt>
                <c:pt idx="14">
                  <c:v>9.5166605556787154</c:v>
                </c:pt>
                <c:pt idx="15">
                  <c:v>10.33082014357311</c:v>
                </c:pt>
                <c:pt idx="16">
                  <c:v>10.522503396415813</c:v>
                </c:pt>
                <c:pt idx="17">
                  <c:v>15.059435858464667</c:v>
                </c:pt>
                <c:pt idx="18">
                  <c:v>12.437468467099503</c:v>
                </c:pt>
                <c:pt idx="19">
                  <c:v>10.877999606336463</c:v>
                </c:pt>
                <c:pt idx="20">
                  <c:v>12.433520893484136</c:v>
                </c:pt>
                <c:pt idx="21">
                  <c:v>10.43290469490257</c:v>
                </c:pt>
                <c:pt idx="22">
                  <c:v>10.945411241485617</c:v>
                </c:pt>
                <c:pt idx="23">
                  <c:v>9.6099275894640641</c:v>
                </c:pt>
                <c:pt idx="24">
                  <c:v>9.0625071091863347</c:v>
                </c:pt>
                <c:pt idx="25">
                  <c:v>9.5932217736652632</c:v>
                </c:pt>
              </c:numCache>
            </c:numRef>
          </c:val>
        </c:ser>
        <c:marker val="1"/>
        <c:axId val="167531264"/>
        <c:axId val="167533568"/>
      </c:lineChart>
      <c:catAx>
        <c:axId val="167531264"/>
        <c:scaling>
          <c:orientation val="minMax"/>
        </c:scaling>
        <c:axPos val="b"/>
        <c:tickLblPos val="nextTo"/>
        <c:crossAx val="167533568"/>
        <c:crosses val="autoZero"/>
        <c:auto val="1"/>
        <c:lblAlgn val="ctr"/>
        <c:lblOffset val="100"/>
      </c:catAx>
      <c:valAx>
        <c:axId val="167533568"/>
        <c:scaling>
          <c:orientation val="minMax"/>
        </c:scaling>
        <c:axPos val="l"/>
        <c:majorGridlines/>
        <c:numFmt formatCode="General" sourceLinked="1"/>
        <c:tickLblPos val="nextTo"/>
        <c:crossAx val="167531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45305664916884"/>
          <c:y val="6.1687969898071661E-2"/>
          <c:w val="0.23513027668416445"/>
          <c:h val="0.91026716172673539"/>
        </c:manualLayout>
      </c:layout>
    </c:legend>
    <c:plotVisOnly val="1"/>
  </c:chart>
  <c:spPr>
    <a:solidFill>
      <a:schemeClr val="accent2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8035981261835942E-2"/>
          <c:y val="4.3391245201231249E-2"/>
          <c:w val="0.92524377886308518"/>
          <c:h val="0.87464786930873406"/>
        </c:manualLayout>
      </c:layout>
      <c:barChart>
        <c:barDir val="col"/>
        <c:grouping val="clustered"/>
        <c:ser>
          <c:idx val="0"/>
          <c:order val="0"/>
          <c:tx>
            <c:strRef>
              <c:f>'Covid death ONS'!$O$3</c:f>
              <c:strCache>
                <c:ptCount val="1"/>
                <c:pt idx="0">
                  <c:v>% COVID DEATHS  in 100,000 unvaccinated </c:v>
                </c:pt>
              </c:strCache>
            </c:strRef>
          </c:tx>
          <c:spPr>
            <a:solidFill>
              <a:srgbClr val="00B0F0"/>
            </a:solidFill>
          </c:spPr>
          <c:val>
            <c:numRef>
              <c:f>'Covid death ONS'!$O$4:$O$29</c:f>
              <c:numCache>
                <c:formatCode>0.0</c:formatCode>
                <c:ptCount val="26"/>
                <c:pt idx="0">
                  <c:v>12.665438320188311</c:v>
                </c:pt>
                <c:pt idx="1">
                  <c:v>16.676972117000968</c:v>
                </c:pt>
                <c:pt idx="2">
                  <c:v>18.893177061454903</c:v>
                </c:pt>
                <c:pt idx="3">
                  <c:v>15.697003334458122</c:v>
                </c:pt>
                <c:pt idx="4">
                  <c:v>11.353232776589506</c:v>
                </c:pt>
                <c:pt idx="5">
                  <c:v>8.3582707991975358</c:v>
                </c:pt>
                <c:pt idx="6">
                  <c:v>6.0127616332969502</c:v>
                </c:pt>
                <c:pt idx="7">
                  <c:v>3.9467415531516634</c:v>
                </c:pt>
                <c:pt idx="8">
                  <c:v>2.7484141986271378</c:v>
                </c:pt>
                <c:pt idx="9">
                  <c:v>1.7291871544598427</c:v>
                </c:pt>
                <c:pt idx="10">
                  <c:v>1.1719847576706401</c:v>
                </c:pt>
                <c:pt idx="11">
                  <c:v>0.90630973932457215</c:v>
                </c:pt>
                <c:pt idx="12">
                  <c:v>0.52251651384413311</c:v>
                </c:pt>
                <c:pt idx="13">
                  <c:v>0.4952634828260607</c:v>
                </c:pt>
                <c:pt idx="14">
                  <c:v>0.32638612409285056</c:v>
                </c:pt>
                <c:pt idx="15">
                  <c:v>0.28881640713268536</c:v>
                </c:pt>
                <c:pt idx="16">
                  <c:v>0.21922353088640326</c:v>
                </c:pt>
                <c:pt idx="17">
                  <c:v>0.13305952344598618</c:v>
                </c:pt>
                <c:pt idx="18">
                  <c:v>0.1319261671733673</c:v>
                </c:pt>
                <c:pt idx="19">
                  <c:v>0.12523140184767884</c:v>
                </c:pt>
                <c:pt idx="20">
                  <c:v>0.10893595406264191</c:v>
                </c:pt>
                <c:pt idx="21">
                  <c:v>0.14567530092268308</c:v>
                </c:pt>
                <c:pt idx="22">
                  <c:v>0.17010405860629152</c:v>
                </c:pt>
                <c:pt idx="23">
                  <c:v>0.11849429841895792</c:v>
                </c:pt>
                <c:pt idx="24">
                  <c:v>0.25677437462847957</c:v>
                </c:pt>
                <c:pt idx="25">
                  <c:v>0.36720872269698229</c:v>
                </c:pt>
              </c:numCache>
            </c:numRef>
          </c:val>
        </c:ser>
        <c:ser>
          <c:idx val="1"/>
          <c:order val="1"/>
          <c:tx>
            <c:strRef>
              <c:f>'Covid death ONS'!$P$3</c:f>
              <c:strCache>
                <c:ptCount val="1"/>
                <c:pt idx="0">
                  <c:v>% COVID DEATHS  in 100,000 vaccinated </c:v>
                </c:pt>
              </c:strCache>
            </c:strRef>
          </c:tx>
          <c:val>
            <c:numRef>
              <c:f>'Covid death ONS'!$P$4:$P$29</c:f>
              <c:numCache>
                <c:formatCode>0.0</c:formatCode>
                <c:ptCount val="26"/>
                <c:pt idx="0">
                  <c:v>12.530901524464497</c:v>
                </c:pt>
                <c:pt idx="1">
                  <c:v>17.781638665857002</c:v>
                </c:pt>
                <c:pt idx="2">
                  <c:v>19.218739809680308</c:v>
                </c:pt>
                <c:pt idx="3">
                  <c:v>21.0869255789679</c:v>
                </c:pt>
                <c:pt idx="4">
                  <c:v>18.754389564405319</c:v>
                </c:pt>
                <c:pt idx="5">
                  <c:v>12.846147670121313</c:v>
                </c:pt>
                <c:pt idx="6">
                  <c:v>9.7931644686453083</c:v>
                </c:pt>
                <c:pt idx="7">
                  <c:v>6.4848995952158353</c:v>
                </c:pt>
                <c:pt idx="8">
                  <c:v>4.1812654477656057</c:v>
                </c:pt>
                <c:pt idx="9">
                  <c:v>3.0333050363370355</c:v>
                </c:pt>
                <c:pt idx="10">
                  <c:v>1.8880141903355743</c:v>
                </c:pt>
                <c:pt idx="11">
                  <c:v>1.3459119825877988</c:v>
                </c:pt>
                <c:pt idx="12">
                  <c:v>0.85022284431198647</c:v>
                </c:pt>
                <c:pt idx="13">
                  <c:v>0.68400284545183709</c:v>
                </c:pt>
                <c:pt idx="14">
                  <c:v>0.56635945983181146</c:v>
                </c:pt>
                <c:pt idx="15">
                  <c:v>0.43185166878601794</c:v>
                </c:pt>
                <c:pt idx="16">
                  <c:v>0.28153345981048933</c:v>
                </c:pt>
                <c:pt idx="17">
                  <c:v>0.2637034420757054</c:v>
                </c:pt>
                <c:pt idx="18">
                  <c:v>0.18881996201424459</c:v>
                </c:pt>
                <c:pt idx="19">
                  <c:v>0.14001553316767681</c:v>
                </c:pt>
                <c:pt idx="20">
                  <c:v>0.1664922156186196</c:v>
                </c:pt>
                <c:pt idx="21">
                  <c:v>0.14117909660684957</c:v>
                </c:pt>
                <c:pt idx="22">
                  <c:v>0.14541225956946266</c:v>
                </c:pt>
                <c:pt idx="23">
                  <c:v>0.15554435007772976</c:v>
                </c:pt>
                <c:pt idx="24">
                  <c:v>0.19226542296573396</c:v>
                </c:pt>
                <c:pt idx="25">
                  <c:v>0.25577200860080496</c:v>
                </c:pt>
              </c:numCache>
            </c:numRef>
          </c:val>
        </c:ser>
        <c:ser>
          <c:idx val="2"/>
          <c:order val="2"/>
          <c:tx>
            <c:strRef>
              <c:f>'Covid death ONS'!$Q$3</c:f>
              <c:strCache>
                <c:ptCount val="1"/>
                <c:pt idx="0">
                  <c:v>% COVID DEATHS in 100,000 double vaccinated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</c:spPr>
          <c:val>
            <c:numRef>
              <c:f>'Covid death ONS'!$Q$4:$Q$29</c:f>
              <c:numCache>
                <c:formatCode>0.0</c:formatCode>
                <c:ptCount val="26"/>
                <c:pt idx="0">
                  <c:v>0.3736515848431971</c:v>
                </c:pt>
                <c:pt idx="1">
                  <c:v>3.5003237799496452</c:v>
                </c:pt>
                <c:pt idx="2">
                  <c:v>6.1496379093198996</c:v>
                </c:pt>
                <c:pt idx="3">
                  <c:v>6.0815560999224001</c:v>
                </c:pt>
                <c:pt idx="4">
                  <c:v>4.0364036118689262</c:v>
                </c:pt>
                <c:pt idx="5">
                  <c:v>3.9066988394806392</c:v>
                </c:pt>
                <c:pt idx="6">
                  <c:v>5.5208844015140475</c:v>
                </c:pt>
                <c:pt idx="7">
                  <c:v>1.176251482566973</c:v>
                </c:pt>
                <c:pt idx="8">
                  <c:v>1.1820365899426417</c:v>
                </c:pt>
                <c:pt idx="9">
                  <c:v>2.2231420619536761</c:v>
                </c:pt>
                <c:pt idx="10">
                  <c:v>0.67480430675104219</c:v>
                </c:pt>
                <c:pt idx="11">
                  <c:v>0.77859326516825622</c:v>
                </c:pt>
                <c:pt idx="12">
                  <c:v>0.52735773733998648</c:v>
                </c:pt>
                <c:pt idx="13">
                  <c:v>0.4968485997426324</c:v>
                </c:pt>
                <c:pt idx="14">
                  <c:v>0.35692816093176921</c:v>
                </c:pt>
                <c:pt idx="15">
                  <c:v>0.15195188161472317</c:v>
                </c:pt>
                <c:pt idx="16">
                  <c:v>0.22084545529499064</c:v>
                </c:pt>
                <c:pt idx="17">
                  <c:v>0.22348305687148942</c:v>
                </c:pt>
                <c:pt idx="18">
                  <c:v>0.12545644364855496</c:v>
                </c:pt>
                <c:pt idx="19">
                  <c:v>0.10607859025796691</c:v>
                </c:pt>
                <c:pt idx="20">
                  <c:v>0.12751294048444384</c:v>
                </c:pt>
                <c:pt idx="21">
                  <c:v>0.13792772985413532</c:v>
                </c:pt>
                <c:pt idx="22">
                  <c:v>0.13770330825075489</c:v>
                </c:pt>
                <c:pt idx="23">
                  <c:v>0.13160810537107653</c:v>
                </c:pt>
                <c:pt idx="24">
                  <c:v>0.21173730458411263</c:v>
                </c:pt>
                <c:pt idx="25">
                  <c:v>0.27027527923297417</c:v>
                </c:pt>
              </c:numCache>
            </c:numRef>
          </c:val>
        </c:ser>
        <c:axId val="116278400"/>
        <c:axId val="116279936"/>
      </c:barChart>
      <c:catAx>
        <c:axId val="116278400"/>
        <c:scaling>
          <c:orientation val="minMax"/>
        </c:scaling>
        <c:axPos val="b"/>
        <c:tickLblPos val="nextTo"/>
        <c:crossAx val="116279936"/>
        <c:crosses val="autoZero"/>
        <c:auto val="1"/>
        <c:lblAlgn val="ctr"/>
        <c:lblOffset val="100"/>
      </c:catAx>
      <c:valAx>
        <c:axId val="116279936"/>
        <c:scaling>
          <c:orientation val="minMax"/>
        </c:scaling>
        <c:axPos val="l"/>
        <c:majorGridlines/>
        <c:numFmt formatCode="0.0" sourceLinked="1"/>
        <c:tickLblPos val="nextTo"/>
        <c:crossAx val="116278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630426004441754"/>
          <c:y val="0.24971697351886651"/>
          <c:w val="0.33053763563255351"/>
          <c:h val="0.22083328529761012"/>
        </c:manualLayout>
      </c:layout>
      <c:txPr>
        <a:bodyPr/>
        <a:lstStyle/>
        <a:p>
          <a:pPr>
            <a:defRPr sz="1000" baseline="0"/>
          </a:pPr>
          <a:endParaRPr lang="en-US"/>
        </a:p>
      </c:txPr>
    </c:legend>
    <c:plotVisOnly val="1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979145892789597E-2"/>
          <c:y val="2.6636367145283311E-2"/>
          <c:w val="0.91551034968882161"/>
          <c:h val="0.88972711131696769"/>
        </c:manualLayout>
      </c:layout>
      <c:barChart>
        <c:barDir val="col"/>
        <c:grouping val="clustered"/>
        <c:ser>
          <c:idx val="0"/>
          <c:order val="0"/>
          <c:tx>
            <c:strRef>
              <c:f>'Covid death ONS'!$Y$3</c:f>
              <c:strCache>
                <c:ptCount val="1"/>
                <c:pt idx="0">
                  <c:v>% COVID DEATHS  in 100,000 unvaccinated </c:v>
                </c:pt>
              </c:strCache>
            </c:strRef>
          </c:tx>
          <c:spPr>
            <a:solidFill>
              <a:srgbClr val="00B0F0"/>
            </a:solidFill>
          </c:spPr>
          <c:val>
            <c:numRef>
              <c:f>'Covid death ONS'!$Y$4:$Y$29</c:f>
              <c:numCache>
                <c:formatCode>0.0</c:formatCode>
                <c:ptCount val="26"/>
                <c:pt idx="1">
                  <c:v>11.459933839161399</c:v>
                </c:pt>
                <c:pt idx="2">
                  <c:v>12.834093924017667</c:v>
                </c:pt>
                <c:pt idx="3">
                  <c:v>10.545297453864068</c:v>
                </c:pt>
                <c:pt idx="4">
                  <c:v>7.5876617979960512</c:v>
                </c:pt>
                <c:pt idx="5">
                  <c:v>5.5006233509215328</c:v>
                </c:pt>
                <c:pt idx="6">
                  <c:v>3.8982826973199147</c:v>
                </c:pt>
                <c:pt idx="7">
                  <c:v>2.52129833258727</c:v>
                </c:pt>
                <c:pt idx="8">
                  <c:v>1.7333122120140851</c:v>
                </c:pt>
                <c:pt idx="9">
                  <c:v>1.0772098912458308</c:v>
                </c:pt>
                <c:pt idx="10">
                  <c:v>0.71064636105135004</c:v>
                </c:pt>
                <c:pt idx="11">
                  <c:v>0.53653986796658859</c:v>
                </c:pt>
                <c:pt idx="12">
                  <c:v>0.3042792824012639</c:v>
                </c:pt>
                <c:pt idx="13">
                  <c:v>0.28399399690784627</c:v>
                </c:pt>
                <c:pt idx="14">
                  <c:v>0.18765824542181647</c:v>
                </c:pt>
                <c:pt idx="15">
                  <c:v>0.16358377630160412</c:v>
                </c:pt>
                <c:pt idx="16">
                  <c:v>0.1238549789337252</c:v>
                </c:pt>
                <c:pt idx="17">
                  <c:v>7.2855869961014827E-2</c:v>
                </c:pt>
                <c:pt idx="18">
                  <c:v>7.3384551115197982E-2</c:v>
                </c:pt>
                <c:pt idx="19">
                  <c:v>6.8892421404081042E-2</c:v>
                </c:pt>
                <c:pt idx="20">
                  <c:v>5.8486089250774823E-2</c:v>
                </c:pt>
                <c:pt idx="21">
                  <c:v>7.9303835684214771E-2</c:v>
                </c:pt>
                <c:pt idx="22">
                  <c:v>9.2064623289283942E-2</c:v>
                </c:pt>
                <c:pt idx="23">
                  <c:v>6.3356414237492401E-2</c:v>
                </c:pt>
                <c:pt idx="24">
                  <c:v>0.13486766395771133</c:v>
                </c:pt>
                <c:pt idx="25">
                  <c:v>0.19059959528626508</c:v>
                </c:pt>
              </c:numCache>
            </c:numRef>
          </c:val>
        </c:ser>
        <c:ser>
          <c:idx val="1"/>
          <c:order val="1"/>
          <c:tx>
            <c:strRef>
              <c:f>'Covid death ONS'!$Z$3</c:f>
              <c:strCache>
                <c:ptCount val="1"/>
                <c:pt idx="0">
                  <c:v>% COVID DEATHS  in 100,000 vaccinated </c:v>
                </c:pt>
              </c:strCache>
            </c:strRef>
          </c:tx>
          <c:val>
            <c:numRef>
              <c:f>'Covid death ONS'!$Z$4:$Z$29</c:f>
              <c:numCache>
                <c:formatCode>0.0</c:formatCode>
                <c:ptCount val="26"/>
                <c:pt idx="1">
                  <c:v>16.375097166460954</c:v>
                </c:pt>
                <c:pt idx="2">
                  <c:v>17.440816741453752</c:v>
                </c:pt>
                <c:pt idx="3">
                  <c:v>18.750073242473604</c:v>
                </c:pt>
                <c:pt idx="4">
                  <c:v>15.907408305843726</c:v>
                </c:pt>
                <c:pt idx="5">
                  <c:v>10.909536911389246</c:v>
                </c:pt>
                <c:pt idx="6">
                  <c:v>8.2955139978888397</c:v>
                </c:pt>
                <c:pt idx="7">
                  <c:v>5.4736601538104495</c:v>
                </c:pt>
                <c:pt idx="8">
                  <c:v>3.5150770577896515</c:v>
                </c:pt>
                <c:pt idx="9">
                  <c:v>2.5408741372775125</c:v>
                </c:pt>
                <c:pt idx="10">
                  <c:v>1.5782746170727604</c:v>
                </c:pt>
                <c:pt idx="11">
                  <c:v>1.119284347781343</c:v>
                </c:pt>
                <c:pt idx="12">
                  <c:v>0.70557566154286133</c:v>
                </c:pt>
                <c:pt idx="13">
                  <c:v>0.57421849051094564</c:v>
                </c:pt>
                <c:pt idx="14">
                  <c:v>0.46999182359960834</c:v>
                </c:pt>
                <c:pt idx="15">
                  <c:v>0.35939412839664814</c:v>
                </c:pt>
                <c:pt idx="16">
                  <c:v>0.23286900874961855</c:v>
                </c:pt>
                <c:pt idx="17">
                  <c:v>0.22244203820859085</c:v>
                </c:pt>
                <c:pt idx="18">
                  <c:v>0.154951906884322</c:v>
                </c:pt>
                <c:pt idx="19">
                  <c:v>0.11411600386295352</c:v>
                </c:pt>
                <c:pt idx="20">
                  <c:v>0.13628331368169247</c:v>
                </c:pt>
                <c:pt idx="21">
                  <c:v>0.1133466078119377</c:v>
                </c:pt>
                <c:pt idx="22">
                  <c:v>0.11594495617556025</c:v>
                </c:pt>
                <c:pt idx="23">
                  <c:v>0.12323493266695351</c:v>
                </c:pt>
                <c:pt idx="24">
                  <c:v>0.15157731215693621</c:v>
                </c:pt>
                <c:pt idx="25">
                  <c:v>0.20074011294853758</c:v>
                </c:pt>
              </c:numCache>
            </c:numRef>
          </c:val>
        </c:ser>
        <c:ser>
          <c:idx val="2"/>
          <c:order val="2"/>
          <c:tx>
            <c:strRef>
              <c:f>'Covid death ONS'!$AA$3</c:f>
              <c:strCache>
                <c:ptCount val="1"/>
                <c:pt idx="0">
                  <c:v>% COVID DEATHS in 100,000 double vaccinated</c:v>
                </c:pt>
              </c:strCache>
            </c:strRef>
          </c:tx>
          <c:spPr>
            <a:solidFill>
              <a:srgbClr val="8064A2">
                <a:lumMod val="50000"/>
              </a:srgbClr>
            </a:solidFill>
          </c:spPr>
          <c:val>
            <c:numRef>
              <c:f>'Covid death ONS'!$AA$4:$AA$29</c:f>
              <c:numCache>
                <c:formatCode>0.0</c:formatCode>
                <c:ptCount val="26"/>
                <c:pt idx="1">
                  <c:v>0.23566730375394448</c:v>
                </c:pt>
                <c:pt idx="2">
                  <c:v>3.1796502384737679</c:v>
                </c:pt>
                <c:pt idx="3">
                  <c:v>5.5816279599373066</c:v>
                </c:pt>
                <c:pt idx="4">
                  <c:v>5.3109790683692957</c:v>
                </c:pt>
                <c:pt idx="5">
                  <c:v>3.4857565834664417</c:v>
                </c:pt>
                <c:pt idx="6">
                  <c:v>3.3421342869556501</c:v>
                </c:pt>
                <c:pt idx="7">
                  <c:v>4.3481058781173747</c:v>
                </c:pt>
                <c:pt idx="8">
                  <c:v>0.78277886497064586</c:v>
                </c:pt>
                <c:pt idx="9">
                  <c:v>0.74320018282724498</c:v>
                </c:pt>
                <c:pt idx="10">
                  <c:v>1.3809611489596758</c:v>
                </c:pt>
                <c:pt idx="11">
                  <c:v>0.36323848907318085</c:v>
                </c:pt>
                <c:pt idx="12">
                  <c:v>0.40994902886692264</c:v>
                </c:pt>
                <c:pt idx="13">
                  <c:v>0.48229297513755598</c:v>
                </c:pt>
                <c:pt idx="14">
                  <c:v>0.34334777047125242</c:v>
                </c:pt>
                <c:pt idx="15">
                  <c:v>0.25776558480467909</c:v>
                </c:pt>
                <c:pt idx="16">
                  <c:v>0.11194458295365461</c:v>
                </c:pt>
                <c:pt idx="17">
                  <c:v>0.1919049993491222</c:v>
                </c:pt>
                <c:pt idx="18">
                  <c:v>0.16805958048247263</c:v>
                </c:pt>
                <c:pt idx="19">
                  <c:v>9.6258969999073768E-2</c:v>
                </c:pt>
                <c:pt idx="20">
                  <c:v>8.3319757114085929E-2</c:v>
                </c:pt>
                <c:pt idx="21">
                  <c:v>9.9664127556910287E-2</c:v>
                </c:pt>
                <c:pt idx="22">
                  <c:v>0.10816590919816452</c:v>
                </c:pt>
                <c:pt idx="23">
                  <c:v>0.11043119344590106</c:v>
                </c:pt>
                <c:pt idx="24">
                  <c:v>0.10683600099143808</c:v>
                </c:pt>
                <c:pt idx="25">
                  <c:v>0.17098296539461516</c:v>
                </c:pt>
              </c:numCache>
            </c:numRef>
          </c:val>
        </c:ser>
        <c:axId val="118639616"/>
        <c:axId val="120485760"/>
      </c:barChart>
      <c:catAx>
        <c:axId val="118639616"/>
        <c:scaling>
          <c:orientation val="minMax"/>
        </c:scaling>
        <c:axPos val="b"/>
        <c:tickLblPos val="nextTo"/>
        <c:crossAx val="120485760"/>
        <c:crosses val="autoZero"/>
        <c:auto val="1"/>
        <c:lblAlgn val="ctr"/>
        <c:lblOffset val="100"/>
      </c:catAx>
      <c:valAx>
        <c:axId val="120485760"/>
        <c:scaling>
          <c:orientation val="minMax"/>
        </c:scaling>
        <c:axPos val="l"/>
        <c:majorGridlines/>
        <c:numFmt formatCode="0.0" sourceLinked="1"/>
        <c:tickLblPos val="nextTo"/>
        <c:crossAx val="118639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31275716627125"/>
          <c:y val="0.25412343677628529"/>
          <c:w val="0.32541979737391508"/>
          <c:h val="0.22180754979157016"/>
        </c:manualLayout>
      </c:layout>
      <c:txPr>
        <a:bodyPr/>
        <a:lstStyle/>
        <a:p>
          <a:pPr>
            <a:defRPr sz="1000" baseline="0"/>
          </a:pPr>
          <a:endParaRPr lang="en-US"/>
        </a:p>
      </c:txPr>
    </c:legend>
    <c:plotVisOnly val="1"/>
  </c:chart>
  <c:spPr>
    <a:solidFill>
      <a:schemeClr val="accent3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74961</xdr:rowOff>
    </xdr:from>
    <xdr:to>
      <xdr:col>17</xdr:col>
      <xdr:colOff>0</xdr:colOff>
      <xdr:row>74</xdr:row>
      <xdr:rowOff>44481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149742</xdr:rowOff>
    </xdr:from>
    <xdr:to>
      <xdr:col>16</xdr:col>
      <xdr:colOff>894907</xdr:colOff>
      <xdr:row>49</xdr:row>
      <xdr:rowOff>124046</xdr:rowOff>
    </xdr:to>
    <xdr:sp macro="" textlink="">
      <xdr:nvSpPr>
        <xdr:cNvPr id="4" name="TextBox 3"/>
        <xdr:cNvSpPr txBox="1"/>
      </xdr:nvSpPr>
      <xdr:spPr>
        <a:xfrm>
          <a:off x="0" y="5882463"/>
          <a:ext cx="12581860" cy="22337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100" b="1"/>
            <a:t>ENGLAND - WEEKLY  NON-COVID DEATHS per 100,000 </a:t>
          </a:r>
        </a:p>
        <a:p>
          <a:pPr algn="ctr"/>
          <a:r>
            <a:rPr lang="en-US" sz="1100" b="1"/>
            <a:t>by vaccine status</a:t>
          </a:r>
        </a:p>
        <a:p>
          <a:pPr algn="ctr"/>
          <a:r>
            <a:rPr lang="en-US" sz="1100" b="1"/>
            <a:t>Week</a:t>
          </a:r>
          <a:r>
            <a:rPr lang="en-US" sz="1100" b="1" baseline="0"/>
            <a:t> 3 to Week 26 - 2021</a:t>
          </a:r>
        </a:p>
        <a:p>
          <a:pPr algn="ctr"/>
          <a:r>
            <a:rPr lang="en-US" sz="1100" baseline="0"/>
            <a:t>(Week ending 22 January - Week ending 2 July)</a:t>
          </a:r>
        </a:p>
        <a:p>
          <a:pPr algn="ctr"/>
          <a:endParaRPr lang="en-US" sz="1100" baseline="0"/>
        </a:p>
        <a:p>
          <a:pPr algn="ctr"/>
          <a:r>
            <a:rPr lang="en-US" sz="850" b="1" baseline="0"/>
            <a:t>REFERENCES: - ONS DEATHS BY STATUS OF VACCINATION/ NHS- : STATUS OF VACCINATION</a:t>
          </a:r>
        </a:p>
        <a:p>
          <a:pPr algn="ctr"/>
          <a:r>
            <a:rPr lang="en-US" sz="850" b="1" baseline="0"/>
            <a:t>Deaths per status vaccination (weekly):</a:t>
          </a:r>
        </a:p>
        <a:p>
          <a:pPr algn="ctr"/>
          <a:r>
            <a:rPr lang="en-US" sz="850"/>
            <a:t>https://www.ons.gov.uk/peoplepopulationandcommunity/birthsdeathsandmarriages/deaths/datasets/deathsbyvaccinationstatusengland</a:t>
          </a:r>
        </a:p>
        <a:p>
          <a:pPr algn="ctr"/>
          <a:endParaRPr lang="en-US" sz="850"/>
        </a:p>
        <a:p>
          <a:pPr algn="ctr"/>
          <a:r>
            <a:rPr lang="en-US" sz="850" b="1"/>
            <a:t>Number vaccinations</a:t>
          </a:r>
          <a:r>
            <a:rPr lang="en-US" sz="850" b="1" baseline="0"/>
            <a:t> England:</a:t>
          </a:r>
        </a:p>
        <a:p>
          <a:pPr algn="ctr"/>
          <a:r>
            <a:rPr lang="en-US" sz="850"/>
            <a:t>https://www.england.nhs.uk/statistics/statistical-work-areas/covid-19-vaccinations/covid-19-vaccinations-archive/</a:t>
          </a:r>
        </a:p>
        <a:p>
          <a:pPr algn="ctr"/>
          <a:endParaRPr lang="en-US" sz="850"/>
        </a:p>
        <a:p>
          <a:pPr algn="ctr"/>
          <a:r>
            <a:rPr lang="en-US" sz="850" b="1"/>
            <a:t>Estimated population of England 2021 </a:t>
          </a:r>
        </a:p>
        <a:p>
          <a:pPr algn="ctr"/>
          <a:r>
            <a:rPr lang="en-US" sz="850"/>
            <a:t>https://www.google.com/search?sa=X&amp;sxsrf=AOaemvKBykbmtRiIlV6pbCAUtgBi_vN5bg:1634778017765&amp;q=What+is+the+population+of+England+right+now%3F&amp;ved=2ahUKEwjW4aPYptrzAhUQyoUKHXkaBCIQzmd6BAgSEAU&amp;biw=1536&amp;bih=662&amp;dpr=1.25</a:t>
          </a:r>
        </a:p>
      </xdr:txBody>
    </xdr:sp>
    <xdr:clientData/>
  </xdr:twoCellAnchor>
  <xdr:twoCellAnchor>
    <xdr:from>
      <xdr:col>0</xdr:col>
      <xdr:colOff>0</xdr:colOff>
      <xdr:row>75</xdr:row>
      <xdr:rowOff>10456</xdr:rowOff>
    </xdr:from>
    <xdr:to>
      <xdr:col>17</xdr:col>
      <xdr:colOff>44302</xdr:colOff>
      <xdr:row>96</xdr:row>
      <xdr:rowOff>107744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34</xdr:row>
      <xdr:rowOff>121920</xdr:rowOff>
    </xdr:from>
    <xdr:to>
      <xdr:col>23</xdr:col>
      <xdr:colOff>213360</xdr:colOff>
      <xdr:row>50</xdr:row>
      <xdr:rowOff>30480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342900</xdr:colOff>
      <xdr:row>50</xdr:row>
      <xdr:rowOff>144780</xdr:rowOff>
    </xdr:from>
    <xdr:to>
      <xdr:col>23</xdr:col>
      <xdr:colOff>251460</xdr:colOff>
      <xdr:row>75</xdr:row>
      <xdr:rowOff>60960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68580</xdr:colOff>
      <xdr:row>50</xdr:row>
      <xdr:rowOff>144780</xdr:rowOff>
    </xdr:from>
    <xdr:to>
      <xdr:col>11</xdr:col>
      <xdr:colOff>281940</xdr:colOff>
      <xdr:row>75</xdr:row>
      <xdr:rowOff>45720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600636</xdr:colOff>
      <xdr:row>51</xdr:row>
      <xdr:rowOff>111163</xdr:rowOff>
    </xdr:from>
    <xdr:to>
      <xdr:col>7</xdr:col>
      <xdr:colOff>430306</xdr:colOff>
      <xdr:row>57</xdr:row>
      <xdr:rowOff>111163</xdr:rowOff>
    </xdr:to>
    <xdr:sp macro="" textlink="">
      <xdr:nvSpPr>
        <xdr:cNvPr id="7" name="TextBox 6"/>
        <xdr:cNvSpPr txBox="1"/>
      </xdr:nvSpPr>
      <xdr:spPr>
        <a:xfrm>
          <a:off x="2599765" y="9533069"/>
          <a:ext cx="1963270" cy="9144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ONS DATA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- ENGLAND NON-COVID DEATHS 2021 - FIRST 26 WEEKS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/>
          </a:r>
          <a:b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( Following rates are calculated from data)</a:t>
          </a:r>
          <a:endParaRPr lang="en-US" sz="11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251012</xdr:colOff>
      <xdr:row>51</xdr:row>
      <xdr:rowOff>135815</xdr:rowOff>
    </xdr:from>
    <xdr:to>
      <xdr:col>18</xdr:col>
      <xdr:colOff>448235</xdr:colOff>
      <xdr:row>55</xdr:row>
      <xdr:rowOff>98612</xdr:rowOff>
    </xdr:to>
    <xdr:sp macro="" textlink="">
      <xdr:nvSpPr>
        <xdr:cNvPr id="8" name="TextBox 7"/>
        <xdr:cNvSpPr txBox="1"/>
      </xdr:nvSpPr>
      <xdr:spPr>
        <a:xfrm>
          <a:off x="7377953" y="9557721"/>
          <a:ext cx="3980329" cy="57239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100" b="1"/>
            <a:t>ONS DATA - ENGLAND NON COVID DEATHS 2021 (weeks 2 to 26)</a:t>
          </a:r>
        </a:p>
        <a:p>
          <a:pPr algn="ctr"/>
          <a:r>
            <a:rPr lang="en-US" sz="1100" b="1"/>
            <a:t>                                                         + NHS (Vaccination </a:t>
          </a:r>
        </a:p>
        <a:p>
          <a:pPr algn="ctr"/>
          <a:r>
            <a:rPr lang="en-US" sz="1100" b="1"/>
            <a:t>                                                         Population data)</a:t>
          </a:r>
        </a:p>
      </xdr:txBody>
    </xdr:sp>
    <xdr:clientData/>
  </xdr:twoCellAnchor>
  <xdr:twoCellAnchor>
    <xdr:from>
      <xdr:col>0</xdr:col>
      <xdr:colOff>68580</xdr:colOff>
      <xdr:row>75</xdr:row>
      <xdr:rowOff>68580</xdr:rowOff>
    </xdr:from>
    <xdr:to>
      <xdr:col>11</xdr:col>
      <xdr:colOff>281940</xdr:colOff>
      <xdr:row>93</xdr:row>
      <xdr:rowOff>60960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342899</xdr:colOff>
      <xdr:row>75</xdr:row>
      <xdr:rowOff>76200</xdr:rowOff>
    </xdr:from>
    <xdr:to>
      <xdr:col>23</xdr:col>
      <xdr:colOff>259976</xdr:colOff>
      <xdr:row>93</xdr:row>
      <xdr:rowOff>53340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0.7716</cdr:x>
      <cdr:y>0.00974</cdr:y>
    </cdr:from>
    <cdr:to>
      <cdr:x>0.98002</cdr:x>
      <cdr:y>0.41883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888980" y="22860"/>
          <a:ext cx="2941320" cy="9601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ONS DATA</a:t>
          </a:r>
          <a:r>
            <a:rPr lang="en-US" sz="1100" b="1" baseline="0"/>
            <a:t> - ENGLAND NON-COVID DEATHS 2021 - FIRST 23 WEEKS</a:t>
          </a:r>
          <a:r>
            <a:rPr lang="en-US" sz="1100" baseline="0"/>
            <a:t/>
          </a:r>
          <a:br>
            <a:rPr lang="en-US" sz="1100" baseline="0"/>
          </a:br>
          <a:r>
            <a:rPr lang="en-US" sz="1100" b="1" baseline="0">
              <a:solidFill>
                <a:srgbClr val="C00000"/>
              </a:solidFill>
            </a:rPr>
            <a:t>( Following rates are given in Table 5 and differ from the  ones that can be calculated from the given numbers)</a:t>
          </a:r>
          <a:endParaRPr lang="en-US" sz="1100" b="1">
            <a:solidFill>
              <a:srgbClr val="C00000"/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144780</xdr:rowOff>
    </xdr:from>
    <xdr:to>
      <xdr:col>12</xdr:col>
      <xdr:colOff>129540</xdr:colOff>
      <xdr:row>65</xdr:row>
      <xdr:rowOff>15240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289560</xdr:colOff>
      <xdr:row>31</xdr:row>
      <xdr:rowOff>7620</xdr:rowOff>
    </xdr:from>
    <xdr:to>
      <xdr:col>25</xdr:col>
      <xdr:colOff>320040</xdr:colOff>
      <xdr:row>65</xdr:row>
      <xdr:rowOff>7620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556260</xdr:colOff>
      <xdr:row>33</xdr:row>
      <xdr:rowOff>22860</xdr:rowOff>
    </xdr:from>
    <xdr:to>
      <xdr:col>10</xdr:col>
      <xdr:colOff>419100</xdr:colOff>
      <xdr:row>36</xdr:row>
      <xdr:rowOff>60960</xdr:rowOff>
    </xdr:to>
    <xdr:sp macro="" textlink="">
      <xdr:nvSpPr>
        <xdr:cNvPr id="4" name="TextBox 3"/>
        <xdr:cNvSpPr txBox="1"/>
      </xdr:nvSpPr>
      <xdr:spPr>
        <a:xfrm>
          <a:off x="2186940" y="5935980"/>
          <a:ext cx="3931920" cy="4953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ONS DATA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- ENGLAND COVID DEATHS 2021 - FIRST 26 WEEKS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/>
          </a:r>
          <a:b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( Following rates are calculated from data)</a:t>
          </a:r>
          <a:endParaRPr lang="en-U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0</xdr:col>
      <xdr:colOff>0</xdr:colOff>
      <xdr:row>69</xdr:row>
      <xdr:rowOff>1</xdr:rowOff>
    </xdr:from>
    <xdr:to>
      <xdr:col>25</xdr:col>
      <xdr:colOff>296778</xdr:colOff>
      <xdr:row>91</xdr:row>
      <xdr:rowOff>40641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128337</xdr:colOff>
      <xdr:row>69</xdr:row>
      <xdr:rowOff>96253</xdr:rowOff>
    </xdr:from>
    <xdr:to>
      <xdr:col>25</xdr:col>
      <xdr:colOff>176463</xdr:colOff>
      <xdr:row>79</xdr:row>
      <xdr:rowOff>8021</xdr:rowOff>
    </xdr:to>
    <xdr:sp macro="" textlink="">
      <xdr:nvSpPr>
        <xdr:cNvPr id="8" name="TextBox 7"/>
        <xdr:cNvSpPr txBox="1"/>
      </xdr:nvSpPr>
      <xdr:spPr>
        <a:xfrm>
          <a:off x="10595811" y="11742821"/>
          <a:ext cx="3601452" cy="14357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 u="sng"/>
            <a:t>ENGLAND 2021 - first 6 months (weekly situation)</a:t>
          </a:r>
          <a:r>
            <a:rPr lang="en-US" sz="1100"/>
            <a:t/>
          </a:r>
          <a:br>
            <a:rPr lang="en-US" sz="1100"/>
          </a:br>
          <a:endParaRPr lang="en-US" sz="1100"/>
        </a:p>
        <a:p>
          <a:r>
            <a:rPr lang="en-US" sz="1100" b="1">
              <a:solidFill>
                <a:srgbClr val="C00000"/>
              </a:solidFill>
            </a:rPr>
            <a:t>Huge discrepancies </a:t>
          </a:r>
          <a:r>
            <a:rPr lang="en-US" sz="1100"/>
            <a:t>between the rate of mortality </a:t>
          </a:r>
        </a:p>
        <a:p>
          <a:r>
            <a:rPr lang="en-US" sz="1100"/>
            <a:t>shown by ONS Table 5 (</a:t>
          </a:r>
          <a:r>
            <a:rPr lang="en-US" sz="1100" b="1"/>
            <a:t>ONS estimated rate</a:t>
          </a:r>
          <a:r>
            <a:rPr lang="en-US" sz="1100"/>
            <a:t>)</a:t>
          </a:r>
        </a:p>
        <a:p>
          <a:r>
            <a:rPr lang="en-US" sz="1100"/>
            <a:t>and the actual calculation</a:t>
          </a:r>
          <a:r>
            <a:rPr lang="en-US" sz="1100" baseline="0"/>
            <a:t> based on their own numbers </a:t>
          </a:r>
        </a:p>
        <a:p>
          <a:r>
            <a:rPr lang="en-US" sz="1100" baseline="0"/>
            <a:t>(</a:t>
          </a:r>
          <a:r>
            <a:rPr lang="en-US" sz="1100" b="1" baseline="0"/>
            <a:t>ONS based calculated rate</a:t>
          </a:r>
          <a:r>
            <a:rPr lang="en-US" sz="1100" baseline="0"/>
            <a:t>)</a:t>
          </a:r>
        </a:p>
        <a:p>
          <a:r>
            <a:rPr lang="en-US" sz="1100" baseline="0"/>
            <a:t>as even more with the calculation based also on NHS vaccination numbers (</a:t>
          </a:r>
          <a:r>
            <a:rPr lang="en-US" sz="1100" b="1" baseline="0"/>
            <a:t>ONS deaths + NHS vaccinations</a:t>
          </a:r>
          <a:r>
            <a:rPr lang="en-US" sz="1100" baseline="0"/>
            <a:t>)</a:t>
          </a:r>
          <a:endParaRPr lang="en-US" sz="1100"/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0.3155</cdr:x>
      <cdr:y>0.02647</cdr:y>
    </cdr:from>
    <cdr:to>
      <cdr:x>0.58843</cdr:x>
      <cdr:y>0.20735</cdr:y>
    </cdr:to>
    <cdr:sp macro="" textlink="">
      <cdr:nvSpPr>
        <cdr:cNvPr id="2" name="TextBox 7"/>
        <cdr:cNvSpPr txBox="1"/>
      </cdr:nvSpPr>
      <cdr:spPr>
        <a:xfrm xmlns:a="http://schemas.openxmlformats.org/drawingml/2006/main">
          <a:off x="2202180" y="137160"/>
          <a:ext cx="1905000" cy="93726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100" b="1"/>
            <a:t>ONS DATA - ENGLAND COVID DEATHS 2021 (weeks 2 to 26)</a:t>
          </a:r>
        </a:p>
        <a:p xmlns:a="http://schemas.openxmlformats.org/drawingml/2006/main">
          <a:pPr algn="ctr"/>
          <a:endParaRPr lang="en-US" sz="1100" b="1"/>
        </a:p>
        <a:p xmlns:a="http://schemas.openxmlformats.org/drawingml/2006/main">
          <a:pPr algn="ctr"/>
          <a:r>
            <a:rPr lang="en-US" sz="1100" b="1"/>
            <a:t>+ NHS (Vaccination</a:t>
          </a:r>
          <a:r>
            <a:rPr lang="en-US" sz="1100" b="1" baseline="0"/>
            <a:t> </a:t>
          </a:r>
          <a:r>
            <a:rPr lang="en-US" sz="1100" b="1"/>
            <a:t>Population data)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30480</xdr:rowOff>
    </xdr:from>
    <xdr:to>
      <xdr:col>10</xdr:col>
      <xdr:colOff>563880</xdr:colOff>
      <xdr:row>56</xdr:row>
      <xdr:rowOff>22860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53340</xdr:colOff>
      <xdr:row>32</xdr:row>
      <xdr:rowOff>38100</xdr:rowOff>
    </xdr:from>
    <xdr:to>
      <xdr:col>22</xdr:col>
      <xdr:colOff>571500</xdr:colOff>
      <xdr:row>56</xdr:row>
      <xdr:rowOff>15240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56</xdr:row>
      <xdr:rowOff>45720</xdr:rowOff>
    </xdr:from>
    <xdr:to>
      <xdr:col>10</xdr:col>
      <xdr:colOff>563880</xdr:colOff>
      <xdr:row>77</xdr:row>
      <xdr:rowOff>22860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68580</xdr:colOff>
      <xdr:row>56</xdr:row>
      <xdr:rowOff>68580</xdr:rowOff>
    </xdr:from>
    <xdr:to>
      <xdr:col>22</xdr:col>
      <xdr:colOff>586740</xdr:colOff>
      <xdr:row>77</xdr:row>
      <xdr:rowOff>22860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0.31759</cdr:x>
      <cdr:y>0.05115</cdr:y>
    </cdr:from>
    <cdr:to>
      <cdr:x>0.57458</cdr:x>
      <cdr:y>0.30167</cdr:y>
    </cdr:to>
    <cdr:sp macro="" textlink="">
      <cdr:nvSpPr>
        <cdr:cNvPr id="2" name="TextBox 6"/>
        <cdr:cNvSpPr txBox="1"/>
      </cdr:nvSpPr>
      <cdr:spPr>
        <a:xfrm xmlns:a="http://schemas.openxmlformats.org/drawingml/2006/main">
          <a:off x="2263312" y="186690"/>
          <a:ext cx="1831461" cy="91440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100" b="1">
              <a:solidFill>
                <a:sysClr val="windowText" lastClr="000000"/>
              </a:solidFill>
              <a:latin typeface="Calibri"/>
            </a:rPr>
            <a:t>ONS DATA</a:t>
          </a:r>
          <a:r>
            <a:rPr lang="en-US" sz="1100" b="1" baseline="0">
              <a:solidFill>
                <a:sysClr val="windowText" lastClr="000000"/>
              </a:solidFill>
              <a:latin typeface="Calibri"/>
            </a:rPr>
            <a:t> - ENGLAND  DEATHS 2021 - FIRST 26 WEEKS</a:t>
          </a:r>
          <a:r>
            <a:rPr lang="en-US" sz="1100" baseline="0">
              <a:solidFill>
                <a:sysClr val="windowText" lastClr="000000"/>
              </a:solidFill>
              <a:latin typeface="Calibri"/>
            </a:rPr>
            <a:t/>
          </a:r>
          <a:br>
            <a:rPr lang="en-US" sz="1100" baseline="0">
              <a:solidFill>
                <a:sysClr val="windowText" lastClr="000000"/>
              </a:solidFill>
              <a:latin typeface="Calibri"/>
            </a:rPr>
          </a:br>
          <a:r>
            <a:rPr lang="en-US" sz="1100" b="1" baseline="0">
              <a:solidFill>
                <a:sysClr val="windowText" lastClr="000000"/>
              </a:solidFill>
              <a:latin typeface="Calibri"/>
            </a:rPr>
            <a:t>( Following rates are calculated from data)</a:t>
          </a:r>
          <a:endParaRPr lang="en-US" sz="1100" b="1">
            <a:solidFill>
              <a:sysClr val="windowText" lastClr="000000"/>
            </a:solidFill>
            <a:latin typeface="Calibri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0.33229</cdr:x>
      <cdr:y>0.07338</cdr:y>
    </cdr:from>
    <cdr:to>
      <cdr:x>0.61319</cdr:x>
      <cdr:y>0.28302</cdr:y>
    </cdr:to>
    <cdr:sp macro="" textlink="">
      <cdr:nvSpPr>
        <cdr:cNvPr id="2" name="TextBox 7"/>
        <cdr:cNvSpPr txBox="1"/>
      </cdr:nvSpPr>
      <cdr:spPr>
        <a:xfrm xmlns:a="http://schemas.openxmlformats.org/drawingml/2006/main">
          <a:off x="2254801" y="266700"/>
          <a:ext cx="1906070" cy="76200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100" b="1"/>
            <a:t>ONS DATA - ENGLAND  DEATHS 2021 (weeks 2 to 26)</a:t>
          </a:r>
        </a:p>
        <a:p xmlns:a="http://schemas.openxmlformats.org/drawingml/2006/main">
          <a:pPr algn="ctr"/>
          <a:r>
            <a:rPr lang="en-US" sz="1100" b="1"/>
            <a:t>+ NHS (Vaccination Population data)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ogle.com/search?sa=X&amp;sxsrf=AOaemvKBykbmtRiIlV6pbCAUtgBi_vN5bg:1634778017765&amp;q=What+is+the+population+of+England+right+now%3F&amp;ved=2ahUKEwjW4aPYptrzAhUQyoUKHXkaBCIQzmd6BAgSEAU&amp;biw=1536&amp;bih=662&amp;dpr=1.25" TargetMode="External"/><Relationship Id="rId2" Type="http://schemas.openxmlformats.org/officeDocument/2006/relationships/hyperlink" Target="https://www.england.nhs.uk/statistics/statistical-work-areas/covid-19-vaccinations/covid-19-vaccinations-archive/" TargetMode="External"/><Relationship Id="rId1" Type="http://schemas.openxmlformats.org/officeDocument/2006/relationships/hyperlink" Target="https://www.ons.gov.uk/peoplepopulationandcommunity/birthsdeathsandmarriages/deaths/datasets/deathsbyvaccinationstatusengland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ogle.com/search?sa=X&amp;sxsrf=AOaemvKBykbmtRiIlV6pbCAUtgBi_vN5bg:1634778017765&amp;q=What+is+the+population+of+England+right+now%3F&amp;ved=2ahUKEwjW4aPYptrzAhUQyoUKHXkaBCIQzmd6BAgSEAU&amp;biw=1536&amp;bih=662&amp;dpr=1.25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www.england.nhs.uk/statistics/statistical-work-areas/covid-19-vaccinations/covid-19-vaccinations-archive/" TargetMode="External"/><Relationship Id="rId1" Type="http://schemas.openxmlformats.org/officeDocument/2006/relationships/hyperlink" Target="https://www.ons.gov.uk/peoplepopulationandcommunity/birthsdeathsandmarriages/deaths/datasets/deathsbyvaccinationstatusengland" TargetMode="External"/><Relationship Id="rId6" Type="http://schemas.openxmlformats.org/officeDocument/2006/relationships/hyperlink" Target="https://www.google.com/search?sa=X&amp;sxsrf=AOaemvKBykbmtRiIlV6pbCAUtgBi_vN5bg:1634778017765&amp;q=What+is+the+population+of+England+right+now%3F&amp;ved=2ahUKEwjW4aPYptrzAhUQyoUKHXkaBCIQzmd6BAgSEAU&amp;biw=1536&amp;bih=662&amp;dpr=1.25" TargetMode="External"/><Relationship Id="rId5" Type="http://schemas.openxmlformats.org/officeDocument/2006/relationships/hyperlink" Target="https://www.england.nhs.uk/statistics/statistical-work-areas/covid-19-vaccinations/covid-19-vaccinations-archive/" TargetMode="External"/><Relationship Id="rId4" Type="http://schemas.openxmlformats.org/officeDocument/2006/relationships/hyperlink" Target="https://www.ons.gov.uk/peoplepopulationandcommunity/birthsdeathsandmarriages/deaths/datasets/deathsbyvaccinationstatusengland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ogle.com/search?sa=X&amp;sxsrf=AOaemvKBykbmtRiIlV6pbCAUtgBi_vN5bg:1634778017765&amp;q=What+is+the+population+of+England+right+now%3F&amp;ved=2ahUKEwjW4aPYptrzAhUQyoUKHXkaBCIQzmd6BAgSEAU&amp;biw=1536&amp;bih=662&amp;dpr=1.25" TargetMode="External"/><Relationship Id="rId2" Type="http://schemas.openxmlformats.org/officeDocument/2006/relationships/hyperlink" Target="https://www.england.nhs.uk/statistics/statistical-work-areas/covid-19-vaccinations/covid-19-vaccinations-archive/" TargetMode="External"/><Relationship Id="rId1" Type="http://schemas.openxmlformats.org/officeDocument/2006/relationships/hyperlink" Target="https://www.ons.gov.uk/peoplepopulationandcommunity/birthsdeathsandmarriages/deaths/datasets/deathsbyvaccinationstatusengland" TargetMode="Externa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ogle.com/search?sa=X&amp;sxsrf=AOaemvKBykbmtRiIlV6pbCAUtgBi_vN5bg:1634778017765&amp;q=What+is+the+population+of+England+right+now%3F&amp;ved=2ahUKEwjW4aPYptrzAhUQyoUKHXkaBCIQzmd6BAgSEAU&amp;biw=1536&amp;bih=662&amp;dpr=1.25" TargetMode="External"/><Relationship Id="rId2" Type="http://schemas.openxmlformats.org/officeDocument/2006/relationships/hyperlink" Target="https://www.england.nhs.uk/statistics/statistical-work-areas/covid-19-vaccinations/covid-19-vaccinations-archive/" TargetMode="External"/><Relationship Id="rId1" Type="http://schemas.openxmlformats.org/officeDocument/2006/relationships/hyperlink" Target="https://www.ons.gov.uk/peoplepopulationandcommunity/birthsdeathsandmarriages/deaths/datasets/deathsbyvaccinationstatusengland" TargetMode="External"/><Relationship Id="rId4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ns.gov.uk/peoplepopulationandcommunity/birthsdeathsandmarriages/deaths/methodologies/weeklycovid19agestandardisedmortalityratesbyvaccinationstatusenglandmethodology" TargetMode="External"/><Relationship Id="rId2" Type="http://schemas.openxmlformats.org/officeDocument/2006/relationships/hyperlink" Target="https://www.ons.gov.uk/peoplepopulationandcommunity/birthsdeathsandmarriages/deaths/articles/impactofregistrationdelaysonmortalitystatisticsinenglandandwales/2019" TargetMode="External"/><Relationship Id="rId1" Type="http://schemas.openxmlformats.org/officeDocument/2006/relationships/hyperlink" Target="https://www.ons.gov.uk/peoplepopulationandcommunity/birthsdeathsandmarriages/deaths/articles/impactofregistrationdelaysonmortalitystatisticsinenglandandwales/2019" TargetMode="External"/><Relationship Id="rId4" Type="http://schemas.openxmlformats.org/officeDocument/2006/relationships/hyperlink" Target="https://www.ons.gov.uk/peoplepopulationandcommunity/birthsdeathsandmarriages/deaths/articles/impactofregistrationdelaysonmortalitystatisticsinenglandandwales/lates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ns.gov.uk/peoplepopulationandcommunity/birthsdeathsandmarriages/deaths/methodologies/weeklycovid19agestandardisedmortalityratesbyvaccinationstatusenglandmethodology" TargetMode="External"/><Relationship Id="rId1" Type="http://schemas.openxmlformats.org/officeDocument/2006/relationships/hyperlink" Target="https://www.ons.gov.uk/peoplepopulationandcommunity/birthsdeathsandmarriages/deaths/articles/impactofregistrationdelaysonmortalitystatisticsinenglandandwales/late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5"/>
  <sheetViews>
    <sheetView topLeftCell="A43" zoomScale="68" zoomScaleNormal="68" workbookViewId="0">
      <selection activeCell="A28" sqref="A28:A29"/>
    </sheetView>
  </sheetViews>
  <sheetFormatPr defaultRowHeight="12"/>
  <cols>
    <col min="1" max="1" width="10.5546875" style="5" customWidth="1"/>
    <col min="2" max="2" width="6.88671875" style="5" customWidth="1"/>
    <col min="3" max="3" width="11.5546875" style="5" customWidth="1"/>
    <col min="4" max="4" width="11" style="5" customWidth="1"/>
    <col min="5" max="5" width="11.21875" style="5" customWidth="1"/>
    <col min="6" max="6" width="8" style="5" customWidth="1"/>
    <col min="7" max="7" width="13.5546875" style="5" customWidth="1"/>
    <col min="8" max="8" width="15.21875" style="5" bestFit="1" customWidth="1"/>
    <col min="9" max="9" width="10.5546875" style="5" customWidth="1"/>
    <col min="10" max="10" width="9.6640625" style="5" customWidth="1"/>
    <col min="11" max="12" width="11.77734375" style="5" customWidth="1"/>
    <col min="13" max="13" width="10.33203125" style="5" customWidth="1"/>
    <col min="14" max="14" width="3.44140625" style="5" customWidth="1"/>
    <col min="15" max="15" width="12" style="5" customWidth="1"/>
    <col min="16" max="16" width="12.77734375" style="5" customWidth="1"/>
    <col min="17" max="17" width="13.21875" style="5" customWidth="1"/>
    <col min="18" max="18" width="11.33203125" style="5" customWidth="1"/>
    <col min="19" max="19" width="12.6640625" style="5" customWidth="1"/>
    <col min="20" max="16384" width="8.88671875" style="5"/>
  </cols>
  <sheetData>
    <row r="1" spans="1:29" s="2" customFormat="1" ht="72">
      <c r="A1" s="19" t="s">
        <v>39</v>
      </c>
      <c r="B1" s="36" t="s">
        <v>30</v>
      </c>
      <c r="C1" s="17" t="s">
        <v>42</v>
      </c>
      <c r="D1" s="25" t="s">
        <v>43</v>
      </c>
      <c r="E1" s="26" t="s">
        <v>44</v>
      </c>
      <c r="F1" s="17" t="s">
        <v>31</v>
      </c>
      <c r="G1" s="25" t="s">
        <v>46</v>
      </c>
      <c r="H1" s="26" t="s">
        <v>47</v>
      </c>
      <c r="I1" s="17" t="s">
        <v>32</v>
      </c>
      <c r="J1" s="25" t="s">
        <v>37</v>
      </c>
      <c r="K1" s="1" t="s">
        <v>33</v>
      </c>
      <c r="L1" s="1" t="s">
        <v>34</v>
      </c>
      <c r="M1" s="27" t="s">
        <v>35</v>
      </c>
      <c r="O1" s="33" t="s">
        <v>40</v>
      </c>
      <c r="P1" s="34" t="s">
        <v>49</v>
      </c>
      <c r="Q1" s="35" t="s">
        <v>24</v>
      </c>
      <c r="R1" s="17" t="s">
        <v>29</v>
      </c>
      <c r="S1" s="20" t="s">
        <v>26</v>
      </c>
    </row>
    <row r="2" spans="1:29">
      <c r="A2" s="3">
        <v>44218</v>
      </c>
      <c r="B2" s="28" t="s">
        <v>0</v>
      </c>
      <c r="C2" s="29">
        <f t="shared" ref="C2:C25" si="0">I2/R2*100000</f>
        <v>11.828955378086677</v>
      </c>
      <c r="D2" s="29">
        <f t="shared" ref="D2:D25" si="1">J2/O2*100000</f>
        <v>34.468716739310516</v>
      </c>
      <c r="E2" s="29">
        <f t="shared" ref="E2:E25" si="2">M2/Q2*100000</f>
        <v>32.023620258914377</v>
      </c>
      <c r="F2" s="4">
        <v>1</v>
      </c>
      <c r="G2" s="31">
        <f>D2/C2</f>
        <v>2.913927361934626</v>
      </c>
      <c r="H2" s="31">
        <f>E2/C2</f>
        <v>2.7072230163483946</v>
      </c>
      <c r="I2" s="4">
        <v>6049</v>
      </c>
      <c r="J2" s="4">
        <f t="shared" ref="J2:J25" si="3">SUM(K2:M2)</f>
        <v>1753</v>
      </c>
      <c r="K2" s="4">
        <v>1315</v>
      </c>
      <c r="L2" s="4">
        <v>297</v>
      </c>
      <c r="M2" s="22">
        <v>141</v>
      </c>
      <c r="O2" s="21">
        <f t="shared" ref="O2:O6" si="4">P2</f>
        <v>5085771</v>
      </c>
      <c r="P2" s="18">
        <v>5085771</v>
      </c>
      <c r="Q2" s="18">
        <v>440300</v>
      </c>
      <c r="R2" s="4">
        <f t="shared" ref="R2:R25" si="5">S2-O2</f>
        <v>51137229</v>
      </c>
      <c r="S2" s="22">
        <v>56223000</v>
      </c>
    </row>
    <row r="3" spans="1:29">
      <c r="A3" s="3">
        <v>44225</v>
      </c>
      <c r="B3" s="28" t="s">
        <v>1</v>
      </c>
      <c r="C3" s="29">
        <f t="shared" si="0"/>
        <v>10.098082089341172</v>
      </c>
      <c r="D3" s="29">
        <f t="shared" si="1"/>
        <v>36.934886923960867</v>
      </c>
      <c r="E3" s="29">
        <f t="shared" si="2"/>
        <v>31.033851457251426</v>
      </c>
      <c r="F3" s="4">
        <v>1</v>
      </c>
      <c r="G3" s="31">
        <f>D3/C3</f>
        <v>3.657614049597274</v>
      </c>
      <c r="H3" s="31">
        <f>E3/C3</f>
        <v>3.0732421446651323</v>
      </c>
      <c r="I3" s="4">
        <v>4945</v>
      </c>
      <c r="J3" s="4">
        <f t="shared" si="3"/>
        <v>2679</v>
      </c>
      <c r="K3" s="4">
        <v>1999</v>
      </c>
      <c r="L3" s="4">
        <v>541</v>
      </c>
      <c r="M3" s="22">
        <v>139</v>
      </c>
      <c r="O3" s="21">
        <f t="shared" si="4"/>
        <v>7253305</v>
      </c>
      <c r="P3" s="6">
        <v>7253305</v>
      </c>
      <c r="Q3" s="6">
        <v>447898</v>
      </c>
      <c r="R3" s="4">
        <f t="shared" si="5"/>
        <v>48969695</v>
      </c>
      <c r="S3" s="22">
        <v>56223000</v>
      </c>
    </row>
    <row r="4" spans="1:29">
      <c r="A4" s="3">
        <v>44232</v>
      </c>
      <c r="B4" s="28" t="s">
        <v>2</v>
      </c>
      <c r="C4" s="29">
        <f t="shared" si="0"/>
        <v>8.8379015260749458</v>
      </c>
      <c r="D4" s="29">
        <f t="shared" si="1"/>
        <v>32.994649964294787</v>
      </c>
      <c r="E4" s="29">
        <f t="shared" si="2"/>
        <v>39.088805943198018</v>
      </c>
      <c r="F4" s="4">
        <v>1</v>
      </c>
      <c r="G4" s="31">
        <f>D4/C4</f>
        <v>3.7333126949818189</v>
      </c>
      <c r="H4" s="31">
        <f>E4/C4</f>
        <v>4.4228605430680767</v>
      </c>
      <c r="I4" s="4">
        <v>4100</v>
      </c>
      <c r="J4" s="4">
        <f t="shared" si="3"/>
        <v>3244</v>
      </c>
      <c r="K4" s="4">
        <v>1911</v>
      </c>
      <c r="L4" s="4">
        <v>1149</v>
      </c>
      <c r="M4" s="22">
        <v>184</v>
      </c>
      <c r="O4" s="21">
        <f t="shared" si="4"/>
        <v>9831897</v>
      </c>
      <c r="P4" s="6">
        <v>9831897</v>
      </c>
      <c r="Q4" s="6">
        <v>470723</v>
      </c>
      <c r="R4" s="4">
        <f t="shared" si="5"/>
        <v>46391103</v>
      </c>
      <c r="S4" s="22">
        <v>56223000</v>
      </c>
    </row>
    <row r="5" spans="1:29">
      <c r="A5" s="3">
        <v>44239</v>
      </c>
      <c r="B5" s="28" t="s">
        <v>3</v>
      </c>
      <c r="C5" s="29">
        <f t="shared" si="0"/>
        <v>7.7336172040033624</v>
      </c>
      <c r="D5" s="29">
        <f t="shared" si="1"/>
        <v>30.368688453186085</v>
      </c>
      <c r="E5" s="29">
        <f t="shared" si="2"/>
        <v>41.418989991777714</v>
      </c>
      <c r="F5" s="4">
        <v>1</v>
      </c>
      <c r="G5" s="31">
        <f>D5/C5</f>
        <v>3.9268414316479894</v>
      </c>
      <c r="H5" s="31">
        <f>E5/C5</f>
        <v>5.3557072840813582</v>
      </c>
      <c r="I5" s="4">
        <v>3401</v>
      </c>
      <c r="J5" s="4">
        <f t="shared" si="3"/>
        <v>3719</v>
      </c>
      <c r="K5" s="4">
        <v>1508</v>
      </c>
      <c r="L5" s="4">
        <v>2009</v>
      </c>
      <c r="M5" s="22">
        <v>202</v>
      </c>
      <c r="O5" s="21">
        <f t="shared" si="4"/>
        <v>12246166</v>
      </c>
      <c r="P5" s="6">
        <v>12246166</v>
      </c>
      <c r="Q5" s="6">
        <v>487699</v>
      </c>
      <c r="R5" s="4">
        <f t="shared" si="5"/>
        <v>43976834</v>
      </c>
      <c r="S5" s="22">
        <v>56223000</v>
      </c>
    </row>
    <row r="6" spans="1:29">
      <c r="A6" s="3">
        <v>44246</v>
      </c>
      <c r="B6" s="28" t="s">
        <v>4</v>
      </c>
      <c r="C6" s="29">
        <f t="shared" si="0"/>
        <v>7.1920317086554499</v>
      </c>
      <c r="D6" s="29">
        <f t="shared" si="1"/>
        <v>31.159766509482957</v>
      </c>
      <c r="E6" s="29">
        <f t="shared" si="2"/>
        <v>40.498803712521401</v>
      </c>
      <c r="F6" s="4">
        <v>1</v>
      </c>
      <c r="G6" s="31">
        <f>D6/C6</f>
        <v>4.3325402016766512</v>
      </c>
      <c r="H6" s="31">
        <f>E6/C6</f>
        <v>5.6310657896268719</v>
      </c>
      <c r="I6" s="4">
        <v>2998</v>
      </c>
      <c r="J6" s="4">
        <f t="shared" si="3"/>
        <v>4530</v>
      </c>
      <c r="K6" s="4">
        <v>1325</v>
      </c>
      <c r="L6" s="4">
        <v>2999</v>
      </c>
      <c r="M6" s="22">
        <v>206</v>
      </c>
      <c r="O6" s="21">
        <f t="shared" si="4"/>
        <v>14537978</v>
      </c>
      <c r="P6" s="6">
        <v>14537978</v>
      </c>
      <c r="Q6" s="6">
        <v>508657</v>
      </c>
      <c r="R6" s="4">
        <f t="shared" si="5"/>
        <v>41685022</v>
      </c>
      <c r="S6" s="22">
        <v>56223000</v>
      </c>
    </row>
    <row r="7" spans="1:29">
      <c r="A7" s="3">
        <v>44253</v>
      </c>
      <c r="B7" s="28" t="s">
        <v>5</v>
      </c>
      <c r="C7" s="29">
        <f t="shared" si="0"/>
        <v>5.5584892026347239</v>
      </c>
      <c r="D7" s="29">
        <f t="shared" si="1"/>
        <v>30.246019141263655</v>
      </c>
      <c r="E7" s="29">
        <f t="shared" si="2"/>
        <v>40.872195254303321</v>
      </c>
      <c r="F7" s="4">
        <v>1</v>
      </c>
      <c r="G7" s="31">
        <f t="shared" ref="G7" si="6">D7/C7</f>
        <v>5.4414100736090383</v>
      </c>
      <c r="H7" s="31">
        <f t="shared" ref="H7" si="7">E7/C7</f>
        <v>7.3531122872254393</v>
      </c>
      <c r="I7" s="4">
        <v>2198</v>
      </c>
      <c r="J7" s="4">
        <f t="shared" si="3"/>
        <v>5045</v>
      </c>
      <c r="K7" s="4">
        <v>1105</v>
      </c>
      <c r="L7" s="4">
        <v>3705</v>
      </c>
      <c r="M7" s="22">
        <v>235</v>
      </c>
      <c r="O7" s="21">
        <f t="shared" ref="O7:O25" si="8">P7</f>
        <v>16679881</v>
      </c>
      <c r="P7" s="6">
        <v>16679881</v>
      </c>
      <c r="Q7" s="6">
        <v>574963</v>
      </c>
      <c r="R7" s="4">
        <f t="shared" si="5"/>
        <v>39543119</v>
      </c>
      <c r="S7" s="22">
        <v>56223000</v>
      </c>
    </row>
    <row r="8" spans="1:29">
      <c r="A8" s="3">
        <v>44260</v>
      </c>
      <c r="B8" s="28" t="s">
        <v>6</v>
      </c>
      <c r="C8" s="29">
        <f t="shared" si="0"/>
        <v>4.8739467246084134</v>
      </c>
      <c r="D8" s="29">
        <f t="shared" si="1"/>
        <v>26.611837232896729</v>
      </c>
      <c r="E8" s="29">
        <f t="shared" si="2"/>
        <v>33.529028049575992</v>
      </c>
      <c r="F8" s="4">
        <v>1</v>
      </c>
      <c r="G8" s="31">
        <f t="shared" ref="G8" si="9">D8/C8</f>
        <v>5.4600180790927295</v>
      </c>
      <c r="H8" s="31">
        <f t="shared" ref="H8:H24" si="10">E8/C8</f>
        <v>6.8792356470145473</v>
      </c>
      <c r="I8" s="4">
        <v>1839</v>
      </c>
      <c r="J8" s="4">
        <f t="shared" si="3"/>
        <v>4921</v>
      </c>
      <c r="K8" s="4">
        <v>668</v>
      </c>
      <c r="L8" s="4">
        <v>3996</v>
      </c>
      <c r="M8" s="22">
        <v>257</v>
      </c>
      <c r="O8" s="21">
        <f t="shared" si="8"/>
        <v>18491771</v>
      </c>
      <c r="P8" s="6">
        <v>18491771</v>
      </c>
      <c r="Q8" s="6">
        <v>766500</v>
      </c>
      <c r="R8" s="4">
        <f t="shared" si="5"/>
        <v>37731229</v>
      </c>
      <c r="S8" s="22">
        <v>56223000</v>
      </c>
    </row>
    <row r="9" spans="1:29">
      <c r="A9" s="3">
        <v>44267</v>
      </c>
      <c r="B9" s="28" t="s">
        <v>7</v>
      </c>
      <c r="C9" s="29">
        <f t="shared" si="0"/>
        <v>4.4860668992756967</v>
      </c>
      <c r="D9" s="29">
        <f t="shared" si="1"/>
        <v>27.342988025223171</v>
      </c>
      <c r="E9" s="29">
        <f t="shared" si="2"/>
        <v>31.771807815864722</v>
      </c>
      <c r="F9" s="4">
        <v>1</v>
      </c>
      <c r="G9" s="31">
        <f t="shared" ref="G9" si="11">D9/C9</f>
        <v>6.0950914551982862</v>
      </c>
      <c r="H9" s="31">
        <f t="shared" si="10"/>
        <v>7.0823303640421589</v>
      </c>
      <c r="I9" s="4">
        <v>1620</v>
      </c>
      <c r="J9" s="4">
        <f t="shared" si="3"/>
        <v>5499</v>
      </c>
      <c r="K9" s="4">
        <v>444</v>
      </c>
      <c r="L9" s="4">
        <v>4713</v>
      </c>
      <c r="M9" s="22">
        <v>342</v>
      </c>
      <c r="O9" s="21">
        <f t="shared" si="8"/>
        <v>20111189</v>
      </c>
      <c r="P9" s="6">
        <v>20111189</v>
      </c>
      <c r="Q9" s="6">
        <v>1076426</v>
      </c>
      <c r="R9" s="4">
        <f t="shared" si="5"/>
        <v>36111811</v>
      </c>
      <c r="S9" s="22">
        <v>56223000</v>
      </c>
      <c r="AC9" s="5" t="s">
        <v>52</v>
      </c>
    </row>
    <row r="10" spans="1:29">
      <c r="A10" s="3">
        <v>44274</v>
      </c>
      <c r="B10" s="28" t="s">
        <v>8</v>
      </c>
      <c r="C10" s="29">
        <f t="shared" si="0"/>
        <v>4.1139527736812331</v>
      </c>
      <c r="D10" s="29">
        <f t="shared" si="1"/>
        <v>24.517905962725873</v>
      </c>
      <c r="E10" s="29">
        <f t="shared" si="2"/>
        <v>30.907225714811794</v>
      </c>
      <c r="F10" s="4">
        <v>1</v>
      </c>
      <c r="G10" s="31">
        <f t="shared" ref="G10" si="12">D10/C10</f>
        <v>5.9596955316496851</v>
      </c>
      <c r="H10" s="31">
        <f t="shared" si="10"/>
        <v>7.5127808740389348</v>
      </c>
      <c r="I10" s="4">
        <v>1372</v>
      </c>
      <c r="J10" s="4">
        <f t="shared" si="3"/>
        <v>5608</v>
      </c>
      <c r="K10" s="4">
        <v>319</v>
      </c>
      <c r="L10" s="4">
        <v>4819</v>
      </c>
      <c r="M10" s="22">
        <v>470</v>
      </c>
      <c r="O10" s="21">
        <f t="shared" si="8"/>
        <v>22873079</v>
      </c>
      <c r="P10" s="37">
        <v>22873079</v>
      </c>
      <c r="Q10" s="37">
        <v>1520680</v>
      </c>
      <c r="R10" s="4">
        <f t="shared" si="5"/>
        <v>33349921</v>
      </c>
      <c r="S10" s="22">
        <v>56223000</v>
      </c>
    </row>
    <row r="11" spans="1:29">
      <c r="A11" s="3">
        <v>44281</v>
      </c>
      <c r="B11" s="28" t="s">
        <v>9</v>
      </c>
      <c r="C11" s="29">
        <f t="shared" si="0"/>
        <v>3.8236546012317727</v>
      </c>
      <c r="D11" s="29">
        <f t="shared" si="1"/>
        <v>22.670451878030594</v>
      </c>
      <c r="E11" s="29">
        <f t="shared" si="2"/>
        <v>28.695840636781284</v>
      </c>
      <c r="F11" s="4">
        <v>1</v>
      </c>
      <c r="G11" s="31">
        <f t="shared" ref="G11" si="13">D11/C11</f>
        <v>5.9290009800381585</v>
      </c>
      <c r="H11" s="31">
        <f t="shared" si="10"/>
        <v>7.5048202909167188</v>
      </c>
      <c r="I11" s="4">
        <v>1183</v>
      </c>
      <c r="J11" s="4">
        <f t="shared" si="3"/>
        <v>5732</v>
      </c>
      <c r="K11" s="4">
        <v>235</v>
      </c>
      <c r="L11" s="4">
        <v>4786</v>
      </c>
      <c r="M11" s="22">
        <v>711</v>
      </c>
      <c r="O11" s="21">
        <f t="shared" si="8"/>
        <v>25284013</v>
      </c>
      <c r="P11" s="6">
        <v>25284013</v>
      </c>
      <c r="Q11" s="6">
        <v>2477711</v>
      </c>
      <c r="R11" s="4">
        <f t="shared" si="5"/>
        <v>30938987</v>
      </c>
      <c r="S11" s="22">
        <v>56223000</v>
      </c>
    </row>
    <row r="12" spans="1:29">
      <c r="A12" s="3">
        <v>44288</v>
      </c>
      <c r="B12" s="28" t="s">
        <v>10</v>
      </c>
      <c r="C12" s="29">
        <f t="shared" si="0"/>
        <v>3.4654029384588387</v>
      </c>
      <c r="D12" s="29">
        <f t="shared" si="1"/>
        <v>22.090523105538729</v>
      </c>
      <c r="E12" s="29">
        <f t="shared" si="2"/>
        <v>28.093565801762633</v>
      </c>
      <c r="F12" s="4">
        <v>1</v>
      </c>
      <c r="G12" s="31">
        <f t="shared" ref="G12" si="14">D12/C12</f>
        <v>6.3745900542702838</v>
      </c>
      <c r="H12" s="31">
        <f t="shared" si="10"/>
        <v>8.1068684654190957</v>
      </c>
      <c r="I12" s="4">
        <v>1025</v>
      </c>
      <c r="J12" s="4">
        <f t="shared" si="3"/>
        <v>5886</v>
      </c>
      <c r="K12" s="4">
        <v>190</v>
      </c>
      <c r="L12" s="4">
        <v>4531</v>
      </c>
      <c r="M12" s="22">
        <v>1165</v>
      </c>
      <c r="O12" s="21">
        <f t="shared" si="8"/>
        <v>26644910</v>
      </c>
      <c r="P12" s="38">
        <v>26644910</v>
      </c>
      <c r="Q12" s="37">
        <v>4146857</v>
      </c>
      <c r="R12" s="4">
        <f t="shared" si="5"/>
        <v>29578090</v>
      </c>
      <c r="S12" s="22">
        <v>56223000</v>
      </c>
    </row>
    <row r="13" spans="1:29">
      <c r="A13" s="3">
        <v>44295</v>
      </c>
      <c r="B13" s="28" t="s">
        <v>11</v>
      </c>
      <c r="C13" s="29">
        <f t="shared" si="0"/>
        <v>3.1070295614084613</v>
      </c>
      <c r="D13" s="29">
        <f t="shared" si="1"/>
        <v>22.390768067897394</v>
      </c>
      <c r="E13" s="29">
        <f t="shared" si="2"/>
        <v>40.63318315533909</v>
      </c>
      <c r="F13" s="4">
        <v>1</v>
      </c>
      <c r="G13" s="31">
        <f t="shared" ref="G13" si="15">D13/C13</f>
        <v>7.20648697585849</v>
      </c>
      <c r="H13" s="31">
        <f t="shared" si="10"/>
        <v>13.07782315946794</v>
      </c>
      <c r="I13" s="4">
        <v>919</v>
      </c>
      <c r="J13" s="4">
        <f t="shared" si="3"/>
        <v>5966</v>
      </c>
      <c r="K13" s="4">
        <v>125</v>
      </c>
      <c r="L13" s="4">
        <v>4156</v>
      </c>
      <c r="M13" s="22">
        <v>1685</v>
      </c>
      <c r="O13" s="21">
        <f t="shared" si="8"/>
        <v>26644910</v>
      </c>
      <c r="P13" s="38">
        <v>26644910</v>
      </c>
      <c r="Q13" s="37">
        <v>4146857</v>
      </c>
      <c r="R13" s="4">
        <f t="shared" si="5"/>
        <v>29578090</v>
      </c>
      <c r="S13" s="22">
        <v>56223000</v>
      </c>
    </row>
    <row r="14" spans="1:29">
      <c r="A14" s="3">
        <v>44302</v>
      </c>
      <c r="B14" s="28" t="s">
        <v>12</v>
      </c>
      <c r="C14" s="29">
        <f t="shared" si="0"/>
        <v>3.0372834536790294</v>
      </c>
      <c r="D14" s="29">
        <f t="shared" si="1"/>
        <v>22.169769353516408</v>
      </c>
      <c r="E14" s="29">
        <f t="shared" si="2"/>
        <v>28.904795640042842</v>
      </c>
      <c r="F14" s="4">
        <v>1</v>
      </c>
      <c r="G14" s="31">
        <f t="shared" ref="G14" si="16">D14/C14</f>
        <v>7.2992098668507213</v>
      </c>
      <c r="H14" s="31">
        <f t="shared" si="10"/>
        <v>9.5166605556787154</v>
      </c>
      <c r="I14" s="4">
        <v>874</v>
      </c>
      <c r="J14" s="4">
        <f t="shared" si="3"/>
        <v>6085</v>
      </c>
      <c r="K14" s="4">
        <v>91</v>
      </c>
      <c r="L14" s="4">
        <v>3721</v>
      </c>
      <c r="M14" s="22">
        <v>2273</v>
      </c>
      <c r="O14" s="21">
        <f t="shared" si="8"/>
        <v>27447286</v>
      </c>
      <c r="P14" s="38">
        <v>27447286</v>
      </c>
      <c r="Q14" s="37">
        <v>7863747</v>
      </c>
      <c r="R14" s="4">
        <f t="shared" si="5"/>
        <v>28775714</v>
      </c>
      <c r="S14" s="22">
        <v>56223000</v>
      </c>
    </row>
    <row r="15" spans="1:29">
      <c r="A15" s="3">
        <v>44309</v>
      </c>
      <c r="B15" s="28" t="s">
        <v>13</v>
      </c>
      <c r="C15" s="29">
        <f t="shared" si="0"/>
        <v>2.8271543947777231</v>
      </c>
      <c r="D15" s="29">
        <f t="shared" si="1"/>
        <v>22.310902822247364</v>
      </c>
      <c r="E15" s="29">
        <f t="shared" si="2"/>
        <v>29.206823570560946</v>
      </c>
      <c r="F15" s="4">
        <v>1</v>
      </c>
      <c r="G15" s="31">
        <f t="shared" ref="G15" si="17">D15/C15</f>
        <v>7.8916464072353909</v>
      </c>
      <c r="H15" s="31">
        <f t="shared" si="10"/>
        <v>10.33082014357311</v>
      </c>
      <c r="I15" s="4">
        <v>795</v>
      </c>
      <c r="J15" s="4">
        <f t="shared" si="3"/>
        <v>6270</v>
      </c>
      <c r="K15" s="4">
        <v>44</v>
      </c>
      <c r="L15" s="4">
        <v>3280</v>
      </c>
      <c r="M15" s="22">
        <v>2946</v>
      </c>
      <c r="O15" s="21">
        <f t="shared" si="8"/>
        <v>28102852</v>
      </c>
      <c r="P15" s="6">
        <v>28102852</v>
      </c>
      <c r="Q15" s="6">
        <v>10086684</v>
      </c>
      <c r="R15" s="4">
        <f t="shared" si="5"/>
        <v>28120148</v>
      </c>
      <c r="S15" s="22">
        <v>56223000</v>
      </c>
    </row>
    <row r="16" spans="1:29">
      <c r="A16" s="3">
        <v>44316</v>
      </c>
      <c r="B16" s="28" t="s">
        <v>14</v>
      </c>
      <c r="C16" s="29">
        <f t="shared" si="0"/>
        <v>2.5790977966199251</v>
      </c>
      <c r="D16" s="29">
        <f t="shared" si="1"/>
        <v>21.403094863882849</v>
      </c>
      <c r="E16" s="29">
        <f t="shared" si="2"/>
        <v>27.138565324621702</v>
      </c>
      <c r="F16" s="4">
        <v>1</v>
      </c>
      <c r="G16" s="31">
        <f t="shared" ref="G16:G24" si="18">D16/C16</f>
        <v>8.2986751770068565</v>
      </c>
      <c r="H16" s="31">
        <f t="shared" si="10"/>
        <v>10.522503396415813</v>
      </c>
      <c r="I16" s="4">
        <v>708</v>
      </c>
      <c r="J16" s="4">
        <f t="shared" si="3"/>
        <v>6158</v>
      </c>
      <c r="K16" s="4">
        <v>30</v>
      </c>
      <c r="L16" s="4">
        <v>2734</v>
      </c>
      <c r="M16" s="22">
        <v>3394</v>
      </c>
      <c r="O16" s="21">
        <f t="shared" si="8"/>
        <v>28771540</v>
      </c>
      <c r="P16" s="6">
        <v>28771540</v>
      </c>
      <c r="Q16" s="6">
        <v>12506188</v>
      </c>
      <c r="R16" s="4">
        <f t="shared" si="5"/>
        <v>27451460</v>
      </c>
      <c r="S16" s="22">
        <v>56223000</v>
      </c>
    </row>
    <row r="17" spans="1:19">
      <c r="A17" s="3">
        <v>44323</v>
      </c>
      <c r="B17" s="28" t="s">
        <v>15</v>
      </c>
      <c r="C17" s="29">
        <f t="shared" si="0"/>
        <v>2.1966044793245967</v>
      </c>
      <c r="D17" s="29">
        <f t="shared" si="1"/>
        <v>22.369327467351418</v>
      </c>
      <c r="E17" s="29">
        <f t="shared" si="2"/>
        <v>33.079624262804941</v>
      </c>
      <c r="F17" s="4">
        <v>1</v>
      </c>
      <c r="G17" s="31">
        <f t="shared" si="18"/>
        <v>10.183593668273613</v>
      </c>
      <c r="H17" s="31">
        <f t="shared" si="10"/>
        <v>15.059435858464667</v>
      </c>
      <c r="I17" s="4">
        <v>603</v>
      </c>
      <c r="J17" s="4">
        <f t="shared" si="3"/>
        <v>6436</v>
      </c>
      <c r="K17" s="4">
        <v>33</v>
      </c>
      <c r="L17" s="4">
        <v>2266</v>
      </c>
      <c r="M17" s="22">
        <v>4137</v>
      </c>
      <c r="O17" s="21">
        <f t="shared" si="8"/>
        <v>28771540</v>
      </c>
      <c r="P17" s="6">
        <v>28771540</v>
      </c>
      <c r="Q17" s="6">
        <v>12506188</v>
      </c>
      <c r="R17" s="4">
        <f t="shared" si="5"/>
        <v>27451460</v>
      </c>
      <c r="S17" s="22">
        <v>56223000</v>
      </c>
    </row>
    <row r="18" spans="1:19">
      <c r="A18" s="3">
        <v>44330</v>
      </c>
      <c r="B18" s="28" t="s">
        <v>16</v>
      </c>
      <c r="C18" s="29">
        <f t="shared" si="0"/>
        <v>2.2324352918202335</v>
      </c>
      <c r="D18" s="29">
        <f t="shared" si="1"/>
        <v>21.376769451871148</v>
      </c>
      <c r="E18" s="29">
        <f t="shared" si="2"/>
        <v>27.765843546854232</v>
      </c>
      <c r="F18" s="4">
        <v>1</v>
      </c>
      <c r="G18" s="31">
        <f t="shared" si="18"/>
        <v>9.5755382161341096</v>
      </c>
      <c r="H18" s="31">
        <f t="shared" si="10"/>
        <v>12.437468467099503</v>
      </c>
      <c r="I18" s="4">
        <v>578</v>
      </c>
      <c r="J18" s="4">
        <f t="shared" si="3"/>
        <v>6484</v>
      </c>
      <c r="K18" s="4">
        <v>28</v>
      </c>
      <c r="L18" s="4">
        <v>1830</v>
      </c>
      <c r="M18" s="22">
        <v>4626</v>
      </c>
      <c r="O18" s="21">
        <f t="shared" si="8"/>
        <v>30331992</v>
      </c>
      <c r="P18" s="6">
        <v>30331992</v>
      </c>
      <c r="Q18" s="6">
        <v>16660758</v>
      </c>
      <c r="R18" s="4">
        <f t="shared" si="5"/>
        <v>25891008</v>
      </c>
      <c r="S18" s="22">
        <v>56223000</v>
      </c>
    </row>
    <row r="19" spans="1:19">
      <c r="A19" s="3">
        <v>44337</v>
      </c>
      <c r="B19" s="28" t="s">
        <v>17</v>
      </c>
      <c r="C19" s="29">
        <f t="shared" si="0"/>
        <v>2.4314972260263898</v>
      </c>
      <c r="D19" s="29">
        <f t="shared" si="1"/>
        <v>20.287289575636184</v>
      </c>
      <c r="E19" s="29">
        <f t="shared" si="2"/>
        <v>26.44982586752327</v>
      </c>
      <c r="F19" s="4">
        <v>1</v>
      </c>
      <c r="G19" s="31">
        <f t="shared" si="18"/>
        <v>8.3435380301832183</v>
      </c>
      <c r="H19" s="31">
        <f t="shared" si="10"/>
        <v>10.877999606336463</v>
      </c>
      <c r="I19" s="4">
        <v>600</v>
      </c>
      <c r="J19" s="4">
        <f t="shared" si="3"/>
        <v>6400</v>
      </c>
      <c r="K19" s="4">
        <v>13</v>
      </c>
      <c r="L19" s="4">
        <v>1441</v>
      </c>
      <c r="M19" s="22">
        <v>4946</v>
      </c>
      <c r="O19" s="21">
        <f t="shared" si="8"/>
        <v>31546846</v>
      </c>
      <c r="P19" s="6">
        <v>31546846</v>
      </c>
      <c r="Q19" s="6">
        <v>18699556</v>
      </c>
      <c r="R19" s="4">
        <f t="shared" si="5"/>
        <v>24676154</v>
      </c>
      <c r="S19" s="22">
        <v>56223000</v>
      </c>
    </row>
    <row r="20" spans="1:19">
      <c r="A20" s="3">
        <v>44344</v>
      </c>
      <c r="B20" s="28" t="s">
        <v>18</v>
      </c>
      <c r="C20" s="29">
        <f t="shared" si="0"/>
        <v>1.9843494567227171</v>
      </c>
      <c r="D20" s="29">
        <f t="shared" si="1"/>
        <v>19.525682032940669</v>
      </c>
      <c r="E20" s="29">
        <f t="shared" si="2"/>
        <v>24.672450430135797</v>
      </c>
      <c r="F20" s="4">
        <v>1</v>
      </c>
      <c r="G20" s="31">
        <f t="shared" si="18"/>
        <v>9.8398404408004883</v>
      </c>
      <c r="H20" s="31">
        <f t="shared" si="10"/>
        <v>12.433520893484136</v>
      </c>
      <c r="I20" s="4">
        <v>475</v>
      </c>
      <c r="J20" s="4">
        <f t="shared" si="3"/>
        <v>6304</v>
      </c>
      <c r="K20" s="4">
        <v>22</v>
      </c>
      <c r="L20" s="4">
        <v>1248</v>
      </c>
      <c r="M20" s="22">
        <v>5034</v>
      </c>
      <c r="O20" s="21">
        <f t="shared" si="8"/>
        <v>32285684</v>
      </c>
      <c r="P20" s="6">
        <v>32285684</v>
      </c>
      <c r="Q20" s="6">
        <v>20403324</v>
      </c>
      <c r="R20" s="4">
        <f t="shared" si="5"/>
        <v>23937316</v>
      </c>
      <c r="S20" s="22">
        <v>56223000</v>
      </c>
    </row>
    <row r="21" spans="1:19">
      <c r="A21" s="3">
        <v>44351</v>
      </c>
      <c r="B21" s="28" t="s">
        <v>19</v>
      </c>
      <c r="C21" s="29">
        <f t="shared" si="0"/>
        <v>2.2116958618597677</v>
      </c>
      <c r="D21" s="29">
        <f t="shared" si="1"/>
        <v>18.937831920999802</v>
      </c>
      <c r="E21" s="29">
        <f t="shared" si="2"/>
        <v>23.074412140893358</v>
      </c>
      <c r="F21" s="4">
        <v>1</v>
      </c>
      <c r="G21" s="31">
        <f t="shared" si="18"/>
        <v>8.5625841453062108</v>
      </c>
      <c r="H21" s="31">
        <f t="shared" si="10"/>
        <v>10.43290469490257</v>
      </c>
      <c r="I21" s="4">
        <v>502</v>
      </c>
      <c r="J21" s="4">
        <f t="shared" si="3"/>
        <v>6349</v>
      </c>
      <c r="K21" s="4">
        <v>17</v>
      </c>
      <c r="L21" s="4">
        <v>1007</v>
      </c>
      <c r="M21" s="22">
        <v>5325</v>
      </c>
      <c r="O21" s="21">
        <f t="shared" si="8"/>
        <v>33525485</v>
      </c>
      <c r="P21" s="6">
        <v>33525485</v>
      </c>
      <c r="Q21" s="6">
        <v>23077511</v>
      </c>
      <c r="R21" s="4">
        <f t="shared" si="5"/>
        <v>22697515</v>
      </c>
      <c r="S21" s="22">
        <v>56223000</v>
      </c>
    </row>
    <row r="22" spans="1:19">
      <c r="A22" s="3">
        <v>44358</v>
      </c>
      <c r="B22" s="28" t="s">
        <v>20</v>
      </c>
      <c r="C22" s="29">
        <f t="shared" si="0"/>
        <v>1.9793894007196047</v>
      </c>
      <c r="D22" s="29">
        <f t="shared" si="1"/>
        <v>18.180169128327851</v>
      </c>
      <c r="E22" s="29">
        <f t="shared" si="2"/>
        <v>21.665230997913842</v>
      </c>
      <c r="F22" s="4">
        <v>1</v>
      </c>
      <c r="G22" s="31">
        <f t="shared" si="18"/>
        <v>9.1847360209762012</v>
      </c>
      <c r="H22" s="31">
        <f t="shared" si="10"/>
        <v>10.945411241485617</v>
      </c>
      <c r="I22" s="4">
        <v>430</v>
      </c>
      <c r="J22" s="4">
        <f t="shared" si="3"/>
        <v>6272</v>
      </c>
      <c r="K22" s="4">
        <v>14</v>
      </c>
      <c r="L22" s="4">
        <v>850</v>
      </c>
      <c r="M22" s="22">
        <v>5408</v>
      </c>
      <c r="O22" s="21">
        <f t="shared" si="8"/>
        <v>34499129</v>
      </c>
      <c r="P22" s="6">
        <v>34499129</v>
      </c>
      <c r="Q22" s="6">
        <v>24961654</v>
      </c>
      <c r="R22" s="4">
        <f t="shared" si="5"/>
        <v>21723871</v>
      </c>
      <c r="S22" s="22">
        <v>56223000</v>
      </c>
    </row>
    <row r="23" spans="1:19">
      <c r="A23" s="3">
        <v>44365</v>
      </c>
      <c r="B23" s="28" t="s">
        <v>21</v>
      </c>
      <c r="C23" s="29">
        <f t="shared" si="0"/>
        <v>2.1833595060305071</v>
      </c>
      <c r="D23" s="29">
        <f t="shared" si="1"/>
        <v>17.409735033131433</v>
      </c>
      <c r="E23" s="29">
        <f t="shared" si="2"/>
        <v>20.981926754721201</v>
      </c>
      <c r="F23" s="4">
        <v>1</v>
      </c>
      <c r="G23" s="31">
        <f t="shared" si="18"/>
        <v>7.9738288564229585</v>
      </c>
      <c r="H23" s="31">
        <f t="shared" si="10"/>
        <v>9.6099275894640641</v>
      </c>
      <c r="I23" s="4">
        <v>448</v>
      </c>
      <c r="J23" s="4">
        <f t="shared" si="3"/>
        <v>6216</v>
      </c>
      <c r="K23" s="4">
        <v>9</v>
      </c>
      <c r="L23" s="4">
        <v>697</v>
      </c>
      <c r="M23" s="22">
        <v>5510</v>
      </c>
      <c r="O23" s="21">
        <f t="shared" si="8"/>
        <v>35704162</v>
      </c>
      <c r="P23" s="6">
        <v>35704162</v>
      </c>
      <c r="Q23" s="6">
        <v>26260696</v>
      </c>
      <c r="R23" s="4">
        <f t="shared" si="5"/>
        <v>20518838</v>
      </c>
      <c r="S23" s="22">
        <v>56223000</v>
      </c>
    </row>
    <row r="24" spans="1:19">
      <c r="A24" s="3">
        <v>44372</v>
      </c>
      <c r="B24" s="28" t="s">
        <v>22</v>
      </c>
      <c r="C24" s="29">
        <f t="shared" si="0"/>
        <v>2.2512525445248732</v>
      </c>
      <c r="D24" s="29">
        <f t="shared" si="1"/>
        <v>16.727639091604747</v>
      </c>
      <c r="E24" s="29">
        <f t="shared" si="2"/>
        <v>20.401992189330489</v>
      </c>
      <c r="F24" s="4">
        <v>1</v>
      </c>
      <c r="G24" s="31">
        <f t="shared" si="18"/>
        <v>7.430369876665754</v>
      </c>
      <c r="H24" s="31">
        <f t="shared" si="10"/>
        <v>9.0625071091863347</v>
      </c>
      <c r="I24" s="4">
        <v>434</v>
      </c>
      <c r="J24" s="4">
        <f t="shared" si="3"/>
        <v>6180</v>
      </c>
      <c r="K24" s="4">
        <v>8</v>
      </c>
      <c r="L24" s="4">
        <v>634</v>
      </c>
      <c r="M24" s="22">
        <v>5538</v>
      </c>
      <c r="O24" s="21">
        <f t="shared" si="8"/>
        <v>36944843</v>
      </c>
      <c r="P24" s="6">
        <v>36944843</v>
      </c>
      <c r="Q24" s="6">
        <v>27144408</v>
      </c>
      <c r="R24" s="4">
        <f t="shared" si="5"/>
        <v>19278157</v>
      </c>
      <c r="S24" s="22">
        <v>56223000</v>
      </c>
    </row>
    <row r="25" spans="1:19">
      <c r="A25" s="7">
        <v>44379</v>
      </c>
      <c r="B25" s="8" t="s">
        <v>23</v>
      </c>
      <c r="C25" s="30">
        <f t="shared" si="0"/>
        <v>2.1837267917083514</v>
      </c>
      <c r="D25" s="30">
        <f t="shared" si="1"/>
        <v>17.020648524215478</v>
      </c>
      <c r="E25" s="30">
        <f t="shared" si="2"/>
        <v>20.948975405952744</v>
      </c>
      <c r="F25" s="9">
        <v>1</v>
      </c>
      <c r="G25" s="32">
        <f>D25/C25</f>
        <v>7.7943122687522894</v>
      </c>
      <c r="H25" s="32">
        <f>E25/C25</f>
        <v>9.5932217736652632</v>
      </c>
      <c r="I25" s="9">
        <v>401</v>
      </c>
      <c r="J25" s="9">
        <f t="shared" si="3"/>
        <v>6444</v>
      </c>
      <c r="K25" s="9">
        <v>8</v>
      </c>
      <c r="L25" s="9">
        <v>555</v>
      </c>
      <c r="M25" s="24">
        <v>5881</v>
      </c>
      <c r="O25" s="23">
        <f t="shared" si="8"/>
        <v>37859897</v>
      </c>
      <c r="P25" s="6">
        <v>37859897</v>
      </c>
      <c r="Q25" s="6">
        <v>28072972</v>
      </c>
      <c r="R25" s="9">
        <f t="shared" si="5"/>
        <v>18363103</v>
      </c>
      <c r="S25" s="24">
        <v>56223000</v>
      </c>
    </row>
    <row r="26" spans="1:19">
      <c r="A26" s="5" t="s">
        <v>51</v>
      </c>
      <c r="C26" s="39">
        <f>SUM(C2:C25)/24</f>
        <v>4.300707367136436</v>
      </c>
      <c r="D26" s="39">
        <f t="shared" ref="D26:E26" si="19">SUM(D2:D25)/24</f>
        <v>24.146502552897363</v>
      </c>
      <c r="E26" s="39">
        <f t="shared" si="19"/>
        <v>30.119057663477378</v>
      </c>
      <c r="H26" s="10" t="s">
        <v>36</v>
      </c>
      <c r="I26" s="13">
        <f>SUM(I1:I25)</f>
        <v>38497</v>
      </c>
      <c r="J26" s="14">
        <f>SUM(J1:J25)</f>
        <v>130180</v>
      </c>
      <c r="K26" s="10">
        <f>SUM(L1:L25)</f>
        <v>57964</v>
      </c>
      <c r="L26" s="10">
        <f>SUM(M1:M25)</f>
        <v>60755</v>
      </c>
      <c r="M26" s="10">
        <f>SUM(M1:M25)</f>
        <v>60755</v>
      </c>
    </row>
    <row r="27" spans="1:19">
      <c r="A27" s="5" t="s">
        <v>41</v>
      </c>
      <c r="H27" s="12" t="s">
        <v>38</v>
      </c>
      <c r="I27" s="16">
        <f>I26/(J26+I26)*100</f>
        <v>22.822910058869912</v>
      </c>
      <c r="J27" s="15">
        <f>J26/(I26+J26)*100</f>
        <v>77.177089941130077</v>
      </c>
    </row>
    <row r="28" spans="1:19">
      <c r="A28" s="5" t="s">
        <v>48</v>
      </c>
    </row>
    <row r="29" spans="1:19">
      <c r="A29" s="5" t="s">
        <v>45</v>
      </c>
    </row>
    <row r="30" spans="1:19">
      <c r="A30" s="5" t="s">
        <v>50</v>
      </c>
    </row>
    <row r="31" spans="1:19">
      <c r="A31" s="11" t="s">
        <v>25</v>
      </c>
    </row>
    <row r="32" spans="1:19">
      <c r="A32" s="11" t="s">
        <v>27</v>
      </c>
    </row>
    <row r="33" spans="1:1" ht="14.4">
      <c r="A33" s="40" t="s">
        <v>28</v>
      </c>
    </row>
    <row r="34" spans="1:1">
      <c r="A34" s="11"/>
    </row>
    <row r="35" spans="1:1">
      <c r="A35" s="11"/>
    </row>
  </sheetData>
  <hyperlinks>
    <hyperlink ref="A33" r:id="rId1"/>
    <hyperlink ref="A32" r:id="rId2"/>
    <hyperlink ref="A31" r:id="rId3"/>
  </hyperlinks>
  <pageMargins left="0.7" right="0.7" top="0.75" bottom="0.75" header="0.3" footer="0.3"/>
  <pageSetup paperSize="9" orientation="portrait" horizontalDpi="4294967292" verticalDpi="12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27"/>
  <sheetViews>
    <sheetView topLeftCell="A52" zoomScale="85" zoomScaleNormal="85" workbookViewId="0">
      <selection activeCell="E4" sqref="E4"/>
    </sheetView>
  </sheetViews>
  <sheetFormatPr defaultRowHeight="12"/>
  <cols>
    <col min="1" max="1" width="4.77734375" style="114" customWidth="1"/>
    <col min="2" max="2" width="6.5546875" style="114" customWidth="1"/>
    <col min="3" max="3" width="7.88671875" style="114" customWidth="1"/>
    <col min="4" max="4" width="9.88671875" style="114" bestFit="1" customWidth="1"/>
    <col min="5" max="5" width="11.5546875" style="114" customWidth="1"/>
    <col min="6" max="6" width="10.6640625" style="114" customWidth="1"/>
    <col min="7" max="7" width="8.88671875" style="114"/>
    <col min="8" max="8" width="10" style="132" customWidth="1"/>
    <col min="9" max="9" width="9.21875" style="114" customWidth="1"/>
    <col min="10" max="10" width="9" style="114" bestFit="1" customWidth="1"/>
    <col min="11" max="11" width="6.44140625" style="132" customWidth="1"/>
    <col min="12" max="12" width="8.88671875" style="132"/>
    <col min="13" max="13" width="8.88671875" style="114"/>
    <col min="14" max="14" width="9" style="114" customWidth="1"/>
    <col min="15" max="15" width="10.5546875" style="114" customWidth="1"/>
    <col min="16" max="18" width="8.88671875" style="114"/>
    <col min="19" max="19" width="11.5546875" style="132" bestFit="1" customWidth="1"/>
    <col min="20" max="20" width="6.6640625" style="114" customWidth="1"/>
    <col min="21" max="25" width="8.88671875" style="114"/>
    <col min="26" max="26" width="13.77734375" style="114" customWidth="1"/>
    <col min="27" max="16384" width="8.88671875" style="114"/>
  </cols>
  <sheetData>
    <row r="1" spans="1:24" s="2" customFormat="1" ht="42" customHeight="1">
      <c r="A1" s="133" t="s">
        <v>123</v>
      </c>
      <c r="B1" s="134"/>
      <c r="C1" s="134"/>
      <c r="D1" s="134"/>
      <c r="E1" s="134"/>
      <c r="F1" s="134"/>
      <c r="G1" s="134"/>
      <c r="H1" s="134"/>
      <c r="I1" s="134"/>
      <c r="J1" s="135"/>
      <c r="K1" s="205" t="s">
        <v>82</v>
      </c>
      <c r="L1" s="204"/>
      <c r="M1" s="204"/>
      <c r="N1" s="206"/>
      <c r="O1" s="136" t="s">
        <v>83</v>
      </c>
      <c r="P1" s="137"/>
      <c r="Q1" s="137"/>
      <c r="R1" s="137"/>
      <c r="S1" s="138"/>
      <c r="T1" s="133" t="s">
        <v>98</v>
      </c>
      <c r="U1" s="134"/>
      <c r="V1" s="134"/>
      <c r="W1" s="135"/>
    </row>
    <row r="2" spans="1:24" s="2" customFormat="1" ht="84">
      <c r="A2" s="106" t="s">
        <v>87</v>
      </c>
      <c r="B2" s="1" t="s">
        <v>79</v>
      </c>
      <c r="C2" s="1" t="s">
        <v>80</v>
      </c>
      <c r="D2" s="1" t="s">
        <v>81</v>
      </c>
      <c r="E2" s="1" t="s">
        <v>84</v>
      </c>
      <c r="F2" s="1" t="s">
        <v>85</v>
      </c>
      <c r="G2" s="1" t="s">
        <v>86</v>
      </c>
      <c r="H2" s="116" t="s">
        <v>119</v>
      </c>
      <c r="I2" s="139" t="s">
        <v>120</v>
      </c>
      <c r="J2" s="20" t="s">
        <v>121</v>
      </c>
      <c r="K2" s="106" t="s">
        <v>30</v>
      </c>
      <c r="L2" s="17" t="s">
        <v>95</v>
      </c>
      <c r="M2" s="25" t="s">
        <v>96</v>
      </c>
      <c r="N2" s="27" t="s">
        <v>97</v>
      </c>
      <c r="O2" s="33" t="s">
        <v>117</v>
      </c>
      <c r="P2" s="34" t="s">
        <v>88</v>
      </c>
      <c r="Q2" s="35" t="s">
        <v>24</v>
      </c>
      <c r="R2" s="17" t="s">
        <v>29</v>
      </c>
      <c r="S2" s="20" t="s">
        <v>26</v>
      </c>
      <c r="T2" s="106" t="s">
        <v>30</v>
      </c>
      <c r="U2" s="17" t="s">
        <v>95</v>
      </c>
      <c r="V2" s="25" t="s">
        <v>96</v>
      </c>
      <c r="W2" s="27" t="s">
        <v>97</v>
      </c>
    </row>
    <row r="3" spans="1:24">
      <c r="A3" s="164">
        <v>1</v>
      </c>
      <c r="B3" s="117">
        <f>'Table 5 ONS'!D6</f>
        <v>7412</v>
      </c>
      <c r="C3" s="118">
        <f>'Table 5 ONS'!K6+'Table 5 ONS'!R6+'Table 5 ONS'!Y6</f>
        <v>437</v>
      </c>
      <c r="D3" s="117">
        <f>'Table 5 ONS'!Y6</f>
        <v>17</v>
      </c>
      <c r="E3" s="118">
        <f>'Table 5 ONS'!E6</f>
        <v>37803666</v>
      </c>
      <c r="F3" s="118">
        <f>'Table 5 ONS'!L6+'Table 5 ONS'!S6+'Table 5 ONS'!Z6</f>
        <v>1556153</v>
      </c>
      <c r="G3" s="118">
        <f>'Table 5 ONS'!Z6</f>
        <v>267629</v>
      </c>
      <c r="H3" s="218">
        <f>'Table 5 ONS'!F6</f>
        <v>22.0380745</v>
      </c>
      <c r="I3" s="218">
        <f>('Table 5 ONS'!M6+'Table 5 ONS'!T6+'Table 5 ONS'!AA6)/3</f>
        <v>5.3137992906666662</v>
      </c>
      <c r="J3" s="219">
        <f>'Table 5 ONS'!AA6</f>
        <v>1.4650133830000001</v>
      </c>
      <c r="K3" s="164">
        <v>1</v>
      </c>
      <c r="L3" s="119">
        <f>B3/E3*100000</f>
        <v>19.606564082964862</v>
      </c>
      <c r="M3" s="119">
        <f>C3/F3*100000</f>
        <v>28.082071621492233</v>
      </c>
      <c r="N3" s="120">
        <f>D3/G3*100000</f>
        <v>6.3520769423343504</v>
      </c>
      <c r="O3" s="121"/>
      <c r="P3" s="122"/>
      <c r="Q3" s="122"/>
      <c r="R3" s="119"/>
      <c r="S3" s="125">
        <v>56223000</v>
      </c>
      <c r="T3" s="164">
        <v>1</v>
      </c>
      <c r="U3" s="119"/>
      <c r="V3" s="119"/>
      <c r="W3" s="120"/>
      <c r="X3" s="207">
        <v>44204</v>
      </c>
    </row>
    <row r="4" spans="1:24">
      <c r="A4" s="164" t="s">
        <v>67</v>
      </c>
      <c r="B4" s="117">
        <f>'Table 5 ONS'!D7</f>
        <v>6900</v>
      </c>
      <c r="C4" s="118">
        <f>'Table 5 ONS'!K7+'Table 5 ONS'!R7+'Table 5 ONS'!Y7</f>
        <v>972</v>
      </c>
      <c r="D4" s="117">
        <f>'Table 5 ONS'!Y7</f>
        <v>87</v>
      </c>
      <c r="E4" s="118">
        <f>'Table 5 ONS'!E7</f>
        <v>36511424</v>
      </c>
      <c r="F4" s="118">
        <f>'Table 5 ONS'!L7+'Table 5 ONS'!S7+'Table 5 ONS'!Z7</f>
        <v>2845632</v>
      </c>
      <c r="G4" s="118">
        <f>'Table 5 ONS'!Z7</f>
        <v>399963</v>
      </c>
      <c r="H4" s="218">
        <f>'Table 5 ONS'!F7</f>
        <v>26.53076824</v>
      </c>
      <c r="I4" s="218">
        <f>('Table 5 ONS'!M7+'Table 5 ONS'!T7+'Table 5 ONS'!AA7)/3</f>
        <v>7.5877738726666673</v>
      </c>
      <c r="J4" s="219">
        <f>'Table 5 ONS'!AA7</f>
        <v>3.3447093799999998</v>
      </c>
      <c r="K4" s="164" t="s">
        <v>67</v>
      </c>
      <c r="L4" s="119">
        <f>B4/E4*100000</f>
        <v>18.898194712975315</v>
      </c>
      <c r="M4" s="119">
        <f>C4/F4*100000</f>
        <v>34.157614196073141</v>
      </c>
      <c r="N4" s="120">
        <f>D4/G4*100000</f>
        <v>21.752012061115654</v>
      </c>
      <c r="O4" s="208">
        <f>P4</f>
        <v>3090058</v>
      </c>
      <c r="P4" s="209">
        <v>3090058</v>
      </c>
      <c r="Q4" s="209">
        <v>424327</v>
      </c>
      <c r="R4" s="117">
        <f t="shared" ref="R4:R28" si="0">S4-O4</f>
        <v>53132942</v>
      </c>
      <c r="S4" s="125">
        <v>56223000</v>
      </c>
      <c r="T4" s="164" t="s">
        <v>67</v>
      </c>
      <c r="U4" s="119">
        <f>B4/R4*100000</f>
        <v>12.986293889015219</v>
      </c>
      <c r="V4" s="119">
        <f>C4/O4*100000</f>
        <v>31.455720248616693</v>
      </c>
      <c r="W4" s="120">
        <f>D4/Q4*100000</f>
        <v>20.503055426593168</v>
      </c>
      <c r="X4" s="207">
        <v>44211</v>
      </c>
    </row>
    <row r="5" spans="1:24">
      <c r="A5" s="164" t="s">
        <v>0</v>
      </c>
      <c r="B5" s="117">
        <f>'Table 5 ONS'!D8</f>
        <v>6049</v>
      </c>
      <c r="C5" s="118">
        <f>'Table 5 ONS'!K8+'Table 5 ONS'!R8+'Table 5 ONS'!Y8</f>
        <v>1753</v>
      </c>
      <c r="D5" s="117">
        <f>'Table 5 ONS'!Y8</f>
        <v>141</v>
      </c>
      <c r="E5" s="118">
        <f>'Table 5 ONS'!E8</f>
        <v>34737408</v>
      </c>
      <c r="F5" s="118">
        <f>'Table 5 ONS'!L8+'Table 5 ONS'!S8+'Table 5 ONS'!Z8</f>
        <v>4615287</v>
      </c>
      <c r="G5" s="118">
        <f>'Table 5 ONS'!Z8</f>
        <v>406528</v>
      </c>
      <c r="H5" s="218">
        <f>'Table 5 ONS'!F8</f>
        <v>37.626975420000001</v>
      </c>
      <c r="I5" s="218">
        <f>('Table 5 ONS'!M8+'Table 5 ONS'!T8+'Table 5 ONS'!AA8)/3</f>
        <v>8.4804587610000013</v>
      </c>
      <c r="J5" s="219">
        <f>'Table 5 ONS'!AA8</f>
        <v>5.0863526050000001</v>
      </c>
      <c r="K5" s="164" t="s">
        <v>0</v>
      </c>
      <c r="L5" s="119">
        <f>B5/E5*100000</f>
        <v>17.413504196974053</v>
      </c>
      <c r="M5" s="119">
        <f>C5/F5*100000</f>
        <v>37.982469995907081</v>
      </c>
      <c r="N5" s="120">
        <f>D5/G5*100000</f>
        <v>34.68395780856423</v>
      </c>
      <c r="O5" s="124">
        <f t="shared" ref="O5:O28" si="1">P5</f>
        <v>5085771</v>
      </c>
      <c r="P5" s="18">
        <v>5085771</v>
      </c>
      <c r="Q5" s="18">
        <v>440300</v>
      </c>
      <c r="R5" s="117">
        <f t="shared" si="0"/>
        <v>51137229</v>
      </c>
      <c r="S5" s="125">
        <v>56223000</v>
      </c>
      <c r="T5" s="164" t="s">
        <v>0</v>
      </c>
      <c r="U5" s="119">
        <f>B5/R5*100000</f>
        <v>11.828955378086677</v>
      </c>
      <c r="V5" s="119">
        <f>C5/O5*100000</f>
        <v>34.468716739310516</v>
      </c>
      <c r="W5" s="120">
        <f>D5/Q5*100000</f>
        <v>32.023620258914377</v>
      </c>
      <c r="X5" s="3">
        <v>44218</v>
      </c>
    </row>
    <row r="6" spans="1:24">
      <c r="A6" s="164" t="s">
        <v>1</v>
      </c>
      <c r="B6" s="117">
        <f>'Table 5 ONS'!D9</f>
        <v>4945</v>
      </c>
      <c r="C6" s="118">
        <f>'Table 5 ONS'!K9+'Table 5 ONS'!R9+'Table 5 ONS'!Y9</f>
        <v>2679</v>
      </c>
      <c r="D6" s="117">
        <f>'Table 5 ONS'!Y9</f>
        <v>139</v>
      </c>
      <c r="E6" s="118">
        <f>'Table 5 ONS'!E9</f>
        <v>32897999</v>
      </c>
      <c r="F6" s="118">
        <f>'Table 5 ONS'!L9+'Table 5 ONS'!S9+'Table 5 ONS'!Z9</f>
        <v>6449494</v>
      </c>
      <c r="G6" s="118">
        <f>'Table 5 ONS'!Z9</f>
        <v>411079</v>
      </c>
      <c r="H6" s="218">
        <f>'Table 5 ONS'!F9</f>
        <v>47.718083059999998</v>
      </c>
      <c r="I6" s="218">
        <f>('Table 5 ONS'!M9+'Table 5 ONS'!T9+'Table 5 ONS'!AA9)/3</f>
        <v>8.741305547333333</v>
      </c>
      <c r="J6" s="219">
        <f>'Table 5 ONS'!AA9</f>
        <v>3.2818704520000002</v>
      </c>
      <c r="K6" s="164" t="s">
        <v>1</v>
      </c>
      <c r="L6" s="119">
        <f>B6/E6*100000</f>
        <v>15.031309351064179</v>
      </c>
      <c r="M6" s="119">
        <f>C6/F6*100000</f>
        <v>41.538142372099266</v>
      </c>
      <c r="N6" s="120">
        <f>D6/G6*100000</f>
        <v>33.813451915568542</v>
      </c>
      <c r="O6" s="124">
        <f t="shared" si="1"/>
        <v>7253305</v>
      </c>
      <c r="P6" s="6">
        <v>7253305</v>
      </c>
      <c r="Q6" s="6">
        <v>447898</v>
      </c>
      <c r="R6" s="117">
        <f t="shared" si="0"/>
        <v>48969695</v>
      </c>
      <c r="S6" s="125">
        <v>56223000</v>
      </c>
      <c r="T6" s="164" t="s">
        <v>1</v>
      </c>
      <c r="U6" s="119">
        <f t="shared" ref="U6:U28" si="2">B6/R6*100000</f>
        <v>10.098082089341172</v>
      </c>
      <c r="V6" s="119">
        <f t="shared" ref="V6:V28" si="3">C6/O6*100000</f>
        <v>36.934886923960867</v>
      </c>
      <c r="W6" s="120">
        <f t="shared" ref="W6:W28" si="4">D6/Q6*100000</f>
        <v>31.033851457251426</v>
      </c>
      <c r="X6" s="3">
        <v>44225</v>
      </c>
    </row>
    <row r="7" spans="1:24">
      <c r="A7" s="164" t="s">
        <v>2</v>
      </c>
      <c r="B7" s="117">
        <f>'Table 5 ONS'!D10</f>
        <v>4100</v>
      </c>
      <c r="C7" s="118">
        <f>'Table 5 ONS'!K10+'Table 5 ONS'!R10+'Table 5 ONS'!Y10</f>
        <v>3244</v>
      </c>
      <c r="D7" s="117">
        <f>'Table 5 ONS'!Y10</f>
        <v>184</v>
      </c>
      <c r="E7" s="118">
        <f>'Table 5 ONS'!E10</f>
        <v>31004385</v>
      </c>
      <c r="F7" s="118">
        <f>'Table 5 ONS'!L10+'Table 5 ONS'!S10+'Table 5 ONS'!Z10</f>
        <v>8339381</v>
      </c>
      <c r="G7" s="118">
        <f>'Table 5 ONS'!Z10</f>
        <v>421167</v>
      </c>
      <c r="H7" s="218">
        <f>'Table 5 ONS'!F10</f>
        <v>55.376919950000001</v>
      </c>
      <c r="I7" s="218">
        <f>('Table 5 ONS'!M10+'Table 5 ONS'!T10+'Table 5 ONS'!AA10)/3</f>
        <v>10.138315296</v>
      </c>
      <c r="J7" s="219">
        <f>'Table 5 ONS'!AA10</f>
        <v>6.2222133780000002</v>
      </c>
      <c r="K7" s="164" t="s">
        <v>2</v>
      </c>
      <c r="L7" s="119">
        <f>B7/E7*100000</f>
        <v>13.223935904550276</v>
      </c>
      <c r="M7" s="119">
        <f>C7/F7*100000</f>
        <v>38.899769659162949</v>
      </c>
      <c r="N7" s="120">
        <f>D7/G7*100000</f>
        <v>43.688133210816616</v>
      </c>
      <c r="O7" s="124">
        <f t="shared" si="1"/>
        <v>9831897</v>
      </c>
      <c r="P7" s="6">
        <v>9831897</v>
      </c>
      <c r="Q7" s="6">
        <v>470723</v>
      </c>
      <c r="R7" s="117">
        <f t="shared" si="0"/>
        <v>46391103</v>
      </c>
      <c r="S7" s="125">
        <v>56223000</v>
      </c>
      <c r="T7" s="164" t="s">
        <v>2</v>
      </c>
      <c r="U7" s="119">
        <f t="shared" si="2"/>
        <v>8.8379015260749458</v>
      </c>
      <c r="V7" s="119">
        <f t="shared" si="3"/>
        <v>32.994649964294787</v>
      </c>
      <c r="W7" s="120">
        <f t="shared" si="4"/>
        <v>39.088805943198018</v>
      </c>
      <c r="X7" s="3">
        <v>44232</v>
      </c>
    </row>
    <row r="8" spans="1:24">
      <c r="A8" s="164" t="s">
        <v>3</v>
      </c>
      <c r="B8" s="117">
        <f>'Table 5 ONS'!D11</f>
        <v>3401</v>
      </c>
      <c r="C8" s="118">
        <f>'Table 5 ONS'!K11+'Table 5 ONS'!R11+'Table 5 ONS'!Y11</f>
        <v>3719</v>
      </c>
      <c r="D8" s="117">
        <f>'Table 5 ONS'!Y11</f>
        <v>202</v>
      </c>
      <c r="E8" s="118">
        <f>'Table 5 ONS'!E11</f>
        <v>28941393</v>
      </c>
      <c r="F8" s="118">
        <f>'Table 5 ONS'!L11+'Table 5 ONS'!S11+'Table 5 ONS'!Z11</f>
        <v>10400005</v>
      </c>
      <c r="G8" s="118">
        <f>'Table 5 ONS'!Z11</f>
        <v>435150</v>
      </c>
      <c r="H8" s="218">
        <f>'Table 5 ONS'!F11</f>
        <v>63.871644449999998</v>
      </c>
      <c r="I8" s="218">
        <f>('Table 5 ONS'!M11+'Table 5 ONS'!T11+'Table 5 ONS'!AA11)/3</f>
        <v>11.071539171</v>
      </c>
      <c r="J8" s="219">
        <f>'Table 5 ONS'!AA11</f>
        <v>4.8415837130000003</v>
      </c>
      <c r="K8" s="164" t="s">
        <v>3</v>
      </c>
      <c r="L8" s="119">
        <f>B8/E8*100000</f>
        <v>11.751334844179754</v>
      </c>
      <c r="M8" s="119">
        <f>C8/F8*100000</f>
        <v>35.759598192500867</v>
      </c>
      <c r="N8" s="120">
        <f>D8/G8*100000</f>
        <v>46.420774445593473</v>
      </c>
      <c r="O8" s="124">
        <f t="shared" si="1"/>
        <v>12246166</v>
      </c>
      <c r="P8" s="6">
        <v>12246166</v>
      </c>
      <c r="Q8" s="6">
        <v>487699</v>
      </c>
      <c r="R8" s="117">
        <f t="shared" si="0"/>
        <v>43976834</v>
      </c>
      <c r="S8" s="125">
        <v>56223000</v>
      </c>
      <c r="T8" s="164" t="s">
        <v>3</v>
      </c>
      <c r="U8" s="119">
        <f t="shared" si="2"/>
        <v>7.7336172040033624</v>
      </c>
      <c r="V8" s="119">
        <f t="shared" si="3"/>
        <v>30.368688453186085</v>
      </c>
      <c r="W8" s="120">
        <f t="shared" si="4"/>
        <v>41.418989991777714</v>
      </c>
      <c r="X8" s="3">
        <v>44239</v>
      </c>
    </row>
    <row r="9" spans="1:24">
      <c r="A9" s="164" t="s">
        <v>4</v>
      </c>
      <c r="B9" s="117">
        <f>'Table 5 ONS'!D12</f>
        <v>2998</v>
      </c>
      <c r="C9" s="118">
        <f>'Table 5 ONS'!K12+'Table 5 ONS'!R12+'Table 5 ONS'!Y12</f>
        <v>4530</v>
      </c>
      <c r="D9" s="117">
        <f>'Table 5 ONS'!Y12</f>
        <v>206</v>
      </c>
      <c r="E9" s="118">
        <f>'Table 5 ONS'!E12</f>
        <v>27025851</v>
      </c>
      <c r="F9" s="118">
        <f>'Table 5 ONS'!L12+'Table 5 ONS'!S12+'Table 5 ONS'!Z12</f>
        <v>12314712</v>
      </c>
      <c r="G9" s="118">
        <f>'Table 5 ONS'!Z12</f>
        <v>452826</v>
      </c>
      <c r="H9" s="218">
        <f>'Table 5 ONS'!F12</f>
        <v>66.10999631</v>
      </c>
      <c r="I9" s="218">
        <f>('Table 5 ONS'!M12+'Table 5 ONS'!T12+'Table 5 ONS'!AA12)/3</f>
        <v>15.158635595666667</v>
      </c>
      <c r="J9" s="219">
        <f>'Table 5 ONS'!AA12</f>
        <v>7.5539462669999997</v>
      </c>
      <c r="K9" s="164" t="s">
        <v>4</v>
      </c>
      <c r="L9" s="119">
        <f>B9/E9*100000</f>
        <v>11.093082693307233</v>
      </c>
      <c r="M9" s="119">
        <f>C9/F9*100000</f>
        <v>36.785269521528392</v>
      </c>
      <c r="N9" s="120">
        <f>D9/G9*100000</f>
        <v>45.492087468475752</v>
      </c>
      <c r="O9" s="124">
        <f t="shared" si="1"/>
        <v>14537978</v>
      </c>
      <c r="P9" s="6">
        <v>14537978</v>
      </c>
      <c r="Q9" s="6">
        <v>508657</v>
      </c>
      <c r="R9" s="117">
        <f t="shared" si="0"/>
        <v>41685022</v>
      </c>
      <c r="S9" s="125">
        <v>56223000</v>
      </c>
      <c r="T9" s="164" t="s">
        <v>4</v>
      </c>
      <c r="U9" s="119">
        <f t="shared" si="2"/>
        <v>7.1920317086554499</v>
      </c>
      <c r="V9" s="119">
        <f t="shared" si="3"/>
        <v>31.159766509482957</v>
      </c>
      <c r="W9" s="120">
        <f t="shared" si="4"/>
        <v>40.498803712521401</v>
      </c>
      <c r="X9" s="3">
        <v>44246</v>
      </c>
    </row>
    <row r="10" spans="1:24">
      <c r="A10" s="164" t="s">
        <v>5</v>
      </c>
      <c r="B10" s="117">
        <f>'Table 5 ONS'!D13</f>
        <v>2198</v>
      </c>
      <c r="C10" s="118">
        <f>'Table 5 ONS'!K13+'Table 5 ONS'!R13+'Table 5 ONS'!Y13</f>
        <v>5045</v>
      </c>
      <c r="D10" s="117">
        <f>'Table 5 ONS'!Y13</f>
        <v>235</v>
      </c>
      <c r="E10" s="118">
        <f>'Table 5 ONS'!E13</f>
        <v>25261345</v>
      </c>
      <c r="F10" s="118">
        <f>'Table 5 ONS'!L13+'Table 5 ONS'!S13+'Table 5 ONS'!Z13</f>
        <v>14078861</v>
      </c>
      <c r="G10" s="118">
        <f>'Table 5 ONS'!Z13</f>
        <v>510095</v>
      </c>
      <c r="H10" s="218">
        <f>'Table 5 ONS'!F13</f>
        <v>53.890173900000001</v>
      </c>
      <c r="I10" s="218">
        <f>('Table 5 ONS'!M13+'Table 5 ONS'!T13+'Table 5 ONS'!AA13)/3</f>
        <v>17.978354833333334</v>
      </c>
      <c r="J10" s="219">
        <f>'Table 5 ONS'!AA13</f>
        <v>5.8840064600000002</v>
      </c>
      <c r="K10" s="164" t="s">
        <v>5</v>
      </c>
      <c r="L10" s="119">
        <f>B10/E10*100000</f>
        <v>8.701041056998351</v>
      </c>
      <c r="M10" s="119">
        <f>C10/F10*100000</f>
        <v>35.833864685502611</v>
      </c>
      <c r="N10" s="120">
        <f>D10/G10*100000</f>
        <v>46.069849733873099</v>
      </c>
      <c r="O10" s="124">
        <f t="shared" si="1"/>
        <v>16679881</v>
      </c>
      <c r="P10" s="6">
        <v>16679881</v>
      </c>
      <c r="Q10" s="6">
        <v>574963</v>
      </c>
      <c r="R10" s="117">
        <f t="shared" si="0"/>
        <v>39543119</v>
      </c>
      <c r="S10" s="125">
        <v>56223000</v>
      </c>
      <c r="T10" s="164" t="s">
        <v>5</v>
      </c>
      <c r="U10" s="119">
        <f t="shared" si="2"/>
        <v>5.5584892026347239</v>
      </c>
      <c r="V10" s="119">
        <f t="shared" si="3"/>
        <v>30.246019141263655</v>
      </c>
      <c r="W10" s="120">
        <f t="shared" si="4"/>
        <v>40.872195254303321</v>
      </c>
      <c r="X10" s="3">
        <v>44253</v>
      </c>
    </row>
    <row r="11" spans="1:24">
      <c r="A11" s="164" t="s">
        <v>6</v>
      </c>
      <c r="B11" s="117">
        <f>'Table 5 ONS'!D14</f>
        <v>1839</v>
      </c>
      <c r="C11" s="118">
        <f>'Table 5 ONS'!K14+'Table 5 ONS'!R14+'Table 5 ONS'!Y14</f>
        <v>4921</v>
      </c>
      <c r="D11" s="117">
        <f>'Table 5 ONS'!Y14</f>
        <v>257</v>
      </c>
      <c r="E11" s="118">
        <f>'Table 5 ONS'!E14</f>
        <v>23795540</v>
      </c>
      <c r="F11" s="118">
        <f>'Table 5 ONS'!L14+'Table 5 ONS'!S14+'Table 5 ONS'!Z14</f>
        <v>15545533</v>
      </c>
      <c r="G11" s="118">
        <f>'Table 5 ONS'!Z14</f>
        <v>676798</v>
      </c>
      <c r="H11" s="218">
        <f>'Table 5 ONS'!F14</f>
        <v>47.914960659999998</v>
      </c>
      <c r="I11" s="218">
        <f>('Table 5 ONS'!M14+'Table 5 ONS'!T14+'Table 5 ONS'!AA14)/3</f>
        <v>22.078803661666669</v>
      </c>
      <c r="J11" s="219">
        <f>'Table 5 ONS'!AA14</f>
        <v>7.796158395</v>
      </c>
      <c r="K11" s="164" t="s">
        <v>6</v>
      </c>
      <c r="L11" s="119">
        <f>B11/E11*100000</f>
        <v>7.7283390080662171</v>
      </c>
      <c r="M11" s="119">
        <f>C11/F11*100000</f>
        <v>31.655395797622376</v>
      </c>
      <c r="N11" s="120">
        <f>D11/G11*100000</f>
        <v>37.972925451907365</v>
      </c>
      <c r="O11" s="124">
        <f t="shared" si="1"/>
        <v>18491771</v>
      </c>
      <c r="P11" s="6">
        <v>18491771</v>
      </c>
      <c r="Q11" s="6">
        <v>766500</v>
      </c>
      <c r="R11" s="117">
        <f t="shared" si="0"/>
        <v>37731229</v>
      </c>
      <c r="S11" s="125">
        <v>56223000</v>
      </c>
      <c r="T11" s="164" t="s">
        <v>6</v>
      </c>
      <c r="U11" s="119">
        <f t="shared" si="2"/>
        <v>4.8739467246084134</v>
      </c>
      <c r="V11" s="119">
        <f t="shared" si="3"/>
        <v>26.611837232896729</v>
      </c>
      <c r="W11" s="120">
        <f t="shared" si="4"/>
        <v>33.529028049575992</v>
      </c>
      <c r="X11" s="3">
        <v>44260</v>
      </c>
    </row>
    <row r="12" spans="1:24">
      <c r="A12" s="164" t="s">
        <v>7</v>
      </c>
      <c r="B12" s="117">
        <f>'Table 5 ONS'!D15</f>
        <v>1620</v>
      </c>
      <c r="C12" s="118">
        <f>'Table 5 ONS'!K15+'Table 5 ONS'!R15+'Table 5 ONS'!Y15</f>
        <v>5499</v>
      </c>
      <c r="D12" s="117">
        <f>'Table 5 ONS'!Y15</f>
        <v>342</v>
      </c>
      <c r="E12" s="118">
        <f>'Table 5 ONS'!E15</f>
        <v>22496119</v>
      </c>
      <c r="F12" s="118">
        <f>'Table 5 ONS'!L15+'Table 5 ONS'!S15+'Table 5 ONS'!Z15</f>
        <v>16846311</v>
      </c>
      <c r="G12" s="118">
        <f>'Table 5 ONS'!Z15</f>
        <v>944609</v>
      </c>
      <c r="H12" s="218">
        <f>'Table 5 ONS'!F15</f>
        <v>45.435723770000003</v>
      </c>
      <c r="I12" s="218">
        <f>('Table 5 ONS'!M15+'Table 5 ONS'!T15+'Table 5 ONS'!AA15)/3</f>
        <v>23.139994319333336</v>
      </c>
      <c r="J12" s="219">
        <f>'Table 5 ONS'!AA15</f>
        <v>7.440950548</v>
      </c>
      <c r="K12" s="164" t="s">
        <v>7</v>
      </c>
      <c r="L12" s="119">
        <f>B12/E12*100000</f>
        <v>7.2012421342543576</v>
      </c>
      <c r="M12" s="119">
        <f>C12/F12*100000</f>
        <v>32.642161242304027</v>
      </c>
      <c r="N12" s="120">
        <f>D12/G12*100000</f>
        <v>36.205456437531296</v>
      </c>
      <c r="O12" s="124">
        <f t="shared" si="1"/>
        <v>20111189</v>
      </c>
      <c r="P12" s="6">
        <v>20111189</v>
      </c>
      <c r="Q12" s="6">
        <v>1076426</v>
      </c>
      <c r="R12" s="117">
        <f t="shared" si="0"/>
        <v>36111811</v>
      </c>
      <c r="S12" s="125">
        <v>56223000</v>
      </c>
      <c r="T12" s="164" t="s">
        <v>7</v>
      </c>
      <c r="U12" s="119">
        <f t="shared" si="2"/>
        <v>4.4860668992756967</v>
      </c>
      <c r="V12" s="119">
        <f t="shared" si="3"/>
        <v>27.342988025223171</v>
      </c>
      <c r="W12" s="120">
        <f t="shared" si="4"/>
        <v>31.771807815864722</v>
      </c>
      <c r="X12" s="3">
        <v>44267</v>
      </c>
    </row>
    <row r="13" spans="1:24">
      <c r="A13" s="164" t="s">
        <v>8</v>
      </c>
      <c r="B13" s="117">
        <f>'Table 5 ONS'!D16</f>
        <v>1372</v>
      </c>
      <c r="C13" s="118">
        <f>'Table 5 ONS'!K16+'Table 5 ONS'!R16+'Table 5 ONS'!Y16</f>
        <v>5608</v>
      </c>
      <c r="D13" s="117">
        <f>'Table 5 ONS'!Y16</f>
        <v>470</v>
      </c>
      <c r="E13" s="118">
        <f>'Table 5 ONS'!E16</f>
        <v>20222106</v>
      </c>
      <c r="F13" s="118">
        <f>'Table 5 ONS'!L16+'Table 5 ONS'!S16+'Table 5 ONS'!Z16</f>
        <v>19120619</v>
      </c>
      <c r="G13" s="118">
        <f>'Table 5 ONS'!Z16</f>
        <v>1333720</v>
      </c>
      <c r="H13" s="218">
        <f>'Table 5 ONS'!F16</f>
        <v>42.285285479999999</v>
      </c>
      <c r="I13" s="218">
        <f>('Table 5 ONS'!M16+'Table 5 ONS'!T16+'Table 5 ONS'!AA16)/3</f>
        <v>25.472741513666666</v>
      </c>
      <c r="J13" s="219">
        <f>'Table 5 ONS'!AA16</f>
        <v>7.039687121</v>
      </c>
      <c r="K13" s="164" t="s">
        <v>8</v>
      </c>
      <c r="L13" s="119">
        <f>B13/E13*100000</f>
        <v>6.7846543777388959</v>
      </c>
      <c r="M13" s="119">
        <f>C13/F13*100000</f>
        <v>29.329594402775349</v>
      </c>
      <c r="N13" s="120">
        <f>D13/G13*100000</f>
        <v>35.239780463665539</v>
      </c>
      <c r="O13" s="124">
        <f t="shared" si="1"/>
        <v>22873079</v>
      </c>
      <c r="P13" s="37">
        <v>22873079</v>
      </c>
      <c r="Q13" s="37">
        <v>1520680</v>
      </c>
      <c r="R13" s="117">
        <f t="shared" si="0"/>
        <v>33349921</v>
      </c>
      <c r="S13" s="125">
        <v>56223000</v>
      </c>
      <c r="T13" s="164" t="s">
        <v>8</v>
      </c>
      <c r="U13" s="119">
        <f t="shared" si="2"/>
        <v>4.1139527736812331</v>
      </c>
      <c r="V13" s="119">
        <f t="shared" si="3"/>
        <v>24.517905962725873</v>
      </c>
      <c r="W13" s="120">
        <f t="shared" si="4"/>
        <v>30.907225714811794</v>
      </c>
      <c r="X13" s="3">
        <v>44274</v>
      </c>
    </row>
    <row r="14" spans="1:24">
      <c r="A14" s="164" t="s">
        <v>9</v>
      </c>
      <c r="B14" s="117">
        <f>'Table 5 ONS'!D17</f>
        <v>1183</v>
      </c>
      <c r="C14" s="118">
        <f>'Table 5 ONS'!K17+'Table 5 ONS'!R17+'Table 5 ONS'!Y17</f>
        <v>5732</v>
      </c>
      <c r="D14" s="117">
        <f>'Table 5 ONS'!Y17</f>
        <v>711</v>
      </c>
      <c r="E14" s="118">
        <f>'Table 5 ONS'!E17</f>
        <v>18316034</v>
      </c>
      <c r="F14" s="118">
        <f>'Table 5 ONS'!L17+'Table 5 ONS'!S17+'Table 5 ONS'!Z17</f>
        <v>21026635</v>
      </c>
      <c r="G14" s="118">
        <f>'Table 5 ONS'!Z17</f>
        <v>2183425</v>
      </c>
      <c r="H14" s="218">
        <f>'Table 5 ONS'!F17</f>
        <v>40.717874700000003</v>
      </c>
      <c r="I14" s="218">
        <f>('Table 5 ONS'!M17+'Table 5 ONS'!T17+'Table 5 ONS'!AA17)/3</f>
        <v>20.66785832133333</v>
      </c>
      <c r="J14" s="219">
        <f>'Table 5 ONS'!AA17</f>
        <v>7.3225674039999999</v>
      </c>
      <c r="K14" s="164" t="s">
        <v>9</v>
      </c>
      <c r="L14" s="119">
        <f>B14/E14*100000</f>
        <v>6.4588218169937885</v>
      </c>
      <c r="M14" s="119">
        <f>C14/F14*100000</f>
        <v>27.260662488315418</v>
      </c>
      <c r="N14" s="120">
        <f>D14/G14*100000</f>
        <v>32.563518325566484</v>
      </c>
      <c r="O14" s="124">
        <f t="shared" si="1"/>
        <v>25284013</v>
      </c>
      <c r="P14" s="6">
        <v>25284013</v>
      </c>
      <c r="Q14" s="6">
        <v>2477711</v>
      </c>
      <c r="R14" s="117">
        <f t="shared" si="0"/>
        <v>30938987</v>
      </c>
      <c r="S14" s="125">
        <v>56223000</v>
      </c>
      <c r="T14" s="164" t="s">
        <v>9</v>
      </c>
      <c r="U14" s="119">
        <f t="shared" si="2"/>
        <v>3.8236546012317727</v>
      </c>
      <c r="V14" s="119">
        <f t="shared" si="3"/>
        <v>22.670451878030594</v>
      </c>
      <c r="W14" s="120">
        <f t="shared" si="4"/>
        <v>28.695840636781284</v>
      </c>
      <c r="X14" s="3">
        <v>44281</v>
      </c>
    </row>
    <row r="15" spans="1:24">
      <c r="A15" s="164" t="s">
        <v>10</v>
      </c>
      <c r="B15" s="117">
        <f>'Table 5 ONS'!D18</f>
        <v>1025</v>
      </c>
      <c r="C15" s="118">
        <f>'Table 5 ONS'!K18+'Table 5 ONS'!R18+'Table 5 ONS'!Y18</f>
        <v>5886</v>
      </c>
      <c r="D15" s="117">
        <f>'Table 5 ONS'!Y18</f>
        <v>1165</v>
      </c>
      <c r="E15" s="118">
        <f>'Table 5 ONS'!E18</f>
        <v>17224336</v>
      </c>
      <c r="F15" s="118">
        <f>'Table 5 ONS'!L18+'Table 5 ONS'!S18+'Table 5 ONS'!Z18</f>
        <v>22111850</v>
      </c>
      <c r="G15" s="118">
        <f>'Table 5 ONS'!Z18</f>
        <v>3792492</v>
      </c>
      <c r="H15" s="218">
        <f>'Table 5 ONS'!F18</f>
        <v>38.831251020000003</v>
      </c>
      <c r="I15" s="218">
        <f>('Table 5 ONS'!M18+'Table 5 ONS'!T18+'Table 5 ONS'!AA18)/3</f>
        <v>23.881967967333335</v>
      </c>
      <c r="J15" s="219">
        <f>'Table 5 ONS'!AA18</f>
        <v>7.3920818419999996</v>
      </c>
      <c r="K15" s="164" t="s">
        <v>10</v>
      </c>
      <c r="L15" s="119">
        <f>B15/E15*100000</f>
        <v>5.9508825187804044</v>
      </c>
      <c r="M15" s="119">
        <f>C15/F15*100000</f>
        <v>26.619210966065708</v>
      </c>
      <c r="N15" s="120">
        <f>D15/G15*100000</f>
        <v>30.718588200054214</v>
      </c>
      <c r="O15" s="124">
        <f t="shared" si="1"/>
        <v>26644910</v>
      </c>
      <c r="P15" s="38">
        <v>26644910</v>
      </c>
      <c r="Q15" s="37">
        <v>4146857</v>
      </c>
      <c r="R15" s="117">
        <f t="shared" si="0"/>
        <v>29578090</v>
      </c>
      <c r="S15" s="125">
        <v>56223000</v>
      </c>
      <c r="T15" s="164" t="s">
        <v>10</v>
      </c>
      <c r="U15" s="119">
        <f t="shared" si="2"/>
        <v>3.4654029384588387</v>
      </c>
      <c r="V15" s="119">
        <f t="shared" si="3"/>
        <v>22.090523105538729</v>
      </c>
      <c r="W15" s="120">
        <f t="shared" si="4"/>
        <v>28.093565801762633</v>
      </c>
      <c r="X15" s="3">
        <v>44288</v>
      </c>
    </row>
    <row r="16" spans="1:24">
      <c r="A16" s="164" t="s">
        <v>11</v>
      </c>
      <c r="B16" s="117">
        <f>'Table 5 ONS'!D19</f>
        <v>919</v>
      </c>
      <c r="C16" s="118">
        <f>'Table 5 ONS'!K19+'Table 5 ONS'!R19+'Table 5 ONS'!Y19</f>
        <v>5966</v>
      </c>
      <c r="D16" s="117">
        <f>'Table 5 ONS'!Y19</f>
        <v>1685</v>
      </c>
      <c r="E16" s="118">
        <f>'Table 5 ONS'!E19</f>
        <v>16960669</v>
      </c>
      <c r="F16" s="118">
        <f>'Table 5 ONS'!L19+'Table 5 ONS'!S19+'Table 5 ONS'!Z19</f>
        <v>22368328</v>
      </c>
      <c r="G16" s="118">
        <f>'Table 5 ONS'!Z19</f>
        <v>5434251</v>
      </c>
      <c r="H16" s="218">
        <f>'Table 5 ONS'!F19</f>
        <v>36.553198899999998</v>
      </c>
      <c r="I16" s="218">
        <f>('Table 5 ONS'!M19+'Table 5 ONS'!T19+'Table 5 ONS'!AA19)/3</f>
        <v>25.250547420666663</v>
      </c>
      <c r="J16" s="219">
        <f>'Table 5 ONS'!AA19</f>
        <v>7.4021978419999996</v>
      </c>
      <c r="K16" s="164" t="s">
        <v>11</v>
      </c>
      <c r="L16" s="119">
        <f>B16/E16*100000</f>
        <v>5.4184183418708303</v>
      </c>
      <c r="M16" s="119">
        <f>C16/F16*100000</f>
        <v>26.671640365788626</v>
      </c>
      <c r="N16" s="120">
        <f>D16/G16*100000</f>
        <v>31.007032983938359</v>
      </c>
      <c r="O16" s="124">
        <f t="shared" si="1"/>
        <v>26644910</v>
      </c>
      <c r="P16" s="38">
        <v>26644910</v>
      </c>
      <c r="Q16" s="37">
        <v>4146857</v>
      </c>
      <c r="R16" s="117">
        <f t="shared" si="0"/>
        <v>29578090</v>
      </c>
      <c r="S16" s="125">
        <v>56223000</v>
      </c>
      <c r="T16" s="164" t="s">
        <v>11</v>
      </c>
      <c r="U16" s="119">
        <f t="shared" si="2"/>
        <v>3.1070295614084613</v>
      </c>
      <c r="V16" s="119">
        <f t="shared" si="3"/>
        <v>22.390768067897394</v>
      </c>
      <c r="W16" s="120">
        <f t="shared" si="4"/>
        <v>40.63318315533909</v>
      </c>
      <c r="X16" s="3">
        <v>44295</v>
      </c>
    </row>
    <row r="17" spans="1:24">
      <c r="A17" s="164" t="s">
        <v>12</v>
      </c>
      <c r="B17" s="117">
        <f>'Table 5 ONS'!D20</f>
        <v>874</v>
      </c>
      <c r="C17" s="118">
        <f>'Table 5 ONS'!K20+'Table 5 ONS'!R20+'Table 5 ONS'!Y20</f>
        <v>6085</v>
      </c>
      <c r="D17" s="117">
        <f>'Table 5 ONS'!Y20</f>
        <v>2273</v>
      </c>
      <c r="E17" s="118">
        <f>'Table 5 ONS'!E20</f>
        <v>16544821</v>
      </c>
      <c r="F17" s="118">
        <f>'Table 5 ONS'!L20+'Table 5 ONS'!S20+'Table 5 ONS'!Z20</f>
        <v>22777054</v>
      </c>
      <c r="G17" s="118">
        <f>'Table 5 ONS'!Z20</f>
        <v>7284379</v>
      </c>
      <c r="H17" s="218">
        <f>'Table 5 ONS'!F20</f>
        <v>36.557115230000001</v>
      </c>
      <c r="I17" s="218">
        <f>('Table 5 ONS'!M20+'Table 5 ONS'!T20+'Table 5 ONS'!AA20)/3</f>
        <v>33.234576616333328</v>
      </c>
      <c r="J17" s="219">
        <f>'Table 5 ONS'!AA20</f>
        <v>8.3305758589999996</v>
      </c>
      <c r="K17" s="164" t="s">
        <v>12</v>
      </c>
      <c r="L17" s="119">
        <f>B17/E17*100000</f>
        <v>5.2826198603176184</v>
      </c>
      <c r="M17" s="119">
        <f>C17/F17*100000</f>
        <v>26.715483047105213</v>
      </c>
      <c r="N17" s="120">
        <f>D17/G17*100000</f>
        <v>31.203758069150435</v>
      </c>
      <c r="O17" s="124">
        <f t="shared" si="1"/>
        <v>27447286</v>
      </c>
      <c r="P17" s="38">
        <v>27447286</v>
      </c>
      <c r="Q17" s="37">
        <v>7863747</v>
      </c>
      <c r="R17" s="117">
        <f t="shared" si="0"/>
        <v>28775714</v>
      </c>
      <c r="S17" s="125">
        <v>56223000</v>
      </c>
      <c r="T17" s="164" t="s">
        <v>12</v>
      </c>
      <c r="U17" s="119">
        <f t="shared" si="2"/>
        <v>3.0372834536790294</v>
      </c>
      <c r="V17" s="119">
        <f t="shared" si="3"/>
        <v>22.169769353516408</v>
      </c>
      <c r="W17" s="120">
        <f t="shared" si="4"/>
        <v>28.904795640042842</v>
      </c>
      <c r="X17" s="3">
        <v>44302</v>
      </c>
    </row>
    <row r="18" spans="1:24">
      <c r="A18" s="164" t="s">
        <v>13</v>
      </c>
      <c r="B18" s="117">
        <f>'Table 5 ONS'!D21</f>
        <v>795</v>
      </c>
      <c r="C18" s="118">
        <f>'Table 5 ONS'!K21+'Table 5 ONS'!R21+'Table 5 ONS'!Y21</f>
        <v>6270</v>
      </c>
      <c r="D18" s="117">
        <f>'Table 5 ONS'!Y21</f>
        <v>2946</v>
      </c>
      <c r="E18" s="118">
        <f>'Table 5 ONS'!E21</f>
        <v>15927073</v>
      </c>
      <c r="F18" s="118">
        <f>'Table 5 ONS'!L21+'Table 5 ONS'!S21+'Table 5 ONS'!Z21</f>
        <v>23387660</v>
      </c>
      <c r="G18" s="118">
        <f>'Table 5 ONS'!Z21</f>
        <v>9213443</v>
      </c>
      <c r="H18" s="218">
        <f>'Table 5 ONS'!F21</f>
        <v>38.249688089999999</v>
      </c>
      <c r="I18" s="218">
        <f>('Table 5 ONS'!M21+'Table 5 ONS'!T21+'Table 5 ONS'!AA21)/3</f>
        <v>39.269003709000003</v>
      </c>
      <c r="J18" s="219">
        <f>'Table 5 ONS'!AA21</f>
        <v>9.3843569369999997</v>
      </c>
      <c r="K18" s="164" t="s">
        <v>13</v>
      </c>
      <c r="L18" s="119">
        <f>B18/E18*100000</f>
        <v>4.9915009493583655</v>
      </c>
      <c r="M18" s="119">
        <f>C18/F18*100000</f>
        <v>26.809009537508242</v>
      </c>
      <c r="N18" s="120">
        <f>D18/G18*100000</f>
        <v>31.975017374069608</v>
      </c>
      <c r="O18" s="124">
        <f t="shared" si="1"/>
        <v>28102852</v>
      </c>
      <c r="P18" s="6">
        <v>28102852</v>
      </c>
      <c r="Q18" s="6">
        <v>10086684</v>
      </c>
      <c r="R18" s="117">
        <f t="shared" si="0"/>
        <v>28120148</v>
      </c>
      <c r="S18" s="125">
        <v>56223000</v>
      </c>
      <c r="T18" s="164" t="s">
        <v>13</v>
      </c>
      <c r="U18" s="119">
        <f t="shared" si="2"/>
        <v>2.8271543947777231</v>
      </c>
      <c r="V18" s="119">
        <f t="shared" si="3"/>
        <v>22.310902822247364</v>
      </c>
      <c r="W18" s="120">
        <f t="shared" si="4"/>
        <v>29.206823570560946</v>
      </c>
      <c r="X18" s="3">
        <v>44309</v>
      </c>
    </row>
    <row r="19" spans="1:24">
      <c r="A19" s="164" t="s">
        <v>14</v>
      </c>
      <c r="B19" s="117">
        <f>'Table 5 ONS'!D22</f>
        <v>708</v>
      </c>
      <c r="C19" s="118">
        <f>'Table 5 ONS'!K22+'Table 5 ONS'!R22+'Table 5 ONS'!Y22</f>
        <v>6158</v>
      </c>
      <c r="D19" s="117">
        <f>'Table 5 ONS'!Y22</f>
        <v>3394</v>
      </c>
      <c r="E19" s="118">
        <f>'Table 5 ONS'!E22</f>
        <v>15509284</v>
      </c>
      <c r="F19" s="118">
        <f>'Table 5 ONS'!L22+'Table 5 ONS'!S22+'Table 5 ONS'!Z22</f>
        <v>23798237</v>
      </c>
      <c r="G19" s="118">
        <f>'Table 5 ONS'!Z22</f>
        <v>10867328</v>
      </c>
      <c r="H19" s="218">
        <f>'Table 5 ONS'!F22</f>
        <v>36.787894090000002</v>
      </c>
      <c r="I19" s="218">
        <f>('Table 5 ONS'!M22+'Table 5 ONS'!T22+'Table 5 ONS'!AA22)/3</f>
        <v>41.128233056666666</v>
      </c>
      <c r="J19" s="219">
        <f>'Table 5 ONS'!AA22</f>
        <v>10.30290368</v>
      </c>
      <c r="K19" s="164" t="s">
        <v>14</v>
      </c>
      <c r="L19" s="119">
        <f>B19/E19*100000</f>
        <v>4.565007643163927</v>
      </c>
      <c r="M19" s="119">
        <f>C19/F19*100000</f>
        <v>25.8758663509402</v>
      </c>
      <c r="N19" s="120">
        <f>D19/G19*100000</f>
        <v>31.231228136299929</v>
      </c>
      <c r="O19" s="124">
        <f t="shared" si="1"/>
        <v>28771540</v>
      </c>
      <c r="P19" s="6">
        <v>28771540</v>
      </c>
      <c r="Q19" s="6">
        <v>12506188</v>
      </c>
      <c r="R19" s="117">
        <f t="shared" si="0"/>
        <v>27451460</v>
      </c>
      <c r="S19" s="125">
        <v>56223000</v>
      </c>
      <c r="T19" s="164" t="s">
        <v>14</v>
      </c>
      <c r="U19" s="119">
        <f t="shared" si="2"/>
        <v>2.5790977966199251</v>
      </c>
      <c r="V19" s="119">
        <f t="shared" si="3"/>
        <v>21.403094863882849</v>
      </c>
      <c r="W19" s="120">
        <f t="shared" si="4"/>
        <v>27.138565324621702</v>
      </c>
      <c r="X19" s="3">
        <v>44316</v>
      </c>
    </row>
    <row r="20" spans="1:24">
      <c r="A20" s="164" t="s">
        <v>15</v>
      </c>
      <c r="B20" s="117">
        <f>'Table 5 ONS'!D23</f>
        <v>603</v>
      </c>
      <c r="C20" s="118">
        <f>'Table 5 ONS'!K23+'Table 5 ONS'!R23+'Table 5 ONS'!Y23</f>
        <v>6436</v>
      </c>
      <c r="D20" s="117">
        <f>'Table 5 ONS'!Y23</f>
        <v>4137</v>
      </c>
      <c r="E20" s="118">
        <f>'Table 5 ONS'!E23</f>
        <v>15030867</v>
      </c>
      <c r="F20" s="118">
        <f>'Table 5 ONS'!L23+'Table 5 ONS'!S23+'Table 5 ONS'!Z23</f>
        <v>24269687</v>
      </c>
      <c r="G20" s="118">
        <f>'Table 5 ONS'!Z23</f>
        <v>12528914</v>
      </c>
      <c r="H20" s="218">
        <f>'Table 5 ONS'!F23</f>
        <v>31.999369990000002</v>
      </c>
      <c r="I20" s="218">
        <f>('Table 5 ONS'!M23+'Table 5 ONS'!T23+'Table 5 ONS'!AA23)/3</f>
        <v>47.010060540000005</v>
      </c>
      <c r="J20" s="219">
        <f>'Table 5 ONS'!AA23</f>
        <v>11.74925928</v>
      </c>
      <c r="K20" s="164" t="s">
        <v>15</v>
      </c>
      <c r="L20" s="119">
        <f>B20/E20*100000</f>
        <v>4.0117446318964838</v>
      </c>
      <c r="M20" s="119">
        <f>C20/F20*100000</f>
        <v>26.518677393738123</v>
      </c>
      <c r="N20" s="120">
        <f>D20/G20*100000</f>
        <v>33.019621652762567</v>
      </c>
      <c r="O20" s="124">
        <f t="shared" si="1"/>
        <v>28771540</v>
      </c>
      <c r="P20" s="6">
        <v>28771540</v>
      </c>
      <c r="Q20" s="6">
        <v>12506188</v>
      </c>
      <c r="R20" s="117">
        <f t="shared" si="0"/>
        <v>27451460</v>
      </c>
      <c r="S20" s="125">
        <v>56223000</v>
      </c>
      <c r="T20" s="164" t="s">
        <v>15</v>
      </c>
      <c r="U20" s="119">
        <f t="shared" si="2"/>
        <v>2.1966044793245967</v>
      </c>
      <c r="V20" s="119">
        <f t="shared" si="3"/>
        <v>22.369327467351418</v>
      </c>
      <c r="W20" s="120">
        <f t="shared" si="4"/>
        <v>33.079624262804941</v>
      </c>
      <c r="X20" s="3">
        <v>44323</v>
      </c>
    </row>
    <row r="21" spans="1:24">
      <c r="A21" s="164" t="s">
        <v>16</v>
      </c>
      <c r="B21" s="117">
        <f>'Table 5 ONS'!D24</f>
        <v>578</v>
      </c>
      <c r="C21" s="118">
        <f>'Table 5 ONS'!K24+'Table 5 ONS'!R24+'Table 5 ONS'!Y24</f>
        <v>6484</v>
      </c>
      <c r="D21" s="117">
        <f>'Table 5 ONS'!Y24</f>
        <v>4626</v>
      </c>
      <c r="E21" s="118">
        <f>'Table 5 ONS'!E24</f>
        <v>14401995</v>
      </c>
      <c r="F21" s="118">
        <f>'Table 5 ONS'!L24+'Table 5 ONS'!S24+'Table 5 ONS'!Z24</f>
        <v>24891436</v>
      </c>
      <c r="G21" s="118">
        <f>'Table 5 ONS'!Z24</f>
        <v>14347609</v>
      </c>
      <c r="H21" s="218">
        <f>'Table 5 ONS'!F24</f>
        <v>30.950713579999999</v>
      </c>
      <c r="I21" s="218">
        <f>('Table 5 ONS'!M24+'Table 5 ONS'!T24+'Table 5 ONS'!AA24)/3</f>
        <v>52.646474956666658</v>
      </c>
      <c r="J21" s="219">
        <f>'Table 5 ONS'!AA24</f>
        <v>12.698867809999999</v>
      </c>
      <c r="K21" s="164" t="s">
        <v>16</v>
      </c>
      <c r="L21" s="119">
        <f>B21/E21*100000</f>
        <v>4.0133328750634893</v>
      </c>
      <c r="M21" s="119">
        <f>C21/F21*100000</f>
        <v>26.049119865965146</v>
      </c>
      <c r="N21" s="120">
        <f>D21/G21*100000</f>
        <v>32.242306017678622</v>
      </c>
      <c r="O21" s="124">
        <f t="shared" si="1"/>
        <v>30331992</v>
      </c>
      <c r="P21" s="6">
        <v>30331992</v>
      </c>
      <c r="Q21" s="6">
        <v>16660758</v>
      </c>
      <c r="R21" s="117">
        <f t="shared" si="0"/>
        <v>25891008</v>
      </c>
      <c r="S21" s="125">
        <v>56223000</v>
      </c>
      <c r="T21" s="164" t="s">
        <v>16</v>
      </c>
      <c r="U21" s="119">
        <f t="shared" si="2"/>
        <v>2.2324352918202335</v>
      </c>
      <c r="V21" s="119">
        <f t="shared" si="3"/>
        <v>21.376769451871148</v>
      </c>
      <c r="W21" s="120">
        <f t="shared" si="4"/>
        <v>27.765843546854232</v>
      </c>
      <c r="X21" s="3">
        <v>44330</v>
      </c>
    </row>
    <row r="22" spans="1:24">
      <c r="A22" s="164" t="s">
        <v>17</v>
      </c>
      <c r="B22" s="117">
        <f>'Table 5 ONS'!D25</f>
        <v>600</v>
      </c>
      <c r="C22" s="118">
        <f>'Table 5 ONS'!K25+'Table 5 ONS'!R25+'Table 5 ONS'!Y25</f>
        <v>6400</v>
      </c>
      <c r="D22" s="117">
        <f>'Table 5 ONS'!Y25</f>
        <v>4946</v>
      </c>
      <c r="E22" s="118">
        <f>'Table 5 ONS'!E25</f>
        <v>13574870</v>
      </c>
      <c r="F22" s="118">
        <f>'Table 5 ONS'!L25+'Table 5 ONS'!S25+'Table 5 ONS'!Z25</f>
        <v>25711433</v>
      </c>
      <c r="G22" s="118">
        <f>'Table 5 ONS'!Z25</f>
        <v>16025854</v>
      </c>
      <c r="H22" s="218">
        <f>'Table 5 ONS'!F25</f>
        <v>32.672837780000002</v>
      </c>
      <c r="I22" s="218">
        <f>('Table 5 ONS'!M25+'Table 5 ONS'!T25+'Table 5 ONS'!AA25)/3</f>
        <v>43.162531226666665</v>
      </c>
      <c r="J22" s="219">
        <f>'Table 5 ONS'!AA25</f>
        <v>13.343904090000001</v>
      </c>
      <c r="K22" s="164" t="s">
        <v>17</v>
      </c>
      <c r="L22" s="119">
        <f>B22/E22*100000</f>
        <v>4.4199318299180765</v>
      </c>
      <c r="M22" s="119">
        <f>C22/F22*100000</f>
        <v>24.891650340920322</v>
      </c>
      <c r="N22" s="120">
        <f>D22/G22*100000</f>
        <v>30.862629847994373</v>
      </c>
      <c r="O22" s="124">
        <f t="shared" si="1"/>
        <v>31546846</v>
      </c>
      <c r="P22" s="6">
        <v>31546846</v>
      </c>
      <c r="Q22" s="6">
        <v>18699556</v>
      </c>
      <c r="R22" s="117">
        <f t="shared" si="0"/>
        <v>24676154</v>
      </c>
      <c r="S22" s="125">
        <v>56223000</v>
      </c>
      <c r="T22" s="164" t="s">
        <v>17</v>
      </c>
      <c r="U22" s="119">
        <f t="shared" si="2"/>
        <v>2.4314972260263898</v>
      </c>
      <c r="V22" s="119">
        <f t="shared" si="3"/>
        <v>20.287289575636184</v>
      </c>
      <c r="W22" s="120">
        <f t="shared" si="4"/>
        <v>26.44982586752327</v>
      </c>
      <c r="X22" s="3">
        <v>44337</v>
      </c>
    </row>
    <row r="23" spans="1:24">
      <c r="A23" s="164" t="s">
        <v>18</v>
      </c>
      <c r="B23" s="117">
        <f>'Table 5 ONS'!D26</f>
        <v>475</v>
      </c>
      <c r="C23" s="118">
        <f>'Table 5 ONS'!K26+'Table 5 ONS'!R26+'Table 5 ONS'!Y26</f>
        <v>6304</v>
      </c>
      <c r="D23" s="117">
        <f>'Table 5 ONS'!Y26</f>
        <v>5034</v>
      </c>
      <c r="E23" s="118">
        <f>'Table 5 ONS'!E26</f>
        <v>12851588</v>
      </c>
      <c r="F23" s="118">
        <f>'Table 5 ONS'!L26+'Table 5 ONS'!S26+'Table 5 ONS'!Z26</f>
        <v>26427662</v>
      </c>
      <c r="G23" s="118">
        <f>'Table 5 ONS'!Z26</f>
        <v>18037385</v>
      </c>
      <c r="H23" s="218">
        <f>'Table 5 ONS'!F26</f>
        <v>26.073330930000001</v>
      </c>
      <c r="I23" s="218">
        <f>('Table 5 ONS'!M26+'Table 5 ONS'!T26+'Table 5 ONS'!AA26)/3</f>
        <v>48.99587824333333</v>
      </c>
      <c r="J23" s="219">
        <f>'Table 5 ONS'!AA26</f>
        <v>13.142894160000001</v>
      </c>
      <c r="K23" s="164" t="s">
        <v>18</v>
      </c>
      <c r="L23" s="119">
        <f>B23/E23*100000</f>
        <v>3.6960412985539217</v>
      </c>
      <c r="M23" s="119">
        <f>C23/F23*100000</f>
        <v>23.853793801358592</v>
      </c>
      <c r="N23" s="120">
        <f>D23/G23*100000</f>
        <v>27.908701843421316</v>
      </c>
      <c r="O23" s="124">
        <f t="shared" si="1"/>
        <v>32285684</v>
      </c>
      <c r="P23" s="6">
        <v>32285684</v>
      </c>
      <c r="Q23" s="6">
        <v>20403324</v>
      </c>
      <c r="R23" s="117">
        <f t="shared" si="0"/>
        <v>23937316</v>
      </c>
      <c r="S23" s="125">
        <v>56223000</v>
      </c>
      <c r="T23" s="164" t="s">
        <v>18</v>
      </c>
      <c r="U23" s="119">
        <f t="shared" si="2"/>
        <v>1.9843494567227171</v>
      </c>
      <c r="V23" s="119">
        <f t="shared" si="3"/>
        <v>19.525682032940669</v>
      </c>
      <c r="W23" s="120">
        <f t="shared" si="4"/>
        <v>24.672450430135797</v>
      </c>
      <c r="X23" s="3">
        <v>44344</v>
      </c>
    </row>
    <row r="24" spans="1:24">
      <c r="A24" s="164" t="s">
        <v>19</v>
      </c>
      <c r="B24" s="117">
        <f>'Table 5 ONS'!D27</f>
        <v>502</v>
      </c>
      <c r="C24" s="118">
        <f>'Table 5 ONS'!K27+'Table 5 ONS'!R27+'Table 5 ONS'!Y27</f>
        <v>6349</v>
      </c>
      <c r="D24" s="117">
        <f>'Table 5 ONS'!Y27</f>
        <v>5325</v>
      </c>
      <c r="E24" s="118">
        <f>'Table 5 ONS'!E27</f>
        <v>12356247</v>
      </c>
      <c r="F24" s="118">
        <f>'Table 5 ONS'!L27+'Table 5 ONS'!S27+'Table 5 ONS'!Z27</f>
        <v>26916166</v>
      </c>
      <c r="G24" s="118">
        <f>'Table 5 ONS'!Z27</f>
        <v>19575469</v>
      </c>
      <c r="H24" s="218">
        <f>'Table 5 ONS'!F27</f>
        <v>28.622988809999999</v>
      </c>
      <c r="I24" s="218">
        <f>('Table 5 ONS'!M27+'Table 5 ONS'!T27+'Table 5 ONS'!AA27)/3</f>
        <v>47.370437106666664</v>
      </c>
      <c r="J24" s="219">
        <f>'Table 5 ONS'!AA27</f>
        <v>13.6547409</v>
      </c>
      <c r="K24" s="164" t="s">
        <v>19</v>
      </c>
      <c r="L24" s="119">
        <f>B24/E24*100000</f>
        <v>4.0627222812881616</v>
      </c>
      <c r="M24" s="119">
        <f>C24/F24*100000</f>
        <v>23.588054851497052</v>
      </c>
      <c r="N24" s="120">
        <f>D24/G24*100000</f>
        <v>27.202413387898904</v>
      </c>
      <c r="O24" s="124">
        <f t="shared" si="1"/>
        <v>33525485</v>
      </c>
      <c r="P24" s="6">
        <v>33525485</v>
      </c>
      <c r="Q24" s="6">
        <v>23077511</v>
      </c>
      <c r="R24" s="117">
        <f t="shared" si="0"/>
        <v>22697515</v>
      </c>
      <c r="S24" s="125">
        <v>56223000</v>
      </c>
      <c r="T24" s="164" t="s">
        <v>19</v>
      </c>
      <c r="U24" s="119">
        <f t="shared" si="2"/>
        <v>2.2116958618597677</v>
      </c>
      <c r="V24" s="119">
        <f t="shared" si="3"/>
        <v>18.937831920999802</v>
      </c>
      <c r="W24" s="120">
        <f t="shared" si="4"/>
        <v>23.074412140893358</v>
      </c>
      <c r="X24" s="3">
        <v>44351</v>
      </c>
    </row>
    <row r="25" spans="1:24">
      <c r="A25" s="164" t="s">
        <v>20</v>
      </c>
      <c r="B25" s="117">
        <f>'Table 5 ONS'!D28</f>
        <v>430</v>
      </c>
      <c r="C25" s="118">
        <f>'Table 5 ONS'!K28+'Table 5 ONS'!R28+'Table 5 ONS'!Y28</f>
        <v>6272</v>
      </c>
      <c r="D25" s="117">
        <f>'Table 5 ONS'!Y28</f>
        <v>5408</v>
      </c>
      <c r="E25" s="118">
        <f>'Table 5 ONS'!E28</f>
        <v>11757509</v>
      </c>
      <c r="F25" s="118">
        <f>'Table 5 ONS'!L28+'Table 5 ONS'!S28+'Table 5 ONS'!Z28</f>
        <v>27507997</v>
      </c>
      <c r="G25" s="118">
        <f>'Table 5 ONS'!Z28</f>
        <v>21059770</v>
      </c>
      <c r="H25" s="218">
        <f>'Table 5 ONS'!F28</f>
        <v>25.223856179999999</v>
      </c>
      <c r="I25" s="218">
        <f>('Table 5 ONS'!M28+'Table 5 ONS'!T28+'Table 5 ONS'!AA28)/3</f>
        <v>48.405108673333338</v>
      </c>
      <c r="J25" s="219">
        <f>'Table 5 ONS'!AA28</f>
        <v>13.70303043</v>
      </c>
      <c r="K25" s="164" t="s">
        <v>20</v>
      </c>
      <c r="L25" s="119">
        <f>B25/E25*100000</f>
        <v>3.6572372600352678</v>
      </c>
      <c r="M25" s="119">
        <f>C25/F25*100000</f>
        <v>22.800642300491745</v>
      </c>
      <c r="N25" s="120">
        <f>D25/G25*100000</f>
        <v>25.679292793795941</v>
      </c>
      <c r="O25" s="124">
        <f t="shared" si="1"/>
        <v>34499129</v>
      </c>
      <c r="P25" s="6">
        <v>34499129</v>
      </c>
      <c r="Q25" s="6">
        <v>24961654</v>
      </c>
      <c r="R25" s="117">
        <f t="shared" si="0"/>
        <v>21723871</v>
      </c>
      <c r="S25" s="125">
        <v>56223000</v>
      </c>
      <c r="T25" s="164" t="s">
        <v>20</v>
      </c>
      <c r="U25" s="119">
        <f t="shared" si="2"/>
        <v>1.9793894007196047</v>
      </c>
      <c r="V25" s="119">
        <f t="shared" si="3"/>
        <v>18.180169128327851</v>
      </c>
      <c r="W25" s="120">
        <f t="shared" si="4"/>
        <v>21.665230997913842</v>
      </c>
      <c r="X25" s="3">
        <v>44358</v>
      </c>
    </row>
    <row r="26" spans="1:24">
      <c r="A26" s="164" t="s">
        <v>21</v>
      </c>
      <c r="B26" s="117">
        <f>'Table 5 ONS'!D29</f>
        <v>448</v>
      </c>
      <c r="C26" s="118">
        <f>'Table 5 ONS'!K29+'Table 5 ONS'!R29+'Table 5 ONS'!Y29</f>
        <v>6216</v>
      </c>
      <c r="D26" s="117">
        <f>'Table 5 ONS'!Y29</f>
        <v>5510</v>
      </c>
      <c r="E26" s="118">
        <f>'Table 5 ONS'!E29</f>
        <v>10970992</v>
      </c>
      <c r="F26" s="118">
        <f>'Table 5 ONS'!L29+'Table 5 ONS'!S29+'Table 5 ONS'!Z29</f>
        <v>28287752</v>
      </c>
      <c r="G26" s="118">
        <f>'Table 5 ONS'!Z29</f>
        <v>22035117</v>
      </c>
      <c r="H26" s="218">
        <f>'Table 5 ONS'!F29</f>
        <v>25.78696746</v>
      </c>
      <c r="I26" s="218" t="e">
        <f>('Table 5 ONS'!M29+'Table 5 ONS'!T29+'Table 5 ONS'!AA29)/3</f>
        <v>#VALUE!</v>
      </c>
      <c r="J26" s="219">
        <f>'Table 5 ONS'!AA29</f>
        <v>13.6796519</v>
      </c>
      <c r="K26" s="164" t="s">
        <v>21</v>
      </c>
      <c r="L26" s="119">
        <f t="shared" ref="L26:L28" si="5">B26/E26*100000</f>
        <v>4.0834958224379339</v>
      </c>
      <c r="M26" s="119">
        <f>C26/F26*100000</f>
        <v>21.974174547344731</v>
      </c>
      <c r="N26" s="120">
        <f t="shared" ref="N26:N28" si="6">D26/G26*100000</f>
        <v>25.005540020504544</v>
      </c>
      <c r="O26" s="124">
        <f t="shared" si="1"/>
        <v>35704162</v>
      </c>
      <c r="P26" s="6">
        <v>35704162</v>
      </c>
      <c r="Q26" s="6">
        <v>26260696</v>
      </c>
      <c r="R26" s="117">
        <f t="shared" si="0"/>
        <v>20518838</v>
      </c>
      <c r="S26" s="125">
        <v>56223000</v>
      </c>
      <c r="T26" s="164" t="s">
        <v>21</v>
      </c>
      <c r="U26" s="119">
        <f t="shared" si="2"/>
        <v>2.1833595060305071</v>
      </c>
      <c r="V26" s="119">
        <f t="shared" si="3"/>
        <v>17.409735033131433</v>
      </c>
      <c r="W26" s="120">
        <f t="shared" si="4"/>
        <v>20.981926754721201</v>
      </c>
      <c r="X26" s="3">
        <v>44365</v>
      </c>
    </row>
    <row r="27" spans="1:24">
      <c r="A27" s="164" t="s">
        <v>22</v>
      </c>
      <c r="B27" s="117">
        <f>'Table 5 ONS'!D30</f>
        <v>434</v>
      </c>
      <c r="C27" s="118">
        <f>'Table 5 ONS'!K30+'Table 5 ONS'!R30+'Table 5 ONS'!Y30</f>
        <v>6180</v>
      </c>
      <c r="D27" s="117">
        <f>'Table 5 ONS'!Y30</f>
        <v>5538</v>
      </c>
      <c r="E27" s="118">
        <f>'Table 5 ONS'!E30</f>
        <v>10125621</v>
      </c>
      <c r="F27" s="118">
        <f>'Table 5 ONS'!L30+'Table 5 ONS'!S30+'Table 5 ONS'!Z30</f>
        <v>29126402</v>
      </c>
      <c r="G27" s="118">
        <f>'Table 5 ONS'!Z30</f>
        <v>22669600</v>
      </c>
      <c r="H27" s="218">
        <f>'Table 5 ONS'!F30</f>
        <v>25.123510710000001</v>
      </c>
      <c r="I27" s="218" t="e">
        <f>('Table 5 ONS'!M30+'Table 5 ONS'!T30+'Table 5 ONS'!AA30)/3</f>
        <v>#VALUE!</v>
      </c>
      <c r="J27" s="219">
        <f>'Table 5 ONS'!AA30</f>
        <v>13.89092404</v>
      </c>
      <c r="K27" s="164" t="s">
        <v>22</v>
      </c>
      <c r="L27" s="119">
        <f t="shared" si="5"/>
        <v>4.2861568687984661</v>
      </c>
      <c r="M27" s="119">
        <f>C27/F27*100000</f>
        <v>21.217862748718499</v>
      </c>
      <c r="N27" s="120">
        <f t="shared" si="6"/>
        <v>24.429191516391995</v>
      </c>
      <c r="O27" s="124">
        <f t="shared" si="1"/>
        <v>36944843</v>
      </c>
      <c r="P27" s="6">
        <v>36944843</v>
      </c>
      <c r="Q27" s="6">
        <v>27144408</v>
      </c>
      <c r="R27" s="117">
        <f t="shared" si="0"/>
        <v>19278157</v>
      </c>
      <c r="S27" s="125">
        <v>56223000</v>
      </c>
      <c r="T27" s="164" t="s">
        <v>22</v>
      </c>
      <c r="U27" s="119">
        <f t="shared" si="2"/>
        <v>2.2512525445248732</v>
      </c>
      <c r="V27" s="119">
        <f t="shared" si="3"/>
        <v>16.727639091604747</v>
      </c>
      <c r="W27" s="120">
        <f t="shared" si="4"/>
        <v>20.401992189330489</v>
      </c>
      <c r="X27" s="3">
        <v>44372</v>
      </c>
    </row>
    <row r="28" spans="1:24">
      <c r="A28" s="167" t="s">
        <v>23</v>
      </c>
      <c r="B28" s="117">
        <f>'Table 5 ONS'!D31</f>
        <v>401</v>
      </c>
      <c r="C28" s="127">
        <f>'Table 5 ONS'!K31+'Table 5 ONS'!R31+'Table 5 ONS'!Y31</f>
        <v>6444</v>
      </c>
      <c r="D28" s="117">
        <f>'Table 5 ONS'!Y31</f>
        <v>5881</v>
      </c>
      <c r="E28" s="127">
        <f>'Table 5 ONS'!E31</f>
        <v>9531364</v>
      </c>
      <c r="F28" s="127">
        <f>'Table 5 ONS'!L31+'Table 5 ONS'!S31+'Table 5 ONS'!Z31</f>
        <v>29713963</v>
      </c>
      <c r="G28" s="127">
        <f>'Table 5 ONS'!Z31</f>
        <v>23309568</v>
      </c>
      <c r="H28" s="218">
        <f>'Table 5 ONS'!F31</f>
        <v>23.65239437</v>
      </c>
      <c r="I28" s="218" t="e">
        <f>('Table 5 ONS'!M31+'Table 5 ONS'!T31+'Table 5 ONS'!AA31)/3</f>
        <v>#VALUE!</v>
      </c>
      <c r="J28" s="219">
        <f>'Table 5 ONS'!AA31</f>
        <v>14.57851988</v>
      </c>
      <c r="K28" s="167" t="s">
        <v>23</v>
      </c>
      <c r="L28" s="111">
        <f t="shared" si="5"/>
        <v>4.2071627943282834</v>
      </c>
      <c r="M28" s="111">
        <f>C28/F28*100000</f>
        <v>21.68677399241562</v>
      </c>
      <c r="N28" s="165">
        <f t="shared" si="6"/>
        <v>25.229982812208274</v>
      </c>
      <c r="O28" s="126">
        <f t="shared" si="1"/>
        <v>37859897</v>
      </c>
      <c r="P28" s="6">
        <v>37859897</v>
      </c>
      <c r="Q28" s="6">
        <v>28072972</v>
      </c>
      <c r="R28" s="128">
        <f t="shared" si="0"/>
        <v>18363103</v>
      </c>
      <c r="S28" s="129">
        <v>56223000</v>
      </c>
      <c r="T28" s="167" t="s">
        <v>23</v>
      </c>
      <c r="U28" s="111">
        <f t="shared" si="2"/>
        <v>2.1837267917083514</v>
      </c>
      <c r="V28" s="111">
        <f t="shared" si="3"/>
        <v>17.020648524215478</v>
      </c>
      <c r="W28" s="165">
        <f t="shared" si="4"/>
        <v>20.948975405952744</v>
      </c>
      <c r="X28" s="7">
        <v>44379</v>
      </c>
    </row>
    <row r="29" spans="1:24" ht="31.2" customHeight="1">
      <c r="A29" s="190"/>
      <c r="B29" s="117"/>
      <c r="C29" s="118"/>
      <c r="D29" s="117"/>
      <c r="E29" s="197" t="s">
        <v>109</v>
      </c>
      <c r="F29" s="197"/>
      <c r="G29" s="197"/>
      <c r="H29" s="194">
        <f>SUM(H3:H28)/26</f>
        <v>37.946215291538458</v>
      </c>
      <c r="I29" s="194">
        <f>SUM(I3:I25)/23</f>
        <v>27.225408682623186</v>
      </c>
      <c r="J29" s="194">
        <f t="shared" ref="J29" si="7">SUM(J3:J28)/26</f>
        <v>8.8666526060000006</v>
      </c>
      <c r="K29" s="194"/>
      <c r="L29" s="194">
        <f t="shared" ref="L29:U29" si="8">SUM(L3:L25)/23</f>
        <v>8.4331071161006008</v>
      </c>
      <c r="M29" s="194">
        <f t="shared" ref="M29:N29" si="9">SUM(M3:M28)/26</f>
        <v>29.046099010966991</v>
      </c>
      <c r="N29" s="194">
        <f t="shared" si="9"/>
        <v>31.844974189276211</v>
      </c>
      <c r="O29" s="194"/>
      <c r="P29" s="194"/>
      <c r="Q29" s="194"/>
      <c r="R29" s="194"/>
      <c r="S29" s="194"/>
      <c r="T29" s="194"/>
      <c r="U29" s="194">
        <f t="shared" si="8"/>
        <v>4.7645622546967799</v>
      </c>
      <c r="V29" s="194">
        <f t="shared" ref="V29" si="10">SUM(V3:V28)/26</f>
        <v>23.498914673775136</v>
      </c>
      <c r="W29" s="194">
        <f t="shared" ref="W29" si="11">SUM(W3:W28)/26</f>
        <v>28.590786128848087</v>
      </c>
    </row>
    <row r="30" spans="1:24">
      <c r="A30" s="190"/>
      <c r="B30" s="117"/>
      <c r="C30" s="118"/>
      <c r="D30" s="117"/>
      <c r="E30" s="118"/>
      <c r="F30" s="5"/>
      <c r="G30" s="118"/>
      <c r="H30" s="28"/>
      <c r="I30" s="119"/>
      <c r="J30" s="166"/>
      <c r="K30" s="190"/>
      <c r="L30" s="119"/>
      <c r="M30" s="119"/>
      <c r="N30" s="119"/>
      <c r="O30" s="117"/>
      <c r="P30" s="191"/>
      <c r="Q30" s="191"/>
      <c r="R30" s="117"/>
      <c r="S30" s="117"/>
      <c r="T30" s="190"/>
      <c r="U30" s="119"/>
      <c r="V30" s="119"/>
      <c r="W30" s="119"/>
    </row>
    <row r="31" spans="1:24">
      <c r="A31" s="190"/>
      <c r="B31" s="117"/>
      <c r="C31" s="118"/>
      <c r="D31" s="117"/>
      <c r="E31" s="118"/>
      <c r="F31" s="5"/>
      <c r="G31" s="118"/>
      <c r="H31" s="28"/>
      <c r="I31" s="119"/>
      <c r="J31" s="166"/>
      <c r="K31" s="190"/>
      <c r="L31" s="119"/>
      <c r="M31" s="119"/>
      <c r="N31" s="119"/>
      <c r="O31" s="117"/>
      <c r="P31" s="191"/>
      <c r="Q31" s="191"/>
      <c r="R31" s="117"/>
      <c r="S31" s="117"/>
      <c r="T31" s="190"/>
      <c r="U31" s="119"/>
      <c r="V31" s="119"/>
      <c r="W31" s="119"/>
    </row>
    <row r="32" spans="1:24" ht="13.8">
      <c r="B32" s="200" t="s">
        <v>25</v>
      </c>
    </row>
    <row r="33" spans="2:2" ht="13.8">
      <c r="B33" s="200" t="s">
        <v>27</v>
      </c>
    </row>
    <row r="34" spans="2:2" ht="13.8">
      <c r="B34" s="201" t="s">
        <v>28</v>
      </c>
    </row>
    <row r="35" spans="2:2" ht="13.8">
      <c r="B35" s="203"/>
    </row>
    <row r="95" spans="2:2" ht="13.8">
      <c r="B95" s="200" t="s">
        <v>25</v>
      </c>
    </row>
    <row r="96" spans="2:2" ht="13.8">
      <c r="B96" s="200" t="s">
        <v>27</v>
      </c>
    </row>
    <row r="97" spans="1:12" ht="13.8">
      <c r="B97" s="201" t="s">
        <v>28</v>
      </c>
    </row>
    <row r="98" spans="1:12" ht="13.8">
      <c r="B98" s="202" t="s">
        <v>116</v>
      </c>
    </row>
    <row r="99" spans="1:12" ht="13.8">
      <c r="B99" s="202" t="s">
        <v>113</v>
      </c>
    </row>
    <row r="100" spans="1:12">
      <c r="B100" s="5"/>
    </row>
    <row r="101" spans="1:12" ht="192">
      <c r="A101" s="112" t="s">
        <v>82</v>
      </c>
      <c r="B101" s="113"/>
      <c r="C101" s="115" t="s">
        <v>108</v>
      </c>
      <c r="D101" s="17" t="s">
        <v>31</v>
      </c>
      <c r="E101" s="25" t="s">
        <v>111</v>
      </c>
      <c r="F101" s="27" t="s">
        <v>112</v>
      </c>
      <c r="H101" s="193" t="s">
        <v>98</v>
      </c>
      <c r="I101" s="115" t="s">
        <v>108</v>
      </c>
      <c r="J101" s="17" t="s">
        <v>31</v>
      </c>
      <c r="K101" s="25" t="s">
        <v>106</v>
      </c>
      <c r="L101" s="27" t="s">
        <v>107</v>
      </c>
    </row>
    <row r="102" spans="1:12">
      <c r="A102" s="121"/>
      <c r="B102" s="122"/>
      <c r="C102" s="122">
        <v>1</v>
      </c>
      <c r="D102" s="122">
        <v>1</v>
      </c>
      <c r="E102" s="119">
        <f>M3/L3</f>
        <v>1.4322790827940783</v>
      </c>
      <c r="F102" s="120">
        <f>N3/L3</f>
        <v>0.32397705765557078</v>
      </c>
      <c r="H102" s="121"/>
      <c r="I102" s="122">
        <v>1</v>
      </c>
      <c r="J102" s="122"/>
      <c r="K102" s="122"/>
      <c r="L102" s="120"/>
    </row>
    <row r="103" spans="1:12">
      <c r="A103" s="121"/>
      <c r="B103" s="122"/>
      <c r="C103" s="122">
        <v>2</v>
      </c>
      <c r="D103" s="122">
        <v>1</v>
      </c>
      <c r="E103" s="119">
        <f>M4/L4</f>
        <v>1.8074538184655733</v>
      </c>
      <c r="F103" s="120">
        <f>N4/L4</f>
        <v>1.1510100510384167</v>
      </c>
      <c r="H103" s="121"/>
      <c r="I103" s="122">
        <v>2</v>
      </c>
      <c r="J103" s="122"/>
      <c r="K103" s="122"/>
      <c r="L103" s="120"/>
    </row>
    <row r="104" spans="1:12">
      <c r="A104" s="121"/>
      <c r="B104" s="122"/>
      <c r="C104" s="122">
        <v>3</v>
      </c>
      <c r="D104" s="122">
        <v>1</v>
      </c>
      <c r="E104" s="119">
        <f>M5/L5</f>
        <v>2.1812077320145189</v>
      </c>
      <c r="F104" s="120">
        <f>N5/L5</f>
        <v>1.991785077617592</v>
      </c>
      <c r="H104" s="121"/>
      <c r="I104" s="122">
        <v>3</v>
      </c>
      <c r="J104" s="122">
        <v>1</v>
      </c>
      <c r="K104" s="119">
        <f>V5/U5</f>
        <v>2.913927361934626</v>
      </c>
      <c r="L104" s="120">
        <f>W5/U5</f>
        <v>2.7072230163483946</v>
      </c>
    </row>
    <row r="105" spans="1:12">
      <c r="A105" s="121"/>
      <c r="B105" s="122"/>
      <c r="C105" s="122">
        <v>4</v>
      </c>
      <c r="D105" s="122">
        <v>1</v>
      </c>
      <c r="E105" s="119">
        <f>M6/L6</f>
        <v>2.7634413877030926</v>
      </c>
      <c r="F105" s="120">
        <f>N6/L6</f>
        <v>2.249534696268801</v>
      </c>
      <c r="H105" s="121"/>
      <c r="I105" s="122">
        <v>4</v>
      </c>
      <c r="J105" s="122">
        <v>1</v>
      </c>
      <c r="K105" s="119">
        <f>V6/U6</f>
        <v>3.657614049597274</v>
      </c>
      <c r="L105" s="120">
        <f>W6/U6</f>
        <v>3.0732421446651323</v>
      </c>
    </row>
    <row r="106" spans="1:12">
      <c r="A106" s="121"/>
      <c r="B106" s="122"/>
      <c r="C106" s="122">
        <v>5</v>
      </c>
      <c r="D106" s="122">
        <v>1</v>
      </c>
      <c r="E106" s="119">
        <f>M7/L7</f>
        <v>2.9416181339609921</v>
      </c>
      <c r="F106" s="120">
        <f>N7/L7</f>
        <v>3.3037163463401087</v>
      </c>
      <c r="H106" s="121"/>
      <c r="I106" s="122">
        <v>5</v>
      </c>
      <c r="J106" s="122">
        <v>1</v>
      </c>
      <c r="K106" s="119">
        <f>V7/U7</f>
        <v>3.7333126949818189</v>
      </c>
      <c r="L106" s="120">
        <f>W7/U7</f>
        <v>4.4228605430680767</v>
      </c>
    </row>
    <row r="107" spans="1:12">
      <c r="A107" s="121"/>
      <c r="B107" s="122"/>
      <c r="C107" s="122">
        <v>6</v>
      </c>
      <c r="D107" s="122">
        <v>1</v>
      </c>
      <c r="E107" s="119">
        <f>M8/L8</f>
        <v>3.0430243599272484</v>
      </c>
      <c r="F107" s="120">
        <f>N8/L8</f>
        <v>3.9502554442642688</v>
      </c>
      <c r="H107" s="121"/>
      <c r="I107" s="122">
        <v>6</v>
      </c>
      <c r="J107" s="122">
        <v>1</v>
      </c>
      <c r="K107" s="119">
        <f>V8/U8</f>
        <v>3.9268414316479894</v>
      </c>
      <c r="L107" s="120">
        <f>W8/U8</f>
        <v>5.3557072840813582</v>
      </c>
    </row>
    <row r="108" spans="1:12">
      <c r="A108" s="121"/>
      <c r="B108" s="122"/>
      <c r="C108" s="122">
        <v>7</v>
      </c>
      <c r="D108" s="122">
        <v>1</v>
      </c>
      <c r="E108" s="119">
        <f>M9/L9</f>
        <v>3.3160547467767434</v>
      </c>
      <c r="F108" s="120">
        <f>N9/L9</f>
        <v>4.1009418865977088</v>
      </c>
      <c r="H108" s="121"/>
      <c r="I108" s="122">
        <v>7</v>
      </c>
      <c r="J108" s="122">
        <v>1</v>
      </c>
      <c r="K108" s="119">
        <f>V9/U9</f>
        <v>4.3325402016766512</v>
      </c>
      <c r="L108" s="120">
        <f>W9/U9</f>
        <v>5.6310657896268719</v>
      </c>
    </row>
    <row r="109" spans="1:12">
      <c r="A109" s="121"/>
      <c r="B109" s="122"/>
      <c r="C109" s="122">
        <v>8</v>
      </c>
      <c r="D109" s="122">
        <v>1</v>
      </c>
      <c r="E109" s="119">
        <f>M10/L10</f>
        <v>4.1183422133930749</v>
      </c>
      <c r="F109" s="120">
        <f>N10/L10</f>
        <v>5.2947514477958437</v>
      </c>
      <c r="H109" s="121"/>
      <c r="I109" s="122">
        <v>8</v>
      </c>
      <c r="J109" s="122">
        <v>1</v>
      </c>
      <c r="K109" s="119">
        <f>V10/U10</f>
        <v>5.4414100736090383</v>
      </c>
      <c r="L109" s="120">
        <f>W10/U10</f>
        <v>7.3531122872254393</v>
      </c>
    </row>
    <row r="110" spans="1:12">
      <c r="A110" s="121"/>
      <c r="B110" s="122"/>
      <c r="C110" s="122">
        <v>9</v>
      </c>
      <c r="D110" s="122">
        <v>1</v>
      </c>
      <c r="E110" s="119">
        <f>M11/L11</f>
        <v>4.0960154264173747</v>
      </c>
      <c r="F110" s="120">
        <f>N11/L11</f>
        <v>4.913465288242957</v>
      </c>
      <c r="H110" s="121"/>
      <c r="I110" s="122">
        <v>9</v>
      </c>
      <c r="J110" s="122">
        <v>1</v>
      </c>
      <c r="K110" s="119">
        <f>V11/U11</f>
        <v>5.4600180790927295</v>
      </c>
      <c r="L110" s="120">
        <f>W11/U11</f>
        <v>6.8792356470145473</v>
      </c>
    </row>
    <row r="111" spans="1:12">
      <c r="A111" s="121"/>
      <c r="B111" s="122"/>
      <c r="C111" s="122">
        <v>10</v>
      </c>
      <c r="D111" s="122">
        <v>1</v>
      </c>
      <c r="E111" s="119">
        <f>M12/L12</f>
        <v>4.5328515044695017</v>
      </c>
      <c r="F111" s="120">
        <f>N12/L12</f>
        <v>5.0276682498025931</v>
      </c>
      <c r="H111" s="121"/>
      <c r="I111" s="122">
        <v>10</v>
      </c>
      <c r="J111" s="122">
        <v>1</v>
      </c>
      <c r="K111" s="119">
        <f>V12/U12</f>
        <v>6.0950914551982862</v>
      </c>
      <c r="L111" s="120">
        <f>W12/U12</f>
        <v>7.0823303640421589</v>
      </c>
    </row>
    <row r="112" spans="1:12">
      <c r="A112" s="121"/>
      <c r="B112" s="122"/>
      <c r="C112" s="122">
        <v>11</v>
      </c>
      <c r="D112" s="122">
        <v>1</v>
      </c>
      <c r="E112" s="119">
        <f>M13/L13</f>
        <v>4.3229312459907421</v>
      </c>
      <c r="F112" s="120">
        <f>N13/L13</f>
        <v>5.1940420987826075</v>
      </c>
      <c r="H112" s="121"/>
      <c r="I112" s="122">
        <v>11</v>
      </c>
      <c r="J112" s="122">
        <v>1</v>
      </c>
      <c r="K112" s="119">
        <f>V13/U13</f>
        <v>5.9596955316496851</v>
      </c>
      <c r="L112" s="120">
        <f>W13/U13</f>
        <v>7.5127808740389348</v>
      </c>
    </row>
    <row r="113" spans="1:12">
      <c r="A113" s="121"/>
      <c r="B113" s="122"/>
      <c r="C113" s="122">
        <v>12</v>
      </c>
      <c r="D113" s="122">
        <v>1</v>
      </c>
      <c r="E113" s="119">
        <f>M14/L14</f>
        <v>4.2206865680347398</v>
      </c>
      <c r="F113" s="120">
        <f>N14/L14</f>
        <v>5.0417118242662617</v>
      </c>
      <c r="H113" s="121"/>
      <c r="I113" s="122">
        <v>12</v>
      </c>
      <c r="J113" s="122">
        <v>1</v>
      </c>
      <c r="K113" s="119">
        <f>V14/U14</f>
        <v>5.9290009800381585</v>
      </c>
      <c r="L113" s="120">
        <f>W14/U14</f>
        <v>7.5048202909167188</v>
      </c>
    </row>
    <row r="114" spans="1:12">
      <c r="A114" s="121"/>
      <c r="B114" s="122"/>
      <c r="C114" s="122">
        <v>13</v>
      </c>
      <c r="D114" s="122">
        <v>1</v>
      </c>
      <c r="E114" s="119">
        <f>M15/L15</f>
        <v>4.4731534998478084</v>
      </c>
      <c r="F114" s="120">
        <f>N15/L15</f>
        <v>5.1620222888133567</v>
      </c>
      <c r="H114" s="121"/>
      <c r="I114" s="122">
        <v>13</v>
      </c>
      <c r="J114" s="122">
        <v>1</v>
      </c>
      <c r="K114" s="119">
        <f>V15/U15</f>
        <v>6.3745900542702838</v>
      </c>
      <c r="L114" s="120">
        <f>W15/U15</f>
        <v>8.1068684654190957</v>
      </c>
    </row>
    <row r="115" spans="1:12">
      <c r="A115" s="121"/>
      <c r="B115" s="122"/>
      <c r="C115" s="122">
        <v>14</v>
      </c>
      <c r="D115" s="122">
        <v>1</v>
      </c>
      <c r="E115" s="119">
        <f>M16/L16</f>
        <v>4.9224033071945579</v>
      </c>
      <c r="F115" s="120">
        <f>N16/L16</f>
        <v>5.7225247346317829</v>
      </c>
      <c r="H115" s="121"/>
      <c r="I115" s="122">
        <v>14</v>
      </c>
      <c r="J115" s="122">
        <v>1</v>
      </c>
      <c r="K115" s="119">
        <f>V16/U16</f>
        <v>7.20648697585849</v>
      </c>
      <c r="L115" s="120">
        <f>W16/U16</f>
        <v>13.07782315946794</v>
      </c>
    </row>
    <row r="116" spans="1:12">
      <c r="A116" s="121"/>
      <c r="B116" s="122"/>
      <c r="C116" s="122">
        <v>15</v>
      </c>
      <c r="D116" s="122">
        <v>1</v>
      </c>
      <c r="E116" s="119">
        <f>M17/L17</f>
        <v>5.0572412464861589</v>
      </c>
      <c r="F116" s="120">
        <f>N17/L17</f>
        <v>5.9068717595125806</v>
      </c>
      <c r="H116" s="121"/>
      <c r="I116" s="122">
        <v>15</v>
      </c>
      <c r="J116" s="122">
        <v>1</v>
      </c>
      <c r="K116" s="119">
        <f>V17/U17</f>
        <v>7.2992098668507213</v>
      </c>
      <c r="L116" s="120">
        <f>W17/U17</f>
        <v>9.5166605556787154</v>
      </c>
    </row>
    <row r="117" spans="1:12">
      <c r="A117" s="121"/>
      <c r="B117" s="122"/>
      <c r="C117" s="122">
        <v>16</v>
      </c>
      <c r="D117" s="122">
        <v>1</v>
      </c>
      <c r="E117" s="119">
        <f>M18/L18</f>
        <v>5.3709314712149689</v>
      </c>
      <c r="F117" s="120">
        <f>N18/L18</f>
        <v>6.4058922753845913</v>
      </c>
      <c r="H117" s="121"/>
      <c r="I117" s="122">
        <v>16</v>
      </c>
      <c r="J117" s="122">
        <v>1</v>
      </c>
      <c r="K117" s="119">
        <f>V18/U18</f>
        <v>7.8916464072353909</v>
      </c>
      <c r="L117" s="120">
        <f>W18/U18</f>
        <v>10.33082014357311</v>
      </c>
    </row>
    <row r="118" spans="1:12">
      <c r="A118" s="121"/>
      <c r="B118" s="122"/>
      <c r="C118" s="122">
        <v>17</v>
      </c>
      <c r="D118" s="122">
        <v>1</v>
      </c>
      <c r="E118" s="119">
        <f>M19/L19</f>
        <v>5.66830734438948</v>
      </c>
      <c r="F118" s="120">
        <f>N19/L19</f>
        <v>6.8414404920150602</v>
      </c>
      <c r="H118" s="121"/>
      <c r="I118" s="122">
        <v>17</v>
      </c>
      <c r="J118" s="122">
        <v>1</v>
      </c>
      <c r="K118" s="119">
        <f>V19/U19</f>
        <v>8.2986751770068565</v>
      </c>
      <c r="L118" s="120">
        <f>W19/U19</f>
        <v>10.522503396415813</v>
      </c>
    </row>
    <row r="119" spans="1:12">
      <c r="A119" s="121"/>
      <c r="B119" s="122"/>
      <c r="C119" s="122">
        <v>18</v>
      </c>
      <c r="D119" s="122">
        <v>1</v>
      </c>
      <c r="E119" s="119">
        <f>M20/L20</f>
        <v>6.6102605791241178</v>
      </c>
      <c r="F119" s="120">
        <f>N20/L20</f>
        <v>8.2307386642287614</v>
      </c>
      <c r="H119" s="121"/>
      <c r="I119" s="122">
        <v>18</v>
      </c>
      <c r="J119" s="122">
        <v>1</v>
      </c>
      <c r="K119" s="119">
        <f>V20/U20</f>
        <v>10.183593668273613</v>
      </c>
      <c r="L119" s="120">
        <f>W20/U20</f>
        <v>15.059435858464667</v>
      </c>
    </row>
    <row r="120" spans="1:12">
      <c r="A120" s="121"/>
      <c r="B120" s="122"/>
      <c r="C120" s="122">
        <v>19</v>
      </c>
      <c r="D120" s="122">
        <v>1</v>
      </c>
      <c r="E120" s="119">
        <f>M21/L21</f>
        <v>6.490645226021293</v>
      </c>
      <c r="F120" s="120">
        <f>N21/L21</f>
        <v>8.0337980978387105</v>
      </c>
      <c r="H120" s="121"/>
      <c r="I120" s="122">
        <v>19</v>
      </c>
      <c r="J120" s="122">
        <v>1</v>
      </c>
      <c r="K120" s="119">
        <f>V21/U21</f>
        <v>9.5755382161341096</v>
      </c>
      <c r="L120" s="120">
        <f>W21/U21</f>
        <v>12.437468467099503</v>
      </c>
    </row>
    <row r="121" spans="1:12">
      <c r="A121" s="121"/>
      <c r="B121" s="122"/>
      <c r="C121" s="122">
        <v>20</v>
      </c>
      <c r="D121" s="122">
        <v>1</v>
      </c>
      <c r="E121" s="119">
        <f>M22/L22</f>
        <v>5.631681957724151</v>
      </c>
      <c r="F121" s="120">
        <f>N22/L22</f>
        <v>6.9826031340773893</v>
      </c>
      <c r="H121" s="121"/>
      <c r="I121" s="122">
        <v>20</v>
      </c>
      <c r="J121" s="122">
        <v>1</v>
      </c>
      <c r="K121" s="119">
        <f>V22/U22</f>
        <v>8.3435380301832183</v>
      </c>
      <c r="L121" s="120">
        <f>W22/U22</f>
        <v>10.877999606336463</v>
      </c>
    </row>
    <row r="122" spans="1:12">
      <c r="A122" s="121"/>
      <c r="B122" s="122"/>
      <c r="C122" s="122">
        <v>21</v>
      </c>
      <c r="D122" s="122">
        <v>1</v>
      </c>
      <c r="E122" s="119">
        <f>M23/L23</f>
        <v>6.4538764246739886</v>
      </c>
      <c r="F122" s="120">
        <f>N23/L23</f>
        <v>7.5509713201366582</v>
      </c>
      <c r="H122" s="121"/>
      <c r="I122" s="122">
        <v>21</v>
      </c>
      <c r="J122" s="122">
        <v>1</v>
      </c>
      <c r="K122" s="119">
        <f>V23/U23</f>
        <v>9.8398404408004883</v>
      </c>
      <c r="L122" s="120">
        <f>W23/U23</f>
        <v>12.433520893484136</v>
      </c>
    </row>
    <row r="123" spans="1:12">
      <c r="A123" s="121"/>
      <c r="B123" s="122"/>
      <c r="C123" s="122">
        <v>22</v>
      </c>
      <c r="D123" s="122">
        <v>1</v>
      </c>
      <c r="E123" s="119">
        <f>M24/L24</f>
        <v>5.8059727488973278</v>
      </c>
      <c r="F123" s="120">
        <f>N24/L24</f>
        <v>6.6956123270315864</v>
      </c>
      <c r="H123" s="121"/>
      <c r="I123" s="122">
        <v>22</v>
      </c>
      <c r="J123" s="122">
        <v>1</v>
      </c>
      <c r="K123" s="119">
        <f>V24/U24</f>
        <v>8.5625841453062108</v>
      </c>
      <c r="L123" s="120">
        <f>W24/U24</f>
        <v>10.43290469490257</v>
      </c>
    </row>
    <row r="124" spans="1:12">
      <c r="A124" s="121"/>
      <c r="B124" s="122"/>
      <c r="C124" s="122">
        <v>23</v>
      </c>
      <c r="D124" s="122">
        <v>1</v>
      </c>
      <c r="E124" s="119">
        <f>M25/L25</f>
        <v>6.2343896989258694</v>
      </c>
      <c r="F124" s="120">
        <f>N25/L25</f>
        <v>7.0215003752718816</v>
      </c>
      <c r="H124" s="121"/>
      <c r="I124" s="122">
        <v>23</v>
      </c>
      <c r="J124" s="122">
        <v>1</v>
      </c>
      <c r="K124" s="119">
        <f>V25/U25</f>
        <v>9.1847360209762012</v>
      </c>
      <c r="L124" s="120">
        <f>W25/U25</f>
        <v>10.945411241485617</v>
      </c>
    </row>
    <row r="125" spans="1:12">
      <c r="A125" s="121"/>
      <c r="B125" s="122"/>
      <c r="C125" s="122">
        <v>24</v>
      </c>
      <c r="D125" s="122">
        <v>1</v>
      </c>
      <c r="E125" s="119">
        <f>M26/L26</f>
        <v>5.3812163653018459</v>
      </c>
      <c r="F125" s="120">
        <f>N26/L26</f>
        <v>6.1235620428713222</v>
      </c>
      <c r="H125" s="121"/>
      <c r="I125" s="122">
        <v>24</v>
      </c>
      <c r="J125" s="122">
        <v>1</v>
      </c>
      <c r="K125" s="119">
        <f>V26/U26</f>
        <v>7.9738288564229585</v>
      </c>
      <c r="L125" s="120">
        <f>W26/U26</f>
        <v>9.6099275894640641</v>
      </c>
    </row>
    <row r="126" spans="1:12">
      <c r="A126" s="121"/>
      <c r="B126" s="122"/>
      <c r="C126" s="122">
        <v>25</v>
      </c>
      <c r="D126" s="122">
        <v>1</v>
      </c>
      <c r="E126" s="119">
        <f>M27/L27</f>
        <v>4.9503234245055712</v>
      </c>
      <c r="F126" s="120">
        <f>N27/L27</f>
        <v>5.6995560974977115</v>
      </c>
      <c r="H126" s="121"/>
      <c r="I126" s="122">
        <v>25</v>
      </c>
      <c r="J126" s="122">
        <v>1</v>
      </c>
      <c r="K126" s="119">
        <f>V27/U27</f>
        <v>7.430369876665754</v>
      </c>
      <c r="L126" s="120">
        <f>W27/U27</f>
        <v>9.0625071091863347</v>
      </c>
    </row>
    <row r="127" spans="1:12">
      <c r="A127" s="130"/>
      <c r="B127" s="131"/>
      <c r="C127" s="131">
        <v>26</v>
      </c>
      <c r="D127" s="131">
        <v>1</v>
      </c>
      <c r="E127" s="111">
        <f>M28/L28</f>
        <v>5.1547266061707351</v>
      </c>
      <c r="F127" s="165">
        <f>N28/L28</f>
        <v>5.99691146875064</v>
      </c>
      <c r="H127" s="130"/>
      <c r="I127" s="131">
        <v>26</v>
      </c>
      <c r="J127" s="131">
        <v>1</v>
      </c>
      <c r="K127" s="111">
        <f>V28/U28</f>
        <v>7.7943122687522894</v>
      </c>
      <c r="L127" s="165">
        <f>W28/U28</f>
        <v>9.5932217736652632</v>
      </c>
    </row>
  </sheetData>
  <mergeCells count="6">
    <mergeCell ref="A101:B101"/>
    <mergeCell ref="E29:G29"/>
    <mergeCell ref="A1:J1"/>
    <mergeCell ref="K1:N1"/>
    <mergeCell ref="O1:S1"/>
    <mergeCell ref="T1:W1"/>
  </mergeCells>
  <hyperlinks>
    <hyperlink ref="B34" r:id="rId1"/>
    <hyperlink ref="B33" r:id="rId2"/>
    <hyperlink ref="B32" r:id="rId3"/>
    <hyperlink ref="B97" r:id="rId4"/>
    <hyperlink ref="B96" r:id="rId5"/>
    <hyperlink ref="B95" r:id="rId6"/>
  </hyperlinks>
  <pageMargins left="0.7" right="0.7" top="0.75" bottom="0.75" header="0.3" footer="0.3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99"/>
  <sheetViews>
    <sheetView tabSelected="1" topLeftCell="A5" zoomScale="75" zoomScaleNormal="75" workbookViewId="0">
      <selection activeCell="AB66" sqref="AB66"/>
    </sheetView>
  </sheetViews>
  <sheetFormatPr defaultRowHeight="12"/>
  <cols>
    <col min="1" max="1" width="7.77734375" style="168" customWidth="1"/>
    <col min="2" max="2" width="7.109375" style="168" customWidth="1"/>
    <col min="3" max="3" width="8.88671875" style="168"/>
    <col min="4" max="4" width="9.44140625" style="168" bestFit="1" customWidth="1"/>
    <col min="5" max="5" width="7.21875" style="168" customWidth="1"/>
    <col min="6" max="6" width="8.88671875" style="168"/>
    <col min="7" max="7" width="9.44140625" style="168" bestFit="1" customWidth="1"/>
    <col min="8" max="8" width="7.6640625" style="168" customWidth="1"/>
    <col min="9" max="10" width="8.88671875" style="168"/>
    <col min="11" max="11" width="7.21875" style="168" customWidth="1"/>
    <col min="12" max="12" width="8.88671875" style="168"/>
    <col min="13" max="13" width="8.5546875" style="168" customWidth="1"/>
    <col min="14" max="14" width="5.109375" style="168" customWidth="1"/>
    <col min="15" max="15" width="9" style="168" bestFit="1" customWidth="1"/>
    <col min="16" max="17" width="8.88671875" style="168"/>
    <col min="18" max="18" width="2.6640625" style="168" customWidth="1"/>
    <col min="19" max="21" width="8.88671875" style="168"/>
    <col min="22" max="22" width="14" style="168" customWidth="1"/>
    <col min="23" max="23" width="10.33203125" style="168" customWidth="1"/>
    <col min="24" max="24" width="6.21875" style="168" customWidth="1"/>
    <col min="25" max="25" width="9" style="168" bestFit="1" customWidth="1"/>
    <col min="26" max="16384" width="8.88671875" style="168"/>
  </cols>
  <sheetData>
    <row r="1" spans="1:28" hidden="1"/>
    <row r="2" spans="1:28" ht="45.6" customHeight="1">
      <c r="A2" s="163"/>
      <c r="B2" s="137" t="s">
        <v>122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8"/>
      <c r="N2" s="136" t="s">
        <v>104</v>
      </c>
      <c r="O2" s="137"/>
      <c r="P2" s="137"/>
      <c r="Q2" s="138"/>
      <c r="R2" s="153"/>
      <c r="S2" s="136" t="s">
        <v>83</v>
      </c>
      <c r="T2" s="137"/>
      <c r="U2" s="137"/>
      <c r="V2" s="137"/>
      <c r="W2" s="138"/>
      <c r="X2" s="136" t="s">
        <v>89</v>
      </c>
      <c r="Y2" s="137"/>
      <c r="Z2" s="137"/>
      <c r="AA2" s="138"/>
      <c r="AB2" s="153"/>
    </row>
    <row r="3" spans="1:28" ht="60">
      <c r="A3" s="169" t="s">
        <v>58</v>
      </c>
      <c r="B3" s="155" t="s">
        <v>79</v>
      </c>
      <c r="C3" s="155" t="s">
        <v>102</v>
      </c>
      <c r="D3" s="170" t="s">
        <v>118</v>
      </c>
      <c r="E3" s="155" t="s">
        <v>55</v>
      </c>
      <c r="F3" s="155" t="s">
        <v>99</v>
      </c>
      <c r="G3" s="170" t="s">
        <v>118</v>
      </c>
      <c r="H3" s="155" t="s">
        <v>90</v>
      </c>
      <c r="I3" s="155" t="s">
        <v>101</v>
      </c>
      <c r="J3" s="170" t="s">
        <v>118</v>
      </c>
      <c r="K3" s="155" t="s">
        <v>91</v>
      </c>
      <c r="L3" s="155" t="s">
        <v>100</v>
      </c>
      <c r="M3" s="171" t="s">
        <v>118</v>
      </c>
      <c r="N3" s="169" t="s">
        <v>59</v>
      </c>
      <c r="O3" s="156" t="s">
        <v>92</v>
      </c>
      <c r="P3" s="157" t="s">
        <v>93</v>
      </c>
      <c r="Q3" s="158" t="s">
        <v>94</v>
      </c>
      <c r="S3" s="33" t="s">
        <v>40</v>
      </c>
      <c r="T3" s="34" t="s">
        <v>88</v>
      </c>
      <c r="U3" s="35" t="s">
        <v>24</v>
      </c>
      <c r="V3" s="17" t="s">
        <v>29</v>
      </c>
      <c r="W3" s="20" t="s">
        <v>26</v>
      </c>
      <c r="X3" s="106" t="s">
        <v>30</v>
      </c>
      <c r="Y3" s="156" t="s">
        <v>92</v>
      </c>
      <c r="Z3" s="157" t="s">
        <v>93</v>
      </c>
      <c r="AA3" s="158" t="s">
        <v>94</v>
      </c>
    </row>
    <row r="4" spans="1:28">
      <c r="A4" s="172">
        <v>44204</v>
      </c>
      <c r="B4" s="173">
        <f>'Table 4 ONS'!C6</f>
        <v>4788</v>
      </c>
      <c r="C4" s="174">
        <f>'Table 4 ONS'!D6</f>
        <v>37803666</v>
      </c>
      <c r="D4" s="214">
        <f>'Table 4 ONS'!E6</f>
        <v>14.26470701</v>
      </c>
      <c r="E4" s="174">
        <f>'Table 4 ONS'!J6</f>
        <v>157</v>
      </c>
      <c r="F4" s="174">
        <f>'Table 4 ONS'!K6</f>
        <v>1199228</v>
      </c>
      <c r="G4" s="214">
        <f>'Table 4 ONS'!L6</f>
        <v>2.4521899500000002</v>
      </c>
      <c r="H4" s="174">
        <f>'Table 4 ONS'!Q6</f>
        <v>37</v>
      </c>
      <c r="I4" s="174">
        <f>'Table 4 ONS'!R6</f>
        <v>89296</v>
      </c>
      <c r="J4" s="214">
        <v>5.1548434009999999</v>
      </c>
      <c r="K4" s="174">
        <f>'Table 4 ONS'!X6</f>
        <v>1</v>
      </c>
      <c r="L4" s="174">
        <f>'Table 4 ONS'!Y6</f>
        <v>267629</v>
      </c>
      <c r="M4" s="217" t="str">
        <f>'Table 4 ONS'!Z6</f>
        <v>:</v>
      </c>
      <c r="N4" s="177">
        <v>1</v>
      </c>
      <c r="O4" s="175">
        <f>B4/C4*100000</f>
        <v>12.665438320188311</v>
      </c>
      <c r="P4" s="175">
        <f>(E4+H4+K4)/(F4+I4+L4)*100000</f>
        <v>12.530901524464497</v>
      </c>
      <c r="Q4" s="176">
        <f>K4/L4*100000</f>
        <v>0.3736515848431971</v>
      </c>
      <c r="S4" s="121"/>
      <c r="T4" s="122"/>
      <c r="U4" s="122"/>
      <c r="V4" s="119"/>
      <c r="W4" s="123"/>
      <c r="X4" s="211">
        <v>1</v>
      </c>
      <c r="Y4" s="212"/>
      <c r="Z4" s="212"/>
      <c r="AA4" s="213"/>
    </row>
    <row r="5" spans="1:28">
      <c r="A5" s="180">
        <v>44211</v>
      </c>
      <c r="B5" s="173">
        <f>'Table 4 ONS'!C7</f>
        <v>6089</v>
      </c>
      <c r="C5" s="174">
        <f>'Table 4 ONS'!D7</f>
        <v>36511424</v>
      </c>
      <c r="D5" s="214">
        <f>'Table 4 ONS'!E7</f>
        <v>24.028463469999998</v>
      </c>
      <c r="E5" s="174">
        <f>'Table 4 ONS'!J7</f>
        <v>309</v>
      </c>
      <c r="F5" s="174">
        <f>'Table 4 ONS'!K7</f>
        <v>2110062</v>
      </c>
      <c r="G5" s="214">
        <f>'Table 4 ONS'!L7</f>
        <v>3.9198212429999999</v>
      </c>
      <c r="H5" s="174">
        <f>'Table 4 ONS'!Q7</f>
        <v>183</v>
      </c>
      <c r="I5" s="174">
        <f>'Table 4 ONS'!R7</f>
        <v>335607</v>
      </c>
      <c r="J5" s="215">
        <v>11.43765376</v>
      </c>
      <c r="K5" s="174">
        <f>'Table 4 ONS'!X7</f>
        <v>14</v>
      </c>
      <c r="L5" s="174">
        <f>'Table 4 ONS'!Y7</f>
        <v>399963</v>
      </c>
      <c r="M5" s="217">
        <f>'Table 4 ONS'!Z7</f>
        <v>0.26651538299999999</v>
      </c>
      <c r="N5" s="181">
        <v>2</v>
      </c>
      <c r="O5" s="178">
        <f t="shared" ref="O5:O29" si="0">B5/C5*100000</f>
        <v>16.676972117000968</v>
      </c>
      <c r="P5" s="178">
        <f t="shared" ref="P5:P28" si="1">(E5+H5+K5)/(F5+I5+L5)*100000</f>
        <v>17.781638665857002</v>
      </c>
      <c r="Q5" s="179">
        <f t="shared" ref="Q5:Q29" si="2">K5/L5*100000</f>
        <v>3.5003237799496452</v>
      </c>
      <c r="S5" s="208">
        <f>T5</f>
        <v>3090058</v>
      </c>
      <c r="T5" s="210">
        <v>3090058</v>
      </c>
      <c r="U5" s="210">
        <v>424327</v>
      </c>
      <c r="V5" s="117">
        <f t="shared" ref="V5" si="3">W5-S5</f>
        <v>53132942</v>
      </c>
      <c r="W5" s="125">
        <v>56223000</v>
      </c>
      <c r="X5" s="164" t="s">
        <v>67</v>
      </c>
      <c r="Y5" s="119">
        <f>B5/V5*100000</f>
        <v>11.459933839161399</v>
      </c>
      <c r="Z5" s="119">
        <f>(E5+H5+K5)/S5*100000</f>
        <v>16.375097166460954</v>
      </c>
      <c r="AA5" s="120">
        <f>K4/U5*100000</f>
        <v>0.23566730375394448</v>
      </c>
    </row>
    <row r="6" spans="1:28">
      <c r="A6" s="180">
        <v>44218</v>
      </c>
      <c r="B6" s="173">
        <f>'Table 4 ONS'!C8</f>
        <v>6563</v>
      </c>
      <c r="C6" s="174">
        <f>'Table 4 ONS'!D8</f>
        <v>34737408</v>
      </c>
      <c r="D6" s="214">
        <f>'Table 4 ONS'!E8</f>
        <v>43.691427580000003</v>
      </c>
      <c r="E6" s="174">
        <f>'Table 4 ONS'!J8</f>
        <v>600</v>
      </c>
      <c r="F6" s="174">
        <f>'Table 4 ONS'!K8</f>
        <v>3638226</v>
      </c>
      <c r="G6" s="214">
        <f>'Table 4 ONS'!L8</f>
        <v>4.4039493089999997</v>
      </c>
      <c r="H6" s="174">
        <f>'Table 4 ONS'!Q8</f>
        <v>262</v>
      </c>
      <c r="I6" s="174">
        <f>'Table 4 ONS'!R8</f>
        <v>570533</v>
      </c>
      <c r="J6" s="215">
        <v>10.72098896</v>
      </c>
      <c r="K6" s="174">
        <f>'Table 4 ONS'!X8</f>
        <v>25</v>
      </c>
      <c r="L6" s="174">
        <f>'Table 4 ONS'!Y8</f>
        <v>406528</v>
      </c>
      <c r="M6" s="217">
        <f>'Table 4 ONS'!Z8</f>
        <v>0.48635046799999998</v>
      </c>
      <c r="N6" s="181">
        <v>3</v>
      </c>
      <c r="O6" s="178">
        <f t="shared" si="0"/>
        <v>18.893177061454903</v>
      </c>
      <c r="P6" s="178">
        <f t="shared" si="1"/>
        <v>19.218739809680308</v>
      </c>
      <c r="Q6" s="179">
        <f t="shared" si="2"/>
        <v>6.1496379093198996</v>
      </c>
      <c r="S6" s="124">
        <f t="shared" ref="S6:S29" si="4">T6</f>
        <v>5085771</v>
      </c>
      <c r="T6" s="18">
        <v>5085771</v>
      </c>
      <c r="U6" s="18">
        <v>440300</v>
      </c>
      <c r="V6" s="117">
        <f t="shared" ref="V6:V29" si="5">W6-S6</f>
        <v>51137229</v>
      </c>
      <c r="W6" s="125">
        <v>56223000</v>
      </c>
      <c r="X6" s="164" t="s">
        <v>0</v>
      </c>
      <c r="Y6" s="119">
        <f t="shared" ref="Y6:Y29" si="6">B6/V6*100000</f>
        <v>12.834093924017667</v>
      </c>
      <c r="Z6" s="119">
        <f t="shared" ref="Z6:Z29" si="7">(E6+H6+K6)/S6*100000</f>
        <v>17.440816741453752</v>
      </c>
      <c r="AA6" s="120">
        <f t="shared" ref="AA6:AA29" si="8">K5/U6*100000</f>
        <v>3.1796502384737679</v>
      </c>
    </row>
    <row r="7" spans="1:28">
      <c r="A7" s="180">
        <v>44225</v>
      </c>
      <c r="B7" s="173">
        <f>'Table 4 ONS'!C9</f>
        <v>5164</v>
      </c>
      <c r="C7" s="174">
        <f>'Table 4 ONS'!D9</f>
        <v>32897999</v>
      </c>
      <c r="D7" s="214">
        <f>'Table 4 ONS'!E9</f>
        <v>56.166070040000001</v>
      </c>
      <c r="E7" s="174">
        <f>'Table 4 ONS'!J9</f>
        <v>995</v>
      </c>
      <c r="F7" s="174">
        <f>'Table 4 ONS'!K9</f>
        <v>4895631</v>
      </c>
      <c r="G7" s="214">
        <f>'Table 4 ONS'!L9</f>
        <v>5.521274343</v>
      </c>
      <c r="H7" s="174">
        <f>'Table 4 ONS'!Q9</f>
        <v>340</v>
      </c>
      <c r="I7" s="174">
        <f>'Table 4 ONS'!R9</f>
        <v>1142784</v>
      </c>
      <c r="J7" s="215">
        <v>6.8742504719999999</v>
      </c>
      <c r="K7" s="174">
        <f>'Table 4 ONS'!X9</f>
        <v>25</v>
      </c>
      <c r="L7" s="174">
        <f>'Table 4 ONS'!Y9</f>
        <v>411079</v>
      </c>
      <c r="M7" s="217">
        <f>'Table 4 ONS'!Z9</f>
        <v>0.49227691899999998</v>
      </c>
      <c r="N7" s="181">
        <v>4</v>
      </c>
      <c r="O7" s="178">
        <f t="shared" si="0"/>
        <v>15.697003334458122</v>
      </c>
      <c r="P7" s="178">
        <f t="shared" si="1"/>
        <v>21.0869255789679</v>
      </c>
      <c r="Q7" s="179">
        <f t="shared" si="2"/>
        <v>6.0815560999224001</v>
      </c>
      <c r="S7" s="124">
        <f t="shared" si="4"/>
        <v>7253305</v>
      </c>
      <c r="T7" s="6">
        <v>7253305</v>
      </c>
      <c r="U7" s="6">
        <v>447898</v>
      </c>
      <c r="V7" s="117">
        <f t="shared" si="5"/>
        <v>48969695</v>
      </c>
      <c r="W7" s="125">
        <v>56223000</v>
      </c>
      <c r="X7" s="164" t="s">
        <v>1</v>
      </c>
      <c r="Y7" s="119">
        <f t="shared" si="6"/>
        <v>10.545297453864068</v>
      </c>
      <c r="Z7" s="119">
        <f t="shared" si="7"/>
        <v>18.750073242473604</v>
      </c>
      <c r="AA7" s="120">
        <f t="shared" si="8"/>
        <v>5.5816279599373066</v>
      </c>
    </row>
    <row r="8" spans="1:28">
      <c r="A8" s="180">
        <v>44232</v>
      </c>
      <c r="B8" s="173">
        <f>'Table 4 ONS'!C10</f>
        <v>3520</v>
      </c>
      <c r="C8" s="174">
        <f>'Table 4 ONS'!D10</f>
        <v>31004385</v>
      </c>
      <c r="D8" s="214">
        <f>'Table 4 ONS'!E10</f>
        <v>53.051426890000002</v>
      </c>
      <c r="E8" s="174">
        <f>'Table 4 ONS'!J10</f>
        <v>797</v>
      </c>
      <c r="F8" s="174">
        <f>'Table 4 ONS'!K10</f>
        <v>5499801</v>
      </c>
      <c r="G8" s="214">
        <f>'Table 4 ONS'!L10</f>
        <v>5.1476283729999999</v>
      </c>
      <c r="H8" s="174">
        <f>'Table 4 ONS'!Q10</f>
        <v>750</v>
      </c>
      <c r="I8" s="174">
        <f>'Table 4 ONS'!R10</f>
        <v>2418413</v>
      </c>
      <c r="J8" s="215">
        <v>7.2121169160000003</v>
      </c>
      <c r="K8" s="174">
        <f>'Table 4 ONS'!X10</f>
        <v>17</v>
      </c>
      <c r="L8" s="174">
        <f>'Table 4 ONS'!Y10</f>
        <v>421167</v>
      </c>
      <c r="M8" s="217">
        <f>'Table 4 ONS'!Z10</f>
        <v>0.34580304899999997</v>
      </c>
      <c r="N8" s="181">
        <v>5</v>
      </c>
      <c r="O8" s="178">
        <f t="shared" si="0"/>
        <v>11.353232776589506</v>
      </c>
      <c r="P8" s="178">
        <f t="shared" si="1"/>
        <v>18.754389564405319</v>
      </c>
      <c r="Q8" s="179">
        <f t="shared" si="2"/>
        <v>4.0364036118689262</v>
      </c>
      <c r="S8" s="124">
        <f t="shared" si="4"/>
        <v>9831897</v>
      </c>
      <c r="T8" s="6">
        <v>9831897</v>
      </c>
      <c r="U8" s="6">
        <v>470723</v>
      </c>
      <c r="V8" s="117">
        <f t="shared" si="5"/>
        <v>46391103</v>
      </c>
      <c r="W8" s="125">
        <v>56223000</v>
      </c>
      <c r="X8" s="164" t="s">
        <v>2</v>
      </c>
      <c r="Y8" s="119">
        <f t="shared" si="6"/>
        <v>7.5876617979960512</v>
      </c>
      <c r="Z8" s="119">
        <f t="shared" si="7"/>
        <v>15.907408305843726</v>
      </c>
      <c r="AA8" s="120">
        <f t="shared" si="8"/>
        <v>5.3109790683692957</v>
      </c>
    </row>
    <row r="9" spans="1:28">
      <c r="A9" s="180">
        <v>44239</v>
      </c>
      <c r="B9" s="173">
        <f>'Table 4 ONS'!C11</f>
        <v>2419</v>
      </c>
      <c r="C9" s="174">
        <f>'Table 4 ONS'!D11</f>
        <v>28941393</v>
      </c>
      <c r="D9" s="214">
        <f>'Table 4 ONS'!E11</f>
        <v>48.755176720000001</v>
      </c>
      <c r="E9" s="174">
        <f>'Table 4 ONS'!J11</f>
        <v>439</v>
      </c>
      <c r="F9" s="174">
        <f>'Table 4 ONS'!K11</f>
        <v>5794547</v>
      </c>
      <c r="G9" s="214">
        <f>'Table 4 ONS'!L11</f>
        <v>5.2998059629999998</v>
      </c>
      <c r="H9" s="174">
        <f>'Table 4 ONS'!Q11</f>
        <v>880</v>
      </c>
      <c r="I9" s="174">
        <f>'Table 4 ONS'!R11</f>
        <v>4170308</v>
      </c>
      <c r="J9" s="215">
        <v>4.7345101940000003</v>
      </c>
      <c r="K9" s="174">
        <f>'Table 4 ONS'!X11</f>
        <v>17</v>
      </c>
      <c r="L9" s="174">
        <f>'Table 4 ONS'!Y11</f>
        <v>435150</v>
      </c>
      <c r="M9" s="217">
        <f>'Table 4 ONS'!Z11</f>
        <v>0.334205366</v>
      </c>
      <c r="N9" s="181">
        <v>6</v>
      </c>
      <c r="O9" s="178">
        <f t="shared" si="0"/>
        <v>8.3582707991975358</v>
      </c>
      <c r="P9" s="178">
        <f t="shared" si="1"/>
        <v>12.846147670121313</v>
      </c>
      <c r="Q9" s="179">
        <f t="shared" si="2"/>
        <v>3.9066988394806392</v>
      </c>
      <c r="S9" s="124">
        <f t="shared" si="4"/>
        <v>12246166</v>
      </c>
      <c r="T9" s="6">
        <v>12246166</v>
      </c>
      <c r="U9" s="6">
        <v>487699</v>
      </c>
      <c r="V9" s="117">
        <f t="shared" si="5"/>
        <v>43976834</v>
      </c>
      <c r="W9" s="125">
        <v>56223000</v>
      </c>
      <c r="X9" s="164" t="s">
        <v>3</v>
      </c>
      <c r="Y9" s="119">
        <f t="shared" si="6"/>
        <v>5.5006233509215328</v>
      </c>
      <c r="Z9" s="119">
        <f t="shared" si="7"/>
        <v>10.909536911389246</v>
      </c>
      <c r="AA9" s="120">
        <f t="shared" si="8"/>
        <v>3.4857565834664417</v>
      </c>
    </row>
    <row r="10" spans="1:28">
      <c r="A10" s="180">
        <v>44246</v>
      </c>
      <c r="B10" s="173">
        <f>'Table 4 ONS'!C12</f>
        <v>1625</v>
      </c>
      <c r="C10" s="174">
        <f>'Table 4 ONS'!D12</f>
        <v>27025851</v>
      </c>
      <c r="D10" s="214">
        <f>'Table 4 ONS'!E12</f>
        <v>38.018978859999997</v>
      </c>
      <c r="E10" s="174">
        <f>'Table 4 ONS'!J12</f>
        <v>216</v>
      </c>
      <c r="F10" s="174">
        <f>'Table 4 ONS'!K12</f>
        <v>5877448</v>
      </c>
      <c r="G10" s="214">
        <f>'Table 4 ONS'!L12</f>
        <v>4.2717032919999998</v>
      </c>
      <c r="H10" s="174">
        <f>'Table 4 ONS'!Q12</f>
        <v>965</v>
      </c>
      <c r="I10" s="174">
        <f>'Table 4 ONS'!R12</f>
        <v>5984438</v>
      </c>
      <c r="J10" s="215">
        <v>4.2099023779999998</v>
      </c>
      <c r="K10" s="174">
        <f>'Table 4 ONS'!X12</f>
        <v>25</v>
      </c>
      <c r="L10" s="174">
        <f>'Table 4 ONS'!Y12</f>
        <v>452826</v>
      </c>
      <c r="M10" s="217">
        <f>'Table 4 ONS'!Z12</f>
        <v>0.48178712200000001</v>
      </c>
      <c r="N10" s="181">
        <v>7</v>
      </c>
      <c r="O10" s="178">
        <f t="shared" si="0"/>
        <v>6.0127616332969502</v>
      </c>
      <c r="P10" s="178">
        <f t="shared" si="1"/>
        <v>9.7931644686453083</v>
      </c>
      <c r="Q10" s="179">
        <f t="shared" si="2"/>
        <v>5.5208844015140475</v>
      </c>
      <c r="S10" s="124">
        <f t="shared" si="4"/>
        <v>14537978</v>
      </c>
      <c r="T10" s="6">
        <v>14537978</v>
      </c>
      <c r="U10" s="6">
        <v>508657</v>
      </c>
      <c r="V10" s="117">
        <f t="shared" si="5"/>
        <v>41685022</v>
      </c>
      <c r="W10" s="125">
        <v>56223000</v>
      </c>
      <c r="X10" s="164" t="s">
        <v>4</v>
      </c>
      <c r="Y10" s="119">
        <f t="shared" si="6"/>
        <v>3.8982826973199147</v>
      </c>
      <c r="Z10" s="119">
        <f t="shared" si="7"/>
        <v>8.2955139978888397</v>
      </c>
      <c r="AA10" s="120">
        <f t="shared" si="8"/>
        <v>3.3421342869556501</v>
      </c>
    </row>
    <row r="11" spans="1:28">
      <c r="A11" s="180">
        <v>44253</v>
      </c>
      <c r="B11" s="173">
        <f>'Table 4 ONS'!C13</f>
        <v>997</v>
      </c>
      <c r="C11" s="174">
        <f>'Table 4 ONS'!D13</f>
        <v>25261345</v>
      </c>
      <c r="D11" s="214">
        <f>'Table 4 ONS'!E13</f>
        <v>25.48714468</v>
      </c>
      <c r="E11" s="174">
        <f>'Table 4 ONS'!J13</f>
        <v>157</v>
      </c>
      <c r="F11" s="174">
        <f>'Table 4 ONS'!K13</f>
        <v>5753015</v>
      </c>
      <c r="G11" s="214">
        <f>'Table 4 ONS'!L13</f>
        <v>5.5558091899999997</v>
      </c>
      <c r="H11" s="174">
        <f>'Table 4 ONS'!Q13</f>
        <v>750</v>
      </c>
      <c r="I11" s="174">
        <f>'Table 4 ONS'!R13</f>
        <v>7815751</v>
      </c>
      <c r="J11" s="215">
        <v>2.6914704939999998</v>
      </c>
      <c r="K11" s="174">
        <f>'Table 4 ONS'!X13</f>
        <v>6</v>
      </c>
      <c r="L11" s="174">
        <f>'Table 4 ONS'!Y13</f>
        <v>510095</v>
      </c>
      <c r="M11" s="217" t="str">
        <f>'Table 4 ONS'!Z13</f>
        <v>:</v>
      </c>
      <c r="N11" s="181">
        <v>8</v>
      </c>
      <c r="O11" s="178">
        <f t="shared" si="0"/>
        <v>3.9467415531516634</v>
      </c>
      <c r="P11" s="178">
        <f t="shared" si="1"/>
        <v>6.4848995952158353</v>
      </c>
      <c r="Q11" s="179">
        <f t="shared" si="2"/>
        <v>1.176251482566973</v>
      </c>
      <c r="S11" s="124">
        <f t="shared" si="4"/>
        <v>16679881</v>
      </c>
      <c r="T11" s="6">
        <v>16679881</v>
      </c>
      <c r="U11" s="6">
        <v>574963</v>
      </c>
      <c r="V11" s="117">
        <f t="shared" si="5"/>
        <v>39543119</v>
      </c>
      <c r="W11" s="125">
        <v>56223000</v>
      </c>
      <c r="X11" s="164" t="s">
        <v>5</v>
      </c>
      <c r="Y11" s="119">
        <f t="shared" si="6"/>
        <v>2.52129833258727</v>
      </c>
      <c r="Z11" s="119">
        <f t="shared" si="7"/>
        <v>5.4736601538104495</v>
      </c>
      <c r="AA11" s="120">
        <f t="shared" si="8"/>
        <v>4.3481058781173747</v>
      </c>
    </row>
    <row r="12" spans="1:28">
      <c r="A12" s="180">
        <v>44260</v>
      </c>
      <c r="B12" s="173">
        <f>'Table 4 ONS'!C14</f>
        <v>654</v>
      </c>
      <c r="C12" s="174">
        <f>'Table 4 ONS'!D14</f>
        <v>23795540</v>
      </c>
      <c r="D12" s="214">
        <f>'Table 4 ONS'!E14</f>
        <v>17.970729309999999</v>
      </c>
      <c r="E12" s="174">
        <f>'Table 4 ONS'!J14</f>
        <v>93</v>
      </c>
      <c r="F12" s="174">
        <f>'Table 4 ONS'!K14</f>
        <v>5159690</v>
      </c>
      <c r="G12" s="214">
        <f>'Table 4 ONS'!L14</f>
        <v>6.8950153409999997</v>
      </c>
      <c r="H12" s="174">
        <f>'Table 4 ONS'!Q14</f>
        <v>549</v>
      </c>
      <c r="I12" s="174">
        <f>'Table 4 ONS'!R14</f>
        <v>9709045</v>
      </c>
      <c r="J12" s="215">
        <v>2.0746603939999999</v>
      </c>
      <c r="K12" s="174">
        <f>'Table 4 ONS'!X14</f>
        <v>8</v>
      </c>
      <c r="L12" s="174">
        <f>'Table 4 ONS'!Y14</f>
        <v>676798</v>
      </c>
      <c r="M12" s="217" t="str">
        <f>'Table 4 ONS'!Z14</f>
        <v>:</v>
      </c>
      <c r="N12" s="181">
        <v>9</v>
      </c>
      <c r="O12" s="178">
        <f t="shared" si="0"/>
        <v>2.7484141986271378</v>
      </c>
      <c r="P12" s="178">
        <f t="shared" si="1"/>
        <v>4.1812654477656057</v>
      </c>
      <c r="Q12" s="179">
        <f t="shared" si="2"/>
        <v>1.1820365899426417</v>
      </c>
      <c r="S12" s="124">
        <f t="shared" si="4"/>
        <v>18491771</v>
      </c>
      <c r="T12" s="6">
        <v>18491771</v>
      </c>
      <c r="U12" s="6">
        <v>766500</v>
      </c>
      <c r="V12" s="117">
        <f t="shared" si="5"/>
        <v>37731229</v>
      </c>
      <c r="W12" s="125">
        <v>56223000</v>
      </c>
      <c r="X12" s="164" t="s">
        <v>6</v>
      </c>
      <c r="Y12" s="119">
        <f t="shared" si="6"/>
        <v>1.7333122120140851</v>
      </c>
      <c r="Z12" s="119">
        <f t="shared" si="7"/>
        <v>3.5150770577896515</v>
      </c>
      <c r="AA12" s="120">
        <f t="shared" si="8"/>
        <v>0.78277886497064586</v>
      </c>
    </row>
    <row r="13" spans="1:28">
      <c r="A13" s="180">
        <v>44267</v>
      </c>
      <c r="B13" s="173">
        <f>'Table 4 ONS'!C15</f>
        <v>389</v>
      </c>
      <c r="C13" s="174">
        <f>'Table 4 ONS'!D15</f>
        <v>22496119</v>
      </c>
      <c r="D13" s="214">
        <f>'Table 4 ONS'!E15</f>
        <v>10.60343849</v>
      </c>
      <c r="E13" s="174">
        <f>'Table 4 ONS'!J15</f>
        <v>33</v>
      </c>
      <c r="F13" s="174">
        <f>'Table 4 ONS'!K15</f>
        <v>4544647</v>
      </c>
      <c r="G13" s="214">
        <f>'Table 4 ONS'!L15</f>
        <v>4.5192160929999998</v>
      </c>
      <c r="H13" s="174">
        <f>'Table 4 ONS'!Q15</f>
        <v>457</v>
      </c>
      <c r="I13" s="174">
        <f>'Table 4 ONS'!R15</f>
        <v>11357055</v>
      </c>
      <c r="J13" s="215">
        <v>1.554908417</v>
      </c>
      <c r="K13" s="174">
        <f>'Table 4 ONS'!X15</f>
        <v>21</v>
      </c>
      <c r="L13" s="174">
        <f>'Table 4 ONS'!Y15</f>
        <v>944609</v>
      </c>
      <c r="M13" s="217">
        <f>'Table 4 ONS'!Z15</f>
        <v>0.67561554099999999</v>
      </c>
      <c r="N13" s="181">
        <v>10</v>
      </c>
      <c r="O13" s="178">
        <f t="shared" si="0"/>
        <v>1.7291871544598427</v>
      </c>
      <c r="P13" s="178">
        <f t="shared" si="1"/>
        <v>3.0333050363370355</v>
      </c>
      <c r="Q13" s="179">
        <f t="shared" si="2"/>
        <v>2.2231420619536761</v>
      </c>
      <c r="S13" s="124">
        <f t="shared" si="4"/>
        <v>20111189</v>
      </c>
      <c r="T13" s="6">
        <v>20111189</v>
      </c>
      <c r="U13" s="6">
        <v>1076426</v>
      </c>
      <c r="V13" s="117">
        <f t="shared" si="5"/>
        <v>36111811</v>
      </c>
      <c r="W13" s="125">
        <v>56223000</v>
      </c>
      <c r="X13" s="164" t="s">
        <v>7</v>
      </c>
      <c r="Y13" s="119">
        <f t="shared" si="6"/>
        <v>1.0772098912458308</v>
      </c>
      <c r="Z13" s="119">
        <f t="shared" si="7"/>
        <v>2.5408741372775125</v>
      </c>
      <c r="AA13" s="120">
        <f t="shared" si="8"/>
        <v>0.74320018282724498</v>
      </c>
    </row>
    <row r="14" spans="1:28">
      <c r="A14" s="180">
        <v>44274</v>
      </c>
      <c r="B14" s="173">
        <f>'Table 4 ONS'!C16</f>
        <v>237</v>
      </c>
      <c r="C14" s="174">
        <f>'Table 4 ONS'!D16</f>
        <v>20222106</v>
      </c>
      <c r="D14" s="214">
        <f>'Table 4 ONS'!E16</f>
        <v>7.2724004129999997</v>
      </c>
      <c r="E14" s="174">
        <f>'Table 4 ONS'!J16</f>
        <v>17</v>
      </c>
      <c r="F14" s="174">
        <f>'Table 4 ONS'!K16</f>
        <v>5050636</v>
      </c>
      <c r="G14" s="214">
        <f>'Table 4 ONS'!L16</f>
        <v>3.5863995910000002</v>
      </c>
      <c r="H14" s="174">
        <f>'Table 4 ONS'!Q16</f>
        <v>335</v>
      </c>
      <c r="I14" s="174">
        <f>'Table 4 ONS'!R16</f>
        <v>12736263</v>
      </c>
      <c r="J14" s="215">
        <v>1.172131729</v>
      </c>
      <c r="K14" s="174">
        <f>'Table 4 ONS'!X16</f>
        <v>9</v>
      </c>
      <c r="L14" s="174">
        <f>'Table 4 ONS'!Y16</f>
        <v>1333720</v>
      </c>
      <c r="M14" s="217" t="str">
        <f>'Table 4 ONS'!Z16</f>
        <v>:</v>
      </c>
      <c r="N14" s="181">
        <v>11</v>
      </c>
      <c r="O14" s="178">
        <f t="shared" si="0"/>
        <v>1.1719847576706401</v>
      </c>
      <c r="P14" s="178">
        <f t="shared" si="1"/>
        <v>1.8880141903355743</v>
      </c>
      <c r="Q14" s="179">
        <f t="shared" si="2"/>
        <v>0.67480430675104219</v>
      </c>
      <c r="S14" s="124">
        <f t="shared" si="4"/>
        <v>22873079</v>
      </c>
      <c r="T14" s="37">
        <v>22873079</v>
      </c>
      <c r="U14" s="37">
        <v>1520680</v>
      </c>
      <c r="V14" s="117">
        <f t="shared" si="5"/>
        <v>33349921</v>
      </c>
      <c r="W14" s="125">
        <v>56223000</v>
      </c>
      <c r="X14" s="164" t="s">
        <v>8</v>
      </c>
      <c r="Y14" s="119">
        <f t="shared" si="6"/>
        <v>0.71064636105135004</v>
      </c>
      <c r="Z14" s="119">
        <f t="shared" si="7"/>
        <v>1.5782746170727604</v>
      </c>
      <c r="AA14" s="120">
        <f t="shared" si="8"/>
        <v>1.3809611489596758</v>
      </c>
    </row>
    <row r="15" spans="1:28">
      <c r="A15" s="180">
        <v>44281</v>
      </c>
      <c r="B15" s="173">
        <f>'Table 4 ONS'!C17</f>
        <v>166</v>
      </c>
      <c r="C15" s="174">
        <f>'Table 4 ONS'!D17</f>
        <v>18316034</v>
      </c>
      <c r="D15" s="214">
        <f>'Table 4 ONS'!E17</f>
        <v>5.3210558170000004</v>
      </c>
      <c r="E15" s="174">
        <f>'Table 4 ONS'!J17</f>
        <v>15</v>
      </c>
      <c r="F15" s="174">
        <f>'Table 4 ONS'!K17</f>
        <v>5482719</v>
      </c>
      <c r="G15" s="214">
        <f>'Table 4 ONS'!L17</f>
        <v>4.5273393840000002</v>
      </c>
      <c r="H15" s="174">
        <f>'Table 4 ONS'!Q17</f>
        <v>251</v>
      </c>
      <c r="I15" s="174">
        <f>'Table 4 ONS'!R17</f>
        <v>13360491</v>
      </c>
      <c r="J15" s="215">
        <v>0.96978912699999997</v>
      </c>
      <c r="K15" s="174">
        <f>'Table 4 ONS'!X17</f>
        <v>17</v>
      </c>
      <c r="L15" s="174">
        <f>'Table 4 ONS'!Y17</f>
        <v>2183425</v>
      </c>
      <c r="M15" s="217">
        <f>'Table 4 ONS'!Z17</f>
        <v>0.21062979200000001</v>
      </c>
      <c r="N15" s="181">
        <v>12</v>
      </c>
      <c r="O15" s="178">
        <f t="shared" si="0"/>
        <v>0.90630973932457215</v>
      </c>
      <c r="P15" s="178">
        <f t="shared" si="1"/>
        <v>1.3459119825877988</v>
      </c>
      <c r="Q15" s="179">
        <f t="shared" si="2"/>
        <v>0.77859326516825622</v>
      </c>
      <c r="S15" s="124">
        <f t="shared" si="4"/>
        <v>25284013</v>
      </c>
      <c r="T15" s="6">
        <v>25284013</v>
      </c>
      <c r="U15" s="6">
        <v>2477711</v>
      </c>
      <c r="V15" s="117">
        <f t="shared" si="5"/>
        <v>30938987</v>
      </c>
      <c r="W15" s="125">
        <v>56223000</v>
      </c>
      <c r="X15" s="164" t="s">
        <v>9</v>
      </c>
      <c r="Y15" s="119">
        <f t="shared" si="6"/>
        <v>0.53653986796658859</v>
      </c>
      <c r="Z15" s="119">
        <f t="shared" si="7"/>
        <v>1.119284347781343</v>
      </c>
      <c r="AA15" s="120">
        <f t="shared" si="8"/>
        <v>0.36323848907318085</v>
      </c>
    </row>
    <row r="16" spans="1:28">
      <c r="A16" s="180">
        <v>44288</v>
      </c>
      <c r="B16" s="173">
        <f>'Table 4 ONS'!C18</f>
        <v>90</v>
      </c>
      <c r="C16" s="174">
        <f>'Table 4 ONS'!D18</f>
        <v>17224336</v>
      </c>
      <c r="D16" s="214">
        <f>'Table 4 ONS'!E18</f>
        <v>3.176447553</v>
      </c>
      <c r="E16" s="174">
        <f>'Table 4 ONS'!J18</f>
        <v>8</v>
      </c>
      <c r="F16" s="174">
        <f>'Table 4 ONS'!K18</f>
        <v>5251694</v>
      </c>
      <c r="G16" s="214" t="str">
        <f>'Table 4 ONS'!L18</f>
        <v>:</v>
      </c>
      <c r="H16" s="174">
        <f>'Table 4 ONS'!Q18</f>
        <v>160</v>
      </c>
      <c r="I16" s="174">
        <f>'Table 4 ONS'!R18</f>
        <v>13067664</v>
      </c>
      <c r="J16" s="215">
        <v>0.87602976499999996</v>
      </c>
      <c r="K16" s="174">
        <f>'Table 4 ONS'!X18</f>
        <v>20</v>
      </c>
      <c r="L16" s="174">
        <f>'Table 4 ONS'!Y18</f>
        <v>3792492</v>
      </c>
      <c r="M16" s="217">
        <f>'Table 4 ONS'!Z18</f>
        <v>0.102877495</v>
      </c>
      <c r="N16" s="181">
        <v>13</v>
      </c>
      <c r="O16" s="178">
        <f t="shared" si="0"/>
        <v>0.52251651384413311</v>
      </c>
      <c r="P16" s="178">
        <f t="shared" si="1"/>
        <v>0.85022284431198647</v>
      </c>
      <c r="Q16" s="179">
        <f t="shared" si="2"/>
        <v>0.52735773733998648</v>
      </c>
      <c r="S16" s="124">
        <f t="shared" si="4"/>
        <v>26644910</v>
      </c>
      <c r="T16" s="38">
        <v>26644910</v>
      </c>
      <c r="U16" s="37">
        <v>4146857</v>
      </c>
      <c r="V16" s="117">
        <f t="shared" si="5"/>
        <v>29578090</v>
      </c>
      <c r="W16" s="125">
        <v>56223000</v>
      </c>
      <c r="X16" s="164" t="s">
        <v>10</v>
      </c>
      <c r="Y16" s="119">
        <f t="shared" si="6"/>
        <v>0.3042792824012639</v>
      </c>
      <c r="Z16" s="119">
        <f t="shared" si="7"/>
        <v>0.70557566154286133</v>
      </c>
      <c r="AA16" s="120">
        <f t="shared" si="8"/>
        <v>0.40994902886692264</v>
      </c>
    </row>
    <row r="17" spans="1:27">
      <c r="A17" s="180">
        <v>44295</v>
      </c>
      <c r="B17" s="173">
        <f>'Table 4 ONS'!C19</f>
        <v>84</v>
      </c>
      <c r="C17" s="174">
        <f>'Table 4 ONS'!D19</f>
        <v>16960669</v>
      </c>
      <c r="D17" s="214">
        <f>'Table 4 ONS'!E19</f>
        <v>3.1244713549999998</v>
      </c>
      <c r="E17" s="174">
        <f>'Table 4 ONS'!J19</f>
        <v>8</v>
      </c>
      <c r="F17" s="174">
        <f>'Table 4 ONS'!K19</f>
        <v>3211115</v>
      </c>
      <c r="G17" s="214" t="str">
        <f>'Table 4 ONS'!L19</f>
        <v>:</v>
      </c>
      <c r="H17" s="174">
        <f>'Table 4 ONS'!Q19</f>
        <v>118</v>
      </c>
      <c r="I17" s="174">
        <f>'Table 4 ONS'!R19</f>
        <v>13722962</v>
      </c>
      <c r="J17" s="215">
        <v>1.0292468669999999</v>
      </c>
      <c r="K17" s="174">
        <f>'Table 4 ONS'!X19</f>
        <v>27</v>
      </c>
      <c r="L17" s="174">
        <f>'Table 4 ONS'!Y19</f>
        <v>5434251</v>
      </c>
      <c r="M17" s="217">
        <f>'Table 4 ONS'!Z19</f>
        <v>0.120912278</v>
      </c>
      <c r="N17" s="181">
        <v>14</v>
      </c>
      <c r="O17" s="178">
        <f t="shared" si="0"/>
        <v>0.4952634828260607</v>
      </c>
      <c r="P17" s="178">
        <f t="shared" si="1"/>
        <v>0.68400284545183709</v>
      </c>
      <c r="Q17" s="179">
        <f t="shared" si="2"/>
        <v>0.4968485997426324</v>
      </c>
      <c r="S17" s="124">
        <f t="shared" si="4"/>
        <v>26644910</v>
      </c>
      <c r="T17" s="38">
        <v>26644910</v>
      </c>
      <c r="U17" s="37">
        <v>4146857</v>
      </c>
      <c r="V17" s="117">
        <f t="shared" si="5"/>
        <v>29578090</v>
      </c>
      <c r="W17" s="125">
        <v>56223000</v>
      </c>
      <c r="X17" s="164" t="s">
        <v>11</v>
      </c>
      <c r="Y17" s="119">
        <f t="shared" si="6"/>
        <v>0.28399399690784627</v>
      </c>
      <c r="Z17" s="119">
        <f t="shared" si="7"/>
        <v>0.57421849051094564</v>
      </c>
      <c r="AA17" s="120">
        <f t="shared" si="8"/>
        <v>0.48229297513755598</v>
      </c>
    </row>
    <row r="18" spans="1:27">
      <c r="A18" s="180">
        <v>44302</v>
      </c>
      <c r="B18" s="173">
        <f>'Table 4 ONS'!C20</f>
        <v>54</v>
      </c>
      <c r="C18" s="174">
        <f>'Table 4 ONS'!D20</f>
        <v>16544821</v>
      </c>
      <c r="D18" s="214">
        <f>'Table 4 ONS'!E20</f>
        <v>2.1067648889999999</v>
      </c>
      <c r="E18" s="174">
        <f>'Table 4 ONS'!J20</f>
        <v>5</v>
      </c>
      <c r="F18" s="174">
        <f>'Table 4 ONS'!K20</f>
        <v>1664254</v>
      </c>
      <c r="G18" s="214" t="str">
        <f>'Table 4 ONS'!L20</f>
        <v>:</v>
      </c>
      <c r="H18" s="174">
        <f>'Table 4 ONS'!Q20</f>
        <v>98</v>
      </c>
      <c r="I18" s="174">
        <f>'Table 4 ONS'!R20</f>
        <v>13828421</v>
      </c>
      <c r="J18" s="215">
        <v>1.422349031</v>
      </c>
      <c r="K18" s="174">
        <f>'Table 4 ONS'!X20</f>
        <v>26</v>
      </c>
      <c r="L18" s="174">
        <f>'Table 4 ONS'!Y20</f>
        <v>7284379</v>
      </c>
      <c r="M18" s="217">
        <f>'Table 4 ONS'!Z20</f>
        <v>7.5819507999999994E-2</v>
      </c>
      <c r="N18" s="181">
        <v>15</v>
      </c>
      <c r="O18" s="178">
        <f t="shared" si="0"/>
        <v>0.32638612409285056</v>
      </c>
      <c r="P18" s="178">
        <f t="shared" si="1"/>
        <v>0.56635945983181146</v>
      </c>
      <c r="Q18" s="179">
        <f t="shared" si="2"/>
        <v>0.35692816093176921</v>
      </c>
      <c r="S18" s="124">
        <f t="shared" si="4"/>
        <v>27447286</v>
      </c>
      <c r="T18" s="38">
        <v>27447286</v>
      </c>
      <c r="U18" s="37">
        <v>7863747</v>
      </c>
      <c r="V18" s="117">
        <f t="shared" si="5"/>
        <v>28775714</v>
      </c>
      <c r="W18" s="125">
        <v>56223000</v>
      </c>
      <c r="X18" s="164" t="s">
        <v>12</v>
      </c>
      <c r="Y18" s="119">
        <f t="shared" si="6"/>
        <v>0.18765824542181647</v>
      </c>
      <c r="Z18" s="119">
        <f t="shared" si="7"/>
        <v>0.46999182359960834</v>
      </c>
      <c r="AA18" s="120">
        <f t="shared" si="8"/>
        <v>0.34334777047125242</v>
      </c>
    </row>
    <row r="19" spans="1:27">
      <c r="A19" s="180">
        <v>44309</v>
      </c>
      <c r="B19" s="173">
        <f>'Table 4 ONS'!C21</f>
        <v>46</v>
      </c>
      <c r="C19" s="174">
        <f>'Table 4 ONS'!D21</f>
        <v>15927073</v>
      </c>
      <c r="D19" s="214">
        <f>'Table 4 ONS'!E21</f>
        <v>2.4035263709999999</v>
      </c>
      <c r="E19" s="174">
        <f>'Table 4 ONS'!J21</f>
        <v>3</v>
      </c>
      <c r="F19" s="174">
        <f>'Table 4 ONS'!K21</f>
        <v>1078637</v>
      </c>
      <c r="G19" s="214" t="str">
        <f>'Table 4 ONS'!L21</f>
        <v>:</v>
      </c>
      <c r="H19" s="174">
        <f>'Table 4 ONS'!Q21</f>
        <v>84</v>
      </c>
      <c r="I19" s="174">
        <f>'Table 4 ONS'!R21</f>
        <v>13095580</v>
      </c>
      <c r="J19" s="215">
        <v>1.82317</v>
      </c>
      <c r="K19" s="174">
        <f>'Table 4 ONS'!X21</f>
        <v>14</v>
      </c>
      <c r="L19" s="174">
        <f>'Table 4 ONS'!Y21</f>
        <v>9213443</v>
      </c>
      <c r="M19" s="217">
        <f>'Table 4 ONS'!Z21</f>
        <v>4.2905026999999998E-2</v>
      </c>
      <c r="N19" s="181">
        <v>16</v>
      </c>
      <c r="O19" s="178">
        <f t="shared" si="0"/>
        <v>0.28881640713268536</v>
      </c>
      <c r="P19" s="178">
        <f t="shared" si="1"/>
        <v>0.43185166878601794</v>
      </c>
      <c r="Q19" s="179">
        <f t="shared" si="2"/>
        <v>0.15195188161472317</v>
      </c>
      <c r="S19" s="124">
        <f t="shared" si="4"/>
        <v>28102852</v>
      </c>
      <c r="T19" s="6">
        <v>28102852</v>
      </c>
      <c r="U19" s="6">
        <v>10086684</v>
      </c>
      <c r="V19" s="117">
        <f t="shared" si="5"/>
        <v>28120148</v>
      </c>
      <c r="W19" s="125">
        <v>56223000</v>
      </c>
      <c r="X19" s="164" t="s">
        <v>13</v>
      </c>
      <c r="Y19" s="119">
        <f t="shared" si="6"/>
        <v>0.16358377630160412</v>
      </c>
      <c r="Z19" s="119">
        <f t="shared" si="7"/>
        <v>0.35939412839664814</v>
      </c>
      <c r="AA19" s="120">
        <f t="shared" si="8"/>
        <v>0.25776558480467909</v>
      </c>
    </row>
    <row r="20" spans="1:27">
      <c r="A20" s="180">
        <v>44316</v>
      </c>
      <c r="B20" s="173">
        <f>'Table 4 ONS'!C22</f>
        <v>34</v>
      </c>
      <c r="C20" s="174">
        <f>'Table 4 ONS'!D22</f>
        <v>15509284</v>
      </c>
      <c r="D20" s="214">
        <f>'Table 4 ONS'!E22</f>
        <v>1.7743589259999999</v>
      </c>
      <c r="E20" s="174">
        <f>'Table 4 ONS'!J22</f>
        <v>0</v>
      </c>
      <c r="F20" s="174">
        <f>'Table 4 ONS'!K22</f>
        <v>1231898</v>
      </c>
      <c r="G20" s="214" t="str">
        <f>'Table 4 ONS'!L22</f>
        <v>:</v>
      </c>
      <c r="H20" s="174">
        <f>'Table 4 ONS'!Q22</f>
        <v>43</v>
      </c>
      <c r="I20" s="174">
        <f>'Table 4 ONS'!R22</f>
        <v>11699011</v>
      </c>
      <c r="J20" s="215">
        <v>1.5032327169999999</v>
      </c>
      <c r="K20" s="174">
        <f>'Table 4 ONS'!X22</f>
        <v>24</v>
      </c>
      <c r="L20" s="174">
        <f>'Table 4 ONS'!Y22</f>
        <v>10867328</v>
      </c>
      <c r="M20" s="217">
        <f>'Table 4 ONS'!Z22</f>
        <v>8.4106363000000003E-2</v>
      </c>
      <c r="N20" s="181">
        <v>17</v>
      </c>
      <c r="O20" s="178">
        <f t="shared" si="0"/>
        <v>0.21922353088640326</v>
      </c>
      <c r="P20" s="178">
        <f t="shared" si="1"/>
        <v>0.28153345981048933</v>
      </c>
      <c r="Q20" s="179">
        <f t="shared" si="2"/>
        <v>0.22084545529499064</v>
      </c>
      <c r="S20" s="124">
        <f t="shared" si="4"/>
        <v>28771540</v>
      </c>
      <c r="T20" s="6">
        <v>28771540</v>
      </c>
      <c r="U20" s="6">
        <v>12506188</v>
      </c>
      <c r="V20" s="117">
        <f t="shared" si="5"/>
        <v>27451460</v>
      </c>
      <c r="W20" s="125">
        <v>56223000</v>
      </c>
      <c r="X20" s="164" t="s">
        <v>14</v>
      </c>
      <c r="Y20" s="119">
        <f t="shared" si="6"/>
        <v>0.1238549789337252</v>
      </c>
      <c r="Z20" s="119">
        <f t="shared" si="7"/>
        <v>0.23286900874961855</v>
      </c>
      <c r="AA20" s="120">
        <f t="shared" si="8"/>
        <v>0.11194458295365461</v>
      </c>
    </row>
    <row r="21" spans="1:27">
      <c r="A21" s="180">
        <v>44323</v>
      </c>
      <c r="B21" s="173">
        <f>'Table 4 ONS'!C23</f>
        <v>20</v>
      </c>
      <c r="C21" s="174">
        <f>'Table 4 ONS'!D23</f>
        <v>15030867</v>
      </c>
      <c r="D21" s="214">
        <f>'Table 4 ONS'!E23</f>
        <v>1.0293685610000001</v>
      </c>
      <c r="E21" s="174">
        <f>'Table 4 ONS'!J23</f>
        <v>0</v>
      </c>
      <c r="F21" s="174">
        <f>'Table 4 ONS'!K23</f>
        <v>1347207</v>
      </c>
      <c r="G21" s="214" t="str">
        <f>'Table 4 ONS'!L23</f>
        <v>:</v>
      </c>
      <c r="H21" s="174">
        <f>'Table 4 ONS'!Q23</f>
        <v>36</v>
      </c>
      <c r="I21" s="174">
        <f>'Table 4 ONS'!R23</f>
        <v>10393566</v>
      </c>
      <c r="J21" s="215">
        <v>1.663104015</v>
      </c>
      <c r="K21" s="174">
        <f>'Table 4 ONS'!X23</f>
        <v>28</v>
      </c>
      <c r="L21" s="174">
        <f>'Table 4 ONS'!Y23</f>
        <v>12528914</v>
      </c>
      <c r="M21" s="217">
        <f>'Table 4 ONS'!Z23</f>
        <v>7.6336435999999994E-2</v>
      </c>
      <c r="N21" s="181">
        <v>18</v>
      </c>
      <c r="O21" s="178">
        <f t="shared" si="0"/>
        <v>0.13305952344598618</v>
      </c>
      <c r="P21" s="178">
        <f t="shared" si="1"/>
        <v>0.2637034420757054</v>
      </c>
      <c r="Q21" s="179">
        <f t="shared" si="2"/>
        <v>0.22348305687148942</v>
      </c>
      <c r="S21" s="124">
        <f t="shared" si="4"/>
        <v>28771540</v>
      </c>
      <c r="T21" s="6">
        <v>28771540</v>
      </c>
      <c r="U21" s="6">
        <v>12506188</v>
      </c>
      <c r="V21" s="117">
        <f t="shared" si="5"/>
        <v>27451460</v>
      </c>
      <c r="W21" s="125">
        <v>56223000</v>
      </c>
      <c r="X21" s="164" t="s">
        <v>15</v>
      </c>
      <c r="Y21" s="119">
        <f t="shared" si="6"/>
        <v>7.2855869961014827E-2</v>
      </c>
      <c r="Z21" s="119">
        <f t="shared" si="7"/>
        <v>0.22244203820859085</v>
      </c>
      <c r="AA21" s="120">
        <f t="shared" si="8"/>
        <v>0.1919049993491222</v>
      </c>
    </row>
    <row r="22" spans="1:27">
      <c r="A22" s="180">
        <v>44330</v>
      </c>
      <c r="B22" s="173">
        <f>'Table 4 ONS'!C24</f>
        <v>19</v>
      </c>
      <c r="C22" s="174">
        <f>'Table 4 ONS'!D24</f>
        <v>14401995</v>
      </c>
      <c r="D22" s="214">
        <f>'Table 4 ONS'!E24</f>
        <v>0.869571329</v>
      </c>
      <c r="E22" s="174">
        <f>'Table 4 ONS'!J24</f>
        <v>2</v>
      </c>
      <c r="F22" s="174">
        <f>'Table 4 ONS'!K24</f>
        <v>1482892</v>
      </c>
      <c r="G22" s="214" t="str">
        <f>'Table 4 ONS'!L24</f>
        <v>:</v>
      </c>
      <c r="H22" s="174">
        <f>'Table 4 ONS'!Q24</f>
        <v>27</v>
      </c>
      <c r="I22" s="174">
        <f>'Table 4 ONS'!R24</f>
        <v>9060935</v>
      </c>
      <c r="J22" s="215">
        <v>1.5985877289999999</v>
      </c>
      <c r="K22" s="174">
        <f>'Table 4 ONS'!X24</f>
        <v>18</v>
      </c>
      <c r="L22" s="174">
        <f>'Table 4 ONS'!Y24</f>
        <v>14347609</v>
      </c>
      <c r="M22" s="217">
        <f>'Table 4 ONS'!Z24</f>
        <v>5.0692605000000002E-2</v>
      </c>
      <c r="N22" s="181">
        <v>19</v>
      </c>
      <c r="O22" s="178">
        <f t="shared" si="0"/>
        <v>0.1319261671733673</v>
      </c>
      <c r="P22" s="178">
        <f t="shared" si="1"/>
        <v>0.18881996201424459</v>
      </c>
      <c r="Q22" s="179">
        <f t="shared" si="2"/>
        <v>0.12545644364855496</v>
      </c>
      <c r="S22" s="124">
        <f t="shared" si="4"/>
        <v>30331992</v>
      </c>
      <c r="T22" s="6">
        <v>30331992</v>
      </c>
      <c r="U22" s="6">
        <v>16660758</v>
      </c>
      <c r="V22" s="117">
        <f t="shared" si="5"/>
        <v>25891008</v>
      </c>
      <c r="W22" s="125">
        <v>56223000</v>
      </c>
      <c r="X22" s="164" t="s">
        <v>16</v>
      </c>
      <c r="Y22" s="119">
        <f t="shared" si="6"/>
        <v>7.3384551115197982E-2</v>
      </c>
      <c r="Z22" s="119">
        <f t="shared" si="7"/>
        <v>0.154951906884322</v>
      </c>
      <c r="AA22" s="120">
        <f t="shared" si="8"/>
        <v>0.16805958048247263</v>
      </c>
    </row>
    <row r="23" spans="1:27">
      <c r="A23" s="180">
        <v>44337</v>
      </c>
      <c r="B23" s="173">
        <f>'Table 4 ONS'!C25</f>
        <v>17</v>
      </c>
      <c r="C23" s="174">
        <f>'Table 4 ONS'!D25</f>
        <v>13574870</v>
      </c>
      <c r="D23" s="214">
        <f>'Table 4 ONS'!E25</f>
        <v>0.83568920000000002</v>
      </c>
      <c r="E23" s="174">
        <f>'Table 4 ONS'!J25</f>
        <v>0</v>
      </c>
      <c r="F23" s="174">
        <f>'Table 4 ONS'!K25</f>
        <v>1917779</v>
      </c>
      <c r="G23" s="214" t="str">
        <f>'Table 4 ONS'!L25</f>
        <v>:</v>
      </c>
      <c r="H23" s="174">
        <f>'Table 4 ONS'!Q25</f>
        <v>19</v>
      </c>
      <c r="I23" s="174">
        <f>'Table 4 ONS'!R25</f>
        <v>7767800</v>
      </c>
      <c r="J23" s="215">
        <v>1.3846712670000001</v>
      </c>
      <c r="K23" s="174">
        <f>'Table 4 ONS'!X25</f>
        <v>17</v>
      </c>
      <c r="L23" s="174">
        <f>'Table 4 ONS'!Y25</f>
        <v>16025854</v>
      </c>
      <c r="M23" s="217">
        <f>'Table 4 ONS'!Z25</f>
        <v>4.1345461999999999E-2</v>
      </c>
      <c r="N23" s="181">
        <v>20</v>
      </c>
      <c r="O23" s="178">
        <f t="shared" si="0"/>
        <v>0.12523140184767884</v>
      </c>
      <c r="P23" s="178">
        <f t="shared" si="1"/>
        <v>0.14001553316767681</v>
      </c>
      <c r="Q23" s="179">
        <f t="shared" si="2"/>
        <v>0.10607859025796691</v>
      </c>
      <c r="S23" s="124">
        <f t="shared" si="4"/>
        <v>31546846</v>
      </c>
      <c r="T23" s="6">
        <v>31546846</v>
      </c>
      <c r="U23" s="6">
        <v>18699556</v>
      </c>
      <c r="V23" s="117">
        <f t="shared" si="5"/>
        <v>24676154</v>
      </c>
      <c r="W23" s="125">
        <v>56223000</v>
      </c>
      <c r="X23" s="164" t="s">
        <v>17</v>
      </c>
      <c r="Y23" s="119">
        <f t="shared" si="6"/>
        <v>6.8892421404081042E-2</v>
      </c>
      <c r="Z23" s="119">
        <f t="shared" si="7"/>
        <v>0.11411600386295352</v>
      </c>
      <c r="AA23" s="120">
        <f t="shared" si="8"/>
        <v>9.6258969999073768E-2</v>
      </c>
    </row>
    <row r="24" spans="1:27">
      <c r="A24" s="180">
        <v>44344</v>
      </c>
      <c r="B24" s="173">
        <f>'Table 4 ONS'!C26</f>
        <v>14</v>
      </c>
      <c r="C24" s="174">
        <f>'Table 4 ONS'!D26</f>
        <v>12851588</v>
      </c>
      <c r="D24" s="214">
        <f>'Table 4 ONS'!E26</f>
        <v>0.66854032600000002</v>
      </c>
      <c r="E24" s="174">
        <f>'Table 4 ONS'!J26</f>
        <v>1</v>
      </c>
      <c r="F24" s="174">
        <f>'Table 4 ONS'!K26</f>
        <v>2165004</v>
      </c>
      <c r="G24" s="214" t="str">
        <f>'Table 4 ONS'!L26</f>
        <v>:</v>
      </c>
      <c r="H24" s="174">
        <f>'Table 4 ONS'!Q26</f>
        <v>20</v>
      </c>
      <c r="I24" s="174">
        <f>'Table 4 ONS'!R26</f>
        <v>6225273</v>
      </c>
      <c r="J24" s="215">
        <v>1.483891471</v>
      </c>
      <c r="K24" s="174">
        <f>'Table 4 ONS'!X26</f>
        <v>23</v>
      </c>
      <c r="L24" s="174">
        <f>'Table 4 ONS'!Y26</f>
        <v>18037385</v>
      </c>
      <c r="M24" s="217">
        <f>'Table 4 ONS'!Z26</f>
        <v>5.8883300999999999E-2</v>
      </c>
      <c r="N24" s="181">
        <v>21</v>
      </c>
      <c r="O24" s="178">
        <f t="shared" si="0"/>
        <v>0.10893595406264191</v>
      </c>
      <c r="P24" s="178">
        <f t="shared" si="1"/>
        <v>0.1664922156186196</v>
      </c>
      <c r="Q24" s="179">
        <f t="shared" si="2"/>
        <v>0.12751294048444384</v>
      </c>
      <c r="S24" s="124">
        <f t="shared" si="4"/>
        <v>32285684</v>
      </c>
      <c r="T24" s="6">
        <v>32285684</v>
      </c>
      <c r="U24" s="6">
        <v>20403324</v>
      </c>
      <c r="V24" s="117">
        <f t="shared" si="5"/>
        <v>23937316</v>
      </c>
      <c r="W24" s="125">
        <v>56223000</v>
      </c>
      <c r="X24" s="164" t="s">
        <v>18</v>
      </c>
      <c r="Y24" s="119">
        <f t="shared" si="6"/>
        <v>5.8486089250774823E-2</v>
      </c>
      <c r="Z24" s="119">
        <f t="shared" si="7"/>
        <v>0.13628331368169247</v>
      </c>
      <c r="AA24" s="120">
        <f t="shared" si="8"/>
        <v>8.3319757114085929E-2</v>
      </c>
    </row>
    <row r="25" spans="1:27">
      <c r="A25" s="180">
        <v>44351</v>
      </c>
      <c r="B25" s="173">
        <f>'Table 4 ONS'!C27</f>
        <v>18</v>
      </c>
      <c r="C25" s="174">
        <f>'Table 4 ONS'!D27</f>
        <v>12356247</v>
      </c>
      <c r="D25" s="214">
        <f>'Table 4 ONS'!E27</f>
        <v>0.92320169600000002</v>
      </c>
      <c r="E25" s="174">
        <f>'Table 4 ONS'!J27</f>
        <v>1</v>
      </c>
      <c r="F25" s="174">
        <f>'Table 4 ONS'!K27</f>
        <v>2033912</v>
      </c>
      <c r="G25" s="214" t="str">
        <f>'Table 4 ONS'!L27</f>
        <v>:</v>
      </c>
      <c r="H25" s="174">
        <f>'Table 4 ONS'!Q27</f>
        <v>10</v>
      </c>
      <c r="I25" s="174">
        <f>'Table 4 ONS'!R27</f>
        <v>5306785</v>
      </c>
      <c r="J25" s="215">
        <v>0.74552373400000005</v>
      </c>
      <c r="K25" s="174">
        <f>'Table 4 ONS'!X27</f>
        <v>27</v>
      </c>
      <c r="L25" s="174">
        <f>'Table 4 ONS'!Y27</f>
        <v>19575469</v>
      </c>
      <c r="M25" s="217">
        <f>'Table 4 ONS'!Z27</f>
        <v>6.6662387000000004E-2</v>
      </c>
      <c r="N25" s="181">
        <v>22</v>
      </c>
      <c r="O25" s="178">
        <f t="shared" si="0"/>
        <v>0.14567530092268308</v>
      </c>
      <c r="P25" s="178">
        <f t="shared" si="1"/>
        <v>0.14117909660684957</v>
      </c>
      <c r="Q25" s="179">
        <f t="shared" si="2"/>
        <v>0.13792772985413532</v>
      </c>
      <c r="S25" s="124">
        <f t="shared" si="4"/>
        <v>33525485</v>
      </c>
      <c r="T25" s="6">
        <v>33525485</v>
      </c>
      <c r="U25" s="6">
        <v>23077511</v>
      </c>
      <c r="V25" s="117">
        <f t="shared" si="5"/>
        <v>22697515</v>
      </c>
      <c r="W25" s="125">
        <v>56223000</v>
      </c>
      <c r="X25" s="164" t="s">
        <v>19</v>
      </c>
      <c r="Y25" s="119">
        <f t="shared" si="6"/>
        <v>7.9303835684214771E-2</v>
      </c>
      <c r="Z25" s="119">
        <f t="shared" si="7"/>
        <v>0.1133466078119377</v>
      </c>
      <c r="AA25" s="120">
        <f t="shared" si="8"/>
        <v>9.9664127556910287E-2</v>
      </c>
    </row>
    <row r="26" spans="1:27">
      <c r="A26" s="180">
        <v>44358</v>
      </c>
      <c r="B26" s="173">
        <f>'Table 4 ONS'!C28</f>
        <v>20</v>
      </c>
      <c r="C26" s="174">
        <f>'Table 4 ONS'!D28</f>
        <v>11757509</v>
      </c>
      <c r="D26" s="214">
        <f>'Table 4 ONS'!E28</f>
        <v>0.82035946800000004</v>
      </c>
      <c r="E26" s="174">
        <f>'Table 4 ONS'!J28</f>
        <v>1</v>
      </c>
      <c r="F26" s="174">
        <f>'Table 4 ONS'!K28</f>
        <v>1806631</v>
      </c>
      <c r="G26" s="214" t="str">
        <f>'Table 4 ONS'!L28</f>
        <v>:</v>
      </c>
      <c r="H26" s="174">
        <f>'Table 4 ONS'!Q28</f>
        <v>10</v>
      </c>
      <c r="I26" s="174">
        <f>'Table 4 ONS'!R28</f>
        <v>4641596</v>
      </c>
      <c r="J26" s="215">
        <v>1.1605922529999999</v>
      </c>
      <c r="K26" s="174">
        <f>'Table 4 ONS'!X28</f>
        <v>29</v>
      </c>
      <c r="L26" s="174">
        <f>'Table 4 ONS'!Y28</f>
        <v>21059770</v>
      </c>
      <c r="M26" s="217">
        <f>'Table 4 ONS'!Z28</f>
        <v>7.0614053999999996E-2</v>
      </c>
      <c r="N26" s="181">
        <v>23</v>
      </c>
      <c r="O26" s="178">
        <f t="shared" si="0"/>
        <v>0.17010405860629152</v>
      </c>
      <c r="P26" s="178">
        <f t="shared" si="1"/>
        <v>0.14541225956946266</v>
      </c>
      <c r="Q26" s="179">
        <f t="shared" si="2"/>
        <v>0.13770330825075489</v>
      </c>
      <c r="S26" s="124">
        <f t="shared" si="4"/>
        <v>34499129</v>
      </c>
      <c r="T26" s="6">
        <v>34499129</v>
      </c>
      <c r="U26" s="6">
        <v>24961654</v>
      </c>
      <c r="V26" s="117">
        <f t="shared" si="5"/>
        <v>21723871</v>
      </c>
      <c r="W26" s="125">
        <v>56223000</v>
      </c>
      <c r="X26" s="164" t="s">
        <v>20</v>
      </c>
      <c r="Y26" s="119">
        <f t="shared" si="6"/>
        <v>9.2064623289283942E-2</v>
      </c>
      <c r="Z26" s="119">
        <f t="shared" si="7"/>
        <v>0.11594495617556025</v>
      </c>
      <c r="AA26" s="120">
        <f t="shared" si="8"/>
        <v>0.10816590919816452</v>
      </c>
    </row>
    <row r="27" spans="1:27">
      <c r="A27" s="180">
        <v>44365</v>
      </c>
      <c r="B27" s="173">
        <f>'Table 4 ONS'!C29</f>
        <v>13</v>
      </c>
      <c r="C27" s="174">
        <f>'Table 4 ONS'!D29</f>
        <v>10970992</v>
      </c>
      <c r="D27" s="214">
        <f>'Table 4 ONS'!E29</f>
        <v>0.56995953099999996</v>
      </c>
      <c r="E27" s="174">
        <f>'Table 4 ONS'!J29</f>
        <v>0</v>
      </c>
      <c r="F27" s="174">
        <f>'Table 4 ONS'!K29</f>
        <v>1870921</v>
      </c>
      <c r="G27" s="214" t="str">
        <f>'Table 4 ONS'!L29</f>
        <v>:</v>
      </c>
      <c r="H27" s="174">
        <f>'Table 4 ONS'!Q29</f>
        <v>15</v>
      </c>
      <c r="I27" s="174">
        <f>'Table 4 ONS'!R29</f>
        <v>4381714</v>
      </c>
      <c r="J27" s="215">
        <v>1.3584387600000001</v>
      </c>
      <c r="K27" s="174">
        <f>'Table 4 ONS'!X29</f>
        <v>29</v>
      </c>
      <c r="L27" s="174">
        <f>'Table 4 ONS'!Y29</f>
        <v>22035117</v>
      </c>
      <c r="M27" s="217">
        <f>'Table 4 ONS'!Z29</f>
        <v>6.9928447000000005E-2</v>
      </c>
      <c r="N27" s="181">
        <v>24</v>
      </c>
      <c r="O27" s="178">
        <f t="shared" si="0"/>
        <v>0.11849429841895792</v>
      </c>
      <c r="P27" s="178">
        <f t="shared" si="1"/>
        <v>0.15554435007772976</v>
      </c>
      <c r="Q27" s="179">
        <f t="shared" si="2"/>
        <v>0.13160810537107653</v>
      </c>
      <c r="S27" s="124">
        <f t="shared" si="4"/>
        <v>35704162</v>
      </c>
      <c r="T27" s="6">
        <v>35704162</v>
      </c>
      <c r="U27" s="6">
        <v>26260696</v>
      </c>
      <c r="V27" s="117">
        <f t="shared" si="5"/>
        <v>20518838</v>
      </c>
      <c r="W27" s="125">
        <v>56223000</v>
      </c>
      <c r="X27" s="164" t="s">
        <v>21</v>
      </c>
      <c r="Y27" s="119">
        <f t="shared" si="6"/>
        <v>6.3356414237492401E-2</v>
      </c>
      <c r="Z27" s="119">
        <f t="shared" si="7"/>
        <v>0.12323493266695351</v>
      </c>
      <c r="AA27" s="120">
        <f t="shared" si="8"/>
        <v>0.11043119344590106</v>
      </c>
    </row>
    <row r="28" spans="1:27">
      <c r="A28" s="180">
        <v>44372</v>
      </c>
      <c r="B28" s="173">
        <f>'Table 4 ONS'!C30</f>
        <v>26</v>
      </c>
      <c r="C28" s="174">
        <f>'Table 4 ONS'!D30</f>
        <v>10125621</v>
      </c>
      <c r="D28" s="214">
        <f>'Table 4 ONS'!E30</f>
        <v>1.1881918819999999</v>
      </c>
      <c r="E28" s="174">
        <f>'Table 4 ONS'!J30</f>
        <v>0</v>
      </c>
      <c r="F28" s="174">
        <f>'Table 4 ONS'!K30</f>
        <v>2221421</v>
      </c>
      <c r="G28" s="214" t="str">
        <f>'Table 4 ONS'!L30</f>
        <v>:</v>
      </c>
      <c r="H28" s="174">
        <f>'Table 4 ONS'!Q30</f>
        <v>8</v>
      </c>
      <c r="I28" s="174">
        <f>'Table 4 ONS'!R30</f>
        <v>4235381</v>
      </c>
      <c r="J28" s="215" t="s">
        <v>68</v>
      </c>
      <c r="K28" s="174">
        <f>'Table 4 ONS'!X30</f>
        <v>48</v>
      </c>
      <c r="L28" s="174">
        <f>'Table 4 ONS'!Y30</f>
        <v>22669600</v>
      </c>
      <c r="M28" s="217">
        <f>'Table 4 ONS'!Z30</f>
        <v>0.117115108</v>
      </c>
      <c r="N28" s="181">
        <v>25</v>
      </c>
      <c r="O28" s="178">
        <f t="shared" si="0"/>
        <v>0.25677437462847957</v>
      </c>
      <c r="P28" s="178">
        <f t="shared" si="1"/>
        <v>0.19226542296573396</v>
      </c>
      <c r="Q28" s="179">
        <f t="shared" si="2"/>
        <v>0.21173730458411263</v>
      </c>
      <c r="S28" s="124">
        <f t="shared" si="4"/>
        <v>36944843</v>
      </c>
      <c r="T28" s="6">
        <v>36944843</v>
      </c>
      <c r="U28" s="6">
        <v>27144408</v>
      </c>
      <c r="V28" s="117">
        <f t="shared" si="5"/>
        <v>19278157</v>
      </c>
      <c r="W28" s="125">
        <v>56223000</v>
      </c>
      <c r="X28" s="164" t="s">
        <v>22</v>
      </c>
      <c r="Y28" s="119">
        <f t="shared" si="6"/>
        <v>0.13486766395771133</v>
      </c>
      <c r="Z28" s="119">
        <f t="shared" si="7"/>
        <v>0.15157731215693621</v>
      </c>
      <c r="AA28" s="120">
        <f t="shared" si="8"/>
        <v>0.10683600099143808</v>
      </c>
    </row>
    <row r="29" spans="1:27">
      <c r="A29" s="182">
        <v>44379</v>
      </c>
      <c r="B29" s="173">
        <f>'Table 4 ONS'!C31</f>
        <v>35</v>
      </c>
      <c r="C29" s="174">
        <f>'Table 4 ONS'!D31</f>
        <v>9531364</v>
      </c>
      <c r="D29" s="214">
        <f>'Table 4 ONS'!E31</f>
        <v>1.611146465</v>
      </c>
      <c r="E29" s="174">
        <f>'Table 4 ONS'!J31</f>
        <v>0</v>
      </c>
      <c r="F29" s="174">
        <f>'Table 4 ONS'!K31</f>
        <v>2217764</v>
      </c>
      <c r="G29" s="214" t="str">
        <f>'Table 4 ONS'!L31</f>
        <v>:</v>
      </c>
      <c r="H29" s="174">
        <f>'Table 4 ONS'!Q31</f>
        <v>13</v>
      </c>
      <c r="I29" s="174">
        <f>'Table 4 ONS'!R31</f>
        <v>4186631</v>
      </c>
      <c r="J29" s="216">
        <v>2.123983634</v>
      </c>
      <c r="K29" s="174">
        <f>'Table 4 ONS'!X31</f>
        <v>63</v>
      </c>
      <c r="L29" s="174">
        <f>'Table 4 ONS'!Y31</f>
        <v>23309568</v>
      </c>
      <c r="M29" s="217">
        <f>'Table 4 ONS'!Z31</f>
        <v>0.16198743700000001</v>
      </c>
      <c r="N29" s="185">
        <v>26</v>
      </c>
      <c r="O29" s="183">
        <f t="shared" si="0"/>
        <v>0.36720872269698229</v>
      </c>
      <c r="P29" s="183">
        <f>(E29+H29+K29)/(F29+I29+L29)*100000</f>
        <v>0.25577200860080496</v>
      </c>
      <c r="Q29" s="184">
        <f t="shared" si="2"/>
        <v>0.27027527923297417</v>
      </c>
      <c r="S29" s="126">
        <f t="shared" si="4"/>
        <v>37859897</v>
      </c>
      <c r="T29" s="6">
        <v>37859897</v>
      </c>
      <c r="U29" s="6">
        <v>28072972</v>
      </c>
      <c r="V29" s="128">
        <f t="shared" si="5"/>
        <v>18363103</v>
      </c>
      <c r="W29" s="129">
        <v>56223000</v>
      </c>
      <c r="X29" s="167" t="s">
        <v>23</v>
      </c>
      <c r="Y29" s="111">
        <f t="shared" si="6"/>
        <v>0.19059959528626508</v>
      </c>
      <c r="Z29" s="111">
        <f t="shared" si="7"/>
        <v>0.20074011294853758</v>
      </c>
      <c r="AA29" s="165">
        <f t="shared" si="8"/>
        <v>0.17098296539461516</v>
      </c>
    </row>
    <row r="30" spans="1:27">
      <c r="A30" s="110" t="s">
        <v>110</v>
      </c>
      <c r="B30" s="110"/>
      <c r="C30" s="110"/>
      <c r="D30" s="233">
        <f>SUM(D4:D29)/26</f>
        <v>14.066639108923075</v>
      </c>
      <c r="E30" s="233"/>
      <c r="F30" s="233"/>
      <c r="G30" s="233">
        <f>SUM(G4:G15)/12</f>
        <v>4.6750126726666661</v>
      </c>
      <c r="H30" s="233"/>
      <c r="I30" s="233"/>
      <c r="J30" s="233">
        <f>SUM(J4:J27, J29)/25</f>
        <v>3.0792018994000006</v>
      </c>
      <c r="K30" s="234"/>
      <c r="L30" s="220"/>
      <c r="M30" s="233">
        <f>SUM(M15:M29, M13, M5:M9)/22</f>
        <v>0.17961738299999999</v>
      </c>
      <c r="O30" s="196">
        <f>SUM(O4:O29)/26</f>
        <v>3.9834272810002056</v>
      </c>
      <c r="P30" s="196">
        <f t="shared" ref="P30:R30" si="9">SUM(P4:P29)/26</f>
        <v>5.1310953116643248</v>
      </c>
      <c r="Q30" s="196">
        <f t="shared" si="9"/>
        <v>1.4934499433369597</v>
      </c>
      <c r="R30" s="196"/>
      <c r="S30" s="196"/>
      <c r="T30" s="196"/>
      <c r="U30" s="196"/>
      <c r="V30" s="196"/>
      <c r="W30" s="196"/>
      <c r="X30" s="196"/>
      <c r="Y30" s="196">
        <f t="shared" ref="Y30" si="10">SUM(Y4:Y29)/26</f>
        <v>2.3193108104730018</v>
      </c>
      <c r="Z30" s="196">
        <f t="shared" ref="Z30:AA30" si="11">SUM(Z4:Z29)/26</f>
        <v>4.0607808837091914</v>
      </c>
      <c r="AA30" s="196">
        <f t="shared" si="11"/>
        <v>1.2113470557950146</v>
      </c>
    </row>
    <row r="31" spans="1:27">
      <c r="A31" s="192"/>
      <c r="B31" s="192"/>
      <c r="C31" s="192"/>
    </row>
    <row r="67" spans="2:19" s="114" customFormat="1" ht="13.8">
      <c r="B67" s="200" t="s">
        <v>25</v>
      </c>
      <c r="H67" s="132"/>
      <c r="K67" s="132"/>
      <c r="L67" s="132"/>
      <c r="S67" s="132"/>
    </row>
    <row r="68" spans="2:19" s="114" customFormat="1" ht="13.8">
      <c r="B68" s="200" t="s">
        <v>27</v>
      </c>
      <c r="H68" s="132"/>
      <c r="K68" s="132"/>
      <c r="L68" s="132"/>
      <c r="S68" s="132"/>
    </row>
    <row r="69" spans="2:19" s="114" customFormat="1" ht="13.8">
      <c r="B69" s="201" t="s">
        <v>28</v>
      </c>
      <c r="H69" s="132"/>
      <c r="K69" s="132"/>
      <c r="L69" s="132"/>
      <c r="S69" s="132"/>
    </row>
    <row r="97" spans="2:5" ht="60">
      <c r="C97" s="168" t="s">
        <v>125</v>
      </c>
      <c r="D97" s="168" t="s">
        <v>126</v>
      </c>
      <c r="E97" s="168" t="s">
        <v>127</v>
      </c>
    </row>
    <row r="98" spans="2:5" ht="24">
      <c r="B98" s="168" t="s">
        <v>29</v>
      </c>
      <c r="C98" s="195">
        <f>D30</f>
        <v>14.066639108923075</v>
      </c>
      <c r="D98" s="195">
        <f>O30</f>
        <v>3.9834272810002056</v>
      </c>
      <c r="E98" s="195">
        <f>Y30</f>
        <v>2.3193108104730018</v>
      </c>
    </row>
    <row r="99" spans="2:5" ht="36">
      <c r="B99" s="168" t="s">
        <v>128</v>
      </c>
      <c r="C99" s="195">
        <f>M30</f>
        <v>0.17961738299999999</v>
      </c>
      <c r="D99" s="195">
        <f>Q30</f>
        <v>1.4934499433369597</v>
      </c>
      <c r="E99" s="195">
        <f>AA30</f>
        <v>1.2113470557950146</v>
      </c>
    </row>
  </sheetData>
  <mergeCells count="5">
    <mergeCell ref="A30:C31"/>
    <mergeCell ref="N2:Q2"/>
    <mergeCell ref="B2:M2"/>
    <mergeCell ref="S2:W2"/>
    <mergeCell ref="X2:AA2"/>
  </mergeCells>
  <hyperlinks>
    <hyperlink ref="B69" r:id="rId1"/>
    <hyperlink ref="B68" r:id="rId2"/>
    <hyperlink ref="B67" r:id="rId3"/>
  </hyperlinks>
  <pageMargins left="0.7" right="0.7" top="0.75" bottom="0.75" header="0.3" footer="0.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X111"/>
  <sheetViews>
    <sheetView topLeftCell="A31" zoomScale="80" zoomScaleNormal="80" workbookViewId="0">
      <selection activeCell="R85" sqref="R85"/>
    </sheetView>
  </sheetViews>
  <sheetFormatPr defaultRowHeight="12"/>
  <cols>
    <col min="1" max="2" width="8.88671875" style="5"/>
    <col min="3" max="3" width="12.6640625" style="5" customWidth="1"/>
    <col min="4" max="6" width="8.88671875" style="5"/>
    <col min="7" max="7" width="11" style="5" customWidth="1"/>
    <col min="8" max="8" width="8.88671875" style="5"/>
    <col min="9" max="9" width="11.77734375" style="5" customWidth="1"/>
    <col min="10" max="10" width="7" style="5" customWidth="1"/>
    <col min="11" max="13" width="8.88671875" style="5"/>
    <col min="14" max="14" width="5" style="5" customWidth="1"/>
    <col min="15" max="19" width="8.88671875" style="5"/>
    <col min="20" max="20" width="6.33203125" style="5" customWidth="1"/>
    <col min="21" max="16384" width="8.88671875" style="5"/>
  </cols>
  <sheetData>
    <row r="1" spans="1:24" s="105" customFormat="1" ht="45.6" customHeight="1">
      <c r="A1" s="152"/>
      <c r="B1" s="162" t="s">
        <v>103</v>
      </c>
      <c r="C1" s="162"/>
      <c r="D1" s="162"/>
      <c r="E1" s="162"/>
      <c r="F1" s="162"/>
      <c r="G1" s="162"/>
      <c r="H1" s="162"/>
      <c r="I1" s="162"/>
      <c r="J1" s="162" t="s">
        <v>105</v>
      </c>
      <c r="K1" s="162"/>
      <c r="L1" s="162"/>
      <c r="M1" s="162"/>
      <c r="N1" s="153"/>
      <c r="O1" s="136" t="s">
        <v>83</v>
      </c>
      <c r="P1" s="137"/>
      <c r="Q1" s="137"/>
      <c r="R1" s="137"/>
      <c r="S1" s="138"/>
      <c r="T1" s="136" t="s">
        <v>98</v>
      </c>
      <c r="U1" s="137"/>
      <c r="V1" s="137"/>
      <c r="W1" s="138"/>
      <c r="X1" s="153"/>
    </row>
    <row r="2" spans="1:24" s="105" customFormat="1" ht="63.6" customHeight="1">
      <c r="A2" s="154" t="s">
        <v>58</v>
      </c>
      <c r="B2" s="155" t="s">
        <v>79</v>
      </c>
      <c r="C2" s="155" t="s">
        <v>102</v>
      </c>
      <c r="D2" s="155" t="s">
        <v>55</v>
      </c>
      <c r="E2" s="155" t="s">
        <v>99</v>
      </c>
      <c r="F2" s="155" t="s">
        <v>90</v>
      </c>
      <c r="G2" s="155" t="s">
        <v>101</v>
      </c>
      <c r="H2" s="155" t="s">
        <v>91</v>
      </c>
      <c r="I2" s="155" t="s">
        <v>100</v>
      </c>
      <c r="J2" s="154" t="s">
        <v>59</v>
      </c>
      <c r="K2" s="156" t="s">
        <v>42</v>
      </c>
      <c r="L2" s="157" t="s">
        <v>43</v>
      </c>
      <c r="M2" s="158" t="s">
        <v>44</v>
      </c>
      <c r="O2" s="33" t="s">
        <v>40</v>
      </c>
      <c r="P2" s="34" t="s">
        <v>88</v>
      </c>
      <c r="Q2" s="35" t="s">
        <v>24</v>
      </c>
      <c r="R2" s="17" t="s">
        <v>29</v>
      </c>
      <c r="S2" s="20" t="s">
        <v>26</v>
      </c>
      <c r="T2" s="106" t="s">
        <v>30</v>
      </c>
      <c r="U2" s="17" t="s">
        <v>42</v>
      </c>
      <c r="V2" s="25" t="s">
        <v>43</v>
      </c>
      <c r="W2" s="27" t="s">
        <v>44</v>
      </c>
    </row>
    <row r="3" spans="1:24">
      <c r="A3" s="159">
        <v>44204</v>
      </c>
      <c r="B3" s="102">
        <f>'NONcovid deaths ONS-NHS+'!B3+'Covid death ONS'!B4</f>
        <v>12200</v>
      </c>
      <c r="C3" s="102">
        <f>'Covid death ONS'!C4</f>
        <v>37803666</v>
      </c>
      <c r="D3" s="102">
        <f>'Table 5 ONS'!K6+'Covid death ONS'!E4</f>
        <v>535</v>
      </c>
      <c r="E3" s="102">
        <f>'Covid death ONS'!F4</f>
        <v>1199228</v>
      </c>
      <c r="F3" s="102">
        <f>'Table 5 ONS'!R6+'Covid death ONS'!H4</f>
        <v>79</v>
      </c>
      <c r="G3" s="102">
        <f>'Covid death ONS'!I4</f>
        <v>89296</v>
      </c>
      <c r="H3" s="102">
        <f>'Table 5 ONS'!Y6+'Covid death ONS'!K4</f>
        <v>18</v>
      </c>
      <c r="I3" s="102">
        <f>'Covid death ONS'!L4</f>
        <v>267629</v>
      </c>
      <c r="J3" s="186">
        <v>1</v>
      </c>
      <c r="K3" s="103">
        <f>B3/C3*100000</f>
        <v>32.272002403153181</v>
      </c>
      <c r="L3" s="103">
        <f>(D3+F3+H3)/(E3+G3+I3)*100000</f>
        <v>40.612973145956722</v>
      </c>
      <c r="M3" s="107">
        <f>H3/I3*100000</f>
        <v>6.725728527177548</v>
      </c>
      <c r="O3" s="121"/>
      <c r="P3" s="122"/>
      <c r="Q3" s="122"/>
      <c r="R3" s="119"/>
      <c r="S3" s="123"/>
      <c r="T3" s="164">
        <v>1</v>
      </c>
      <c r="U3" s="122"/>
      <c r="V3" s="122"/>
      <c r="W3" s="123"/>
    </row>
    <row r="4" spans="1:24">
      <c r="A4" s="160">
        <v>44211</v>
      </c>
      <c r="B4" s="4">
        <f>'NONcovid deaths ONS-NHS+'!B4+'Covid death ONS'!B5</f>
        <v>12989</v>
      </c>
      <c r="C4" s="102">
        <f>'Covid death ONS'!C5</f>
        <v>36511424</v>
      </c>
      <c r="D4" s="4">
        <f>'Table 5 ONS'!K7+'Covid death ONS'!E5</f>
        <v>999</v>
      </c>
      <c r="E4" s="4">
        <f>'Covid death ONS'!F5</f>
        <v>2110062</v>
      </c>
      <c r="F4" s="4">
        <f>'Table 5 ONS'!R7+'Covid death ONS'!H5</f>
        <v>378</v>
      </c>
      <c r="G4" s="4">
        <f>'Covid death ONS'!I5</f>
        <v>335607</v>
      </c>
      <c r="H4" s="4">
        <f>'Table 5 ONS'!Y7+'Covid death ONS'!K5</f>
        <v>101</v>
      </c>
      <c r="I4" s="4">
        <f>'Covid death ONS'!L5</f>
        <v>399963</v>
      </c>
      <c r="J4" s="187">
        <v>2</v>
      </c>
      <c r="K4" s="188">
        <f t="shared" ref="K4:K28" si="0">B4/C4*100000</f>
        <v>35.575166829976283</v>
      </c>
      <c r="L4" s="188">
        <f t="shared" ref="L4:L28" si="1">(D4+F4+H4)/(E4+G4+I4)*100000</f>
        <v>51.93925286193015</v>
      </c>
      <c r="M4" s="108">
        <f t="shared" ref="M4:M28" si="2">H4/I4*100000</f>
        <v>25.2523358410653</v>
      </c>
      <c r="O4" s="208">
        <f>P4</f>
        <v>3090058</v>
      </c>
      <c r="P4" s="210">
        <v>3090058</v>
      </c>
      <c r="Q4" s="210">
        <v>424327</v>
      </c>
      <c r="R4" s="117">
        <f t="shared" ref="R4" si="3">S4-O4</f>
        <v>53132942</v>
      </c>
      <c r="S4" s="125">
        <v>56223000</v>
      </c>
      <c r="T4" s="164" t="s">
        <v>67</v>
      </c>
      <c r="U4" s="119">
        <f>B4/R4*100000</f>
        <v>24.446227728176616</v>
      </c>
      <c r="V4" s="119">
        <f>(D4+F4+H4)/ O4*100000</f>
        <v>47.830817415077647</v>
      </c>
      <c r="W4" s="120">
        <f>H4/Q4*100000</f>
        <v>23.802397679148392</v>
      </c>
    </row>
    <row r="5" spans="1:24">
      <c r="A5" s="160">
        <v>44218</v>
      </c>
      <c r="B5" s="4">
        <f>'NONcovid deaths ONS-NHS+'!B5+'Covid death ONS'!B6</f>
        <v>12612</v>
      </c>
      <c r="C5" s="102">
        <f>'Covid death ONS'!C6</f>
        <v>34737408</v>
      </c>
      <c r="D5" s="4">
        <f>'Table 5 ONS'!K8+'Covid death ONS'!E6</f>
        <v>1915</v>
      </c>
      <c r="E5" s="4">
        <f>'Covid death ONS'!F6</f>
        <v>3638226</v>
      </c>
      <c r="F5" s="4">
        <f>'Table 5 ONS'!R8+'Covid death ONS'!H6</f>
        <v>559</v>
      </c>
      <c r="G5" s="4">
        <f>'Covid death ONS'!I6</f>
        <v>570533</v>
      </c>
      <c r="H5" s="4">
        <f>'Table 5 ONS'!Y8+'Covid death ONS'!K6</f>
        <v>166</v>
      </c>
      <c r="I5" s="4">
        <f>'Covid death ONS'!L6</f>
        <v>406528</v>
      </c>
      <c r="J5" s="187">
        <v>3</v>
      </c>
      <c r="K5" s="188">
        <f t="shared" si="0"/>
        <v>36.306681258428952</v>
      </c>
      <c r="L5" s="188">
        <f t="shared" si="1"/>
        <v>57.201209805587389</v>
      </c>
      <c r="M5" s="108">
        <f t="shared" si="2"/>
        <v>40.83359571788413</v>
      </c>
      <c r="O5" s="124">
        <f t="shared" ref="O5:O28" si="4">P5</f>
        <v>5085771</v>
      </c>
      <c r="P5" s="18">
        <v>5085771</v>
      </c>
      <c r="Q5" s="18">
        <v>440300</v>
      </c>
      <c r="R5" s="117">
        <f t="shared" ref="R5:R28" si="5">S5-O5</f>
        <v>51137229</v>
      </c>
      <c r="S5" s="125">
        <v>56223000</v>
      </c>
      <c r="T5" s="164" t="s">
        <v>0</v>
      </c>
      <c r="U5" s="119">
        <f>B5/R5*100000</f>
        <v>24.663049302104344</v>
      </c>
      <c r="V5" s="119">
        <f>(D5+F5+H5)/ O5*100000</f>
        <v>51.909533480764281</v>
      </c>
      <c r="W5" s="120">
        <f>H5/Q5*100000</f>
        <v>37.701567113331819</v>
      </c>
    </row>
    <row r="6" spans="1:24">
      <c r="A6" s="160">
        <v>44225</v>
      </c>
      <c r="B6" s="4">
        <f>'NONcovid deaths ONS-NHS+'!B6+'Covid death ONS'!B7</f>
        <v>10109</v>
      </c>
      <c r="C6" s="102">
        <f>'Covid death ONS'!C7</f>
        <v>32897999</v>
      </c>
      <c r="D6" s="4">
        <f>'Table 5 ONS'!K9+'Covid death ONS'!E7</f>
        <v>2994</v>
      </c>
      <c r="E6" s="4">
        <f>'Covid death ONS'!F7</f>
        <v>4895631</v>
      </c>
      <c r="F6" s="4">
        <f>'Table 5 ONS'!R9+'Covid death ONS'!H7</f>
        <v>881</v>
      </c>
      <c r="G6" s="4">
        <f>'Covid death ONS'!I7</f>
        <v>1142784</v>
      </c>
      <c r="H6" s="4">
        <f>'Table 5 ONS'!Y9+'Covid death ONS'!K7</f>
        <v>164</v>
      </c>
      <c r="I6" s="4">
        <f>'Covid death ONS'!L7</f>
        <v>411079</v>
      </c>
      <c r="J6" s="187">
        <v>4</v>
      </c>
      <c r="K6" s="188">
        <f t="shared" si="0"/>
        <v>30.728312685522305</v>
      </c>
      <c r="L6" s="188">
        <f t="shared" si="1"/>
        <v>62.625067951067166</v>
      </c>
      <c r="M6" s="108">
        <f t="shared" si="2"/>
        <v>39.895008015490944</v>
      </c>
      <c r="O6" s="124">
        <f t="shared" si="4"/>
        <v>7253305</v>
      </c>
      <c r="P6" s="6">
        <v>7253305</v>
      </c>
      <c r="Q6" s="6">
        <v>447898</v>
      </c>
      <c r="R6" s="117">
        <f t="shared" si="5"/>
        <v>48969695</v>
      </c>
      <c r="S6" s="125">
        <v>56223000</v>
      </c>
      <c r="T6" s="164" t="s">
        <v>1</v>
      </c>
      <c r="U6" s="119">
        <f t="shared" ref="U6:U28" si="6">B6/R6*100000</f>
        <v>20.643379543205242</v>
      </c>
      <c r="V6" s="119">
        <f t="shared" ref="V6:V28" si="7">(D6+F6+H6)/ O6*100000</f>
        <v>55.684960166434472</v>
      </c>
      <c r="W6" s="120">
        <f t="shared" ref="W6:W28" si="8">H6/Q6*100000</f>
        <v>36.615479417188737</v>
      </c>
    </row>
    <row r="7" spans="1:24">
      <c r="A7" s="160">
        <v>44232</v>
      </c>
      <c r="B7" s="4">
        <f>'NONcovid deaths ONS-NHS+'!B7+'Covid death ONS'!B8</f>
        <v>7620</v>
      </c>
      <c r="C7" s="102">
        <f>'Covid death ONS'!C8</f>
        <v>31004385</v>
      </c>
      <c r="D7" s="4">
        <f>'Table 5 ONS'!K10+'Covid death ONS'!E8</f>
        <v>2708</v>
      </c>
      <c r="E7" s="4">
        <f>'Covid death ONS'!F8</f>
        <v>5499801</v>
      </c>
      <c r="F7" s="4">
        <f>'Table 5 ONS'!R10+'Covid death ONS'!H8</f>
        <v>1899</v>
      </c>
      <c r="G7" s="4">
        <f>'Covid death ONS'!I8</f>
        <v>2418413</v>
      </c>
      <c r="H7" s="4">
        <f>'Table 5 ONS'!Y10+'Covid death ONS'!K8</f>
        <v>201</v>
      </c>
      <c r="I7" s="4">
        <f>'Covid death ONS'!L8</f>
        <v>421167</v>
      </c>
      <c r="J7" s="187">
        <v>5</v>
      </c>
      <c r="K7" s="188">
        <f t="shared" si="0"/>
        <v>24.577168681139778</v>
      </c>
      <c r="L7" s="188">
        <f t="shared" si="1"/>
        <v>57.654159223568278</v>
      </c>
      <c r="M7" s="108">
        <f t="shared" si="2"/>
        <v>47.724536822685536</v>
      </c>
      <c r="O7" s="124">
        <f t="shared" si="4"/>
        <v>9831897</v>
      </c>
      <c r="P7" s="6">
        <v>9831897</v>
      </c>
      <c r="Q7" s="6">
        <v>470723</v>
      </c>
      <c r="R7" s="117">
        <f t="shared" si="5"/>
        <v>46391103</v>
      </c>
      <c r="S7" s="125">
        <v>56223000</v>
      </c>
      <c r="T7" s="164" t="s">
        <v>2</v>
      </c>
      <c r="U7" s="119">
        <f t="shared" si="6"/>
        <v>16.425563324071</v>
      </c>
      <c r="V7" s="119">
        <f t="shared" si="7"/>
        <v>48.902058270138511</v>
      </c>
      <c r="W7" s="120">
        <f t="shared" si="8"/>
        <v>42.700271709689133</v>
      </c>
    </row>
    <row r="8" spans="1:24">
      <c r="A8" s="160">
        <v>44239</v>
      </c>
      <c r="B8" s="4">
        <f>'NONcovid deaths ONS-NHS+'!B8+'Covid death ONS'!B9</f>
        <v>5820</v>
      </c>
      <c r="C8" s="102">
        <f>'Covid death ONS'!C9</f>
        <v>28941393</v>
      </c>
      <c r="D8" s="4">
        <f>'Table 5 ONS'!K11+'Covid death ONS'!E9</f>
        <v>1947</v>
      </c>
      <c r="E8" s="4">
        <f>'Covid death ONS'!F9</f>
        <v>5794547</v>
      </c>
      <c r="F8" s="4">
        <f>'Table 5 ONS'!R11+'Covid death ONS'!H9</f>
        <v>2889</v>
      </c>
      <c r="G8" s="4">
        <f>'Covid death ONS'!I9</f>
        <v>4170308</v>
      </c>
      <c r="H8" s="4">
        <f>'Table 5 ONS'!Y11+'Covid death ONS'!K9</f>
        <v>219</v>
      </c>
      <c r="I8" s="4">
        <f>'Covid death ONS'!L9</f>
        <v>435150</v>
      </c>
      <c r="J8" s="187">
        <v>6</v>
      </c>
      <c r="K8" s="188">
        <f t="shared" si="0"/>
        <v>20.109605643377289</v>
      </c>
      <c r="L8" s="188">
        <f t="shared" si="1"/>
        <v>48.605745862622186</v>
      </c>
      <c r="M8" s="108">
        <f t="shared" si="2"/>
        <v>50.327473285074106</v>
      </c>
      <c r="O8" s="124">
        <f t="shared" si="4"/>
        <v>12246166</v>
      </c>
      <c r="P8" s="6">
        <v>12246166</v>
      </c>
      <c r="Q8" s="6">
        <v>487699</v>
      </c>
      <c r="R8" s="117">
        <f t="shared" si="5"/>
        <v>43976834</v>
      </c>
      <c r="S8" s="125">
        <v>56223000</v>
      </c>
      <c r="T8" s="164" t="s">
        <v>3</v>
      </c>
      <c r="U8" s="119">
        <f t="shared" si="6"/>
        <v>13.234240554924893</v>
      </c>
      <c r="V8" s="119">
        <f t="shared" si="7"/>
        <v>41.278225364575327</v>
      </c>
      <c r="W8" s="120">
        <f t="shared" si="8"/>
        <v>44.904746575244154</v>
      </c>
    </row>
    <row r="9" spans="1:24">
      <c r="A9" s="160">
        <v>44246</v>
      </c>
      <c r="B9" s="4">
        <f>'NONcovid deaths ONS-NHS+'!B9+'Covid death ONS'!B10</f>
        <v>4623</v>
      </c>
      <c r="C9" s="102">
        <f>'Covid death ONS'!C10</f>
        <v>27025851</v>
      </c>
      <c r="D9" s="4">
        <f>'Table 5 ONS'!K12+'Covid death ONS'!E10</f>
        <v>1541</v>
      </c>
      <c r="E9" s="4">
        <f>'Covid death ONS'!F10</f>
        <v>5877448</v>
      </c>
      <c r="F9" s="4">
        <f>'Table 5 ONS'!R12+'Covid death ONS'!H10</f>
        <v>3964</v>
      </c>
      <c r="G9" s="4">
        <f>'Covid death ONS'!I10</f>
        <v>5984438</v>
      </c>
      <c r="H9" s="4">
        <f>'Table 5 ONS'!Y12+'Covid death ONS'!K10</f>
        <v>231</v>
      </c>
      <c r="I9" s="4">
        <f>'Covid death ONS'!L10</f>
        <v>452826</v>
      </c>
      <c r="J9" s="187">
        <v>7</v>
      </c>
      <c r="K9" s="188">
        <f t="shared" si="0"/>
        <v>17.105844326604185</v>
      </c>
      <c r="L9" s="188">
        <f t="shared" si="1"/>
        <v>46.5784339901737</v>
      </c>
      <c r="M9" s="108">
        <f t="shared" si="2"/>
        <v>51.012971869989798</v>
      </c>
      <c r="O9" s="124">
        <f t="shared" si="4"/>
        <v>14537978</v>
      </c>
      <c r="P9" s="6">
        <v>14537978</v>
      </c>
      <c r="Q9" s="6">
        <v>508657</v>
      </c>
      <c r="R9" s="117">
        <f t="shared" si="5"/>
        <v>41685022</v>
      </c>
      <c r="S9" s="125">
        <v>56223000</v>
      </c>
      <c r="T9" s="164" t="s">
        <v>4</v>
      </c>
      <c r="U9" s="119">
        <f t="shared" si="6"/>
        <v>11.090314405975365</v>
      </c>
      <c r="V9" s="119">
        <f t="shared" si="7"/>
        <v>39.455280507371796</v>
      </c>
      <c r="W9" s="120">
        <f t="shared" si="8"/>
        <v>45.413707075691477</v>
      </c>
    </row>
    <row r="10" spans="1:24">
      <c r="A10" s="160">
        <v>44253</v>
      </c>
      <c r="B10" s="4">
        <f>'NONcovid deaths ONS-NHS+'!B10+'Covid death ONS'!B11</f>
        <v>3195</v>
      </c>
      <c r="C10" s="102">
        <f>'Covid death ONS'!C11</f>
        <v>25261345</v>
      </c>
      <c r="D10" s="4">
        <f>'Table 5 ONS'!K13+'Covid death ONS'!E11</f>
        <v>1262</v>
      </c>
      <c r="E10" s="4">
        <f>'Covid death ONS'!F11</f>
        <v>5753015</v>
      </c>
      <c r="F10" s="4">
        <f>'Table 5 ONS'!R13+'Covid death ONS'!H11</f>
        <v>4455</v>
      </c>
      <c r="G10" s="4">
        <f>'Covid death ONS'!I11</f>
        <v>7815751</v>
      </c>
      <c r="H10" s="4">
        <f>'Table 5 ONS'!Y13+'Covid death ONS'!K11</f>
        <v>241</v>
      </c>
      <c r="I10" s="4">
        <f>'Covid death ONS'!L11</f>
        <v>510095</v>
      </c>
      <c r="J10" s="187">
        <v>8</v>
      </c>
      <c r="K10" s="188">
        <f t="shared" si="0"/>
        <v>12.647782610150013</v>
      </c>
      <c r="L10" s="188">
        <f t="shared" si="1"/>
        <v>42.318764280718447</v>
      </c>
      <c r="M10" s="108">
        <f t="shared" si="2"/>
        <v>47.246101216440074</v>
      </c>
      <c r="O10" s="124">
        <f t="shared" si="4"/>
        <v>16679881</v>
      </c>
      <c r="P10" s="6">
        <v>16679881</v>
      </c>
      <c r="Q10" s="6">
        <v>574963</v>
      </c>
      <c r="R10" s="117">
        <f t="shared" si="5"/>
        <v>39543119</v>
      </c>
      <c r="S10" s="125">
        <v>56223000</v>
      </c>
      <c r="T10" s="164" t="s">
        <v>5</v>
      </c>
      <c r="U10" s="119">
        <f t="shared" si="6"/>
        <v>8.0797875352219943</v>
      </c>
      <c r="V10" s="119">
        <f t="shared" si="7"/>
        <v>35.719679295074108</v>
      </c>
      <c r="W10" s="120">
        <f t="shared" si="8"/>
        <v>41.915740665051487</v>
      </c>
    </row>
    <row r="11" spans="1:24">
      <c r="A11" s="160">
        <v>44260</v>
      </c>
      <c r="B11" s="4">
        <f>'NONcovid deaths ONS-NHS+'!B11+'Covid death ONS'!B12</f>
        <v>2493</v>
      </c>
      <c r="C11" s="102">
        <f>'Covid death ONS'!C12</f>
        <v>23795540</v>
      </c>
      <c r="D11" s="4">
        <f>'Table 5 ONS'!K14+'Covid death ONS'!E12</f>
        <v>761</v>
      </c>
      <c r="E11" s="4">
        <f>'Covid death ONS'!F12</f>
        <v>5159690</v>
      </c>
      <c r="F11" s="4">
        <f>'Table 5 ONS'!R14+'Covid death ONS'!H12</f>
        <v>4545</v>
      </c>
      <c r="G11" s="4">
        <f>'Covid death ONS'!I12</f>
        <v>9709045</v>
      </c>
      <c r="H11" s="4">
        <f>'Table 5 ONS'!Y14+'Covid death ONS'!K12</f>
        <v>265</v>
      </c>
      <c r="I11" s="4">
        <f>'Covid death ONS'!L12</f>
        <v>676798</v>
      </c>
      <c r="J11" s="187">
        <v>9</v>
      </c>
      <c r="K11" s="188">
        <f t="shared" si="0"/>
        <v>10.476753206693356</v>
      </c>
      <c r="L11" s="188">
        <f t="shared" si="1"/>
        <v>35.83666124538798</v>
      </c>
      <c r="M11" s="108">
        <f t="shared" si="2"/>
        <v>39.154962041850006</v>
      </c>
      <c r="O11" s="124">
        <f t="shared" si="4"/>
        <v>18491771</v>
      </c>
      <c r="P11" s="6">
        <v>18491771</v>
      </c>
      <c r="Q11" s="6">
        <v>766500</v>
      </c>
      <c r="R11" s="117">
        <f t="shared" si="5"/>
        <v>37731229</v>
      </c>
      <c r="S11" s="125">
        <v>56223000</v>
      </c>
      <c r="T11" s="164" t="s">
        <v>6</v>
      </c>
      <c r="U11" s="119">
        <f t="shared" si="6"/>
        <v>6.6072589366224985</v>
      </c>
      <c r="V11" s="119">
        <f t="shared" si="7"/>
        <v>30.126914290686383</v>
      </c>
      <c r="W11" s="120">
        <f t="shared" si="8"/>
        <v>34.572733202870189</v>
      </c>
    </row>
    <row r="12" spans="1:24">
      <c r="A12" s="160">
        <v>44267</v>
      </c>
      <c r="B12" s="4">
        <f>'NONcovid deaths ONS-NHS+'!B12+'Covid death ONS'!B13</f>
        <v>2009</v>
      </c>
      <c r="C12" s="102">
        <f>'Covid death ONS'!C13</f>
        <v>22496119</v>
      </c>
      <c r="D12" s="4">
        <f>'Table 5 ONS'!K15+'Covid death ONS'!E13</f>
        <v>477</v>
      </c>
      <c r="E12" s="4">
        <f>'Covid death ONS'!F13</f>
        <v>4544647</v>
      </c>
      <c r="F12" s="4">
        <f>'Table 5 ONS'!R15+'Covid death ONS'!H13</f>
        <v>5170</v>
      </c>
      <c r="G12" s="4">
        <f>'Covid death ONS'!I13</f>
        <v>11357055</v>
      </c>
      <c r="H12" s="4">
        <f>'Table 5 ONS'!Y15+'Covid death ONS'!K13</f>
        <v>363</v>
      </c>
      <c r="I12" s="4">
        <f>'Covid death ONS'!L13</f>
        <v>944609</v>
      </c>
      <c r="J12" s="187">
        <v>10</v>
      </c>
      <c r="K12" s="188">
        <f t="shared" si="0"/>
        <v>8.9304292887141994</v>
      </c>
      <c r="L12" s="188">
        <f t="shared" si="1"/>
        <v>35.675466278641061</v>
      </c>
      <c r="M12" s="108">
        <f t="shared" si="2"/>
        <v>38.42859849948497</v>
      </c>
      <c r="O12" s="124">
        <f t="shared" si="4"/>
        <v>20111189</v>
      </c>
      <c r="P12" s="6">
        <v>20111189</v>
      </c>
      <c r="Q12" s="6">
        <v>1076426</v>
      </c>
      <c r="R12" s="117">
        <f t="shared" si="5"/>
        <v>36111811</v>
      </c>
      <c r="S12" s="125">
        <v>56223000</v>
      </c>
      <c r="T12" s="164" t="s">
        <v>7</v>
      </c>
      <c r="U12" s="119">
        <f t="shared" si="6"/>
        <v>5.5632767905215275</v>
      </c>
      <c r="V12" s="119">
        <f t="shared" si="7"/>
        <v>29.883862162500684</v>
      </c>
      <c r="W12" s="120">
        <f t="shared" si="8"/>
        <v>33.722708295786241</v>
      </c>
    </row>
    <row r="13" spans="1:24">
      <c r="A13" s="160">
        <v>44274</v>
      </c>
      <c r="B13" s="4">
        <f>'NONcovid deaths ONS-NHS+'!B13+'Covid death ONS'!B14</f>
        <v>1609</v>
      </c>
      <c r="C13" s="102">
        <f>'Covid death ONS'!C14</f>
        <v>20222106</v>
      </c>
      <c r="D13" s="4">
        <f>'Table 5 ONS'!K16+'Covid death ONS'!E14</f>
        <v>336</v>
      </c>
      <c r="E13" s="4">
        <f>'Covid death ONS'!F14</f>
        <v>5050636</v>
      </c>
      <c r="F13" s="4">
        <f>'Table 5 ONS'!R16+'Covid death ONS'!H14</f>
        <v>5154</v>
      </c>
      <c r="G13" s="4">
        <f>'Covid death ONS'!I14</f>
        <v>12736263</v>
      </c>
      <c r="H13" s="4">
        <f>'Table 5 ONS'!Y16+'Covid death ONS'!K14</f>
        <v>479</v>
      </c>
      <c r="I13" s="4">
        <f>'Covid death ONS'!L14</f>
        <v>1333720</v>
      </c>
      <c r="J13" s="187">
        <v>11</v>
      </c>
      <c r="K13" s="188">
        <f t="shared" si="0"/>
        <v>7.956639135409536</v>
      </c>
      <c r="L13" s="188">
        <f t="shared" si="1"/>
        <v>31.217608593110924</v>
      </c>
      <c r="M13" s="108">
        <f t="shared" si="2"/>
        <v>35.914584770416575</v>
      </c>
      <c r="O13" s="124">
        <f t="shared" si="4"/>
        <v>22873079</v>
      </c>
      <c r="P13" s="37">
        <v>22873079</v>
      </c>
      <c r="Q13" s="37">
        <v>1520680</v>
      </c>
      <c r="R13" s="117">
        <f t="shared" si="5"/>
        <v>33349921</v>
      </c>
      <c r="S13" s="125">
        <v>56223000</v>
      </c>
      <c r="T13" s="164" t="s">
        <v>8</v>
      </c>
      <c r="U13" s="119">
        <f t="shared" si="6"/>
        <v>4.8245991347325834</v>
      </c>
      <c r="V13" s="119">
        <f t="shared" si="7"/>
        <v>26.096180579798638</v>
      </c>
      <c r="W13" s="120">
        <f t="shared" si="8"/>
        <v>31.499066207223084</v>
      </c>
    </row>
    <row r="14" spans="1:24">
      <c r="A14" s="160">
        <v>44281</v>
      </c>
      <c r="B14" s="4">
        <f>'NONcovid deaths ONS-NHS+'!B14+'Covid death ONS'!B15</f>
        <v>1349</v>
      </c>
      <c r="C14" s="102">
        <f>'Covid death ONS'!C15</f>
        <v>18316034</v>
      </c>
      <c r="D14" s="4">
        <f>'Table 5 ONS'!K17+'Covid death ONS'!E15</f>
        <v>250</v>
      </c>
      <c r="E14" s="4">
        <f>'Covid death ONS'!F15</f>
        <v>5482719</v>
      </c>
      <c r="F14" s="4">
        <f>'Table 5 ONS'!R17+'Covid death ONS'!H15</f>
        <v>5037</v>
      </c>
      <c r="G14" s="4">
        <f>'Covid death ONS'!I15</f>
        <v>13360491</v>
      </c>
      <c r="H14" s="4">
        <f>'Table 5 ONS'!Y17+'Covid death ONS'!K15</f>
        <v>728</v>
      </c>
      <c r="I14" s="4">
        <f>'Covid death ONS'!L15</f>
        <v>2183425</v>
      </c>
      <c r="J14" s="187">
        <v>12</v>
      </c>
      <c r="K14" s="188">
        <f t="shared" si="0"/>
        <v>7.365131556318361</v>
      </c>
      <c r="L14" s="188">
        <f t="shared" si="1"/>
        <v>28.606574470903212</v>
      </c>
      <c r="M14" s="108">
        <f t="shared" si="2"/>
        <v>33.342111590734739</v>
      </c>
      <c r="O14" s="124">
        <f t="shared" si="4"/>
        <v>25284013</v>
      </c>
      <c r="P14" s="6">
        <v>25284013</v>
      </c>
      <c r="Q14" s="6">
        <v>2477711</v>
      </c>
      <c r="R14" s="117">
        <f t="shared" si="5"/>
        <v>30938987</v>
      </c>
      <c r="S14" s="125">
        <v>56223000</v>
      </c>
      <c r="T14" s="164" t="s">
        <v>9</v>
      </c>
      <c r="U14" s="119">
        <f t="shared" si="6"/>
        <v>4.3601944691983618</v>
      </c>
      <c r="V14" s="119">
        <f t="shared" si="7"/>
        <v>23.789736225811939</v>
      </c>
      <c r="W14" s="120">
        <f t="shared" si="8"/>
        <v>29.381957782808406</v>
      </c>
    </row>
    <row r="15" spans="1:24">
      <c r="A15" s="160">
        <v>44288</v>
      </c>
      <c r="B15" s="4">
        <f>'NONcovid deaths ONS-NHS+'!B15+'Covid death ONS'!B16</f>
        <v>1115</v>
      </c>
      <c r="C15" s="102">
        <f>'Covid death ONS'!C16</f>
        <v>17224336</v>
      </c>
      <c r="D15" s="4">
        <f>'Table 5 ONS'!K18+'Covid death ONS'!E16</f>
        <v>198</v>
      </c>
      <c r="E15" s="4">
        <f>'Covid death ONS'!F16</f>
        <v>5251694</v>
      </c>
      <c r="F15" s="4">
        <f>'Table 5 ONS'!R18+'Covid death ONS'!H16</f>
        <v>4691</v>
      </c>
      <c r="G15" s="4">
        <f>'Covid death ONS'!I16</f>
        <v>13067664</v>
      </c>
      <c r="H15" s="4">
        <f>'Table 5 ONS'!Y18+'Covid death ONS'!K16</f>
        <v>1185</v>
      </c>
      <c r="I15" s="4">
        <f>'Covid death ONS'!L16</f>
        <v>3792492</v>
      </c>
      <c r="J15" s="187">
        <v>13</v>
      </c>
      <c r="K15" s="188">
        <f t="shared" si="0"/>
        <v>6.4733990326245374</v>
      </c>
      <c r="L15" s="188">
        <f t="shared" si="1"/>
        <v>27.469433810377694</v>
      </c>
      <c r="M15" s="108">
        <f t="shared" si="2"/>
        <v>31.2459459373942</v>
      </c>
      <c r="O15" s="124">
        <f t="shared" si="4"/>
        <v>26644910</v>
      </c>
      <c r="P15" s="38">
        <v>26644910</v>
      </c>
      <c r="Q15" s="37">
        <v>4146857</v>
      </c>
      <c r="R15" s="117">
        <f t="shared" si="5"/>
        <v>29578090</v>
      </c>
      <c r="S15" s="125">
        <v>56223000</v>
      </c>
      <c r="T15" s="164" t="s">
        <v>10</v>
      </c>
      <c r="U15" s="119">
        <f t="shared" si="6"/>
        <v>3.7696822208601026</v>
      </c>
      <c r="V15" s="119">
        <f t="shared" si="7"/>
        <v>22.796098767081592</v>
      </c>
      <c r="W15" s="120">
        <f t="shared" si="8"/>
        <v>28.575858776900194</v>
      </c>
    </row>
    <row r="16" spans="1:24">
      <c r="A16" s="160">
        <v>44295</v>
      </c>
      <c r="B16" s="4">
        <f>'NONcovid deaths ONS-NHS+'!B16+'Covid death ONS'!B17</f>
        <v>1003</v>
      </c>
      <c r="C16" s="102">
        <f>'Covid death ONS'!C17</f>
        <v>16960669</v>
      </c>
      <c r="D16" s="4">
        <f>'Table 5 ONS'!K19+'Covid death ONS'!E17</f>
        <v>133</v>
      </c>
      <c r="E16" s="4">
        <f>'Covid death ONS'!F17</f>
        <v>3211115</v>
      </c>
      <c r="F16" s="4">
        <f>'Table 5 ONS'!R19+'Covid death ONS'!H17</f>
        <v>4274</v>
      </c>
      <c r="G16" s="4">
        <f>'Covid death ONS'!I17</f>
        <v>13722962</v>
      </c>
      <c r="H16" s="4">
        <f>'Table 5 ONS'!Y19+'Covid death ONS'!K17</f>
        <v>1712</v>
      </c>
      <c r="I16" s="4">
        <f>'Covid death ONS'!L17</f>
        <v>5434251</v>
      </c>
      <c r="J16" s="187">
        <v>14</v>
      </c>
      <c r="K16" s="188">
        <f t="shared" si="0"/>
        <v>5.9136818246968907</v>
      </c>
      <c r="L16" s="188">
        <f t="shared" si="1"/>
        <v>27.355643211240466</v>
      </c>
      <c r="M16" s="108">
        <f t="shared" si="2"/>
        <v>31.50388158368099</v>
      </c>
      <c r="O16" s="124">
        <f t="shared" si="4"/>
        <v>26644910</v>
      </c>
      <c r="P16" s="38">
        <v>26644910</v>
      </c>
      <c r="Q16" s="37">
        <v>4146857</v>
      </c>
      <c r="R16" s="117">
        <f t="shared" si="5"/>
        <v>29578090</v>
      </c>
      <c r="S16" s="125">
        <v>56223000</v>
      </c>
      <c r="T16" s="164" t="s">
        <v>11</v>
      </c>
      <c r="U16" s="119">
        <f t="shared" si="6"/>
        <v>3.3910235583163075</v>
      </c>
      <c r="V16" s="119">
        <f t="shared" si="7"/>
        <v>22.964986558408341</v>
      </c>
      <c r="W16" s="120">
        <f t="shared" si="8"/>
        <v>41.284278671774793</v>
      </c>
    </row>
    <row r="17" spans="1:23">
      <c r="A17" s="160">
        <v>44302</v>
      </c>
      <c r="B17" s="4">
        <f>'NONcovid deaths ONS-NHS+'!B17+'Covid death ONS'!B18</f>
        <v>928</v>
      </c>
      <c r="C17" s="102">
        <f>'Covid death ONS'!C18</f>
        <v>16544821</v>
      </c>
      <c r="D17" s="4">
        <f>'Table 5 ONS'!K20+'Covid death ONS'!E18</f>
        <v>96</v>
      </c>
      <c r="E17" s="4">
        <f>'Covid death ONS'!F18</f>
        <v>1664254</v>
      </c>
      <c r="F17" s="4">
        <f>'Table 5 ONS'!R20+'Covid death ONS'!H18</f>
        <v>3819</v>
      </c>
      <c r="G17" s="4">
        <f>'Covid death ONS'!I18</f>
        <v>13828421</v>
      </c>
      <c r="H17" s="4">
        <f>'Table 5 ONS'!Y20+'Covid death ONS'!K18</f>
        <v>2299</v>
      </c>
      <c r="I17" s="4">
        <f>'Covid death ONS'!L18</f>
        <v>7284379</v>
      </c>
      <c r="J17" s="187">
        <v>15</v>
      </c>
      <c r="K17" s="188">
        <f t="shared" si="0"/>
        <v>5.6090059844104685</v>
      </c>
      <c r="L17" s="188">
        <f t="shared" si="1"/>
        <v>27.281842506937025</v>
      </c>
      <c r="M17" s="108">
        <f t="shared" si="2"/>
        <v>31.560686230082208</v>
      </c>
      <c r="O17" s="124">
        <f t="shared" si="4"/>
        <v>27447286</v>
      </c>
      <c r="P17" s="38">
        <v>27447286</v>
      </c>
      <c r="Q17" s="37">
        <v>7863747</v>
      </c>
      <c r="R17" s="117">
        <f t="shared" si="5"/>
        <v>28775714</v>
      </c>
      <c r="S17" s="125">
        <v>56223000</v>
      </c>
      <c r="T17" s="164" t="s">
        <v>12</v>
      </c>
      <c r="U17" s="119">
        <f t="shared" si="6"/>
        <v>3.2249416991008455</v>
      </c>
      <c r="V17" s="119">
        <f t="shared" si="7"/>
        <v>22.639761177116018</v>
      </c>
      <c r="W17" s="120">
        <f t="shared" si="8"/>
        <v>29.235426826422572</v>
      </c>
    </row>
    <row r="18" spans="1:23">
      <c r="A18" s="160">
        <v>44309</v>
      </c>
      <c r="B18" s="4">
        <f>'NONcovid deaths ONS-NHS+'!B18+'Covid death ONS'!B19</f>
        <v>841</v>
      </c>
      <c r="C18" s="102">
        <f>'Covid death ONS'!C19</f>
        <v>15927073</v>
      </c>
      <c r="D18" s="4">
        <f>'Table 5 ONS'!K21+'Covid death ONS'!E19</f>
        <v>47</v>
      </c>
      <c r="E18" s="4">
        <f>'Covid death ONS'!F19</f>
        <v>1078637</v>
      </c>
      <c r="F18" s="4">
        <f>'Table 5 ONS'!R21+'Covid death ONS'!H19</f>
        <v>3364</v>
      </c>
      <c r="G18" s="4">
        <f>'Covid death ONS'!I19</f>
        <v>13095580</v>
      </c>
      <c r="H18" s="4">
        <f>'Table 5 ONS'!Y21+'Covid death ONS'!K19</f>
        <v>2960</v>
      </c>
      <c r="I18" s="4">
        <f>'Covid death ONS'!L19</f>
        <v>9213443</v>
      </c>
      <c r="J18" s="187">
        <v>16</v>
      </c>
      <c r="K18" s="188">
        <f t="shared" si="0"/>
        <v>5.2803173564910511</v>
      </c>
      <c r="L18" s="188">
        <f t="shared" si="1"/>
        <v>27.240861206294262</v>
      </c>
      <c r="M18" s="108">
        <f t="shared" si="2"/>
        <v>32.12696925568433</v>
      </c>
      <c r="O18" s="124">
        <f t="shared" si="4"/>
        <v>28102852</v>
      </c>
      <c r="P18" s="6">
        <v>28102852</v>
      </c>
      <c r="Q18" s="6">
        <v>10086684</v>
      </c>
      <c r="R18" s="117">
        <f t="shared" si="5"/>
        <v>28120148</v>
      </c>
      <c r="S18" s="125">
        <v>56223000</v>
      </c>
      <c r="T18" s="164" t="s">
        <v>13</v>
      </c>
      <c r="U18" s="119">
        <f t="shared" si="6"/>
        <v>2.990738171079327</v>
      </c>
      <c r="V18" s="119">
        <f t="shared" si="7"/>
        <v>22.670296950644012</v>
      </c>
      <c r="W18" s="120">
        <f t="shared" si="8"/>
        <v>29.345620423917314</v>
      </c>
    </row>
    <row r="19" spans="1:23">
      <c r="A19" s="160">
        <v>44316</v>
      </c>
      <c r="B19" s="4">
        <f>'NONcovid deaths ONS-NHS+'!B19+'Covid death ONS'!B20</f>
        <v>742</v>
      </c>
      <c r="C19" s="102">
        <f>'Covid death ONS'!C20</f>
        <v>15509284</v>
      </c>
      <c r="D19" s="4">
        <f>'Table 5 ONS'!K22+'Covid death ONS'!E20</f>
        <v>30</v>
      </c>
      <c r="E19" s="4">
        <f>'Covid death ONS'!F20</f>
        <v>1231898</v>
      </c>
      <c r="F19" s="4">
        <f>'Table 5 ONS'!R22+'Covid death ONS'!H20</f>
        <v>2777</v>
      </c>
      <c r="G19" s="4">
        <f>'Covid death ONS'!I20</f>
        <v>11699011</v>
      </c>
      <c r="H19" s="4">
        <f>'Table 5 ONS'!Y22+'Covid death ONS'!K20</f>
        <v>3418</v>
      </c>
      <c r="I19" s="4">
        <f>'Covid death ONS'!L20</f>
        <v>10867328</v>
      </c>
      <c r="J19" s="187">
        <v>17</v>
      </c>
      <c r="K19" s="188">
        <f t="shared" si="0"/>
        <v>4.7842311740503298</v>
      </c>
      <c r="L19" s="188">
        <f t="shared" si="1"/>
        <v>26.15739981075069</v>
      </c>
      <c r="M19" s="108">
        <f t="shared" si="2"/>
        <v>31.452073591594914</v>
      </c>
      <c r="O19" s="124">
        <f t="shared" si="4"/>
        <v>28771540</v>
      </c>
      <c r="P19" s="6">
        <v>28771540</v>
      </c>
      <c r="Q19" s="6">
        <v>12506188</v>
      </c>
      <c r="R19" s="117">
        <f t="shared" si="5"/>
        <v>27451460</v>
      </c>
      <c r="S19" s="125">
        <v>56223000</v>
      </c>
      <c r="T19" s="164" t="s">
        <v>14</v>
      </c>
      <c r="U19" s="119">
        <f t="shared" si="6"/>
        <v>2.70295277555365</v>
      </c>
      <c r="V19" s="119">
        <f t="shared" si="7"/>
        <v>21.63596387263247</v>
      </c>
      <c r="W19" s="120">
        <f t="shared" si="8"/>
        <v>27.330470323970822</v>
      </c>
    </row>
    <row r="20" spans="1:23">
      <c r="A20" s="160">
        <v>44323</v>
      </c>
      <c r="B20" s="4">
        <f>'NONcovid deaths ONS-NHS+'!B20+'Covid death ONS'!B21</f>
        <v>623</v>
      </c>
      <c r="C20" s="102">
        <f>'Covid death ONS'!C21</f>
        <v>15030867</v>
      </c>
      <c r="D20" s="4">
        <f>'Table 5 ONS'!K23+'Covid death ONS'!E21</f>
        <v>33</v>
      </c>
      <c r="E20" s="4">
        <f>'Covid death ONS'!F21</f>
        <v>1347207</v>
      </c>
      <c r="F20" s="4">
        <f>'Table 5 ONS'!R23+'Covid death ONS'!H21</f>
        <v>2302</v>
      </c>
      <c r="G20" s="4">
        <f>'Covid death ONS'!I21</f>
        <v>10393566</v>
      </c>
      <c r="H20" s="4">
        <f>'Table 5 ONS'!Y23+'Covid death ONS'!K21</f>
        <v>4165</v>
      </c>
      <c r="I20" s="4">
        <f>'Covid death ONS'!L21</f>
        <v>12528914</v>
      </c>
      <c r="J20" s="187">
        <v>18</v>
      </c>
      <c r="K20" s="188">
        <f t="shared" si="0"/>
        <v>4.1448041553424693</v>
      </c>
      <c r="L20" s="188">
        <f t="shared" si="1"/>
        <v>26.782380835813829</v>
      </c>
      <c r="M20" s="108">
        <f t="shared" si="2"/>
        <v>33.243104709634054</v>
      </c>
      <c r="O20" s="124">
        <f t="shared" si="4"/>
        <v>28771540</v>
      </c>
      <c r="P20" s="6">
        <v>28771540</v>
      </c>
      <c r="Q20" s="6">
        <v>12506188</v>
      </c>
      <c r="R20" s="117">
        <f t="shared" si="5"/>
        <v>27451460</v>
      </c>
      <c r="S20" s="125">
        <v>56223000</v>
      </c>
      <c r="T20" s="164" t="s">
        <v>15</v>
      </c>
      <c r="U20" s="119">
        <f t="shared" si="6"/>
        <v>2.269460349285612</v>
      </c>
      <c r="V20" s="119">
        <f t="shared" si="7"/>
        <v>22.591769505560009</v>
      </c>
      <c r="W20" s="120">
        <f t="shared" si="8"/>
        <v>33.30351342871225</v>
      </c>
    </row>
    <row r="21" spans="1:23">
      <c r="A21" s="160">
        <v>44330</v>
      </c>
      <c r="B21" s="4">
        <f>'NONcovid deaths ONS-NHS+'!B21+'Covid death ONS'!B22</f>
        <v>597</v>
      </c>
      <c r="C21" s="102">
        <f>'Covid death ONS'!C22</f>
        <v>14401995</v>
      </c>
      <c r="D21" s="4">
        <f>'Table 5 ONS'!K24+'Covid death ONS'!E22</f>
        <v>30</v>
      </c>
      <c r="E21" s="4">
        <f>'Covid death ONS'!F22</f>
        <v>1482892</v>
      </c>
      <c r="F21" s="4">
        <f>'Table 5 ONS'!R24+'Covid death ONS'!H22</f>
        <v>1857</v>
      </c>
      <c r="G21" s="4">
        <f>'Covid death ONS'!I22</f>
        <v>9060935</v>
      </c>
      <c r="H21" s="4">
        <f>'Table 5 ONS'!Y24+'Covid death ONS'!K22</f>
        <v>4644</v>
      </c>
      <c r="I21" s="4">
        <f>'Covid death ONS'!L22</f>
        <v>14347609</v>
      </c>
      <c r="J21" s="187">
        <v>19</v>
      </c>
      <c r="K21" s="188">
        <f t="shared" si="0"/>
        <v>4.1452590422368569</v>
      </c>
      <c r="L21" s="188">
        <f t="shared" si="1"/>
        <v>26.237939827979389</v>
      </c>
      <c r="M21" s="108">
        <f t="shared" si="2"/>
        <v>32.367762461327175</v>
      </c>
      <c r="O21" s="124">
        <f t="shared" si="4"/>
        <v>30331992</v>
      </c>
      <c r="P21" s="6">
        <v>30331992</v>
      </c>
      <c r="Q21" s="6">
        <v>16660758</v>
      </c>
      <c r="R21" s="117">
        <f t="shared" si="5"/>
        <v>25891008</v>
      </c>
      <c r="S21" s="125">
        <v>56223000</v>
      </c>
      <c r="T21" s="164" t="s">
        <v>16</v>
      </c>
      <c r="U21" s="119">
        <f t="shared" si="6"/>
        <v>2.3058198429354317</v>
      </c>
      <c r="V21" s="119">
        <f t="shared" si="7"/>
        <v>21.531721358755469</v>
      </c>
      <c r="W21" s="120">
        <f t="shared" si="8"/>
        <v>27.873881848592966</v>
      </c>
    </row>
    <row r="22" spans="1:23" ht="14.4" customHeight="1">
      <c r="A22" s="160">
        <v>44337</v>
      </c>
      <c r="B22" s="4">
        <f>'NONcovid deaths ONS-NHS+'!B22+'Covid death ONS'!B23</f>
        <v>617</v>
      </c>
      <c r="C22" s="102">
        <f>'Covid death ONS'!C23</f>
        <v>13574870</v>
      </c>
      <c r="D22" s="4">
        <f>'Table 5 ONS'!K25+'Covid death ONS'!E23</f>
        <v>13</v>
      </c>
      <c r="E22" s="4">
        <f>'Covid death ONS'!F23</f>
        <v>1917779</v>
      </c>
      <c r="F22" s="4">
        <f>'Table 5 ONS'!R25+'Covid death ONS'!H23</f>
        <v>1460</v>
      </c>
      <c r="G22" s="4">
        <f>'Covid death ONS'!I23</f>
        <v>7767800</v>
      </c>
      <c r="H22" s="4">
        <f>'Table 5 ONS'!Y25+'Covid death ONS'!K23</f>
        <v>4963</v>
      </c>
      <c r="I22" s="4">
        <f>'Covid death ONS'!L23</f>
        <v>16025854</v>
      </c>
      <c r="J22" s="187">
        <v>20</v>
      </c>
      <c r="K22" s="188">
        <f t="shared" si="0"/>
        <v>4.5451632317657555</v>
      </c>
      <c r="L22" s="188">
        <f t="shared" si="1"/>
        <v>25.031665874087999</v>
      </c>
      <c r="M22" s="108">
        <f t="shared" si="2"/>
        <v>30.968708438252339</v>
      </c>
      <c r="O22" s="124">
        <f t="shared" si="4"/>
        <v>31546846</v>
      </c>
      <c r="P22" s="6">
        <v>31546846</v>
      </c>
      <c r="Q22" s="6">
        <v>18699556</v>
      </c>
      <c r="R22" s="117">
        <f t="shared" si="5"/>
        <v>24676154</v>
      </c>
      <c r="S22" s="125">
        <v>56223000</v>
      </c>
      <c r="T22" s="164" t="s">
        <v>17</v>
      </c>
      <c r="U22" s="119">
        <f t="shared" si="6"/>
        <v>2.5003896474304708</v>
      </c>
      <c r="V22" s="119">
        <f t="shared" si="7"/>
        <v>20.401405579499134</v>
      </c>
      <c r="W22" s="120">
        <f t="shared" si="8"/>
        <v>26.540737116966842</v>
      </c>
    </row>
    <row r="23" spans="1:23">
      <c r="A23" s="160">
        <v>44344</v>
      </c>
      <c r="B23" s="4">
        <f>'NONcovid deaths ONS-NHS+'!B23+'Covid death ONS'!B24</f>
        <v>489</v>
      </c>
      <c r="C23" s="102">
        <f>'Covid death ONS'!C24</f>
        <v>12851588</v>
      </c>
      <c r="D23" s="4">
        <f>'Table 5 ONS'!K26+'Covid death ONS'!E24</f>
        <v>23</v>
      </c>
      <c r="E23" s="4">
        <f>'Covid death ONS'!F24</f>
        <v>2165004</v>
      </c>
      <c r="F23" s="4">
        <f>'Table 5 ONS'!R26+'Covid death ONS'!H24</f>
        <v>1268</v>
      </c>
      <c r="G23" s="4">
        <f>'Covid death ONS'!I24</f>
        <v>6225273</v>
      </c>
      <c r="H23" s="4">
        <f>'Table 5 ONS'!Y26+'Covid death ONS'!K24</f>
        <v>5057</v>
      </c>
      <c r="I23" s="4">
        <f>'Covid death ONS'!L24</f>
        <v>18037385</v>
      </c>
      <c r="J23" s="187">
        <v>21</v>
      </c>
      <c r="K23" s="188">
        <f t="shared" si="0"/>
        <v>3.8049772526165637</v>
      </c>
      <c r="L23" s="188">
        <f t="shared" si="1"/>
        <v>24.020286016977213</v>
      </c>
      <c r="M23" s="108">
        <f t="shared" si="2"/>
        <v>28.036214783905759</v>
      </c>
      <c r="O23" s="124">
        <f t="shared" si="4"/>
        <v>32285684</v>
      </c>
      <c r="P23" s="6">
        <v>32285684</v>
      </c>
      <c r="Q23" s="6">
        <v>20403324</v>
      </c>
      <c r="R23" s="117">
        <f t="shared" si="5"/>
        <v>23937316</v>
      </c>
      <c r="S23" s="125">
        <v>56223000</v>
      </c>
      <c r="T23" s="164" t="s">
        <v>18</v>
      </c>
      <c r="U23" s="119">
        <f t="shared" si="6"/>
        <v>2.0428355459734919</v>
      </c>
      <c r="V23" s="119">
        <f t="shared" si="7"/>
        <v>19.66196534662236</v>
      </c>
      <c r="W23" s="120">
        <f t="shared" si="8"/>
        <v>24.785177160348969</v>
      </c>
    </row>
    <row r="24" spans="1:23">
      <c r="A24" s="160">
        <v>44351</v>
      </c>
      <c r="B24" s="4">
        <f>'NONcovid deaths ONS-NHS+'!B24+'Covid death ONS'!B25</f>
        <v>520</v>
      </c>
      <c r="C24" s="102">
        <f>'Covid death ONS'!C25</f>
        <v>12356247</v>
      </c>
      <c r="D24" s="4">
        <f>'Table 5 ONS'!K27+'Covid death ONS'!E25</f>
        <v>18</v>
      </c>
      <c r="E24" s="4">
        <f>'Covid death ONS'!F25</f>
        <v>2033912</v>
      </c>
      <c r="F24" s="4">
        <f>'Table 5 ONS'!R27+'Covid death ONS'!H25</f>
        <v>1017</v>
      </c>
      <c r="G24" s="4">
        <f>'Covid death ONS'!I25</f>
        <v>5306785</v>
      </c>
      <c r="H24" s="4">
        <f>'Table 5 ONS'!Y27+'Covid death ONS'!K25</f>
        <v>5352</v>
      </c>
      <c r="I24" s="4">
        <f>'Covid death ONS'!L25</f>
        <v>19575469</v>
      </c>
      <c r="J24" s="187">
        <v>22</v>
      </c>
      <c r="K24" s="188">
        <f t="shared" si="0"/>
        <v>4.2083975822108446</v>
      </c>
      <c r="L24" s="188">
        <f t="shared" si="1"/>
        <v>23.7292339481039</v>
      </c>
      <c r="M24" s="108">
        <f t="shared" si="2"/>
        <v>27.340341117753042</v>
      </c>
      <c r="O24" s="124">
        <f t="shared" si="4"/>
        <v>33525485</v>
      </c>
      <c r="P24" s="6">
        <v>33525485</v>
      </c>
      <c r="Q24" s="6">
        <v>23077511</v>
      </c>
      <c r="R24" s="117">
        <f t="shared" si="5"/>
        <v>22697515</v>
      </c>
      <c r="S24" s="125">
        <v>56223000</v>
      </c>
      <c r="T24" s="164" t="s">
        <v>19</v>
      </c>
      <c r="U24" s="119">
        <f t="shared" si="6"/>
        <v>2.2909996975439824</v>
      </c>
      <c r="V24" s="119">
        <f t="shared" si="7"/>
        <v>19.051178528811739</v>
      </c>
      <c r="W24" s="120">
        <f t="shared" si="8"/>
        <v>23.191409160199296</v>
      </c>
    </row>
    <row r="25" spans="1:23">
      <c r="A25" s="160">
        <v>44358</v>
      </c>
      <c r="B25" s="4">
        <f>'NONcovid deaths ONS-NHS+'!B25+'Covid death ONS'!B26</f>
        <v>450</v>
      </c>
      <c r="C25" s="102">
        <f>'Covid death ONS'!C26</f>
        <v>11757509</v>
      </c>
      <c r="D25" s="4">
        <f>'Table 5 ONS'!K28+'Covid death ONS'!E26</f>
        <v>15</v>
      </c>
      <c r="E25" s="4">
        <f>'Covid death ONS'!F26</f>
        <v>1806631</v>
      </c>
      <c r="F25" s="4">
        <f>'Table 5 ONS'!R28+'Covid death ONS'!H26</f>
        <v>860</v>
      </c>
      <c r="G25" s="4">
        <f>'Covid death ONS'!I26</f>
        <v>4641596</v>
      </c>
      <c r="H25" s="4">
        <f>'Table 5 ONS'!Y28+'Covid death ONS'!K26</f>
        <v>5437</v>
      </c>
      <c r="I25" s="4">
        <f>'Covid death ONS'!L26</f>
        <v>21059770</v>
      </c>
      <c r="J25" s="187">
        <v>23</v>
      </c>
      <c r="K25" s="188">
        <f t="shared" si="0"/>
        <v>3.8273413186415595</v>
      </c>
      <c r="L25" s="188">
        <f t="shared" si="1"/>
        <v>22.946054560061206</v>
      </c>
      <c r="M25" s="108">
        <f t="shared" si="2"/>
        <v>25.816996102046698</v>
      </c>
      <c r="O25" s="124">
        <f t="shared" si="4"/>
        <v>34499129</v>
      </c>
      <c r="P25" s="6">
        <v>34499129</v>
      </c>
      <c r="Q25" s="6">
        <v>24961654</v>
      </c>
      <c r="R25" s="117">
        <f t="shared" si="5"/>
        <v>21723871</v>
      </c>
      <c r="S25" s="125">
        <v>56223000</v>
      </c>
      <c r="T25" s="164" t="s">
        <v>20</v>
      </c>
      <c r="U25" s="119">
        <f t="shared" si="6"/>
        <v>2.0714540240088888</v>
      </c>
      <c r="V25" s="119">
        <f t="shared" si="7"/>
        <v>18.296114084503408</v>
      </c>
      <c r="W25" s="120">
        <f t="shared" si="8"/>
        <v>21.781409196682237</v>
      </c>
    </row>
    <row r="26" spans="1:23">
      <c r="A26" s="160">
        <v>44365</v>
      </c>
      <c r="B26" s="4">
        <f>'NONcovid deaths ONS-NHS+'!B26+'Covid death ONS'!B27</f>
        <v>461</v>
      </c>
      <c r="C26" s="102">
        <f>'Covid death ONS'!C27</f>
        <v>10970992</v>
      </c>
      <c r="D26" s="4">
        <f>'Table 5 ONS'!K29+'Covid death ONS'!E27</f>
        <v>9</v>
      </c>
      <c r="E26" s="4">
        <f>'Covid death ONS'!F27</f>
        <v>1870921</v>
      </c>
      <c r="F26" s="4">
        <f>'Table 5 ONS'!R29+'Covid death ONS'!H27</f>
        <v>712</v>
      </c>
      <c r="G26" s="4">
        <f>'Covid death ONS'!I27</f>
        <v>4381714</v>
      </c>
      <c r="H26" s="4">
        <f>'Table 5 ONS'!Y29+'Covid death ONS'!K27</f>
        <v>5539</v>
      </c>
      <c r="I26" s="4">
        <f>'Covid death ONS'!L27</f>
        <v>22035117</v>
      </c>
      <c r="J26" s="187">
        <v>24</v>
      </c>
      <c r="K26" s="188">
        <f t="shared" si="0"/>
        <v>4.2019901208568928</v>
      </c>
      <c r="L26" s="188">
        <f t="shared" si="1"/>
        <v>22.12971889742246</v>
      </c>
      <c r="M26" s="108">
        <f t="shared" si="2"/>
        <v>25.137148125875616</v>
      </c>
      <c r="O26" s="124">
        <f t="shared" si="4"/>
        <v>35704162</v>
      </c>
      <c r="P26" s="6">
        <v>35704162</v>
      </c>
      <c r="Q26" s="6">
        <v>26260696</v>
      </c>
      <c r="R26" s="117">
        <f t="shared" si="5"/>
        <v>20518838</v>
      </c>
      <c r="S26" s="125">
        <v>56223000</v>
      </c>
      <c r="T26" s="164" t="s">
        <v>21</v>
      </c>
      <c r="U26" s="119">
        <f t="shared" si="6"/>
        <v>2.2467159202679996</v>
      </c>
      <c r="V26" s="119">
        <f t="shared" si="7"/>
        <v>17.532969965798383</v>
      </c>
      <c r="W26" s="120">
        <f t="shared" si="8"/>
        <v>21.092357948167102</v>
      </c>
    </row>
    <row r="27" spans="1:23">
      <c r="A27" s="160">
        <v>44372</v>
      </c>
      <c r="B27" s="4">
        <f>'NONcovid deaths ONS-NHS+'!B27+'Covid death ONS'!B28</f>
        <v>460</v>
      </c>
      <c r="C27" s="102">
        <f>'Covid death ONS'!C28</f>
        <v>10125621</v>
      </c>
      <c r="D27" s="4">
        <f>'Table 5 ONS'!K30+'Covid death ONS'!E28</f>
        <v>8</v>
      </c>
      <c r="E27" s="4">
        <f>'Covid death ONS'!F28</f>
        <v>2221421</v>
      </c>
      <c r="F27" s="4">
        <f>'Table 5 ONS'!R30+'Covid death ONS'!H28</f>
        <v>642</v>
      </c>
      <c r="G27" s="4">
        <f>'Covid death ONS'!I28</f>
        <v>4235381</v>
      </c>
      <c r="H27" s="4">
        <f>'Table 5 ONS'!Y30+'Covid death ONS'!K28</f>
        <v>5586</v>
      </c>
      <c r="I27" s="4">
        <f>'Covid death ONS'!L28</f>
        <v>22669600</v>
      </c>
      <c r="J27" s="187">
        <v>25</v>
      </c>
      <c r="K27" s="188">
        <f t="shared" si="0"/>
        <v>4.5429312434269464</v>
      </c>
      <c r="L27" s="188">
        <f t="shared" si="1"/>
        <v>21.410128171684235</v>
      </c>
      <c r="M27" s="108">
        <f t="shared" si="2"/>
        <v>24.640928820976107</v>
      </c>
      <c r="O27" s="124">
        <f t="shared" si="4"/>
        <v>36944843</v>
      </c>
      <c r="P27" s="6">
        <v>36944843</v>
      </c>
      <c r="Q27" s="6">
        <v>27144408</v>
      </c>
      <c r="R27" s="117">
        <f t="shared" si="5"/>
        <v>19278157</v>
      </c>
      <c r="S27" s="125">
        <v>56223000</v>
      </c>
      <c r="T27" s="164" t="s">
        <v>22</v>
      </c>
      <c r="U27" s="119">
        <f t="shared" si="6"/>
        <v>2.3861202084825845</v>
      </c>
      <c r="V27" s="119">
        <f t="shared" si="7"/>
        <v>16.879216403761685</v>
      </c>
      <c r="W27" s="120">
        <f t="shared" si="8"/>
        <v>20.578824190971488</v>
      </c>
    </row>
    <row r="28" spans="1:23">
      <c r="A28" s="161">
        <v>44379</v>
      </c>
      <c r="B28" s="9">
        <f>'NONcovid deaths ONS-NHS+'!B28+'Covid death ONS'!B29</f>
        <v>436</v>
      </c>
      <c r="C28" s="102">
        <f>'Covid death ONS'!C29</f>
        <v>9531364</v>
      </c>
      <c r="D28" s="9">
        <f>'Table 5 ONS'!K31+'Covid death ONS'!E29</f>
        <v>8</v>
      </c>
      <c r="E28" s="9">
        <f>'Covid death ONS'!F29</f>
        <v>2217764</v>
      </c>
      <c r="F28" s="9">
        <f>'Table 5 ONS'!R31+'Covid death ONS'!H29</f>
        <v>568</v>
      </c>
      <c r="G28" s="9">
        <f>'Covid death ONS'!I29</f>
        <v>4186631</v>
      </c>
      <c r="H28" s="9">
        <f>'Table 5 ONS'!Y31+'Covid death ONS'!K29</f>
        <v>5944</v>
      </c>
      <c r="I28" s="9">
        <f>'Covid death ONS'!L29</f>
        <v>23309568</v>
      </c>
      <c r="J28" s="189">
        <v>26</v>
      </c>
      <c r="K28" s="104">
        <f t="shared" si="0"/>
        <v>4.5743715170252655</v>
      </c>
      <c r="L28" s="104">
        <f t="shared" si="1"/>
        <v>21.942546001016424</v>
      </c>
      <c r="M28" s="109">
        <f t="shared" si="2"/>
        <v>25.50025809144125</v>
      </c>
      <c r="O28" s="126">
        <f t="shared" si="4"/>
        <v>37859897</v>
      </c>
      <c r="P28" s="6">
        <v>37859897</v>
      </c>
      <c r="Q28" s="6">
        <v>28072972</v>
      </c>
      <c r="R28" s="128">
        <f t="shared" si="5"/>
        <v>18363103</v>
      </c>
      <c r="S28" s="129">
        <v>56223000</v>
      </c>
      <c r="T28" s="167" t="s">
        <v>23</v>
      </c>
      <c r="U28" s="119">
        <f t="shared" si="6"/>
        <v>2.3743263869946163</v>
      </c>
      <c r="V28" s="119">
        <f t="shared" si="7"/>
        <v>17.221388637164015</v>
      </c>
      <c r="W28" s="120">
        <f t="shared" si="8"/>
        <v>21.173390548033176</v>
      </c>
    </row>
    <row r="29" spans="1:23">
      <c r="A29" s="198"/>
      <c r="B29" s="4"/>
      <c r="C29" s="4"/>
      <c r="D29" s="4"/>
      <c r="E29" s="4"/>
      <c r="F29" s="199" t="s">
        <v>109</v>
      </c>
      <c r="I29" s="4"/>
      <c r="J29" s="187"/>
      <c r="K29" s="29">
        <f>SUM(K3:K28)/26</f>
        <v>11.927207248533996</v>
      </c>
      <c r="L29" s="29">
        <f t="shared" ref="L29:W29" si="9">SUM(L3:L28)/26</f>
        <v>34.177194322631308</v>
      </c>
      <c r="M29" s="29">
        <f t="shared" si="9"/>
        <v>33.338424132613163</v>
      </c>
      <c r="N29" s="188"/>
      <c r="O29" s="188"/>
      <c r="P29" s="188"/>
      <c r="Q29" s="188"/>
      <c r="R29" s="188"/>
      <c r="S29" s="188"/>
      <c r="T29" s="188"/>
      <c r="U29" s="29">
        <f t="shared" si="9"/>
        <v>6.7886673758687595</v>
      </c>
      <c r="V29" s="29">
        <f t="shared" si="9"/>
        <v>27.559695557484329</v>
      </c>
      <c r="W29" s="29">
        <f t="shared" si="9"/>
        <v>29.935489667142051</v>
      </c>
    </row>
    <row r="30" spans="1:23">
      <c r="A30" s="198"/>
      <c r="B30" s="4"/>
      <c r="C30" s="4"/>
      <c r="D30" s="4"/>
      <c r="E30" s="4"/>
      <c r="F30" s="4"/>
      <c r="G30" s="4"/>
      <c r="H30" s="4"/>
      <c r="I30" s="4"/>
      <c r="J30" s="187"/>
      <c r="K30" s="188"/>
      <c r="L30" s="188"/>
      <c r="M30" s="188"/>
      <c r="O30" s="117"/>
      <c r="P30" s="191"/>
      <c r="Q30" s="191"/>
      <c r="R30" s="117"/>
      <c r="S30" s="117"/>
      <c r="T30" s="190"/>
      <c r="U30" s="119"/>
      <c r="V30" s="119"/>
      <c r="W30" s="119"/>
    </row>
    <row r="31" spans="1:23">
      <c r="A31" s="198"/>
      <c r="B31" s="4"/>
      <c r="C31" s="4"/>
      <c r="D31" s="4"/>
      <c r="E31" s="4"/>
      <c r="F31" s="4"/>
      <c r="G31" s="4"/>
      <c r="H31" s="4"/>
      <c r="I31" s="4"/>
      <c r="J31" s="187"/>
      <c r="K31" s="188"/>
      <c r="L31" s="188"/>
      <c r="M31" s="188"/>
      <c r="O31" s="117"/>
      <c r="P31" s="191"/>
      <c r="Q31" s="191"/>
      <c r="R31" s="117"/>
      <c r="S31" s="117"/>
      <c r="T31" s="190"/>
      <c r="U31" s="119"/>
      <c r="V31" s="119"/>
      <c r="W31" s="119"/>
    </row>
    <row r="79" spans="2:19" s="114" customFormat="1" ht="13.8">
      <c r="B79" s="200" t="s">
        <v>25</v>
      </c>
      <c r="H79" s="132"/>
      <c r="K79" s="132"/>
      <c r="L79" s="132"/>
      <c r="S79" s="132"/>
    </row>
    <row r="80" spans="2:19" s="114" customFormat="1" ht="13.8">
      <c r="B80" s="200" t="s">
        <v>27</v>
      </c>
      <c r="H80" s="132"/>
      <c r="K80" s="132"/>
      <c r="L80" s="132"/>
      <c r="S80" s="132"/>
    </row>
    <row r="81" spans="2:19" s="114" customFormat="1" ht="13.8">
      <c r="B81" s="201" t="s">
        <v>28</v>
      </c>
      <c r="H81" s="132"/>
      <c r="K81" s="132"/>
      <c r="L81" s="132"/>
      <c r="S81" s="132"/>
    </row>
    <row r="82" spans="2:19" s="114" customFormat="1" ht="13.8">
      <c r="B82" s="202" t="s">
        <v>114</v>
      </c>
      <c r="H82" s="132"/>
      <c r="K82" s="132"/>
      <c r="L82" s="132"/>
      <c r="S82" s="132"/>
    </row>
    <row r="83" spans="2:19" ht="13.8">
      <c r="B83" s="202" t="s">
        <v>115</v>
      </c>
    </row>
    <row r="85" spans="2:19" ht="156">
      <c r="B85" s="112" t="s">
        <v>82</v>
      </c>
      <c r="C85" s="113"/>
      <c r="D85" s="115" t="s">
        <v>108</v>
      </c>
      <c r="E85" s="17" t="s">
        <v>31</v>
      </c>
      <c r="F85" s="25" t="s">
        <v>111</v>
      </c>
      <c r="G85" s="27" t="s">
        <v>112</v>
      </c>
      <c r="H85" s="114"/>
      <c r="I85" s="193" t="s">
        <v>98</v>
      </c>
      <c r="J85" s="115" t="s">
        <v>108</v>
      </c>
      <c r="K85" s="17" t="s">
        <v>31</v>
      </c>
      <c r="L85" s="25" t="s">
        <v>106</v>
      </c>
      <c r="M85" s="27" t="s">
        <v>107</v>
      </c>
    </row>
    <row r="86" spans="2:19">
      <c r="B86" s="121"/>
      <c r="C86" s="122"/>
      <c r="D86" s="122">
        <v>1</v>
      </c>
      <c r="E86" s="122">
        <v>1</v>
      </c>
      <c r="F86" s="119">
        <f>L3/K3</f>
        <v>1.2584584197350139</v>
      </c>
      <c r="G86" s="120">
        <f>M3/K3</f>
        <v>0.20840753676073107</v>
      </c>
      <c r="H86" s="114"/>
      <c r="I86" s="121"/>
      <c r="J86" s="122">
        <v>1</v>
      </c>
      <c r="K86" s="122"/>
      <c r="L86" s="122"/>
      <c r="M86" s="120"/>
    </row>
    <row r="87" spans="2:19">
      <c r="B87" s="121"/>
      <c r="C87" s="122"/>
      <c r="D87" s="122">
        <v>2</v>
      </c>
      <c r="E87" s="122">
        <v>1</v>
      </c>
      <c r="F87" s="119">
        <f t="shared" ref="F87:F111" si="10">L4/K4</f>
        <v>1.4599862063939835</v>
      </c>
      <c r="G87" s="120">
        <f t="shared" ref="G87:G111" si="11">M4/K4</f>
        <v>0.70983042642507643</v>
      </c>
      <c r="H87" s="114"/>
      <c r="I87" s="121"/>
      <c r="J87" s="122">
        <v>2</v>
      </c>
      <c r="K87" s="122"/>
      <c r="L87" s="122"/>
      <c r="M87" s="120"/>
    </row>
    <row r="88" spans="2:19">
      <c r="B88" s="121"/>
      <c r="C88" s="122"/>
      <c r="D88" s="122">
        <v>3</v>
      </c>
      <c r="E88" s="122">
        <v>1</v>
      </c>
      <c r="F88" s="119">
        <f t="shared" si="10"/>
        <v>1.5755009222250951</v>
      </c>
      <c r="G88" s="120">
        <f t="shared" si="11"/>
        <v>1.1246854381217839</v>
      </c>
      <c r="H88" s="114"/>
      <c r="I88" s="121"/>
      <c r="J88" s="122">
        <v>3</v>
      </c>
      <c r="K88" s="122">
        <v>1</v>
      </c>
      <c r="L88" s="119">
        <f>V5/U5</f>
        <v>2.1047492078092374</v>
      </c>
      <c r="M88" s="120">
        <f>W5/U5</f>
        <v>1.5286660887514416</v>
      </c>
    </row>
    <row r="89" spans="2:19">
      <c r="B89" s="121"/>
      <c r="C89" s="122"/>
      <c r="D89" s="122">
        <v>4</v>
      </c>
      <c r="E89" s="122">
        <v>1</v>
      </c>
      <c r="F89" s="119">
        <f t="shared" si="10"/>
        <v>2.0380249508647141</v>
      </c>
      <c r="G89" s="120">
        <f t="shared" si="11"/>
        <v>1.298314307843123</v>
      </c>
      <c r="H89" s="114"/>
      <c r="I89" s="121"/>
      <c r="J89" s="122">
        <v>4</v>
      </c>
      <c r="K89" s="122">
        <v>1</v>
      </c>
      <c r="L89" s="119">
        <f t="shared" ref="L89:L111" si="12">V6/U6</f>
        <v>2.697473059093328</v>
      </c>
      <c r="M89" s="120">
        <f t="shared" ref="M89:M111" si="13">W6/U6</f>
        <v>1.773715361893867</v>
      </c>
    </row>
    <row r="90" spans="2:19">
      <c r="B90" s="121"/>
      <c r="C90" s="122"/>
      <c r="D90" s="122">
        <v>5</v>
      </c>
      <c r="E90" s="122">
        <v>1</v>
      </c>
      <c r="F90" s="119">
        <f t="shared" si="10"/>
        <v>2.345842190838336</v>
      </c>
      <c r="G90" s="120">
        <f t="shared" si="11"/>
        <v>1.9418240335921513</v>
      </c>
      <c r="H90" s="114"/>
      <c r="I90" s="121"/>
      <c r="J90" s="122">
        <v>5</v>
      </c>
      <c r="K90" s="122">
        <v>1</v>
      </c>
      <c r="L90" s="119">
        <f t="shared" si="12"/>
        <v>2.9771921550157443</v>
      </c>
      <c r="M90" s="120">
        <f t="shared" si="13"/>
        <v>2.5996229698322497</v>
      </c>
    </row>
    <row r="91" spans="2:19">
      <c r="B91" s="121"/>
      <c r="C91" s="122"/>
      <c r="D91" s="122">
        <v>6</v>
      </c>
      <c r="E91" s="122">
        <v>1</v>
      </c>
      <c r="F91" s="119">
        <f t="shared" si="10"/>
        <v>2.4170412252032176</v>
      </c>
      <c r="G91" s="120">
        <f t="shared" si="11"/>
        <v>2.5026583901036612</v>
      </c>
      <c r="H91" s="114"/>
      <c r="I91" s="121"/>
      <c r="J91" s="122">
        <v>6</v>
      </c>
      <c r="K91" s="122">
        <v>1</v>
      </c>
      <c r="L91" s="119">
        <f t="shared" si="12"/>
        <v>3.1190475338015791</v>
      </c>
      <c r="M91" s="120">
        <f t="shared" si="13"/>
        <v>3.3930731717381115</v>
      </c>
    </row>
    <row r="92" spans="2:19">
      <c r="B92" s="121"/>
      <c r="C92" s="122"/>
      <c r="D92" s="122">
        <v>7</v>
      </c>
      <c r="E92" s="122">
        <v>1</v>
      </c>
      <c r="F92" s="119">
        <f t="shared" si="10"/>
        <v>2.7229543950503348</v>
      </c>
      <c r="G92" s="120">
        <f t="shared" si="11"/>
        <v>2.9821954938904076</v>
      </c>
      <c r="H92" s="114"/>
      <c r="I92" s="121"/>
      <c r="J92" s="122">
        <v>7</v>
      </c>
      <c r="K92" s="122">
        <v>1</v>
      </c>
      <c r="L92" s="119">
        <f t="shared" si="12"/>
        <v>3.5576340816914653</v>
      </c>
      <c r="M92" s="120">
        <f t="shared" si="13"/>
        <v>4.0948980717104799</v>
      </c>
    </row>
    <row r="93" spans="2:19">
      <c r="B93" s="121"/>
      <c r="C93" s="122"/>
      <c r="D93" s="122">
        <v>8</v>
      </c>
      <c r="E93" s="122">
        <v>1</v>
      </c>
      <c r="F93" s="119">
        <f t="shared" si="10"/>
        <v>3.3459433629699706</v>
      </c>
      <c r="G93" s="120">
        <f t="shared" si="11"/>
        <v>3.735524452999726</v>
      </c>
      <c r="H93" s="114"/>
      <c r="I93" s="121"/>
      <c r="J93" s="122">
        <v>8</v>
      </c>
      <c r="K93" s="122">
        <v>1</v>
      </c>
      <c r="L93" s="119">
        <f t="shared" si="12"/>
        <v>4.4208686353895192</v>
      </c>
      <c r="M93" s="120">
        <f t="shared" si="13"/>
        <v>5.1877280785329267</v>
      </c>
    </row>
    <row r="94" spans="2:19">
      <c r="B94" s="121"/>
      <c r="C94" s="122"/>
      <c r="D94" s="122">
        <v>9</v>
      </c>
      <c r="E94" s="122">
        <v>1</v>
      </c>
      <c r="F94" s="119">
        <f t="shared" si="10"/>
        <v>3.420588472246608</v>
      </c>
      <c r="G94" s="120">
        <f t="shared" si="11"/>
        <v>3.7373183532503949</v>
      </c>
      <c r="H94" s="114"/>
      <c r="I94" s="121"/>
      <c r="J94" s="122">
        <v>9</v>
      </c>
      <c r="K94" s="122">
        <v>1</v>
      </c>
      <c r="L94" s="119">
        <f t="shared" si="12"/>
        <v>4.5596690820908972</v>
      </c>
      <c r="M94" s="120">
        <f t="shared" si="13"/>
        <v>5.232537960823902</v>
      </c>
    </row>
    <row r="95" spans="2:19">
      <c r="B95" s="121"/>
      <c r="C95" s="122"/>
      <c r="D95" s="122">
        <v>10</v>
      </c>
      <c r="E95" s="122">
        <v>1</v>
      </c>
      <c r="F95" s="119">
        <f t="shared" si="10"/>
        <v>3.99482097951616</v>
      </c>
      <c r="G95" s="120">
        <f t="shared" si="11"/>
        <v>4.303107639858812</v>
      </c>
      <c r="H95" s="114"/>
      <c r="I95" s="121"/>
      <c r="J95" s="122">
        <v>10</v>
      </c>
      <c r="K95" s="122">
        <v>1</v>
      </c>
      <c r="L95" s="119">
        <f t="shared" si="12"/>
        <v>5.3716295787071981</v>
      </c>
      <c r="M95" s="120">
        <f t="shared" si="13"/>
        <v>6.0616628590620456</v>
      </c>
    </row>
    <row r="96" spans="2:19">
      <c r="B96" s="121"/>
      <c r="C96" s="122"/>
      <c r="D96" s="122">
        <v>11</v>
      </c>
      <c r="E96" s="122">
        <v>1</v>
      </c>
      <c r="F96" s="119">
        <f t="shared" si="10"/>
        <v>3.9234666876096957</v>
      </c>
      <c r="G96" s="120">
        <f t="shared" si="11"/>
        <v>4.5137883168014277</v>
      </c>
      <c r="H96" s="114"/>
      <c r="I96" s="121"/>
      <c r="J96" s="122">
        <v>11</v>
      </c>
      <c r="K96" s="122">
        <v>1</v>
      </c>
      <c r="L96" s="119">
        <f t="shared" si="12"/>
        <v>5.4089842183842061</v>
      </c>
      <c r="M96" s="120">
        <f t="shared" si="13"/>
        <v>6.5288462994696044</v>
      </c>
    </row>
    <row r="97" spans="2:13">
      <c r="B97" s="121"/>
      <c r="C97" s="122"/>
      <c r="D97" s="122">
        <v>12</v>
      </c>
      <c r="E97" s="122">
        <v>1</v>
      </c>
      <c r="F97" s="119">
        <f t="shared" si="10"/>
        <v>3.8840547860088597</v>
      </c>
      <c r="G97" s="120">
        <f t="shared" si="11"/>
        <v>4.5270218645492326</v>
      </c>
      <c r="H97" s="114"/>
      <c r="I97" s="121"/>
      <c r="J97" s="122">
        <v>12</v>
      </c>
      <c r="K97" s="122">
        <v>1</v>
      </c>
      <c r="L97" s="119">
        <f t="shared" si="12"/>
        <v>5.4561181602952153</v>
      </c>
      <c r="M97" s="120">
        <f t="shared" si="13"/>
        <v>6.7386805772932394</v>
      </c>
    </row>
    <row r="98" spans="2:13">
      <c r="B98" s="121"/>
      <c r="C98" s="122"/>
      <c r="D98" s="122">
        <v>13</v>
      </c>
      <c r="E98" s="122">
        <v>1</v>
      </c>
      <c r="F98" s="119">
        <f t="shared" si="10"/>
        <v>4.2434328043022935</v>
      </c>
      <c r="G98" s="120">
        <f t="shared" si="11"/>
        <v>4.8268221655920422</v>
      </c>
      <c r="H98" s="114"/>
      <c r="I98" s="121"/>
      <c r="J98" s="122">
        <v>13</v>
      </c>
      <c r="K98" s="122">
        <v>1</v>
      </c>
      <c r="L98" s="119">
        <f t="shared" si="12"/>
        <v>6.047220277862138</v>
      </c>
      <c r="M98" s="120">
        <f t="shared" si="13"/>
        <v>7.5804423563268513</v>
      </c>
    </row>
    <row r="99" spans="2:13">
      <c r="B99" s="121"/>
      <c r="C99" s="122"/>
      <c r="D99" s="122">
        <v>14</v>
      </c>
      <c r="E99" s="122">
        <v>1</v>
      </c>
      <c r="F99" s="119">
        <f t="shared" si="10"/>
        <v>4.6258226299894982</v>
      </c>
      <c r="G99" s="120">
        <f t="shared" si="11"/>
        <v>5.3272872159123539</v>
      </c>
      <c r="H99" s="114"/>
      <c r="I99" s="121"/>
      <c r="J99" s="122">
        <v>14</v>
      </c>
      <c r="K99" s="122">
        <v>1</v>
      </c>
      <c r="L99" s="119">
        <f t="shared" si="12"/>
        <v>6.7722875301434922</v>
      </c>
      <c r="M99" s="120">
        <f t="shared" si="13"/>
        <v>12.174577369280513</v>
      </c>
    </row>
    <row r="100" spans="2:13">
      <c r="B100" s="121"/>
      <c r="C100" s="122"/>
      <c r="D100" s="122">
        <v>15</v>
      </c>
      <c r="E100" s="122">
        <v>1</v>
      </c>
      <c r="F100" s="119">
        <f t="shared" si="10"/>
        <v>4.8639353537442283</v>
      </c>
      <c r="G100" s="120">
        <f t="shared" si="11"/>
        <v>5.6267877620029632</v>
      </c>
      <c r="H100" s="114"/>
      <c r="I100" s="121"/>
      <c r="J100" s="122">
        <v>15</v>
      </c>
      <c r="K100" s="122">
        <v>1</v>
      </c>
      <c r="L100" s="119">
        <f t="shared" si="12"/>
        <v>7.0202078950538143</v>
      </c>
      <c r="M100" s="120">
        <f t="shared" si="13"/>
        <v>9.0654125110459454</v>
      </c>
    </row>
    <row r="101" spans="2:13">
      <c r="B101" s="121"/>
      <c r="C101" s="122"/>
      <c r="D101" s="122">
        <v>16</v>
      </c>
      <c r="E101" s="122">
        <v>1</v>
      </c>
      <c r="F101" s="119">
        <f t="shared" si="10"/>
        <v>5.1589439359752296</v>
      </c>
      <c r="G101" s="120">
        <f t="shared" si="11"/>
        <v>6.0842875696080858</v>
      </c>
      <c r="H101" s="114"/>
      <c r="I101" s="121"/>
      <c r="J101" s="122">
        <v>16</v>
      </c>
      <c r="K101" s="122">
        <v>1</v>
      </c>
      <c r="L101" s="119">
        <f t="shared" si="12"/>
        <v>7.5801677224263777</v>
      </c>
      <c r="M101" s="120">
        <f t="shared" si="13"/>
        <v>9.8121663433100785</v>
      </c>
    </row>
    <row r="102" spans="2:13">
      <c r="B102" s="121"/>
      <c r="C102" s="122"/>
      <c r="D102" s="122">
        <v>17</v>
      </c>
      <c r="E102" s="122">
        <v>1</v>
      </c>
      <c r="F102" s="119">
        <f t="shared" si="10"/>
        <v>5.4674197084431091</v>
      </c>
      <c r="G102" s="120">
        <f t="shared" si="11"/>
        <v>6.574112422115169</v>
      </c>
      <c r="H102" s="114"/>
      <c r="I102" s="121"/>
      <c r="J102" s="122">
        <v>17</v>
      </c>
      <c r="K102" s="122">
        <v>1</v>
      </c>
      <c r="L102" s="119">
        <f t="shared" si="12"/>
        <v>8.0045659947576198</v>
      </c>
      <c r="M102" s="120">
        <f t="shared" si="13"/>
        <v>10.1113384485131</v>
      </c>
    </row>
    <row r="103" spans="2:13">
      <c r="B103" s="121"/>
      <c r="C103" s="122"/>
      <c r="D103" s="122">
        <v>18</v>
      </c>
      <c r="E103" s="122">
        <v>1</v>
      </c>
      <c r="F103" s="119">
        <f t="shared" si="10"/>
        <v>6.4616758312434435</v>
      </c>
      <c r="G103" s="120">
        <f t="shared" si="11"/>
        <v>8.0204283396080758</v>
      </c>
      <c r="H103" s="114"/>
      <c r="I103" s="121"/>
      <c r="J103" s="122">
        <v>18</v>
      </c>
      <c r="K103" s="122">
        <v>1</v>
      </c>
      <c r="L103" s="119">
        <f t="shared" si="12"/>
        <v>9.9546879118956717</v>
      </c>
      <c r="M103" s="120">
        <f t="shared" si="13"/>
        <v>14.674639915694335</v>
      </c>
    </row>
    <row r="104" spans="2:13">
      <c r="B104" s="121"/>
      <c r="C104" s="122"/>
      <c r="D104" s="122">
        <v>19</v>
      </c>
      <c r="E104" s="122">
        <v>1</v>
      </c>
      <c r="F104" s="119">
        <f t="shared" si="10"/>
        <v>6.3296261007179231</v>
      </c>
      <c r="G104" s="120">
        <f t="shared" si="11"/>
        <v>7.8083811244425734</v>
      </c>
      <c r="H104" s="114"/>
      <c r="I104" s="121"/>
      <c r="J104" s="122">
        <v>19</v>
      </c>
      <c r="K104" s="122">
        <v>1</v>
      </c>
      <c r="L104" s="119">
        <f t="shared" si="12"/>
        <v>9.3379894464540811</v>
      </c>
      <c r="M104" s="120">
        <f t="shared" si="13"/>
        <v>12.08849075264615</v>
      </c>
    </row>
    <row r="105" spans="2:13">
      <c r="B105" s="121"/>
      <c r="C105" s="122"/>
      <c r="D105" s="122">
        <v>20</v>
      </c>
      <c r="E105" s="122">
        <v>1</v>
      </c>
      <c r="F105" s="119">
        <f t="shared" si="10"/>
        <v>5.5073194509591721</v>
      </c>
      <c r="G105" s="120">
        <f t="shared" si="11"/>
        <v>6.8135525302622124</v>
      </c>
      <c r="H105" s="114"/>
      <c r="I105" s="121"/>
      <c r="J105" s="122">
        <v>20</v>
      </c>
      <c r="K105" s="122">
        <v>1</v>
      </c>
      <c r="L105" s="119">
        <f t="shared" si="12"/>
        <v>8.1592905331633681</v>
      </c>
      <c r="M105" s="120">
        <f t="shared" si="13"/>
        <v>10.614640459834519</v>
      </c>
    </row>
    <row r="106" spans="2:13">
      <c r="B106" s="121"/>
      <c r="C106" s="122"/>
      <c r="D106" s="122">
        <v>21</v>
      </c>
      <c r="E106" s="122">
        <v>1</v>
      </c>
      <c r="F106" s="119">
        <f t="shared" si="10"/>
        <v>6.3128592951401261</v>
      </c>
      <c r="G106" s="120">
        <f t="shared" si="11"/>
        <v>7.368300234811163</v>
      </c>
      <c r="H106" s="114"/>
      <c r="I106" s="121"/>
      <c r="J106" s="122">
        <v>21</v>
      </c>
      <c r="K106" s="122">
        <v>1</v>
      </c>
      <c r="L106" s="119">
        <f t="shared" si="12"/>
        <v>9.6248400344202238</v>
      </c>
      <c r="M106" s="120">
        <f t="shared" si="13"/>
        <v>12.132732470414231</v>
      </c>
    </row>
    <row r="107" spans="2:13">
      <c r="B107" s="121"/>
      <c r="C107" s="122"/>
      <c r="D107" s="122">
        <v>22</v>
      </c>
      <c r="E107" s="122">
        <v>1</v>
      </c>
      <c r="F107" s="119">
        <f t="shared" si="10"/>
        <v>5.6385437650684027</v>
      </c>
      <c r="G107" s="120">
        <f t="shared" si="11"/>
        <v>6.4966155368310128</v>
      </c>
      <c r="H107" s="114"/>
      <c r="I107" s="121"/>
      <c r="J107" s="122">
        <v>22</v>
      </c>
      <c r="K107" s="122">
        <v>1</v>
      </c>
      <c r="L107" s="119">
        <f t="shared" si="12"/>
        <v>8.315661738949661</v>
      </c>
      <c r="M107" s="120">
        <f t="shared" si="13"/>
        <v>10.12283379393771</v>
      </c>
    </row>
    <row r="108" spans="2:13">
      <c r="B108" s="121"/>
      <c r="C108" s="122"/>
      <c r="D108" s="122">
        <v>23</v>
      </c>
      <c r="E108" s="122">
        <v>1</v>
      </c>
      <c r="F108" s="119">
        <f t="shared" si="10"/>
        <v>5.9952987334313477</v>
      </c>
      <c r="G108" s="120">
        <f t="shared" si="11"/>
        <v>6.7454125338395325</v>
      </c>
      <c r="H108" s="114"/>
      <c r="I108" s="121"/>
      <c r="J108" s="122">
        <v>23</v>
      </c>
      <c r="K108" s="122">
        <v>1</v>
      </c>
      <c r="L108" s="119">
        <f t="shared" si="12"/>
        <v>8.8324982705118913</v>
      </c>
      <c r="M108" s="120">
        <f t="shared" si="13"/>
        <v>10.515033857487522</v>
      </c>
    </row>
    <row r="109" spans="2:13">
      <c r="B109" s="121"/>
      <c r="C109" s="122"/>
      <c r="D109" s="122">
        <v>24</v>
      </c>
      <c r="E109" s="122">
        <v>1</v>
      </c>
      <c r="F109" s="119">
        <f t="shared" si="10"/>
        <v>5.2664852274592322</v>
      </c>
      <c r="G109" s="120">
        <f t="shared" si="11"/>
        <v>5.9822006722732395</v>
      </c>
      <c r="H109" s="114"/>
      <c r="I109" s="121"/>
      <c r="J109" s="122">
        <v>24</v>
      </c>
      <c r="K109" s="122">
        <v>1</v>
      </c>
      <c r="L109" s="119">
        <f t="shared" si="12"/>
        <v>7.8038214834508146</v>
      </c>
      <c r="M109" s="120">
        <f t="shared" si="13"/>
        <v>9.3880840732419344</v>
      </c>
    </row>
    <row r="110" spans="2:13">
      <c r="B110" s="121"/>
      <c r="C110" s="122"/>
      <c r="D110" s="122">
        <v>25</v>
      </c>
      <c r="E110" s="122">
        <v>1</v>
      </c>
      <c r="F110" s="119">
        <f t="shared" si="10"/>
        <v>4.7128444223455981</v>
      </c>
      <c r="G110" s="120">
        <f t="shared" si="11"/>
        <v>5.4240153549821937</v>
      </c>
      <c r="H110" s="114"/>
      <c r="I110" s="121"/>
      <c r="J110" s="122">
        <v>25</v>
      </c>
      <c r="K110" s="122">
        <v>1</v>
      </c>
      <c r="L110" s="119">
        <f t="shared" si="12"/>
        <v>7.0739170406237646</v>
      </c>
      <c r="M110" s="120">
        <f t="shared" si="13"/>
        <v>8.6243870354118783</v>
      </c>
    </row>
    <row r="111" spans="2:13">
      <c r="B111" s="130"/>
      <c r="C111" s="131"/>
      <c r="D111" s="131">
        <v>26</v>
      </c>
      <c r="E111" s="131">
        <v>1</v>
      </c>
      <c r="F111" s="119">
        <f t="shared" si="10"/>
        <v>4.7968438766612822</v>
      </c>
      <c r="G111" s="120">
        <f t="shared" si="11"/>
        <v>5.5745927055842159</v>
      </c>
      <c r="H111" s="114"/>
      <c r="I111" s="130"/>
      <c r="J111" s="131">
        <v>26</v>
      </c>
      <c r="K111" s="131">
        <v>1</v>
      </c>
      <c r="L111" s="119">
        <f t="shared" si="12"/>
        <v>7.2531681960383585</v>
      </c>
      <c r="M111" s="120">
        <f t="shared" si="13"/>
        <v>8.9176410892834781</v>
      </c>
    </row>
  </sheetData>
  <mergeCells count="5">
    <mergeCell ref="J1:M1"/>
    <mergeCell ref="O1:S1"/>
    <mergeCell ref="T1:W1"/>
    <mergeCell ref="B85:C85"/>
    <mergeCell ref="B1:I1"/>
  </mergeCells>
  <hyperlinks>
    <hyperlink ref="B81" r:id="rId1"/>
    <hyperlink ref="B80" r:id="rId2"/>
    <hyperlink ref="B79" r:id="rId3"/>
  </hyperlinks>
  <pageMargins left="0.7" right="0.7" top="0.75" bottom="0.75" header="0.3" footer="0.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>
  <dimension ref="A1:AP55"/>
  <sheetViews>
    <sheetView topLeftCell="K1" workbookViewId="0">
      <selection activeCell="T6" sqref="T6"/>
    </sheetView>
  </sheetViews>
  <sheetFormatPr defaultColWidth="8.77734375" defaultRowHeight="13.2"/>
  <cols>
    <col min="1" max="1" width="12.77734375" style="42" bestFit="1" customWidth="1"/>
    <col min="2" max="2" width="15.77734375" style="42" customWidth="1"/>
    <col min="3" max="3" width="15" style="42" hidden="1" customWidth="1"/>
    <col min="4" max="4" width="11.21875" style="42" customWidth="1"/>
    <col min="5" max="5" width="13.21875" style="42" customWidth="1"/>
    <col min="6" max="6" width="11.21875" style="42" customWidth="1"/>
    <col min="7" max="7" width="2.5546875" style="43" customWidth="1"/>
    <col min="8" max="9" width="11.21875" style="42" customWidth="1"/>
    <col min="10" max="10" width="6" style="42" customWidth="1"/>
    <col min="11" max="13" width="11.21875" style="42" customWidth="1"/>
    <col min="14" max="14" width="2.5546875" style="43" customWidth="1"/>
    <col min="15" max="16" width="11.21875" style="42" customWidth="1"/>
    <col min="17" max="17" width="6" style="42" customWidth="1"/>
    <col min="18" max="18" width="11.21875" style="42" customWidth="1"/>
    <col min="19" max="19" width="12.77734375" style="42" customWidth="1"/>
    <col min="20" max="20" width="11.21875" style="42" customWidth="1"/>
    <col min="21" max="21" width="2.5546875" style="43" customWidth="1"/>
    <col min="22" max="22" width="11.44140625" style="42" customWidth="1"/>
    <col min="23" max="23" width="11.77734375" style="42" customWidth="1"/>
    <col min="24" max="24" width="7.21875" style="42" customWidth="1"/>
    <col min="25" max="25" width="8.77734375" style="42"/>
    <col min="26" max="26" width="12" style="42" customWidth="1"/>
    <col min="27" max="27" width="11.77734375" style="42" customWidth="1"/>
    <col min="28" max="28" width="3" style="42" customWidth="1"/>
    <col min="29" max="29" width="10.77734375" style="42" customWidth="1"/>
    <col min="30" max="30" width="10.5546875" style="42" customWidth="1"/>
    <col min="31" max="31" width="8.77734375" style="42"/>
    <col min="32" max="32" width="9.21875" style="42" bestFit="1" customWidth="1"/>
    <col min="33" max="16384" width="8.77734375" style="42"/>
  </cols>
  <sheetData>
    <row r="1" spans="1:32">
      <c r="A1" s="41" t="s">
        <v>53</v>
      </c>
      <c r="B1" s="41"/>
      <c r="C1" s="41"/>
    </row>
    <row r="2" spans="1:32" ht="15.6">
      <c r="A2" s="44" t="s">
        <v>54</v>
      </c>
      <c r="B2" s="44"/>
      <c r="C2" s="44"/>
    </row>
    <row r="3" spans="1:32" ht="13.8" thickBot="1">
      <c r="A3" s="45"/>
    </row>
    <row r="4" spans="1:32">
      <c r="A4" s="46"/>
      <c r="B4" s="47"/>
      <c r="C4" s="47"/>
      <c r="D4" s="48" t="s">
        <v>29</v>
      </c>
      <c r="E4" s="48"/>
      <c r="F4" s="48"/>
      <c r="G4" s="48"/>
      <c r="H4" s="48"/>
      <c r="I4" s="48"/>
      <c r="J4" s="49"/>
      <c r="K4" s="48" t="s">
        <v>55</v>
      </c>
      <c r="L4" s="48"/>
      <c r="M4" s="48"/>
      <c r="N4" s="48"/>
      <c r="O4" s="48"/>
      <c r="P4" s="48"/>
      <c r="Q4" s="49"/>
      <c r="R4" s="48" t="s">
        <v>56</v>
      </c>
      <c r="S4" s="48"/>
      <c r="T4" s="48"/>
      <c r="U4" s="48"/>
      <c r="V4" s="48"/>
      <c r="W4" s="48"/>
      <c r="X4" s="49"/>
      <c r="Y4" s="48" t="s">
        <v>57</v>
      </c>
      <c r="Z4" s="48"/>
      <c r="AA4" s="48"/>
      <c r="AB4" s="48"/>
      <c r="AC4" s="48"/>
      <c r="AD4" s="48"/>
    </row>
    <row r="5" spans="1:32" ht="39.6">
      <c r="A5" s="50" t="s">
        <v>58</v>
      </c>
      <c r="B5" s="51" t="s">
        <v>59</v>
      </c>
      <c r="C5" s="51" t="s">
        <v>59</v>
      </c>
      <c r="D5" s="52" t="s">
        <v>60</v>
      </c>
      <c r="E5" s="52" t="s">
        <v>61</v>
      </c>
      <c r="F5" s="53" t="s">
        <v>62</v>
      </c>
      <c r="G5" s="54"/>
      <c r="H5" s="52" t="s">
        <v>63</v>
      </c>
      <c r="I5" s="52" t="s">
        <v>64</v>
      </c>
      <c r="J5" s="52"/>
      <c r="K5" s="52" t="s">
        <v>60</v>
      </c>
      <c r="L5" s="52" t="s">
        <v>61</v>
      </c>
      <c r="M5" s="53" t="s">
        <v>62</v>
      </c>
      <c r="N5" s="54"/>
      <c r="O5" s="52" t="s">
        <v>63</v>
      </c>
      <c r="P5" s="52" t="s">
        <v>64</v>
      </c>
      <c r="Q5" s="52"/>
      <c r="R5" s="52" t="s">
        <v>60</v>
      </c>
      <c r="S5" s="52" t="s">
        <v>61</v>
      </c>
      <c r="T5" s="53" t="s">
        <v>62</v>
      </c>
      <c r="U5" s="54"/>
      <c r="V5" s="52" t="s">
        <v>63</v>
      </c>
      <c r="W5" s="52" t="s">
        <v>64</v>
      </c>
      <c r="X5" s="52"/>
      <c r="Y5" s="52" t="s">
        <v>60</v>
      </c>
      <c r="Z5" s="52" t="s">
        <v>61</v>
      </c>
      <c r="AA5" s="53" t="s">
        <v>62</v>
      </c>
      <c r="AB5" s="54"/>
      <c r="AC5" s="52" t="s">
        <v>63</v>
      </c>
      <c r="AD5" s="52" t="s">
        <v>64</v>
      </c>
    </row>
    <row r="6" spans="1:32" ht="13.8">
      <c r="A6" s="55">
        <v>44204</v>
      </c>
      <c r="B6" s="56">
        <v>1</v>
      </c>
      <c r="C6" s="57" t="s">
        <v>65</v>
      </c>
      <c r="D6" s="58">
        <v>7412</v>
      </c>
      <c r="E6" s="58">
        <v>37803666</v>
      </c>
      <c r="F6" s="59">
        <v>22.0380745</v>
      </c>
      <c r="G6" s="59"/>
      <c r="H6" s="59">
        <v>21.53095064</v>
      </c>
      <c r="I6" s="59">
        <v>22.54519835</v>
      </c>
      <c r="J6" s="60"/>
      <c r="K6" s="58">
        <v>378</v>
      </c>
      <c r="L6" s="58">
        <v>1199228</v>
      </c>
      <c r="M6" s="59">
        <v>8.8291187919999992</v>
      </c>
      <c r="N6" s="59"/>
      <c r="O6" s="59">
        <v>6.8404479890000003</v>
      </c>
      <c r="P6" s="59">
        <v>10.81778959</v>
      </c>
      <c r="Q6" s="60"/>
      <c r="R6" s="58">
        <v>42</v>
      </c>
      <c r="S6" s="58">
        <v>89296</v>
      </c>
      <c r="T6" s="59">
        <v>5.6472656969999999</v>
      </c>
      <c r="U6" s="59"/>
      <c r="V6" s="59">
        <v>4.0548025770000002</v>
      </c>
      <c r="W6" s="59">
        <v>7.6526550909999997</v>
      </c>
      <c r="X6" s="60"/>
      <c r="Y6" s="58">
        <v>17</v>
      </c>
      <c r="Z6" s="58">
        <v>267629</v>
      </c>
      <c r="AA6" s="59">
        <v>1.4650133830000001</v>
      </c>
      <c r="AB6" s="59" t="s">
        <v>66</v>
      </c>
      <c r="AC6" s="59">
        <v>-0.29842308299999998</v>
      </c>
      <c r="AD6" s="59">
        <v>4.0041827870000004</v>
      </c>
      <c r="AF6" s="61">
        <f>Z6+S6+L6</f>
        <v>1556153</v>
      </c>
    </row>
    <row r="7" spans="1:32" ht="13.8">
      <c r="A7" s="62">
        <v>44211</v>
      </c>
      <c r="B7" s="63">
        <v>2</v>
      </c>
      <c r="C7" s="64" t="s">
        <v>67</v>
      </c>
      <c r="D7" s="65">
        <v>6900</v>
      </c>
      <c r="E7" s="65">
        <v>36511424</v>
      </c>
      <c r="F7" s="66">
        <v>26.53076824</v>
      </c>
      <c r="G7" s="66"/>
      <c r="H7" s="66">
        <v>25.87826424</v>
      </c>
      <c r="I7" s="66">
        <v>27.183272240000001</v>
      </c>
      <c r="J7" s="67"/>
      <c r="K7" s="65">
        <v>690</v>
      </c>
      <c r="L7" s="65">
        <v>2110062</v>
      </c>
      <c r="M7" s="66">
        <v>8.9000132979999993</v>
      </c>
      <c r="N7" s="66"/>
      <c r="O7" s="66">
        <v>7.5796096640000004</v>
      </c>
      <c r="P7" s="66">
        <v>10.220416930000001</v>
      </c>
      <c r="Q7" s="67"/>
      <c r="R7" s="65">
        <v>195</v>
      </c>
      <c r="S7" s="65">
        <v>335607</v>
      </c>
      <c r="T7" s="66">
        <v>10.51859894</v>
      </c>
      <c r="U7" s="66"/>
      <c r="V7" s="66">
        <v>6.7267519389999997</v>
      </c>
      <c r="W7" s="66">
        <v>14.310445939999999</v>
      </c>
      <c r="X7" s="67"/>
      <c r="Y7" s="65">
        <v>87</v>
      </c>
      <c r="Z7" s="65">
        <v>399963</v>
      </c>
      <c r="AA7" s="66">
        <v>3.3447093799999998</v>
      </c>
      <c r="AB7" s="66"/>
      <c r="AC7" s="66">
        <v>0.28416361400000001</v>
      </c>
      <c r="AD7" s="66">
        <v>6.9351305830000003</v>
      </c>
    </row>
    <row r="8" spans="1:32" ht="13.8">
      <c r="A8" s="62">
        <v>44218</v>
      </c>
      <c r="B8" s="63">
        <v>3</v>
      </c>
      <c r="C8" s="64" t="s">
        <v>0</v>
      </c>
      <c r="D8" s="65">
        <v>6049</v>
      </c>
      <c r="E8" s="65">
        <v>34737408</v>
      </c>
      <c r="F8" s="66">
        <v>37.626975420000001</v>
      </c>
      <c r="G8" s="66"/>
      <c r="H8" s="66">
        <v>36.558148080000002</v>
      </c>
      <c r="I8" s="66">
        <v>38.695802759999999</v>
      </c>
      <c r="J8" s="67"/>
      <c r="K8" s="65">
        <v>1315</v>
      </c>
      <c r="L8" s="65">
        <v>3638226</v>
      </c>
      <c r="M8" s="66">
        <v>9.2810948280000005</v>
      </c>
      <c r="N8" s="66"/>
      <c r="O8" s="66">
        <v>8.3927151119999994</v>
      </c>
      <c r="P8" s="66">
        <v>10.16947454</v>
      </c>
      <c r="Q8" s="67"/>
      <c r="R8" s="65">
        <v>297</v>
      </c>
      <c r="S8" s="65">
        <v>570533</v>
      </c>
      <c r="T8" s="66">
        <v>11.07392885</v>
      </c>
      <c r="U8" s="66"/>
      <c r="V8" s="66">
        <v>8.0713929659999994</v>
      </c>
      <c r="W8" s="66">
        <v>14.07646474</v>
      </c>
      <c r="X8" s="67"/>
      <c r="Y8" s="65">
        <v>141</v>
      </c>
      <c r="Z8" s="65">
        <v>406528</v>
      </c>
      <c r="AA8" s="66">
        <v>5.0863526050000001</v>
      </c>
      <c r="AB8" s="66"/>
      <c r="AC8" s="66">
        <v>2.7446137610000001</v>
      </c>
      <c r="AD8" s="66">
        <v>7.4280914490000001</v>
      </c>
    </row>
    <row r="9" spans="1:32" ht="13.8">
      <c r="A9" s="62">
        <v>44225</v>
      </c>
      <c r="B9" s="63">
        <v>4</v>
      </c>
      <c r="C9" s="64" t="s">
        <v>1</v>
      </c>
      <c r="D9" s="65">
        <v>4945</v>
      </c>
      <c r="E9" s="65">
        <v>32897999</v>
      </c>
      <c r="F9" s="66">
        <v>47.718083059999998</v>
      </c>
      <c r="G9" s="66"/>
      <c r="H9" s="66">
        <v>46.126649010000001</v>
      </c>
      <c r="I9" s="66">
        <v>49.309517120000002</v>
      </c>
      <c r="J9" s="67"/>
      <c r="K9" s="65">
        <v>1999</v>
      </c>
      <c r="L9" s="65">
        <v>4895631</v>
      </c>
      <c r="M9" s="66">
        <v>10.71440364</v>
      </c>
      <c r="N9" s="66"/>
      <c r="O9" s="66">
        <v>10.04952396</v>
      </c>
      <c r="P9" s="66">
        <v>11.379283320000001</v>
      </c>
      <c r="Q9" s="67"/>
      <c r="R9" s="65">
        <v>541</v>
      </c>
      <c r="S9" s="65">
        <v>1142784</v>
      </c>
      <c r="T9" s="66">
        <v>12.227642550000001</v>
      </c>
      <c r="U9" s="66"/>
      <c r="V9" s="66">
        <v>10.007809200000001</v>
      </c>
      <c r="W9" s="66">
        <v>14.44747591</v>
      </c>
      <c r="X9" s="67"/>
      <c r="Y9" s="65">
        <v>139</v>
      </c>
      <c r="Z9" s="65">
        <v>411079</v>
      </c>
      <c r="AA9" s="66">
        <v>3.2818704520000002</v>
      </c>
      <c r="AB9" s="66"/>
      <c r="AC9" s="66">
        <v>2.1508679220000002</v>
      </c>
      <c r="AD9" s="66">
        <v>4.4128729819999997</v>
      </c>
    </row>
    <row r="10" spans="1:32" ht="13.8">
      <c r="A10" s="62">
        <v>44232</v>
      </c>
      <c r="B10" s="63">
        <v>5</v>
      </c>
      <c r="C10" s="64" t="s">
        <v>2</v>
      </c>
      <c r="D10" s="65">
        <v>4100</v>
      </c>
      <c r="E10" s="65">
        <v>31004385</v>
      </c>
      <c r="F10" s="66">
        <v>55.376919950000001</v>
      </c>
      <c r="G10" s="66"/>
      <c r="H10" s="66">
        <v>53.333412709999998</v>
      </c>
      <c r="I10" s="66">
        <v>57.420427189999998</v>
      </c>
      <c r="J10" s="67"/>
      <c r="K10" s="65">
        <v>1911</v>
      </c>
      <c r="L10" s="65">
        <v>5499801</v>
      </c>
      <c r="M10" s="66">
        <v>13.12002013</v>
      </c>
      <c r="N10" s="66"/>
      <c r="O10" s="66">
        <v>12.357580609999999</v>
      </c>
      <c r="P10" s="66">
        <v>13.88245964</v>
      </c>
      <c r="Q10" s="67"/>
      <c r="R10" s="65">
        <v>1149</v>
      </c>
      <c r="S10" s="65">
        <v>2418413</v>
      </c>
      <c r="T10" s="66">
        <v>11.07271238</v>
      </c>
      <c r="U10" s="66"/>
      <c r="V10" s="66">
        <v>9.8795739670000007</v>
      </c>
      <c r="W10" s="66">
        <v>12.26585079</v>
      </c>
      <c r="X10" s="67"/>
      <c r="Y10" s="65">
        <v>184</v>
      </c>
      <c r="Z10" s="65">
        <v>421167</v>
      </c>
      <c r="AA10" s="66">
        <v>6.2222133780000002</v>
      </c>
      <c r="AB10" s="66"/>
      <c r="AC10" s="66">
        <v>3.3177706699999998</v>
      </c>
      <c r="AD10" s="66">
        <v>9.1266560850000005</v>
      </c>
    </row>
    <row r="11" spans="1:32" ht="13.8">
      <c r="A11" s="62">
        <v>44239</v>
      </c>
      <c r="B11" s="63">
        <v>6</v>
      </c>
      <c r="C11" s="64" t="s">
        <v>3</v>
      </c>
      <c r="D11" s="65">
        <v>3401</v>
      </c>
      <c r="E11" s="65">
        <v>28941393</v>
      </c>
      <c r="F11" s="66">
        <v>63.871644449999998</v>
      </c>
      <c r="G11" s="66"/>
      <c r="H11" s="66">
        <v>61.314795259999997</v>
      </c>
      <c r="I11" s="66">
        <v>66.428493630000006</v>
      </c>
      <c r="J11" s="67"/>
      <c r="K11" s="65">
        <v>1508</v>
      </c>
      <c r="L11" s="65">
        <v>5794547</v>
      </c>
      <c r="M11" s="66">
        <v>16.72510643</v>
      </c>
      <c r="N11" s="66"/>
      <c r="O11" s="66">
        <v>15.735931259999999</v>
      </c>
      <c r="P11" s="66">
        <v>17.7142816</v>
      </c>
      <c r="Q11" s="67"/>
      <c r="R11" s="65">
        <v>2009</v>
      </c>
      <c r="S11" s="65">
        <v>4170308</v>
      </c>
      <c r="T11" s="66">
        <v>11.64792737</v>
      </c>
      <c r="U11" s="66"/>
      <c r="V11" s="66">
        <v>10.747954289999999</v>
      </c>
      <c r="W11" s="66">
        <v>12.547900439999999</v>
      </c>
      <c r="X11" s="67"/>
      <c r="Y11" s="65">
        <v>202</v>
      </c>
      <c r="Z11" s="65">
        <v>435150</v>
      </c>
      <c r="AA11" s="66">
        <v>4.8415837130000003</v>
      </c>
      <c r="AB11" s="66"/>
      <c r="AC11" s="66">
        <v>2.797859345</v>
      </c>
      <c r="AD11" s="66">
        <v>6.8853080799999997</v>
      </c>
    </row>
    <row r="12" spans="1:32" ht="13.8">
      <c r="A12" s="62">
        <v>44246</v>
      </c>
      <c r="B12" s="63">
        <v>7</v>
      </c>
      <c r="C12" s="64" t="s">
        <v>4</v>
      </c>
      <c r="D12" s="65">
        <v>2998</v>
      </c>
      <c r="E12" s="65">
        <v>27025851</v>
      </c>
      <c r="F12" s="66">
        <v>66.10999631</v>
      </c>
      <c r="G12" s="66"/>
      <c r="H12" s="66">
        <v>63.313793609999998</v>
      </c>
      <c r="I12" s="66">
        <v>68.906199000000001</v>
      </c>
      <c r="J12" s="67"/>
      <c r="K12" s="65">
        <v>1325</v>
      </c>
      <c r="L12" s="65">
        <v>5877448</v>
      </c>
      <c r="M12" s="66">
        <v>24.844671479999999</v>
      </c>
      <c r="N12" s="66"/>
      <c r="O12" s="66">
        <v>23.171986990000001</v>
      </c>
      <c r="P12" s="66">
        <v>26.517355970000001</v>
      </c>
      <c r="Q12" s="67"/>
      <c r="R12" s="65">
        <v>2999</v>
      </c>
      <c r="S12" s="65">
        <v>5984438</v>
      </c>
      <c r="T12" s="66">
        <v>13.07728904</v>
      </c>
      <c r="U12" s="66"/>
      <c r="V12" s="66">
        <v>12.3617875</v>
      </c>
      <c r="W12" s="66">
        <v>13.792790569999999</v>
      </c>
      <c r="X12" s="67"/>
      <c r="Y12" s="65">
        <v>206</v>
      </c>
      <c r="Z12" s="65">
        <v>452826</v>
      </c>
      <c r="AA12" s="66">
        <v>7.5539462669999997</v>
      </c>
      <c r="AB12" s="66"/>
      <c r="AC12" s="66">
        <v>4.3548303940000004</v>
      </c>
      <c r="AD12" s="66">
        <v>10.753062140000001</v>
      </c>
    </row>
    <row r="13" spans="1:32" ht="13.8">
      <c r="A13" s="62">
        <v>44253</v>
      </c>
      <c r="B13" s="63">
        <v>8</v>
      </c>
      <c r="C13" s="64" t="s">
        <v>5</v>
      </c>
      <c r="D13" s="65">
        <v>2198</v>
      </c>
      <c r="E13" s="65">
        <v>25261345</v>
      </c>
      <c r="F13" s="66">
        <v>53.890173900000001</v>
      </c>
      <c r="G13" s="66"/>
      <c r="H13" s="66">
        <v>51.251537499999998</v>
      </c>
      <c r="I13" s="66">
        <v>56.528810300000004</v>
      </c>
      <c r="J13" s="67"/>
      <c r="K13" s="65">
        <v>1105</v>
      </c>
      <c r="L13" s="65">
        <v>5753015</v>
      </c>
      <c r="M13" s="66">
        <v>33.66366094</v>
      </c>
      <c r="N13" s="66"/>
      <c r="O13" s="66">
        <v>31.158036809999999</v>
      </c>
      <c r="P13" s="66">
        <v>36.169285070000001</v>
      </c>
      <c r="Q13" s="67"/>
      <c r="R13" s="65">
        <v>3705</v>
      </c>
      <c r="S13" s="65">
        <v>7815751</v>
      </c>
      <c r="T13" s="66">
        <v>14.387397099999999</v>
      </c>
      <c r="U13" s="66"/>
      <c r="V13" s="66">
        <v>13.74294935</v>
      </c>
      <c r="W13" s="66">
        <v>15.03184486</v>
      </c>
      <c r="X13" s="67"/>
      <c r="Y13" s="65">
        <v>235</v>
      </c>
      <c r="Z13" s="65">
        <v>510095</v>
      </c>
      <c r="AA13" s="66">
        <v>5.8840064600000002</v>
      </c>
      <c r="AB13" s="66"/>
      <c r="AC13" s="66">
        <v>3.8495061439999998</v>
      </c>
      <c r="AD13" s="66">
        <v>7.9185067760000001</v>
      </c>
    </row>
    <row r="14" spans="1:32" ht="13.8">
      <c r="A14" s="62">
        <v>44260</v>
      </c>
      <c r="B14" s="63">
        <v>9</v>
      </c>
      <c r="C14" s="64" t="s">
        <v>6</v>
      </c>
      <c r="D14" s="65">
        <v>1839</v>
      </c>
      <c r="E14" s="65">
        <v>23795540</v>
      </c>
      <c r="F14" s="66">
        <v>47.914960659999998</v>
      </c>
      <c r="G14" s="66"/>
      <c r="H14" s="66">
        <v>45.349938350000002</v>
      </c>
      <c r="I14" s="66">
        <v>50.479982970000002</v>
      </c>
      <c r="J14" s="67"/>
      <c r="K14" s="65">
        <v>668</v>
      </c>
      <c r="L14" s="65">
        <v>5159690</v>
      </c>
      <c r="M14" s="66">
        <v>43.91464379</v>
      </c>
      <c r="N14" s="66"/>
      <c r="O14" s="66">
        <v>39.718428690000003</v>
      </c>
      <c r="P14" s="66">
        <v>48.110858899999997</v>
      </c>
      <c r="Q14" s="67"/>
      <c r="R14" s="65">
        <v>3996</v>
      </c>
      <c r="S14" s="65">
        <v>9709045</v>
      </c>
      <c r="T14" s="66">
        <v>14.525608800000001</v>
      </c>
      <c r="U14" s="66"/>
      <c r="V14" s="66">
        <v>13.941597939999999</v>
      </c>
      <c r="W14" s="66">
        <v>15.10961966</v>
      </c>
      <c r="X14" s="67"/>
      <c r="Y14" s="65">
        <v>257</v>
      </c>
      <c r="Z14" s="65">
        <v>676798</v>
      </c>
      <c r="AA14" s="66">
        <v>7.796158395</v>
      </c>
      <c r="AB14" s="66"/>
      <c r="AC14" s="66">
        <v>5.4602693579999997</v>
      </c>
      <c r="AD14" s="66">
        <v>10.13204743</v>
      </c>
    </row>
    <row r="15" spans="1:32" ht="13.8">
      <c r="A15" s="62">
        <v>44267</v>
      </c>
      <c r="B15" s="63">
        <v>10</v>
      </c>
      <c r="C15" s="64" t="s">
        <v>7</v>
      </c>
      <c r="D15" s="65">
        <v>1620</v>
      </c>
      <c r="E15" s="65">
        <v>22496119</v>
      </c>
      <c r="F15" s="66">
        <v>45.435723770000003</v>
      </c>
      <c r="G15" s="66"/>
      <c r="H15" s="66">
        <v>42.864130809999999</v>
      </c>
      <c r="I15" s="66">
        <v>48.007316729999999</v>
      </c>
      <c r="J15" s="67"/>
      <c r="K15" s="65">
        <v>444</v>
      </c>
      <c r="L15" s="65">
        <v>4544647</v>
      </c>
      <c r="M15" s="66">
        <v>45.324018180000003</v>
      </c>
      <c r="N15" s="66"/>
      <c r="O15" s="66">
        <v>39.807167399999997</v>
      </c>
      <c r="P15" s="66">
        <v>50.840868960000002</v>
      </c>
      <c r="Q15" s="67"/>
      <c r="R15" s="65">
        <v>4713</v>
      </c>
      <c r="S15" s="65">
        <v>11357055</v>
      </c>
      <c r="T15" s="66">
        <v>16.655014229999999</v>
      </c>
      <c r="U15" s="66"/>
      <c r="V15" s="66">
        <v>16.01138345</v>
      </c>
      <c r="W15" s="66">
        <v>17.298645010000001</v>
      </c>
      <c r="X15" s="67"/>
      <c r="Y15" s="65">
        <v>342</v>
      </c>
      <c r="Z15" s="65">
        <v>944609</v>
      </c>
      <c r="AA15" s="66">
        <v>7.440950548</v>
      </c>
      <c r="AB15" s="66"/>
      <c r="AC15" s="66">
        <v>5.5838712819999996</v>
      </c>
      <c r="AD15" s="66">
        <v>9.2980298139999995</v>
      </c>
    </row>
    <row r="16" spans="1:32" ht="13.8">
      <c r="A16" s="62">
        <v>44274</v>
      </c>
      <c r="B16" s="63">
        <v>11</v>
      </c>
      <c r="C16" s="64" t="s">
        <v>8</v>
      </c>
      <c r="D16" s="65">
        <v>1372</v>
      </c>
      <c r="E16" s="65">
        <v>20222106</v>
      </c>
      <c r="F16" s="66">
        <v>42.285285479999999</v>
      </c>
      <c r="G16" s="66"/>
      <c r="H16" s="66">
        <v>39.755744919999998</v>
      </c>
      <c r="I16" s="66">
        <v>44.814826050000001</v>
      </c>
      <c r="J16" s="68"/>
      <c r="K16" s="65">
        <v>319</v>
      </c>
      <c r="L16" s="65">
        <v>5050636</v>
      </c>
      <c r="M16" s="66">
        <v>52.453066730000003</v>
      </c>
      <c r="N16" s="66"/>
      <c r="O16" s="66">
        <v>35.258550739999997</v>
      </c>
      <c r="P16" s="66">
        <v>69.647582709999995</v>
      </c>
      <c r="Q16" s="68"/>
      <c r="R16" s="65">
        <v>4819</v>
      </c>
      <c r="S16" s="65">
        <v>12736263</v>
      </c>
      <c r="T16" s="66">
        <v>16.925470690000001</v>
      </c>
      <c r="U16" s="66"/>
      <c r="V16" s="66">
        <v>16.390169799999999</v>
      </c>
      <c r="W16" s="66">
        <v>17.460771579999999</v>
      </c>
      <c r="X16" s="67"/>
      <c r="Y16" s="65">
        <v>470</v>
      </c>
      <c r="Z16" s="65">
        <v>1333720</v>
      </c>
      <c r="AA16" s="66">
        <v>7.039687121</v>
      </c>
      <c r="AB16" s="66"/>
      <c r="AC16" s="66">
        <v>5.7555844199999999</v>
      </c>
      <c r="AD16" s="66">
        <v>8.3237898210000001</v>
      </c>
    </row>
    <row r="17" spans="1:30" ht="13.8">
      <c r="A17" s="62">
        <v>44281</v>
      </c>
      <c r="B17" s="63">
        <v>12</v>
      </c>
      <c r="C17" s="64" t="s">
        <v>9</v>
      </c>
      <c r="D17" s="65">
        <v>1183</v>
      </c>
      <c r="E17" s="65">
        <v>18316034</v>
      </c>
      <c r="F17" s="66">
        <v>40.717874700000003</v>
      </c>
      <c r="G17" s="66"/>
      <c r="H17" s="66">
        <v>38.168253489999998</v>
      </c>
      <c r="I17" s="66">
        <v>43.2674959</v>
      </c>
      <c r="J17" s="68"/>
      <c r="K17" s="65">
        <v>235</v>
      </c>
      <c r="L17" s="65">
        <v>5482719</v>
      </c>
      <c r="M17" s="66">
        <v>35.983927690000002</v>
      </c>
      <c r="N17" s="66"/>
      <c r="O17" s="66">
        <v>29.217647070000002</v>
      </c>
      <c r="P17" s="66">
        <v>42.750208309999998</v>
      </c>
      <c r="Q17" s="68"/>
      <c r="R17" s="65">
        <v>4786</v>
      </c>
      <c r="S17" s="65">
        <v>13360491</v>
      </c>
      <c r="T17" s="66">
        <v>18.69707987</v>
      </c>
      <c r="U17" s="66"/>
      <c r="V17" s="66">
        <v>18.105001819999998</v>
      </c>
      <c r="W17" s="66">
        <v>19.289157929999998</v>
      </c>
      <c r="X17" s="67"/>
      <c r="Y17" s="65">
        <v>711</v>
      </c>
      <c r="Z17" s="65">
        <v>2183425</v>
      </c>
      <c r="AA17" s="66">
        <v>7.3225674039999999</v>
      </c>
      <c r="AB17" s="66"/>
      <c r="AC17" s="66">
        <v>6.3996929529999997</v>
      </c>
      <c r="AD17" s="66">
        <v>8.2454418549999993</v>
      </c>
    </row>
    <row r="18" spans="1:30" ht="13.8">
      <c r="A18" s="62">
        <v>44288</v>
      </c>
      <c r="B18" s="63">
        <v>13</v>
      </c>
      <c r="C18" s="64" t="s">
        <v>10</v>
      </c>
      <c r="D18" s="65">
        <v>1025</v>
      </c>
      <c r="E18" s="65">
        <v>17224336</v>
      </c>
      <c r="F18" s="66">
        <v>38.831251020000003</v>
      </c>
      <c r="G18" s="66"/>
      <c r="H18" s="66">
        <v>36.252589980000003</v>
      </c>
      <c r="I18" s="66">
        <v>41.409912050000003</v>
      </c>
      <c r="J18" s="68"/>
      <c r="K18" s="65">
        <v>190</v>
      </c>
      <c r="L18" s="65">
        <v>5251694</v>
      </c>
      <c r="M18" s="66">
        <v>39.931248910000001</v>
      </c>
      <c r="N18" s="66"/>
      <c r="O18" s="66">
        <v>31.936037129999999</v>
      </c>
      <c r="P18" s="66">
        <v>47.9264607</v>
      </c>
      <c r="Q18" s="68"/>
      <c r="R18" s="65">
        <v>4531</v>
      </c>
      <c r="S18" s="65">
        <v>13067664</v>
      </c>
      <c r="T18" s="66">
        <v>24.32257315</v>
      </c>
      <c r="U18" s="66"/>
      <c r="V18" s="66">
        <v>23.548486220000001</v>
      </c>
      <c r="W18" s="66">
        <v>25.096660069999999</v>
      </c>
      <c r="X18" s="67"/>
      <c r="Y18" s="65">
        <v>1165</v>
      </c>
      <c r="Z18" s="65">
        <v>3792492</v>
      </c>
      <c r="AA18" s="66">
        <v>7.3920818419999996</v>
      </c>
      <c r="AB18" s="66"/>
      <c r="AC18" s="66">
        <v>6.6979659290000004</v>
      </c>
      <c r="AD18" s="66">
        <v>8.0861977550000006</v>
      </c>
    </row>
    <row r="19" spans="1:30" ht="13.8">
      <c r="A19" s="62">
        <v>44295</v>
      </c>
      <c r="B19" s="63">
        <v>14</v>
      </c>
      <c r="C19" s="64" t="s">
        <v>11</v>
      </c>
      <c r="D19" s="65">
        <v>919</v>
      </c>
      <c r="E19" s="65">
        <v>16960669</v>
      </c>
      <c r="F19" s="66">
        <v>36.553198899999998</v>
      </c>
      <c r="G19" s="66"/>
      <c r="H19" s="66">
        <v>33.992741129999999</v>
      </c>
      <c r="I19" s="66">
        <v>39.113656659999997</v>
      </c>
      <c r="J19" s="68"/>
      <c r="K19" s="65">
        <v>125</v>
      </c>
      <c r="L19" s="65">
        <v>3211115</v>
      </c>
      <c r="M19" s="66">
        <v>35.948213019999997</v>
      </c>
      <c r="N19" s="66"/>
      <c r="O19" s="66">
        <v>27.204603939999998</v>
      </c>
      <c r="P19" s="66">
        <v>44.691822100000003</v>
      </c>
      <c r="Q19" s="68"/>
      <c r="R19" s="65">
        <v>4156</v>
      </c>
      <c r="S19" s="65">
        <v>13722962</v>
      </c>
      <c r="T19" s="66">
        <v>32.4012314</v>
      </c>
      <c r="U19" s="66"/>
      <c r="V19" s="66">
        <v>31.309290659999998</v>
      </c>
      <c r="W19" s="66">
        <v>33.493172139999999</v>
      </c>
      <c r="X19" s="67"/>
      <c r="Y19" s="65">
        <v>1685</v>
      </c>
      <c r="Z19" s="65">
        <v>5434251</v>
      </c>
      <c r="AA19" s="66">
        <v>7.4021978419999996</v>
      </c>
      <c r="AB19" s="66"/>
      <c r="AC19" s="66">
        <v>6.8861600919999999</v>
      </c>
      <c r="AD19" s="66">
        <v>7.9182355920000003</v>
      </c>
    </row>
    <row r="20" spans="1:30" ht="13.8">
      <c r="A20" s="62">
        <v>44302</v>
      </c>
      <c r="B20" s="63">
        <v>15</v>
      </c>
      <c r="C20" s="64" t="s">
        <v>12</v>
      </c>
      <c r="D20" s="65">
        <v>874</v>
      </c>
      <c r="E20" s="65">
        <v>16544821</v>
      </c>
      <c r="F20" s="66">
        <v>36.557115230000001</v>
      </c>
      <c r="G20" s="66"/>
      <c r="H20" s="66">
        <v>33.921238010000003</v>
      </c>
      <c r="I20" s="66">
        <v>39.192992449999998</v>
      </c>
      <c r="J20" s="67"/>
      <c r="K20" s="65">
        <v>91</v>
      </c>
      <c r="L20" s="65">
        <v>1664254</v>
      </c>
      <c r="M20" s="66">
        <v>45.370718279999998</v>
      </c>
      <c r="N20" s="66"/>
      <c r="O20" s="66">
        <v>34.500775660000002</v>
      </c>
      <c r="P20" s="66">
        <v>58.077048619999999</v>
      </c>
      <c r="Q20" s="68"/>
      <c r="R20" s="65">
        <v>3721</v>
      </c>
      <c r="S20" s="65">
        <v>13828421</v>
      </c>
      <c r="T20" s="66">
        <v>46.00243571</v>
      </c>
      <c r="U20" s="66"/>
      <c r="V20" s="66">
        <v>44.291319469999998</v>
      </c>
      <c r="W20" s="66">
        <v>47.713551950000003</v>
      </c>
      <c r="X20" s="67"/>
      <c r="Y20" s="65">
        <v>2273</v>
      </c>
      <c r="Z20" s="65">
        <v>7284379</v>
      </c>
      <c r="AA20" s="66">
        <v>8.3305758589999996</v>
      </c>
      <c r="AB20" s="66"/>
      <c r="AC20" s="66">
        <v>7.8676927430000001</v>
      </c>
      <c r="AD20" s="66">
        <v>8.7934589760000001</v>
      </c>
    </row>
    <row r="21" spans="1:30" ht="13.8">
      <c r="A21" s="62">
        <v>44309</v>
      </c>
      <c r="B21" s="63">
        <v>16</v>
      </c>
      <c r="C21" s="64" t="s">
        <v>13</v>
      </c>
      <c r="D21" s="65">
        <v>795</v>
      </c>
      <c r="E21" s="65">
        <v>15927073</v>
      </c>
      <c r="F21" s="66">
        <v>38.249688089999999</v>
      </c>
      <c r="G21" s="66"/>
      <c r="H21" s="66">
        <v>35.353375499999999</v>
      </c>
      <c r="I21" s="66">
        <v>41.14600068</v>
      </c>
      <c r="K21" s="65">
        <v>44</v>
      </c>
      <c r="L21" s="65">
        <v>1078637</v>
      </c>
      <c r="M21" s="66">
        <v>46.695777960000001</v>
      </c>
      <c r="N21" s="66"/>
      <c r="O21" s="66">
        <v>32.958903929999998</v>
      </c>
      <c r="P21" s="66">
        <v>63.90204172</v>
      </c>
      <c r="R21" s="65">
        <v>3280</v>
      </c>
      <c r="S21" s="65">
        <v>13095580</v>
      </c>
      <c r="T21" s="66">
        <v>61.726876230000002</v>
      </c>
      <c r="U21" s="66"/>
      <c r="V21" s="66">
        <v>59.221145</v>
      </c>
      <c r="W21" s="66">
        <v>64.232607470000005</v>
      </c>
      <c r="Y21" s="65">
        <v>2946</v>
      </c>
      <c r="Z21" s="65">
        <v>9213443</v>
      </c>
      <c r="AA21" s="66">
        <v>9.3843569369999997</v>
      </c>
      <c r="AB21" s="66"/>
      <c r="AC21" s="66">
        <v>8.9526860970000008</v>
      </c>
      <c r="AD21" s="66">
        <v>9.8160277770000004</v>
      </c>
    </row>
    <row r="22" spans="1:30" ht="13.8">
      <c r="A22" s="62">
        <v>44316</v>
      </c>
      <c r="B22" s="63">
        <v>17</v>
      </c>
      <c r="C22" s="64" t="s">
        <v>14</v>
      </c>
      <c r="D22" s="65">
        <v>708</v>
      </c>
      <c r="E22" s="65">
        <v>15509284</v>
      </c>
      <c r="F22" s="66">
        <v>36.787894090000002</v>
      </c>
      <c r="G22" s="66"/>
      <c r="H22" s="66">
        <v>33.83204078</v>
      </c>
      <c r="I22" s="66">
        <v>39.743747409999997</v>
      </c>
      <c r="K22" s="65">
        <v>30</v>
      </c>
      <c r="L22" s="65">
        <v>1231898</v>
      </c>
      <c r="M22" s="66">
        <v>35.442833919999998</v>
      </c>
      <c r="N22" s="66"/>
      <c r="O22" s="66">
        <v>22.597417279999998</v>
      </c>
      <c r="P22" s="66">
        <v>52.326284080000001</v>
      </c>
      <c r="R22" s="65">
        <v>2734</v>
      </c>
      <c r="S22" s="65">
        <v>11699011</v>
      </c>
      <c r="T22" s="66">
        <v>77.638961570000006</v>
      </c>
      <c r="U22" s="66"/>
      <c r="V22" s="66">
        <v>74.202597740000002</v>
      </c>
      <c r="W22" s="66">
        <v>81.075325410000005</v>
      </c>
      <c r="Y22" s="65">
        <v>3394</v>
      </c>
      <c r="Z22" s="65">
        <v>10867328</v>
      </c>
      <c r="AA22" s="66">
        <v>10.30290368</v>
      </c>
      <c r="AB22" s="66"/>
      <c r="AC22" s="66">
        <v>9.8712228510000006</v>
      </c>
      <c r="AD22" s="66">
        <v>10.734584509999999</v>
      </c>
    </row>
    <row r="23" spans="1:30" ht="13.8">
      <c r="A23" s="62">
        <v>44323</v>
      </c>
      <c r="B23" s="63">
        <v>18</v>
      </c>
      <c r="C23" s="64" t="s">
        <v>15</v>
      </c>
      <c r="D23" s="65">
        <v>603</v>
      </c>
      <c r="E23" s="65">
        <v>15030867</v>
      </c>
      <c r="F23" s="66">
        <v>31.999369990000002</v>
      </c>
      <c r="G23" s="66"/>
      <c r="H23" s="66">
        <v>29.221700609999999</v>
      </c>
      <c r="I23" s="66">
        <v>34.777039360000003</v>
      </c>
      <c r="J23" s="67"/>
      <c r="K23" s="65">
        <v>33</v>
      </c>
      <c r="L23" s="65">
        <v>1347207</v>
      </c>
      <c r="M23" s="66">
        <v>36.991169929999998</v>
      </c>
      <c r="N23" s="66"/>
      <c r="O23" s="66">
        <v>22.039717249999999</v>
      </c>
      <c r="P23" s="66">
        <v>56.390877690000003</v>
      </c>
      <c r="Q23" s="67"/>
      <c r="R23" s="65">
        <v>2266</v>
      </c>
      <c r="S23" s="65">
        <v>10393566</v>
      </c>
      <c r="T23" s="66">
        <v>92.289752410000006</v>
      </c>
      <c r="U23" s="66"/>
      <c r="V23" s="66">
        <v>87.8605254</v>
      </c>
      <c r="W23" s="66">
        <v>96.718979419999997</v>
      </c>
      <c r="X23" s="67"/>
      <c r="Y23" s="65">
        <v>4137</v>
      </c>
      <c r="Z23" s="65">
        <v>12528914</v>
      </c>
      <c r="AA23" s="66">
        <v>11.74925928</v>
      </c>
      <c r="AB23" s="66"/>
      <c r="AC23" s="66">
        <v>11.34248047</v>
      </c>
      <c r="AD23" s="66">
        <v>12.156038089999999</v>
      </c>
    </row>
    <row r="24" spans="1:30" ht="13.8">
      <c r="A24" s="62">
        <v>44330</v>
      </c>
      <c r="B24" s="63">
        <v>19</v>
      </c>
      <c r="C24" s="64" t="s">
        <v>16</v>
      </c>
      <c r="D24" s="65">
        <v>578</v>
      </c>
      <c r="E24" s="65">
        <v>14401995</v>
      </c>
      <c r="F24" s="66">
        <v>30.950713579999999</v>
      </c>
      <c r="G24" s="66"/>
      <c r="H24" s="66">
        <v>28.211960479999998</v>
      </c>
      <c r="I24" s="66">
        <v>33.689466680000002</v>
      </c>
      <c r="J24" s="67"/>
      <c r="K24" s="65">
        <v>28</v>
      </c>
      <c r="L24" s="65">
        <v>1482892</v>
      </c>
      <c r="M24" s="66">
        <v>48.0571445</v>
      </c>
      <c r="N24" s="66"/>
      <c r="O24" s="66">
        <v>30.529519440000001</v>
      </c>
      <c r="P24" s="66">
        <v>71.319344990000005</v>
      </c>
      <c r="Q24" s="67"/>
      <c r="R24" s="65">
        <v>1830</v>
      </c>
      <c r="S24" s="65">
        <v>9060935</v>
      </c>
      <c r="T24" s="66">
        <v>97.183412559999994</v>
      </c>
      <c r="U24" s="66"/>
      <c r="V24" s="66">
        <v>91.899276540000002</v>
      </c>
      <c r="W24" s="66">
        <v>102.4675486</v>
      </c>
      <c r="X24" s="67"/>
      <c r="Y24" s="65">
        <v>4626</v>
      </c>
      <c r="Z24" s="65">
        <v>14347609</v>
      </c>
      <c r="AA24" s="66">
        <v>12.698867809999999</v>
      </c>
      <c r="AB24" s="66"/>
      <c r="AC24" s="66">
        <v>12.28938091</v>
      </c>
      <c r="AD24" s="66">
        <v>13.10835471</v>
      </c>
    </row>
    <row r="25" spans="1:30" ht="13.8">
      <c r="A25" s="62">
        <v>44337</v>
      </c>
      <c r="B25" s="63">
        <v>20</v>
      </c>
      <c r="C25" s="64" t="s">
        <v>17</v>
      </c>
      <c r="D25" s="65">
        <v>600</v>
      </c>
      <c r="E25" s="65">
        <v>13574870</v>
      </c>
      <c r="F25" s="66">
        <v>32.672837780000002</v>
      </c>
      <c r="G25" s="66"/>
      <c r="H25" s="66">
        <v>29.833922390000001</v>
      </c>
      <c r="I25" s="66">
        <v>35.511753169999999</v>
      </c>
      <c r="J25" s="67"/>
      <c r="K25" s="65">
        <v>13</v>
      </c>
      <c r="L25" s="65">
        <v>1917779</v>
      </c>
      <c r="M25" s="66">
        <v>18.678727139999999</v>
      </c>
      <c r="N25" s="66" t="s">
        <v>66</v>
      </c>
      <c r="O25" s="66">
        <v>8.6963583549999992</v>
      </c>
      <c r="P25" s="66">
        <v>33.838459589999999</v>
      </c>
      <c r="Q25" s="67"/>
      <c r="R25" s="65">
        <v>1441</v>
      </c>
      <c r="S25" s="65">
        <v>7767800</v>
      </c>
      <c r="T25" s="66">
        <v>97.464962450000002</v>
      </c>
      <c r="U25" s="66"/>
      <c r="V25" s="66">
        <v>91.567998959999997</v>
      </c>
      <c r="W25" s="66">
        <v>103.3619259</v>
      </c>
      <c r="X25" s="67"/>
      <c r="Y25" s="65">
        <v>4946</v>
      </c>
      <c r="Z25" s="65">
        <v>16025854</v>
      </c>
      <c r="AA25" s="66">
        <v>13.343904090000001</v>
      </c>
      <c r="AB25" s="66"/>
      <c r="AC25" s="66">
        <v>12.91927883</v>
      </c>
      <c r="AD25" s="66">
        <v>13.76852935</v>
      </c>
    </row>
    <row r="26" spans="1:30" ht="13.8">
      <c r="A26" s="62">
        <v>44344</v>
      </c>
      <c r="B26" s="63">
        <v>21</v>
      </c>
      <c r="C26" s="64" t="s">
        <v>18</v>
      </c>
      <c r="D26" s="65">
        <v>475</v>
      </c>
      <c r="E26" s="65">
        <v>12851588</v>
      </c>
      <c r="F26" s="66">
        <v>26.073330930000001</v>
      </c>
      <c r="G26" s="66"/>
      <c r="H26" s="66">
        <v>23.52878041</v>
      </c>
      <c r="I26" s="66">
        <v>28.61788146</v>
      </c>
      <c r="J26" s="67"/>
      <c r="K26" s="65">
        <v>22</v>
      </c>
      <c r="L26" s="65">
        <v>2165004</v>
      </c>
      <c r="M26" s="66">
        <v>27.033407870000001</v>
      </c>
      <c r="N26" s="66"/>
      <c r="O26" s="66">
        <v>14.069182039999999</v>
      </c>
      <c r="P26" s="66">
        <v>44.883831700000002</v>
      </c>
      <c r="Q26" s="67"/>
      <c r="R26" s="65">
        <v>1248</v>
      </c>
      <c r="S26" s="65">
        <v>6225273</v>
      </c>
      <c r="T26" s="66">
        <v>106.81133269999999</v>
      </c>
      <c r="U26" s="66"/>
      <c r="V26" s="66">
        <v>99.912456649999996</v>
      </c>
      <c r="W26" s="66">
        <v>113.7102088</v>
      </c>
      <c r="X26" s="67"/>
      <c r="Y26" s="65">
        <v>5034</v>
      </c>
      <c r="Z26" s="65">
        <v>18037385</v>
      </c>
      <c r="AA26" s="66">
        <v>13.142894160000001</v>
      </c>
      <c r="AB26" s="66"/>
      <c r="AC26" s="66">
        <v>12.75670669</v>
      </c>
      <c r="AD26" s="66">
        <v>13.52908163</v>
      </c>
    </row>
    <row r="27" spans="1:30" ht="13.8">
      <c r="A27" s="62">
        <v>44351</v>
      </c>
      <c r="B27" s="63">
        <v>22</v>
      </c>
      <c r="C27" s="64" t="s">
        <v>19</v>
      </c>
      <c r="D27" s="65">
        <v>502</v>
      </c>
      <c r="E27" s="65">
        <v>12356247</v>
      </c>
      <c r="F27" s="66">
        <v>28.622988809999999</v>
      </c>
      <c r="G27" s="66"/>
      <c r="H27" s="66">
        <v>25.929672960000001</v>
      </c>
      <c r="I27" s="66">
        <v>31.31630466</v>
      </c>
      <c r="J27" s="67"/>
      <c r="K27" s="65">
        <v>17</v>
      </c>
      <c r="L27" s="65">
        <v>2033912</v>
      </c>
      <c r="M27" s="66">
        <v>28.47817817</v>
      </c>
      <c r="N27" s="66" t="s">
        <v>66</v>
      </c>
      <c r="O27" s="66">
        <v>14.41879028</v>
      </c>
      <c r="P27" s="66">
        <v>48.722268759999999</v>
      </c>
      <c r="Q27" s="67"/>
      <c r="R27" s="65">
        <v>1007</v>
      </c>
      <c r="S27" s="65">
        <v>5306785</v>
      </c>
      <c r="T27" s="66">
        <v>99.978392249999999</v>
      </c>
      <c r="U27" s="66"/>
      <c r="V27" s="66">
        <v>92.954633849999993</v>
      </c>
      <c r="W27" s="66">
        <v>107.00215059999999</v>
      </c>
      <c r="X27" s="67"/>
      <c r="Y27" s="65">
        <v>5325</v>
      </c>
      <c r="Z27" s="65">
        <v>19575469</v>
      </c>
      <c r="AA27" s="66">
        <v>13.6547409</v>
      </c>
      <c r="AB27" s="66"/>
      <c r="AC27" s="66">
        <v>13.25020672</v>
      </c>
      <c r="AD27" s="66">
        <v>14.05927507</v>
      </c>
    </row>
    <row r="28" spans="1:30" ht="13.8">
      <c r="A28" s="62">
        <v>44358</v>
      </c>
      <c r="B28" s="63">
        <v>23</v>
      </c>
      <c r="C28" s="64" t="s">
        <v>20</v>
      </c>
      <c r="D28" s="65">
        <v>430</v>
      </c>
      <c r="E28" s="65">
        <v>11757509</v>
      </c>
      <c r="F28" s="66">
        <v>25.223856179999999</v>
      </c>
      <c r="G28" s="66"/>
      <c r="H28" s="66">
        <v>22.665249540000001</v>
      </c>
      <c r="I28" s="66">
        <v>27.782462819999999</v>
      </c>
      <c r="J28" s="67"/>
      <c r="K28" s="65">
        <v>14</v>
      </c>
      <c r="L28" s="65">
        <v>1806631</v>
      </c>
      <c r="M28" s="66">
        <v>33.536608809999997</v>
      </c>
      <c r="N28" s="66" t="s">
        <v>66</v>
      </c>
      <c r="O28" s="66">
        <v>11.83437047</v>
      </c>
      <c r="P28" s="66">
        <v>65.989184899999998</v>
      </c>
      <c r="Q28" s="67"/>
      <c r="R28" s="65">
        <v>850</v>
      </c>
      <c r="S28" s="65">
        <v>4641596</v>
      </c>
      <c r="T28" s="66">
        <v>97.975686780000004</v>
      </c>
      <c r="U28" s="66"/>
      <c r="V28" s="66">
        <v>90.590253959999998</v>
      </c>
      <c r="W28" s="66">
        <v>105.36111959999999</v>
      </c>
      <c r="X28" s="67"/>
      <c r="Y28" s="65">
        <v>5408</v>
      </c>
      <c r="Z28" s="65">
        <v>21059770</v>
      </c>
      <c r="AA28" s="66">
        <v>13.70303043</v>
      </c>
      <c r="AB28" s="66"/>
      <c r="AC28" s="66">
        <v>13.313948269999999</v>
      </c>
      <c r="AD28" s="66">
        <v>14.092112589999999</v>
      </c>
    </row>
    <row r="29" spans="1:30" ht="13.8">
      <c r="A29" s="62">
        <v>44365</v>
      </c>
      <c r="B29" s="63">
        <v>24</v>
      </c>
      <c r="C29" s="64" t="s">
        <v>21</v>
      </c>
      <c r="D29" s="65">
        <v>448</v>
      </c>
      <c r="E29" s="65">
        <v>10970992</v>
      </c>
      <c r="F29" s="66">
        <v>25.78696746</v>
      </c>
      <c r="G29" s="66"/>
      <c r="H29" s="66">
        <v>23.228357519999999</v>
      </c>
      <c r="I29" s="66">
        <v>28.345577410000001</v>
      </c>
      <c r="J29" s="67"/>
      <c r="K29" s="65">
        <v>9</v>
      </c>
      <c r="L29" s="65">
        <v>1870921</v>
      </c>
      <c r="M29" s="66" t="s">
        <v>68</v>
      </c>
      <c r="N29" s="66" t="s">
        <v>68</v>
      </c>
      <c r="O29" s="66" t="s">
        <v>68</v>
      </c>
      <c r="P29" s="66" t="s">
        <v>68</v>
      </c>
      <c r="Q29" s="67"/>
      <c r="R29" s="65">
        <v>697</v>
      </c>
      <c r="S29" s="65">
        <v>4381714</v>
      </c>
      <c r="T29" s="66">
        <v>94.617909049999994</v>
      </c>
      <c r="U29" s="66"/>
      <c r="V29" s="66">
        <v>86.95988672</v>
      </c>
      <c r="W29" s="66">
        <v>102.2759314</v>
      </c>
      <c r="X29" s="67"/>
      <c r="Y29" s="65">
        <v>5510</v>
      </c>
      <c r="Z29" s="65">
        <v>22035117</v>
      </c>
      <c r="AA29" s="66">
        <v>13.6796519</v>
      </c>
      <c r="AB29" s="66"/>
      <c r="AC29" s="66">
        <v>13.308705939999999</v>
      </c>
      <c r="AD29" s="66">
        <v>14.05059786</v>
      </c>
    </row>
    <row r="30" spans="1:30" ht="13.8">
      <c r="A30" s="62">
        <v>44372</v>
      </c>
      <c r="B30" s="63">
        <v>25</v>
      </c>
      <c r="C30" s="64" t="s">
        <v>22</v>
      </c>
      <c r="D30" s="65">
        <v>434</v>
      </c>
      <c r="E30" s="65">
        <v>10125621</v>
      </c>
      <c r="F30" s="66">
        <v>25.123510710000001</v>
      </c>
      <c r="G30" s="66"/>
      <c r="H30" s="66">
        <v>22.582541200000001</v>
      </c>
      <c r="I30" s="66">
        <v>27.664480220000002</v>
      </c>
      <c r="J30" s="67"/>
      <c r="K30" s="65">
        <v>8</v>
      </c>
      <c r="L30" s="65">
        <v>2221421</v>
      </c>
      <c r="M30" s="66" t="s">
        <v>68</v>
      </c>
      <c r="N30" s="66" t="s">
        <v>68</v>
      </c>
      <c r="O30" s="66" t="s">
        <v>68</v>
      </c>
      <c r="P30" s="66" t="s">
        <v>68</v>
      </c>
      <c r="Q30" s="67"/>
      <c r="R30" s="65">
        <v>634</v>
      </c>
      <c r="S30" s="65">
        <v>4235381</v>
      </c>
      <c r="T30" s="66">
        <v>95.237917929999995</v>
      </c>
      <c r="U30" s="66"/>
      <c r="V30" s="66">
        <v>87.196832369999996</v>
      </c>
      <c r="W30" s="66">
        <v>103.2790035</v>
      </c>
      <c r="X30" s="67"/>
      <c r="Y30" s="65">
        <v>5538</v>
      </c>
      <c r="Z30" s="65">
        <v>22669600</v>
      </c>
      <c r="AA30" s="66">
        <v>13.89092404</v>
      </c>
      <c r="AB30" s="66"/>
      <c r="AC30" s="66">
        <v>13.50104065</v>
      </c>
      <c r="AD30" s="66">
        <v>14.28080744</v>
      </c>
    </row>
    <row r="31" spans="1:30" ht="13.8">
      <c r="A31" s="69">
        <v>44379</v>
      </c>
      <c r="B31" s="70">
        <v>26</v>
      </c>
      <c r="C31" s="71" t="s">
        <v>23</v>
      </c>
      <c r="D31" s="72">
        <v>401</v>
      </c>
      <c r="E31" s="72">
        <v>9531364</v>
      </c>
      <c r="F31" s="73">
        <v>23.65239437</v>
      </c>
      <c r="G31" s="73"/>
      <c r="H31" s="73">
        <v>21.172909279999999</v>
      </c>
      <c r="I31" s="73">
        <v>26.13187946</v>
      </c>
      <c r="J31" s="74"/>
      <c r="K31" s="72">
        <v>8</v>
      </c>
      <c r="L31" s="72">
        <v>2217764</v>
      </c>
      <c r="M31" s="73" t="s">
        <v>68</v>
      </c>
      <c r="N31" s="73" t="s">
        <v>68</v>
      </c>
      <c r="O31" s="73" t="s">
        <v>68</v>
      </c>
      <c r="P31" s="73" t="s">
        <v>68</v>
      </c>
      <c r="Q31" s="74"/>
      <c r="R31" s="72">
        <v>555</v>
      </c>
      <c r="S31" s="72">
        <v>4186631</v>
      </c>
      <c r="T31" s="73">
        <v>87.225863759999996</v>
      </c>
      <c r="U31" s="73"/>
      <c r="V31" s="73">
        <v>79.376119849999995</v>
      </c>
      <c r="W31" s="73">
        <v>95.075607680000005</v>
      </c>
      <c r="X31" s="74"/>
      <c r="Y31" s="72">
        <v>5881</v>
      </c>
      <c r="Z31" s="72">
        <v>23309568</v>
      </c>
      <c r="AA31" s="73">
        <v>14.57851988</v>
      </c>
      <c r="AB31" s="73"/>
      <c r="AC31" s="73">
        <v>14.19200521</v>
      </c>
      <c r="AD31" s="73">
        <v>14.96503455</v>
      </c>
    </row>
    <row r="32" spans="1:30">
      <c r="A32" s="75" t="s">
        <v>69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N32" s="42"/>
      <c r="X32" s="61"/>
      <c r="Y32" s="61"/>
    </row>
    <row r="33" spans="1:42">
      <c r="A33" s="76"/>
      <c r="B33" s="76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8"/>
      <c r="V33" s="77"/>
      <c r="W33" s="77"/>
      <c r="X33" s="77"/>
      <c r="Y33" s="77"/>
      <c r="Z33" s="77"/>
      <c r="AA33" s="77"/>
    </row>
    <row r="34" spans="1:42">
      <c r="A34" s="77" t="s">
        <v>70</v>
      </c>
      <c r="B34" s="77"/>
      <c r="C34" s="79"/>
      <c r="D34" s="79"/>
      <c r="E34" s="79"/>
      <c r="F34" s="79"/>
      <c r="G34" s="79"/>
      <c r="H34" s="79"/>
      <c r="I34" s="77"/>
      <c r="J34" s="77"/>
      <c r="K34" s="79"/>
      <c r="L34" s="79"/>
      <c r="M34" s="79"/>
      <c r="N34" s="79"/>
      <c r="O34" s="79"/>
      <c r="P34" s="77"/>
      <c r="Q34" s="77"/>
      <c r="R34" s="79"/>
      <c r="S34" s="79"/>
      <c r="T34" s="79"/>
      <c r="U34" s="80"/>
      <c r="V34" s="79"/>
      <c r="W34" s="77"/>
      <c r="X34" s="77"/>
      <c r="Y34" s="77"/>
      <c r="Z34" s="77"/>
      <c r="AA34" s="77"/>
      <c r="AI34" s="43"/>
      <c r="AP34" s="43"/>
    </row>
    <row r="35" spans="1:42" ht="28.5" customHeight="1">
      <c r="A35" s="81" t="s">
        <v>71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2"/>
      <c r="P35" s="83"/>
      <c r="Q35" s="83"/>
      <c r="R35" s="83"/>
      <c r="S35" s="83"/>
      <c r="T35" s="83"/>
      <c r="U35" s="83"/>
      <c r="V35" s="83"/>
      <c r="W35" s="77"/>
      <c r="X35" s="77"/>
      <c r="Y35" s="77"/>
      <c r="Z35" s="77"/>
      <c r="AA35" s="77"/>
    </row>
    <row r="36" spans="1:42" ht="48" customHeight="1">
      <c r="A36" s="84" t="s">
        <v>72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77"/>
      <c r="P36" s="77"/>
      <c r="Q36" s="77"/>
      <c r="R36" s="77"/>
      <c r="S36" s="77"/>
      <c r="T36" s="77"/>
      <c r="U36" s="78"/>
      <c r="V36" s="77"/>
      <c r="W36" s="77"/>
      <c r="X36" s="77"/>
      <c r="Y36" s="77"/>
      <c r="Z36" s="77"/>
      <c r="AA36" s="77"/>
    </row>
    <row r="37" spans="1:42" ht="26.55" customHeight="1">
      <c r="A37" s="84" t="s">
        <v>73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77"/>
      <c r="P37" s="77"/>
      <c r="Q37" s="77"/>
      <c r="R37" s="77"/>
      <c r="S37" s="77"/>
      <c r="T37" s="77"/>
      <c r="U37" s="78"/>
      <c r="V37" s="77"/>
      <c r="W37" s="77"/>
      <c r="X37" s="77"/>
      <c r="Y37" s="77"/>
      <c r="Z37" s="77"/>
      <c r="AA37" s="77"/>
      <c r="AB37" s="85"/>
      <c r="AC37" s="85"/>
    </row>
    <row r="38" spans="1:42" ht="39" customHeight="1">
      <c r="A38" s="84" t="s">
        <v>74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77"/>
      <c r="P38" s="77"/>
      <c r="Q38" s="77"/>
      <c r="R38" s="77"/>
      <c r="S38" s="77"/>
      <c r="T38" s="77"/>
      <c r="U38" s="78"/>
      <c r="V38" s="77"/>
      <c r="W38" s="77"/>
      <c r="X38" s="77"/>
      <c r="Y38" s="77"/>
      <c r="Z38" s="77"/>
      <c r="AA38" s="77"/>
    </row>
    <row r="39" spans="1:42" ht="14.55" customHeight="1">
      <c r="A39" s="86" t="s">
        <v>75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77"/>
      <c r="P39" s="77"/>
      <c r="Q39" s="77"/>
      <c r="R39" s="78"/>
      <c r="S39" s="78"/>
      <c r="T39" s="78"/>
      <c r="U39" s="78"/>
      <c r="V39" s="77"/>
      <c r="W39" s="77"/>
      <c r="X39" s="77"/>
      <c r="Y39" s="77"/>
      <c r="Z39" s="77"/>
      <c r="AA39" s="77"/>
      <c r="AB39" s="87"/>
      <c r="AC39" s="87"/>
    </row>
    <row r="40" spans="1:42" ht="17.100000000000001" customHeight="1">
      <c r="A40" s="88" t="s">
        <v>76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77"/>
      <c r="P40" s="77"/>
      <c r="Q40" s="77"/>
      <c r="R40" s="78"/>
      <c r="S40" s="78"/>
      <c r="T40" s="78"/>
      <c r="U40" s="78"/>
      <c r="V40" s="77"/>
      <c r="W40" s="77"/>
      <c r="X40" s="77"/>
      <c r="Y40" s="77"/>
      <c r="Z40" s="77"/>
      <c r="AA40" s="77"/>
    </row>
    <row r="41" spans="1:42" ht="16.05" customHeight="1">
      <c r="A41" s="89" t="s">
        <v>77</v>
      </c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</row>
    <row r="42" spans="1:42" ht="27.6" customHeight="1">
      <c r="A42" s="81" t="s">
        <v>78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91"/>
      <c r="P42" s="91"/>
      <c r="Q42" s="91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3"/>
      <c r="AC42" s="93"/>
    </row>
    <row r="43" spans="1:42" ht="12.6" customHeight="1">
      <c r="A43" s="94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</row>
    <row r="44" spans="1:42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</row>
    <row r="45" spans="1:42">
      <c r="A45" s="96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</row>
    <row r="46" spans="1:42">
      <c r="G46" s="42"/>
      <c r="N46" s="42"/>
      <c r="U46" s="42"/>
    </row>
    <row r="47" spans="1:42">
      <c r="G47" s="42"/>
      <c r="N47" s="42"/>
      <c r="U47" s="42"/>
    </row>
    <row r="48" spans="1:42">
      <c r="G48" s="42"/>
      <c r="N48" s="42"/>
      <c r="U48" s="42"/>
    </row>
    <row r="49" spans="2:28">
      <c r="G49" s="42"/>
      <c r="N49" s="42"/>
      <c r="U49" s="42"/>
    </row>
    <row r="50" spans="2:28">
      <c r="B50" s="98"/>
      <c r="C50" s="98"/>
      <c r="D50" s="99"/>
      <c r="E50" s="100"/>
      <c r="F50" s="100"/>
      <c r="G50" s="100"/>
      <c r="H50" s="100"/>
      <c r="I50" s="101"/>
      <c r="J50" s="98"/>
      <c r="K50" s="100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</row>
    <row r="51" spans="2:28">
      <c r="G51" s="42"/>
      <c r="N51" s="42"/>
      <c r="U51" s="42"/>
    </row>
    <row r="52" spans="2:28">
      <c r="G52" s="42"/>
      <c r="N52" s="42"/>
      <c r="U52" s="42"/>
    </row>
    <row r="53" spans="2:28">
      <c r="G53" s="42"/>
      <c r="N53" s="42"/>
      <c r="U53" s="42"/>
    </row>
    <row r="54" spans="2:28">
      <c r="G54" s="42"/>
      <c r="N54" s="42"/>
      <c r="U54" s="42"/>
    </row>
    <row r="55" spans="2:28">
      <c r="G55" s="42"/>
      <c r="N55" s="42"/>
      <c r="U55" s="42"/>
    </row>
  </sheetData>
  <mergeCells count="14">
    <mergeCell ref="A44:AA44"/>
    <mergeCell ref="A45:AA45"/>
    <mergeCell ref="A37:N37"/>
    <mergeCell ref="A38:N38"/>
    <mergeCell ref="A39:N39"/>
    <mergeCell ref="A40:N40"/>
    <mergeCell ref="A41:O41"/>
    <mergeCell ref="A42:N42"/>
    <mergeCell ref="D4:I4"/>
    <mergeCell ref="K4:P4"/>
    <mergeCell ref="R4:W4"/>
    <mergeCell ref="Y4:AD4"/>
    <mergeCell ref="A35:N35"/>
    <mergeCell ref="A36:N36"/>
  </mergeCells>
  <hyperlinks>
    <hyperlink ref="AC43" r:id="rId1" display="8. These figures represent death occurrences, there can be a delay between the date a death occurred and the date a death was registered. More information can be found in our impact of registration delays release. "/>
    <hyperlink ref="A1" location="Contents!A1" display="Contents"/>
    <hyperlink ref="A43:AB43" r:id="rId2" display="8. These figures represent death occurrences, there can be a delay between the date a death occurred and the date a death was registered. More information can be found in our impact of registration delays release. "/>
    <hyperlink ref="A35:N35" r:id="rId3" display="1. Age-standardised mortality rates per 100,000 people, standardised to the 2013 European Standard Population using 5-year age groups form age 10 and over. For more information, see our methodology article."/>
    <hyperlink ref="A42:N42" r:id="rId4" display="8. These figures represent death occurrences, there can be a delay between the date a death occurred and the date a death was registered. More information can be found in our impact of registration delays release. 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V57"/>
  <sheetViews>
    <sheetView topLeftCell="G1" workbookViewId="0">
      <selection activeCell="H33" sqref="H33"/>
    </sheetView>
  </sheetViews>
  <sheetFormatPr defaultColWidth="13.21875" defaultRowHeight="13.2"/>
  <cols>
    <col min="1" max="1" width="13.21875" style="42"/>
    <col min="2" max="2" width="7.109375" style="42" customWidth="1"/>
    <col min="3" max="3" width="10" style="42" customWidth="1"/>
    <col min="4" max="4" width="13.21875" style="42"/>
    <col min="5" max="5" width="10.5546875" style="42" customWidth="1"/>
    <col min="6" max="6" width="6.21875" style="43" customWidth="1"/>
    <col min="7" max="7" width="9.21875" style="42" customWidth="1"/>
    <col min="8" max="8" width="11.109375" style="42" customWidth="1"/>
    <col min="9" max="9" width="5" style="42" customWidth="1"/>
    <col min="10" max="10" width="10.21875" style="42" customWidth="1"/>
    <col min="11" max="12" width="13.21875" style="42"/>
    <col min="13" max="13" width="4.6640625" style="43" customWidth="1"/>
    <col min="14" max="14" width="8.33203125" style="42" customWidth="1"/>
    <col min="15" max="15" width="9.33203125" style="42" customWidth="1"/>
    <col min="16" max="16" width="4.33203125" style="42" customWidth="1"/>
    <col min="17" max="17" width="9.5546875" style="42" customWidth="1"/>
    <col min="18" max="18" width="13.21875" style="42"/>
    <col min="19" max="19" width="9.88671875" style="42" customWidth="1"/>
    <col min="20" max="20" width="4.21875" style="43" customWidth="1"/>
    <col min="21" max="21" width="10.109375" style="42" customWidth="1"/>
    <col min="22" max="22" width="10.6640625" style="42" customWidth="1"/>
    <col min="23" max="23" width="4.6640625" style="42" customWidth="1"/>
    <col min="24" max="24" width="11.109375" style="42" customWidth="1"/>
    <col min="25" max="25" width="13.21875" style="42"/>
    <col min="26" max="26" width="11.44140625" style="42" customWidth="1"/>
    <col min="27" max="27" width="5.5546875" style="42" customWidth="1"/>
    <col min="28" max="28" width="11.5546875" style="42" customWidth="1"/>
    <col min="29" max="29" width="10.5546875" style="42" customWidth="1"/>
    <col min="30" max="16384" width="13.21875" style="42"/>
  </cols>
  <sheetData>
    <row r="1" spans="1:30">
      <c r="A1" s="41" t="s">
        <v>53</v>
      </c>
    </row>
    <row r="2" spans="1:30" ht="15.6">
      <c r="A2" s="221" t="s">
        <v>124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</row>
    <row r="4" spans="1:30">
      <c r="A4" s="47"/>
      <c r="B4" s="47"/>
      <c r="C4" s="48" t="s">
        <v>29</v>
      </c>
      <c r="D4" s="48"/>
      <c r="E4" s="48"/>
      <c r="F4" s="48"/>
      <c r="G4" s="48"/>
      <c r="H4" s="48"/>
      <c r="I4" s="49"/>
      <c r="J4" s="48" t="s">
        <v>55</v>
      </c>
      <c r="K4" s="48"/>
      <c r="L4" s="48"/>
      <c r="M4" s="48"/>
      <c r="N4" s="48"/>
      <c r="O4" s="48"/>
      <c r="P4" s="49"/>
      <c r="Q4" s="48" t="s">
        <v>56</v>
      </c>
      <c r="R4" s="48"/>
      <c r="S4" s="48"/>
      <c r="T4" s="48"/>
      <c r="U4" s="48"/>
      <c r="V4" s="48"/>
      <c r="W4" s="49"/>
      <c r="X4" s="48" t="s">
        <v>57</v>
      </c>
      <c r="Y4" s="48"/>
      <c r="Z4" s="48"/>
      <c r="AA4" s="48"/>
      <c r="AB4" s="48"/>
      <c r="AC4" s="140"/>
    </row>
    <row r="5" spans="1:30" ht="39.6">
      <c r="A5" s="50" t="s">
        <v>58</v>
      </c>
      <c r="B5" s="51" t="s">
        <v>59</v>
      </c>
      <c r="C5" s="52" t="s">
        <v>60</v>
      </c>
      <c r="D5" s="52" t="s">
        <v>61</v>
      </c>
      <c r="E5" s="53" t="s">
        <v>62</v>
      </c>
      <c r="F5" s="54"/>
      <c r="G5" s="52" t="s">
        <v>63</v>
      </c>
      <c r="H5" s="52" t="s">
        <v>64</v>
      </c>
      <c r="I5" s="52"/>
      <c r="J5" s="52" t="s">
        <v>60</v>
      </c>
      <c r="K5" s="52" t="s">
        <v>61</v>
      </c>
      <c r="L5" s="53" t="s">
        <v>62</v>
      </c>
      <c r="M5" s="54"/>
      <c r="N5" s="52" t="s">
        <v>63</v>
      </c>
      <c r="O5" s="52" t="s">
        <v>64</v>
      </c>
      <c r="P5" s="52"/>
      <c r="Q5" s="52" t="s">
        <v>60</v>
      </c>
      <c r="R5" s="52" t="s">
        <v>61</v>
      </c>
      <c r="S5" s="53" t="s">
        <v>62</v>
      </c>
      <c r="T5" s="54"/>
      <c r="U5" s="52" t="s">
        <v>63</v>
      </c>
      <c r="V5" s="52" t="s">
        <v>64</v>
      </c>
      <c r="W5" s="52"/>
      <c r="X5" s="52" t="s">
        <v>60</v>
      </c>
      <c r="Y5" s="52" t="s">
        <v>61</v>
      </c>
      <c r="Z5" s="53" t="s">
        <v>62</v>
      </c>
      <c r="AA5" s="54"/>
      <c r="AB5" s="52" t="s">
        <v>63</v>
      </c>
      <c r="AC5" s="141" t="s">
        <v>64</v>
      </c>
    </row>
    <row r="6" spans="1:30" ht="13.8">
      <c r="A6" s="55">
        <v>44204</v>
      </c>
      <c r="B6" s="56">
        <v>1</v>
      </c>
      <c r="C6" s="142">
        <v>4788</v>
      </c>
      <c r="D6" s="58">
        <v>37803666</v>
      </c>
      <c r="E6" s="59">
        <v>14.26470701</v>
      </c>
      <c r="F6" s="59"/>
      <c r="G6" s="59">
        <v>13.85636068</v>
      </c>
      <c r="H6" s="59">
        <v>14.673053339999999</v>
      </c>
      <c r="I6" s="60"/>
      <c r="J6" s="58">
        <v>157</v>
      </c>
      <c r="K6" s="58">
        <v>1199228</v>
      </c>
      <c r="L6" s="59">
        <v>2.4521899500000002</v>
      </c>
      <c r="M6" s="59"/>
      <c r="N6" s="59">
        <v>1.5745038229999999</v>
      </c>
      <c r="O6" s="59">
        <v>3.3298760770000002</v>
      </c>
      <c r="P6" s="60"/>
      <c r="Q6" s="58">
        <v>37</v>
      </c>
      <c r="R6" s="58">
        <v>89296</v>
      </c>
      <c r="S6" s="59">
        <v>5.1548434009999999</v>
      </c>
      <c r="T6" s="59"/>
      <c r="U6" s="59">
        <v>3.6117235019999998</v>
      </c>
      <c r="V6" s="59">
        <v>7.1279780580000001</v>
      </c>
      <c r="W6" s="60"/>
      <c r="X6" s="58">
        <v>1</v>
      </c>
      <c r="Y6" s="58">
        <v>267629</v>
      </c>
      <c r="Z6" s="143" t="s">
        <v>68</v>
      </c>
      <c r="AA6" s="143"/>
      <c r="AB6" s="143" t="s">
        <v>68</v>
      </c>
      <c r="AC6" s="144" t="s">
        <v>68</v>
      </c>
      <c r="AD6" s="67"/>
    </row>
    <row r="7" spans="1:30" ht="13.8">
      <c r="A7" s="62">
        <v>44211</v>
      </c>
      <c r="B7" s="63">
        <v>2</v>
      </c>
      <c r="C7" s="145">
        <v>6089</v>
      </c>
      <c r="D7" s="65">
        <v>36511424</v>
      </c>
      <c r="E7" s="66">
        <v>24.028463469999998</v>
      </c>
      <c r="F7" s="66"/>
      <c r="G7" s="66">
        <v>23.40138194</v>
      </c>
      <c r="H7" s="66">
        <v>24.655545</v>
      </c>
      <c r="I7" s="67"/>
      <c r="J7" s="65">
        <v>309</v>
      </c>
      <c r="K7" s="65">
        <v>2110062</v>
      </c>
      <c r="L7" s="66">
        <v>3.9198212429999999</v>
      </c>
      <c r="M7" s="66"/>
      <c r="N7" s="66">
        <v>3.1000554930000002</v>
      </c>
      <c r="O7" s="66">
        <v>4.7395869920000004</v>
      </c>
      <c r="P7" s="67"/>
      <c r="Q7" s="65">
        <v>183</v>
      </c>
      <c r="R7" s="65">
        <v>335607</v>
      </c>
      <c r="S7" s="66">
        <v>11.43765376</v>
      </c>
      <c r="T7" s="66"/>
      <c r="U7" s="66">
        <v>6.2969852880000001</v>
      </c>
      <c r="V7" s="66">
        <v>16.578322230000001</v>
      </c>
      <c r="W7" s="67"/>
      <c r="X7" s="65">
        <v>14</v>
      </c>
      <c r="Y7" s="65">
        <v>399963</v>
      </c>
      <c r="Z7" s="66">
        <v>0.26651538299999999</v>
      </c>
      <c r="AA7" s="66" t="s">
        <v>66</v>
      </c>
      <c r="AB7" s="66">
        <v>0.14369353300000001</v>
      </c>
      <c r="AC7" s="146">
        <v>0.45017779499999999</v>
      </c>
      <c r="AD7" s="67"/>
    </row>
    <row r="8" spans="1:30" ht="13.8">
      <c r="A8" s="62">
        <v>44218</v>
      </c>
      <c r="B8" s="63">
        <v>3</v>
      </c>
      <c r="C8" s="145">
        <v>6563</v>
      </c>
      <c r="D8" s="65">
        <v>34737408</v>
      </c>
      <c r="E8" s="66">
        <v>43.691427580000003</v>
      </c>
      <c r="F8" s="66"/>
      <c r="G8" s="66">
        <v>42.519598619999996</v>
      </c>
      <c r="H8" s="66">
        <v>44.863256540000002</v>
      </c>
      <c r="I8" s="67"/>
      <c r="J8" s="65">
        <v>600</v>
      </c>
      <c r="K8" s="65">
        <v>3638226</v>
      </c>
      <c r="L8" s="66">
        <v>4.4039493089999997</v>
      </c>
      <c r="M8" s="66"/>
      <c r="N8" s="66">
        <v>3.7718518250000002</v>
      </c>
      <c r="O8" s="66">
        <v>5.0360467929999997</v>
      </c>
      <c r="P8" s="67"/>
      <c r="Q8" s="65">
        <v>262</v>
      </c>
      <c r="R8" s="65">
        <v>570533</v>
      </c>
      <c r="S8" s="66">
        <v>10.72098896</v>
      </c>
      <c r="T8" s="66"/>
      <c r="U8" s="66">
        <v>7.6937681900000001</v>
      </c>
      <c r="V8" s="66">
        <v>13.748209729999999</v>
      </c>
      <c r="W8" s="67"/>
      <c r="X8" s="65">
        <v>25</v>
      </c>
      <c r="Y8" s="65">
        <v>406528</v>
      </c>
      <c r="Z8" s="66">
        <v>0.48635046799999998</v>
      </c>
      <c r="AA8" s="66"/>
      <c r="AB8" s="66">
        <v>0.31160575499999998</v>
      </c>
      <c r="AC8" s="146">
        <v>0.72218278300000005</v>
      </c>
      <c r="AD8" s="67"/>
    </row>
    <row r="9" spans="1:30" ht="13.8">
      <c r="A9" s="62">
        <v>44225</v>
      </c>
      <c r="B9" s="63">
        <v>4</v>
      </c>
      <c r="C9" s="145">
        <v>5164</v>
      </c>
      <c r="D9" s="65">
        <v>32897999</v>
      </c>
      <c r="E9" s="66">
        <v>56.166070040000001</v>
      </c>
      <c r="F9" s="66"/>
      <c r="G9" s="66">
        <v>54.400396819999997</v>
      </c>
      <c r="H9" s="66">
        <v>57.931743259999998</v>
      </c>
      <c r="I9" s="67"/>
      <c r="J9" s="65">
        <v>995</v>
      </c>
      <c r="K9" s="65">
        <v>4895631</v>
      </c>
      <c r="L9" s="66">
        <v>5.521274343</v>
      </c>
      <c r="M9" s="66"/>
      <c r="N9" s="66">
        <v>5.0257497789999999</v>
      </c>
      <c r="O9" s="66">
        <v>6.0167989080000002</v>
      </c>
      <c r="P9" s="67"/>
      <c r="Q9" s="65">
        <v>340</v>
      </c>
      <c r="R9" s="65">
        <v>1142784</v>
      </c>
      <c r="S9" s="66">
        <v>6.8742504719999999</v>
      </c>
      <c r="T9" s="66"/>
      <c r="U9" s="66">
        <v>5.3594476960000001</v>
      </c>
      <c r="V9" s="66">
        <v>8.3890532479999997</v>
      </c>
      <c r="W9" s="67"/>
      <c r="X9" s="65">
        <v>25</v>
      </c>
      <c r="Y9" s="65">
        <v>411079</v>
      </c>
      <c r="Z9" s="66">
        <v>0.49227691899999998</v>
      </c>
      <c r="AA9" s="66"/>
      <c r="AB9" s="66">
        <v>0.31529615500000002</v>
      </c>
      <c r="AC9" s="146">
        <v>0.73112696700000002</v>
      </c>
      <c r="AD9" s="67"/>
    </row>
    <row r="10" spans="1:30" ht="13.8">
      <c r="A10" s="62">
        <v>44232</v>
      </c>
      <c r="B10" s="63">
        <v>5</v>
      </c>
      <c r="C10" s="145">
        <v>3520</v>
      </c>
      <c r="D10" s="65">
        <v>31004385</v>
      </c>
      <c r="E10" s="66">
        <v>53.051426890000002</v>
      </c>
      <c r="F10" s="66"/>
      <c r="G10" s="66">
        <v>51.014069229999997</v>
      </c>
      <c r="H10" s="66">
        <v>55.088784539999999</v>
      </c>
      <c r="I10" s="67"/>
      <c r="J10" s="65">
        <v>797</v>
      </c>
      <c r="K10" s="65">
        <v>5499801</v>
      </c>
      <c r="L10" s="66">
        <v>5.1476283729999999</v>
      </c>
      <c r="M10" s="66"/>
      <c r="N10" s="66">
        <v>4.731466062</v>
      </c>
      <c r="O10" s="66">
        <v>5.5637906839999998</v>
      </c>
      <c r="P10" s="67"/>
      <c r="Q10" s="65">
        <v>750</v>
      </c>
      <c r="R10" s="65">
        <v>2418413</v>
      </c>
      <c r="S10" s="66">
        <v>7.2121169160000003</v>
      </c>
      <c r="T10" s="66"/>
      <c r="U10" s="66">
        <v>6.19479588</v>
      </c>
      <c r="V10" s="66">
        <v>8.2294379519999996</v>
      </c>
      <c r="W10" s="67"/>
      <c r="X10" s="65">
        <v>17</v>
      </c>
      <c r="Y10" s="65">
        <v>421167</v>
      </c>
      <c r="Z10" s="66">
        <v>0.34580304899999997</v>
      </c>
      <c r="AA10" s="66" t="s">
        <v>66</v>
      </c>
      <c r="AB10" s="66">
        <v>0.19871349299999999</v>
      </c>
      <c r="AC10" s="146">
        <v>0.55759707000000003</v>
      </c>
      <c r="AD10" s="67"/>
    </row>
    <row r="11" spans="1:30" ht="13.8">
      <c r="A11" s="62">
        <v>44239</v>
      </c>
      <c r="B11" s="63">
        <v>6</v>
      </c>
      <c r="C11" s="145">
        <v>2419</v>
      </c>
      <c r="D11" s="65">
        <v>28941393</v>
      </c>
      <c r="E11" s="66">
        <v>48.755176720000001</v>
      </c>
      <c r="F11" s="66"/>
      <c r="G11" s="66">
        <v>46.502144549999997</v>
      </c>
      <c r="H11" s="66">
        <v>51.008208889999999</v>
      </c>
      <c r="I11" s="67"/>
      <c r="J11" s="65">
        <v>439</v>
      </c>
      <c r="K11" s="65">
        <v>5794547</v>
      </c>
      <c r="L11" s="66">
        <v>5.2998059629999998</v>
      </c>
      <c r="M11" s="66"/>
      <c r="N11" s="66">
        <v>4.748039415</v>
      </c>
      <c r="O11" s="66">
        <v>5.8515725119999997</v>
      </c>
      <c r="P11" s="67"/>
      <c r="Q11" s="65">
        <v>880</v>
      </c>
      <c r="R11" s="65">
        <v>4170308</v>
      </c>
      <c r="S11" s="66">
        <v>4.7345101940000003</v>
      </c>
      <c r="T11" s="66"/>
      <c r="U11" s="66">
        <v>4.2106725899999997</v>
      </c>
      <c r="V11" s="66">
        <v>5.258347798</v>
      </c>
      <c r="W11" s="67"/>
      <c r="X11" s="65">
        <v>17</v>
      </c>
      <c r="Y11" s="65">
        <v>435150</v>
      </c>
      <c r="Z11" s="66">
        <v>0.334205366</v>
      </c>
      <c r="AA11" s="66" t="s">
        <v>66</v>
      </c>
      <c r="AB11" s="66">
        <v>0.19216868600000001</v>
      </c>
      <c r="AC11" s="146">
        <v>0.53872375900000002</v>
      </c>
      <c r="AD11" s="67"/>
    </row>
    <row r="12" spans="1:30" ht="13.8">
      <c r="A12" s="62">
        <v>44246</v>
      </c>
      <c r="B12" s="63">
        <v>7</v>
      </c>
      <c r="C12" s="145">
        <v>1625</v>
      </c>
      <c r="D12" s="65">
        <v>27025851</v>
      </c>
      <c r="E12" s="66">
        <v>38.018978859999997</v>
      </c>
      <c r="F12" s="66"/>
      <c r="G12" s="66">
        <v>35.886166879999998</v>
      </c>
      <c r="H12" s="66">
        <v>40.151790849999998</v>
      </c>
      <c r="I12" s="67"/>
      <c r="J12" s="65">
        <v>216</v>
      </c>
      <c r="K12" s="65">
        <v>5877448</v>
      </c>
      <c r="L12" s="66">
        <v>4.2717032919999998</v>
      </c>
      <c r="M12" s="66"/>
      <c r="N12" s="66">
        <v>3.5826140620000002</v>
      </c>
      <c r="O12" s="66">
        <v>4.9607925220000002</v>
      </c>
      <c r="P12" s="67"/>
      <c r="Q12" s="65">
        <v>965</v>
      </c>
      <c r="R12" s="65">
        <v>5984438</v>
      </c>
      <c r="S12" s="66">
        <v>4.2099023779999998</v>
      </c>
      <c r="T12" s="66"/>
      <c r="U12" s="66">
        <v>3.804079846</v>
      </c>
      <c r="V12" s="66">
        <v>4.61572491</v>
      </c>
      <c r="W12" s="67"/>
      <c r="X12" s="65">
        <v>25</v>
      </c>
      <c r="Y12" s="65">
        <v>452826</v>
      </c>
      <c r="Z12" s="66">
        <v>0.48178712200000001</v>
      </c>
      <c r="AA12" s="66"/>
      <c r="AB12" s="66">
        <v>0.30888821799999999</v>
      </c>
      <c r="AC12" s="146">
        <v>0.71512836499999999</v>
      </c>
      <c r="AD12" s="67"/>
    </row>
    <row r="13" spans="1:30" ht="13.8">
      <c r="A13" s="62">
        <v>44253</v>
      </c>
      <c r="B13" s="63">
        <v>8</v>
      </c>
      <c r="C13" s="145">
        <v>997</v>
      </c>
      <c r="D13" s="65">
        <v>25261345</v>
      </c>
      <c r="E13" s="66">
        <v>25.48714468</v>
      </c>
      <c r="F13" s="66"/>
      <c r="G13" s="66">
        <v>23.66218503</v>
      </c>
      <c r="H13" s="66">
        <v>27.312104340000001</v>
      </c>
      <c r="I13" s="67"/>
      <c r="J13" s="65">
        <v>157</v>
      </c>
      <c r="K13" s="65">
        <v>5753015</v>
      </c>
      <c r="L13" s="66">
        <v>5.5558091899999997</v>
      </c>
      <c r="M13" s="66"/>
      <c r="N13" s="66">
        <v>4.5187180099999997</v>
      </c>
      <c r="O13" s="66">
        <v>6.5929003689999996</v>
      </c>
      <c r="P13" s="67"/>
      <c r="Q13" s="65">
        <v>750</v>
      </c>
      <c r="R13" s="65">
        <v>7815751</v>
      </c>
      <c r="S13" s="66">
        <v>2.6914704939999998</v>
      </c>
      <c r="T13" s="66"/>
      <c r="U13" s="66">
        <v>2.443845493</v>
      </c>
      <c r="V13" s="66">
        <v>2.9390954950000001</v>
      </c>
      <c r="W13" s="67"/>
      <c r="X13" s="65">
        <v>6</v>
      </c>
      <c r="Y13" s="65">
        <v>510095</v>
      </c>
      <c r="Z13" s="147" t="s">
        <v>68</v>
      </c>
      <c r="AA13" s="147"/>
      <c r="AB13" s="147" t="s">
        <v>68</v>
      </c>
      <c r="AC13" s="148" t="s">
        <v>68</v>
      </c>
      <c r="AD13" s="67"/>
    </row>
    <row r="14" spans="1:30" ht="13.8">
      <c r="A14" s="62">
        <v>44260</v>
      </c>
      <c r="B14" s="63">
        <v>9</v>
      </c>
      <c r="C14" s="145">
        <v>654</v>
      </c>
      <c r="D14" s="65">
        <v>23795540</v>
      </c>
      <c r="E14" s="66">
        <v>17.970729309999999</v>
      </c>
      <c r="F14" s="66"/>
      <c r="G14" s="66">
        <v>16.400474559999999</v>
      </c>
      <c r="H14" s="66">
        <v>19.54098406</v>
      </c>
      <c r="I14" s="67"/>
      <c r="J14" s="65">
        <v>93</v>
      </c>
      <c r="K14" s="65">
        <v>5159690</v>
      </c>
      <c r="L14" s="66">
        <v>6.8950153409999997</v>
      </c>
      <c r="M14" s="66"/>
      <c r="N14" s="66">
        <v>5.2495812119999998</v>
      </c>
      <c r="O14" s="66">
        <v>8.8151577139999997</v>
      </c>
      <c r="P14" s="67"/>
      <c r="Q14" s="65">
        <v>549</v>
      </c>
      <c r="R14" s="65">
        <v>9709045</v>
      </c>
      <c r="S14" s="66">
        <v>2.0746603939999999</v>
      </c>
      <c r="T14" s="66"/>
      <c r="U14" s="66">
        <v>1.842090719</v>
      </c>
      <c r="V14" s="66">
        <v>2.3072300700000001</v>
      </c>
      <c r="W14" s="67"/>
      <c r="X14" s="65">
        <v>8</v>
      </c>
      <c r="Y14" s="65">
        <v>676798</v>
      </c>
      <c r="Z14" s="147" t="s">
        <v>68</v>
      </c>
      <c r="AA14" s="147"/>
      <c r="AB14" s="147" t="s">
        <v>68</v>
      </c>
      <c r="AC14" s="148" t="s">
        <v>68</v>
      </c>
      <c r="AD14" s="67"/>
    </row>
    <row r="15" spans="1:30" ht="13.8">
      <c r="A15" s="62">
        <v>44267</v>
      </c>
      <c r="B15" s="63">
        <v>10</v>
      </c>
      <c r="C15" s="145">
        <v>389</v>
      </c>
      <c r="D15" s="65">
        <v>22496119</v>
      </c>
      <c r="E15" s="66">
        <v>10.60343849</v>
      </c>
      <c r="F15" s="66"/>
      <c r="G15" s="66">
        <v>9.3707010709999992</v>
      </c>
      <c r="H15" s="66">
        <v>11.836175900000001</v>
      </c>
      <c r="I15" s="67"/>
      <c r="J15" s="65">
        <v>33</v>
      </c>
      <c r="K15" s="65">
        <v>4544647</v>
      </c>
      <c r="L15" s="66">
        <v>4.5192160929999998</v>
      </c>
      <c r="M15" s="66"/>
      <c r="N15" s="66">
        <v>2.84153133</v>
      </c>
      <c r="O15" s="66">
        <v>6.6960342800000001</v>
      </c>
      <c r="P15" s="67"/>
      <c r="Q15" s="65">
        <v>457</v>
      </c>
      <c r="R15" s="65">
        <v>11357055</v>
      </c>
      <c r="S15" s="66">
        <v>1.554908417</v>
      </c>
      <c r="T15" s="66"/>
      <c r="U15" s="66">
        <v>1.3942181870000001</v>
      </c>
      <c r="V15" s="66">
        <v>1.7155986459999999</v>
      </c>
      <c r="W15" s="67"/>
      <c r="X15" s="65">
        <v>21</v>
      </c>
      <c r="Y15" s="65">
        <v>944609</v>
      </c>
      <c r="Z15" s="66">
        <v>0.67561554099999999</v>
      </c>
      <c r="AA15" s="66"/>
      <c r="AB15" s="66">
        <v>7.3595332999999999E-2</v>
      </c>
      <c r="AC15" s="146">
        <v>1.5109189750000001</v>
      </c>
      <c r="AD15" s="67"/>
    </row>
    <row r="16" spans="1:30" ht="13.8">
      <c r="A16" s="62">
        <v>44274</v>
      </c>
      <c r="B16" s="63">
        <v>11</v>
      </c>
      <c r="C16" s="145">
        <v>237</v>
      </c>
      <c r="D16" s="65">
        <v>20222106</v>
      </c>
      <c r="E16" s="66">
        <v>7.2724004129999997</v>
      </c>
      <c r="F16" s="66"/>
      <c r="G16" s="66">
        <v>6.227521512</v>
      </c>
      <c r="H16" s="66">
        <v>8.3172793140000003</v>
      </c>
      <c r="I16" s="68"/>
      <c r="J16" s="65">
        <v>17</v>
      </c>
      <c r="K16" s="65">
        <v>5050636</v>
      </c>
      <c r="L16" s="66">
        <v>3.5863995910000002</v>
      </c>
      <c r="M16" s="66" t="s">
        <v>66</v>
      </c>
      <c r="N16" s="66">
        <v>1.889646851</v>
      </c>
      <c r="O16" s="66">
        <v>6.0295512039999997</v>
      </c>
      <c r="P16" s="68"/>
      <c r="Q16" s="65">
        <v>335</v>
      </c>
      <c r="R16" s="65">
        <v>12736263</v>
      </c>
      <c r="S16" s="66">
        <v>1.172131729</v>
      </c>
      <c r="T16" s="66"/>
      <c r="U16" s="66">
        <v>1.0339510759999999</v>
      </c>
      <c r="V16" s="66">
        <v>1.3103123830000001</v>
      </c>
      <c r="W16" s="67"/>
      <c r="X16" s="65">
        <v>9</v>
      </c>
      <c r="Y16" s="65">
        <v>1333720</v>
      </c>
      <c r="Z16" s="147" t="s">
        <v>68</v>
      </c>
      <c r="AA16" s="147"/>
      <c r="AB16" s="147" t="s">
        <v>68</v>
      </c>
      <c r="AC16" s="148" t="s">
        <v>68</v>
      </c>
      <c r="AD16" s="67"/>
    </row>
    <row r="17" spans="1:30" ht="13.8">
      <c r="A17" s="62">
        <v>44281</v>
      </c>
      <c r="B17" s="63">
        <v>12</v>
      </c>
      <c r="C17" s="145">
        <v>166</v>
      </c>
      <c r="D17" s="65">
        <v>18316034</v>
      </c>
      <c r="E17" s="66">
        <v>5.3210558170000004</v>
      </c>
      <c r="F17" s="66"/>
      <c r="G17" s="66">
        <v>4.4215183280000003</v>
      </c>
      <c r="H17" s="66">
        <v>6.2205933050000004</v>
      </c>
      <c r="I17" s="68"/>
      <c r="J17" s="65">
        <v>15</v>
      </c>
      <c r="K17" s="65">
        <v>5482719</v>
      </c>
      <c r="L17" s="66">
        <v>4.5273393840000002</v>
      </c>
      <c r="M17" s="66" t="s">
        <v>66</v>
      </c>
      <c r="N17" s="66">
        <v>2.3683704040000002</v>
      </c>
      <c r="O17" s="66">
        <v>7.7112927520000003</v>
      </c>
      <c r="P17" s="68"/>
      <c r="Q17" s="65">
        <v>251</v>
      </c>
      <c r="R17" s="65">
        <v>13360491</v>
      </c>
      <c r="S17" s="66">
        <v>0.96978912699999997</v>
      </c>
      <c r="T17" s="66"/>
      <c r="U17" s="66">
        <v>0.84140819200000005</v>
      </c>
      <c r="V17" s="66">
        <v>1.0981700619999999</v>
      </c>
      <c r="W17" s="67"/>
      <c r="X17" s="65">
        <v>17</v>
      </c>
      <c r="Y17" s="65">
        <v>2183425</v>
      </c>
      <c r="Z17" s="66">
        <v>0.21062979200000001</v>
      </c>
      <c r="AA17" s="66" t="s">
        <v>66</v>
      </c>
      <c r="AB17" s="66">
        <v>4.2062503000000001E-2</v>
      </c>
      <c r="AC17" s="146">
        <v>0.45334956700000001</v>
      </c>
      <c r="AD17" s="67"/>
    </row>
    <row r="18" spans="1:30" ht="13.8">
      <c r="A18" s="62">
        <v>44288</v>
      </c>
      <c r="B18" s="63">
        <v>13</v>
      </c>
      <c r="C18" s="145">
        <v>90</v>
      </c>
      <c r="D18" s="65">
        <v>17224336</v>
      </c>
      <c r="E18" s="66">
        <v>3.176447553</v>
      </c>
      <c r="F18" s="66"/>
      <c r="G18" s="66">
        <v>2.4897216649999998</v>
      </c>
      <c r="H18" s="66">
        <v>3.9798831859999999</v>
      </c>
      <c r="I18" s="68"/>
      <c r="J18" s="65">
        <v>8</v>
      </c>
      <c r="K18" s="65">
        <v>5251694</v>
      </c>
      <c r="L18" s="147" t="s">
        <v>68</v>
      </c>
      <c r="M18" s="147"/>
      <c r="N18" s="147" t="s">
        <v>68</v>
      </c>
      <c r="O18" s="147" t="s">
        <v>68</v>
      </c>
      <c r="P18" s="68"/>
      <c r="Q18" s="65">
        <v>160</v>
      </c>
      <c r="R18" s="65">
        <v>13067664</v>
      </c>
      <c r="S18" s="66">
        <v>0.87602976499999996</v>
      </c>
      <c r="T18" s="66"/>
      <c r="U18" s="66">
        <v>0.73180700600000004</v>
      </c>
      <c r="V18" s="66">
        <v>1.020252524</v>
      </c>
      <c r="W18" s="67"/>
      <c r="X18" s="65">
        <v>20</v>
      </c>
      <c r="Y18" s="65">
        <v>3792492</v>
      </c>
      <c r="Z18" s="66">
        <v>0.102877495</v>
      </c>
      <c r="AA18" s="66"/>
      <c r="AB18" s="66">
        <v>5.0479285999999998E-2</v>
      </c>
      <c r="AC18" s="146">
        <v>0.17617870799999999</v>
      </c>
      <c r="AD18" s="67"/>
    </row>
    <row r="19" spans="1:30" ht="13.8">
      <c r="A19" s="62">
        <v>44295</v>
      </c>
      <c r="B19" s="63">
        <v>14</v>
      </c>
      <c r="C19" s="145">
        <v>84</v>
      </c>
      <c r="D19" s="65">
        <v>16960669</v>
      </c>
      <c r="E19" s="66">
        <v>3.1244713549999998</v>
      </c>
      <c r="F19" s="66"/>
      <c r="G19" s="66">
        <v>2.430819611</v>
      </c>
      <c r="H19" s="66">
        <v>3.9405302139999998</v>
      </c>
      <c r="I19" s="68"/>
      <c r="J19" s="65">
        <v>8</v>
      </c>
      <c r="K19" s="65">
        <v>3211115</v>
      </c>
      <c r="L19" s="147" t="s">
        <v>68</v>
      </c>
      <c r="M19" s="147"/>
      <c r="N19" s="147" t="s">
        <v>68</v>
      </c>
      <c r="O19" s="147" t="s">
        <v>68</v>
      </c>
      <c r="P19" s="68"/>
      <c r="Q19" s="65">
        <v>118</v>
      </c>
      <c r="R19" s="65">
        <v>13722962</v>
      </c>
      <c r="S19" s="66">
        <v>1.0292468669999999</v>
      </c>
      <c r="T19" s="66"/>
      <c r="U19" s="66">
        <v>0.83150287599999995</v>
      </c>
      <c r="V19" s="66">
        <v>1.226990858</v>
      </c>
      <c r="W19" s="67"/>
      <c r="X19" s="65">
        <v>27</v>
      </c>
      <c r="Y19" s="65">
        <v>5434251</v>
      </c>
      <c r="Z19" s="66">
        <v>0.120912278</v>
      </c>
      <c r="AA19" s="66"/>
      <c r="AB19" s="66">
        <v>6.0233119000000002E-2</v>
      </c>
      <c r="AC19" s="146">
        <v>0.201870615</v>
      </c>
      <c r="AD19" s="67"/>
    </row>
    <row r="20" spans="1:30" ht="13.8">
      <c r="A20" s="62">
        <v>44302</v>
      </c>
      <c r="B20" s="63">
        <v>15</v>
      </c>
      <c r="C20" s="145">
        <v>54</v>
      </c>
      <c r="D20" s="65">
        <v>16544821</v>
      </c>
      <c r="E20" s="66">
        <v>2.1067648889999999</v>
      </c>
      <c r="F20" s="66"/>
      <c r="G20" s="66">
        <v>1.5412109700000001</v>
      </c>
      <c r="H20" s="66">
        <v>2.7996519879999999</v>
      </c>
      <c r="I20" s="67"/>
      <c r="J20" s="65">
        <v>5</v>
      </c>
      <c r="K20" s="65">
        <v>1664254</v>
      </c>
      <c r="L20" s="147" t="s">
        <v>68</v>
      </c>
      <c r="M20" s="147"/>
      <c r="N20" s="147" t="s">
        <v>68</v>
      </c>
      <c r="O20" s="147" t="s">
        <v>68</v>
      </c>
      <c r="P20" s="68"/>
      <c r="Q20" s="65">
        <v>98</v>
      </c>
      <c r="R20" s="65">
        <v>13828421</v>
      </c>
      <c r="S20" s="66">
        <v>1.422349031</v>
      </c>
      <c r="T20" s="66"/>
      <c r="U20" s="66">
        <v>1.1262989779999999</v>
      </c>
      <c r="V20" s="66">
        <v>1.766437394</v>
      </c>
      <c r="W20" s="67"/>
      <c r="X20" s="65">
        <v>26</v>
      </c>
      <c r="Y20" s="65">
        <v>7284379</v>
      </c>
      <c r="Z20" s="66">
        <v>7.5819507999999994E-2</v>
      </c>
      <c r="AA20" s="66"/>
      <c r="AB20" s="66">
        <v>4.8864339999999999E-2</v>
      </c>
      <c r="AC20" s="146">
        <v>0.11198282399999999</v>
      </c>
      <c r="AD20" s="67"/>
    </row>
    <row r="21" spans="1:30" ht="13.8">
      <c r="A21" s="62">
        <v>44309</v>
      </c>
      <c r="B21" s="63">
        <v>16</v>
      </c>
      <c r="C21" s="145">
        <v>46</v>
      </c>
      <c r="D21" s="65">
        <v>15927073</v>
      </c>
      <c r="E21" s="66">
        <v>2.4035263709999999</v>
      </c>
      <c r="F21" s="66"/>
      <c r="G21" s="66">
        <v>1.7196729100000001</v>
      </c>
      <c r="H21" s="66">
        <v>3.2558477090000002</v>
      </c>
      <c r="J21" s="65">
        <v>3</v>
      </c>
      <c r="K21" s="65">
        <v>1078637</v>
      </c>
      <c r="L21" s="147" t="s">
        <v>68</v>
      </c>
      <c r="M21" s="147"/>
      <c r="N21" s="147" t="s">
        <v>68</v>
      </c>
      <c r="O21" s="147" t="s">
        <v>68</v>
      </c>
      <c r="Q21" s="65">
        <v>84</v>
      </c>
      <c r="R21" s="65">
        <v>13095580</v>
      </c>
      <c r="S21" s="66">
        <v>1.82317</v>
      </c>
      <c r="T21" s="66"/>
      <c r="U21" s="66">
        <v>1.403659443</v>
      </c>
      <c r="V21" s="66">
        <v>2.3167106120000001</v>
      </c>
      <c r="X21" s="65">
        <v>14</v>
      </c>
      <c r="Y21" s="65">
        <v>9213443</v>
      </c>
      <c r="Z21" s="66">
        <v>4.2905026999999998E-2</v>
      </c>
      <c r="AA21" s="66" t="s">
        <v>66</v>
      </c>
      <c r="AB21" s="66">
        <v>2.0942511E-2</v>
      </c>
      <c r="AC21" s="146">
        <v>7.5746809999999998E-2</v>
      </c>
      <c r="AD21" s="67"/>
    </row>
    <row r="22" spans="1:30" ht="13.8">
      <c r="A22" s="62">
        <v>44316</v>
      </c>
      <c r="B22" s="63">
        <v>17</v>
      </c>
      <c r="C22" s="145">
        <v>34</v>
      </c>
      <c r="D22" s="65">
        <v>15509284</v>
      </c>
      <c r="E22" s="66">
        <v>1.7743589259999999</v>
      </c>
      <c r="F22" s="66"/>
      <c r="G22" s="66">
        <v>1.1871196939999999</v>
      </c>
      <c r="H22" s="66">
        <v>2.5333561320000002</v>
      </c>
      <c r="J22" s="65">
        <v>0</v>
      </c>
      <c r="K22" s="65">
        <v>1231898</v>
      </c>
      <c r="L22" s="147" t="s">
        <v>68</v>
      </c>
      <c r="M22" s="147"/>
      <c r="N22" s="147" t="s">
        <v>68</v>
      </c>
      <c r="O22" s="147" t="s">
        <v>68</v>
      </c>
      <c r="Q22" s="65">
        <v>43</v>
      </c>
      <c r="R22" s="65">
        <v>11699011</v>
      </c>
      <c r="S22" s="66">
        <v>1.5032327169999999</v>
      </c>
      <c r="T22" s="66"/>
      <c r="U22" s="66">
        <v>1.0492473550000001</v>
      </c>
      <c r="V22" s="66">
        <v>2.073368007</v>
      </c>
      <c r="X22" s="65">
        <v>24</v>
      </c>
      <c r="Y22" s="65">
        <v>10867328</v>
      </c>
      <c r="Z22" s="66">
        <v>8.4106363000000003E-2</v>
      </c>
      <c r="AA22" s="66"/>
      <c r="AB22" s="66">
        <v>4.5575605999999998E-2</v>
      </c>
      <c r="AC22" s="146">
        <v>0.13643303500000001</v>
      </c>
      <c r="AD22" s="67"/>
    </row>
    <row r="23" spans="1:30" ht="13.8">
      <c r="A23" s="62">
        <v>44323</v>
      </c>
      <c r="B23" s="63">
        <v>18</v>
      </c>
      <c r="C23" s="145">
        <v>20</v>
      </c>
      <c r="D23" s="65">
        <v>15030867</v>
      </c>
      <c r="E23" s="66">
        <v>1.0293685610000001</v>
      </c>
      <c r="F23" s="66"/>
      <c r="G23" s="66">
        <v>0.59891556800000001</v>
      </c>
      <c r="H23" s="66">
        <v>1.6315404099999999</v>
      </c>
      <c r="I23" s="67"/>
      <c r="J23" s="65">
        <v>0</v>
      </c>
      <c r="K23" s="65">
        <v>1347207</v>
      </c>
      <c r="L23" s="147" t="s">
        <v>68</v>
      </c>
      <c r="M23" s="147"/>
      <c r="N23" s="147" t="s">
        <v>68</v>
      </c>
      <c r="O23" s="147" t="s">
        <v>68</v>
      </c>
      <c r="P23" s="67"/>
      <c r="Q23" s="65">
        <v>36</v>
      </c>
      <c r="R23" s="65">
        <v>10393566</v>
      </c>
      <c r="S23" s="66">
        <v>1.663104015</v>
      </c>
      <c r="T23" s="66"/>
      <c r="U23" s="66">
        <v>1.099049959</v>
      </c>
      <c r="V23" s="66">
        <v>2.386823717</v>
      </c>
      <c r="W23" s="67"/>
      <c r="X23" s="65">
        <v>28</v>
      </c>
      <c r="Y23" s="65">
        <v>12528914</v>
      </c>
      <c r="Z23" s="66">
        <v>7.6336435999999994E-2</v>
      </c>
      <c r="AA23" s="66"/>
      <c r="AB23" s="66">
        <v>4.8564745999999999E-2</v>
      </c>
      <c r="AC23" s="146">
        <v>0.113194289</v>
      </c>
      <c r="AD23" s="67"/>
    </row>
    <row r="24" spans="1:30" ht="13.8">
      <c r="A24" s="62">
        <v>44330</v>
      </c>
      <c r="B24" s="63">
        <v>19</v>
      </c>
      <c r="C24" s="145">
        <v>19</v>
      </c>
      <c r="D24" s="65">
        <v>14401995</v>
      </c>
      <c r="E24" s="66">
        <v>0.869571329</v>
      </c>
      <c r="F24" s="66" t="s">
        <v>66</v>
      </c>
      <c r="G24" s="66">
        <v>0.49445655799999999</v>
      </c>
      <c r="H24" s="66">
        <v>1.3989909700000001</v>
      </c>
      <c r="I24" s="67"/>
      <c r="J24" s="65">
        <v>2</v>
      </c>
      <c r="K24" s="65">
        <v>1482892</v>
      </c>
      <c r="L24" s="147" t="s">
        <v>68</v>
      </c>
      <c r="M24" s="147"/>
      <c r="N24" s="147" t="s">
        <v>68</v>
      </c>
      <c r="O24" s="147" t="s">
        <v>68</v>
      </c>
      <c r="P24" s="67"/>
      <c r="Q24" s="65">
        <v>27</v>
      </c>
      <c r="R24" s="65">
        <v>9060935</v>
      </c>
      <c r="S24" s="66">
        <v>1.5985877289999999</v>
      </c>
      <c r="T24" s="66"/>
      <c r="U24" s="66">
        <v>0.98068179099999997</v>
      </c>
      <c r="V24" s="66">
        <v>2.4229999009999998</v>
      </c>
      <c r="W24" s="67"/>
      <c r="X24" s="65">
        <v>18</v>
      </c>
      <c r="Y24" s="65">
        <v>14347609</v>
      </c>
      <c r="Z24" s="66">
        <v>5.0692605000000002E-2</v>
      </c>
      <c r="AA24" s="66" t="s">
        <v>66</v>
      </c>
      <c r="AB24" s="66">
        <v>2.900558E-2</v>
      </c>
      <c r="AC24" s="146">
        <v>8.1595046000000004E-2</v>
      </c>
      <c r="AD24" s="67"/>
    </row>
    <row r="25" spans="1:30" ht="13.8">
      <c r="A25" s="62">
        <v>44337</v>
      </c>
      <c r="B25" s="63">
        <v>20</v>
      </c>
      <c r="C25" s="145">
        <v>17</v>
      </c>
      <c r="D25" s="65">
        <v>13574870</v>
      </c>
      <c r="E25" s="66">
        <v>0.83568920000000002</v>
      </c>
      <c r="F25" s="66" t="s">
        <v>66</v>
      </c>
      <c r="G25" s="66">
        <v>0.44856487699999997</v>
      </c>
      <c r="H25" s="66">
        <v>1.3931089059999999</v>
      </c>
      <c r="I25" s="67"/>
      <c r="J25" s="65">
        <v>0</v>
      </c>
      <c r="K25" s="65">
        <v>1917779</v>
      </c>
      <c r="L25" s="147" t="s">
        <v>68</v>
      </c>
      <c r="M25" s="147"/>
      <c r="N25" s="147" t="s">
        <v>68</v>
      </c>
      <c r="O25" s="147" t="s">
        <v>68</v>
      </c>
      <c r="P25" s="67"/>
      <c r="Q25" s="65">
        <v>19</v>
      </c>
      <c r="R25" s="65">
        <v>7767800</v>
      </c>
      <c r="S25" s="66">
        <v>1.3846712670000001</v>
      </c>
      <c r="T25" s="66"/>
      <c r="U25" s="66">
        <v>0.78785555600000001</v>
      </c>
      <c r="V25" s="66">
        <v>2.2269893609999998</v>
      </c>
      <c r="W25" s="67"/>
      <c r="X25" s="65">
        <v>17</v>
      </c>
      <c r="Y25" s="65">
        <v>16025854</v>
      </c>
      <c r="Z25" s="66">
        <v>4.1345461999999999E-2</v>
      </c>
      <c r="AA25" s="66" t="s">
        <v>66</v>
      </c>
      <c r="AB25" s="66">
        <v>2.4033813000000001E-2</v>
      </c>
      <c r="AC25" s="146">
        <v>6.6272479999999995E-2</v>
      </c>
      <c r="AD25" s="67"/>
    </row>
    <row r="26" spans="1:30" ht="13.8">
      <c r="A26" s="62">
        <v>44344</v>
      </c>
      <c r="B26" s="63">
        <v>21</v>
      </c>
      <c r="C26" s="145">
        <v>14</v>
      </c>
      <c r="D26" s="65">
        <v>12851588</v>
      </c>
      <c r="E26" s="66">
        <v>0.66854032600000002</v>
      </c>
      <c r="F26" s="66" t="s">
        <v>66</v>
      </c>
      <c r="G26" s="66">
        <v>0.32837577299999998</v>
      </c>
      <c r="H26" s="66">
        <v>1.1772074889999999</v>
      </c>
      <c r="I26" s="67"/>
      <c r="J26" s="65">
        <v>1</v>
      </c>
      <c r="K26" s="65">
        <v>2165004</v>
      </c>
      <c r="L26" s="147" t="s">
        <v>68</v>
      </c>
      <c r="M26" s="147"/>
      <c r="N26" s="147" t="s">
        <v>68</v>
      </c>
      <c r="O26" s="147" t="s">
        <v>68</v>
      </c>
      <c r="P26" s="67"/>
      <c r="Q26" s="65">
        <v>20</v>
      </c>
      <c r="R26" s="65">
        <v>6225273</v>
      </c>
      <c r="S26" s="66">
        <v>1.483891471</v>
      </c>
      <c r="T26" s="66"/>
      <c r="U26" s="66">
        <v>0.81094173999999997</v>
      </c>
      <c r="V26" s="66">
        <v>2.4252982919999999</v>
      </c>
      <c r="W26" s="67"/>
      <c r="X26" s="65">
        <v>23</v>
      </c>
      <c r="Y26" s="65">
        <v>18037385</v>
      </c>
      <c r="Z26" s="66">
        <v>5.8883300999999999E-2</v>
      </c>
      <c r="AA26" s="66"/>
      <c r="AB26" s="66">
        <v>3.6926566000000001E-2</v>
      </c>
      <c r="AC26" s="146">
        <v>8.8900855000000001E-2</v>
      </c>
      <c r="AD26" s="67"/>
    </row>
    <row r="27" spans="1:30" ht="13.8">
      <c r="A27" s="62">
        <v>44351</v>
      </c>
      <c r="B27" s="63">
        <v>22</v>
      </c>
      <c r="C27" s="145">
        <v>18</v>
      </c>
      <c r="D27" s="65">
        <v>12356247</v>
      </c>
      <c r="E27" s="66">
        <v>0.92320169600000002</v>
      </c>
      <c r="F27" s="66" t="s">
        <v>66</v>
      </c>
      <c r="G27" s="66">
        <v>0.51124771599999996</v>
      </c>
      <c r="H27" s="66">
        <v>1.510206283</v>
      </c>
      <c r="I27" s="67"/>
      <c r="J27" s="65">
        <v>1</v>
      </c>
      <c r="K27" s="65">
        <v>2033912</v>
      </c>
      <c r="L27" s="147" t="s">
        <v>68</v>
      </c>
      <c r="M27" s="147"/>
      <c r="N27" s="147" t="s">
        <v>68</v>
      </c>
      <c r="O27" s="147" t="s">
        <v>68</v>
      </c>
      <c r="P27" s="67"/>
      <c r="Q27" s="65">
        <v>10</v>
      </c>
      <c r="R27" s="65">
        <v>5306785</v>
      </c>
      <c r="S27" s="66">
        <v>0.74552373400000005</v>
      </c>
      <c r="T27" s="66" t="s">
        <v>66</v>
      </c>
      <c r="U27" s="66">
        <v>0.27916366399999998</v>
      </c>
      <c r="V27" s="66">
        <v>1.497348568</v>
      </c>
      <c r="W27" s="67"/>
      <c r="X27" s="65">
        <v>27</v>
      </c>
      <c r="Y27" s="65">
        <v>19575469</v>
      </c>
      <c r="Z27" s="66">
        <v>6.6662387000000004E-2</v>
      </c>
      <c r="AA27" s="66"/>
      <c r="AB27" s="66">
        <v>4.3841921999999998E-2</v>
      </c>
      <c r="AC27" s="146">
        <v>9.7109527000000001E-2</v>
      </c>
      <c r="AD27" s="67"/>
    </row>
    <row r="28" spans="1:30" ht="13.8">
      <c r="A28" s="62">
        <v>44358</v>
      </c>
      <c r="B28" s="63">
        <v>23</v>
      </c>
      <c r="C28" s="145">
        <v>20</v>
      </c>
      <c r="D28" s="65">
        <v>11757509</v>
      </c>
      <c r="E28" s="66">
        <v>0.82035946800000004</v>
      </c>
      <c r="F28" s="66"/>
      <c r="G28" s="66">
        <v>0.450201978</v>
      </c>
      <c r="H28" s="66">
        <v>1.3381823749999999</v>
      </c>
      <c r="I28" s="67"/>
      <c r="J28" s="65">
        <v>1</v>
      </c>
      <c r="K28" s="65">
        <v>1806631</v>
      </c>
      <c r="L28" s="147" t="s">
        <v>68</v>
      </c>
      <c r="M28" s="147"/>
      <c r="N28" s="147" t="s">
        <v>68</v>
      </c>
      <c r="O28" s="147" t="s">
        <v>68</v>
      </c>
      <c r="P28" s="67"/>
      <c r="Q28" s="65">
        <v>10</v>
      </c>
      <c r="R28" s="65">
        <v>4641596</v>
      </c>
      <c r="S28" s="66">
        <v>1.1605922529999999</v>
      </c>
      <c r="T28" s="66" t="s">
        <v>66</v>
      </c>
      <c r="U28" s="66">
        <v>0.49049452700000001</v>
      </c>
      <c r="V28" s="66">
        <v>2.2408650809999999</v>
      </c>
      <c r="W28" s="67"/>
      <c r="X28" s="65">
        <v>29</v>
      </c>
      <c r="Y28" s="65">
        <v>21059770</v>
      </c>
      <c r="Z28" s="66">
        <v>7.0614053999999996E-2</v>
      </c>
      <c r="AA28" s="66"/>
      <c r="AB28" s="66">
        <v>4.7202308999999998E-2</v>
      </c>
      <c r="AC28" s="146">
        <v>0.10121490900000001</v>
      </c>
      <c r="AD28" s="67"/>
    </row>
    <row r="29" spans="1:30" ht="13.8">
      <c r="A29" s="62">
        <v>44365</v>
      </c>
      <c r="B29" s="63">
        <v>24</v>
      </c>
      <c r="C29" s="145">
        <v>13</v>
      </c>
      <c r="D29" s="65">
        <v>10970992</v>
      </c>
      <c r="E29" s="66">
        <v>0.56995953099999996</v>
      </c>
      <c r="F29" s="66" t="s">
        <v>66</v>
      </c>
      <c r="G29" s="66">
        <v>0.27116146000000002</v>
      </c>
      <c r="H29" s="66">
        <v>1.0237294640000001</v>
      </c>
      <c r="I29" s="67"/>
      <c r="J29" s="65">
        <v>0</v>
      </c>
      <c r="K29" s="65">
        <v>1870921</v>
      </c>
      <c r="L29" s="147" t="s">
        <v>68</v>
      </c>
      <c r="M29" s="147"/>
      <c r="N29" s="147" t="s">
        <v>68</v>
      </c>
      <c r="O29" s="147" t="s">
        <v>68</v>
      </c>
      <c r="P29" s="67"/>
      <c r="Q29" s="65">
        <v>15</v>
      </c>
      <c r="R29" s="65">
        <v>4381714</v>
      </c>
      <c r="S29" s="66">
        <v>1.3584387600000001</v>
      </c>
      <c r="T29" s="66" t="s">
        <v>66</v>
      </c>
      <c r="U29" s="66">
        <v>0.63946645199999996</v>
      </c>
      <c r="V29" s="66">
        <v>2.4187477880000001</v>
      </c>
      <c r="W29" s="67"/>
      <c r="X29" s="65">
        <v>29</v>
      </c>
      <c r="Y29" s="65">
        <v>22035117</v>
      </c>
      <c r="Z29" s="66">
        <v>6.9928447000000005E-2</v>
      </c>
      <c r="AA29" s="66"/>
      <c r="AB29" s="66">
        <v>4.6785448E-2</v>
      </c>
      <c r="AC29" s="146">
        <v>0.10017803</v>
      </c>
      <c r="AD29" s="67"/>
    </row>
    <row r="30" spans="1:30" ht="13.8">
      <c r="A30" s="62">
        <v>44372</v>
      </c>
      <c r="B30" s="63">
        <v>25</v>
      </c>
      <c r="C30" s="145">
        <v>26</v>
      </c>
      <c r="D30" s="65">
        <v>10125621</v>
      </c>
      <c r="E30" s="66">
        <v>1.1881918819999999</v>
      </c>
      <c r="F30" s="66"/>
      <c r="G30" s="66">
        <v>0.71771404000000005</v>
      </c>
      <c r="H30" s="66">
        <v>1.819389524</v>
      </c>
      <c r="I30" s="67"/>
      <c r="J30" s="65">
        <v>0</v>
      </c>
      <c r="K30" s="65">
        <v>2221421</v>
      </c>
      <c r="L30" s="147" t="s">
        <v>68</v>
      </c>
      <c r="M30" s="147"/>
      <c r="N30" s="147" t="s">
        <v>68</v>
      </c>
      <c r="O30" s="147" t="s">
        <v>68</v>
      </c>
      <c r="P30" s="67"/>
      <c r="Q30" s="65">
        <v>8</v>
      </c>
      <c r="R30" s="65">
        <v>4235381</v>
      </c>
      <c r="S30" s="147" t="s">
        <v>68</v>
      </c>
      <c r="T30" s="147"/>
      <c r="U30" s="147" t="s">
        <v>68</v>
      </c>
      <c r="V30" s="147" t="s">
        <v>68</v>
      </c>
      <c r="W30" s="67"/>
      <c r="X30" s="65">
        <v>48</v>
      </c>
      <c r="Y30" s="65">
        <v>22669600</v>
      </c>
      <c r="Z30" s="66">
        <v>0.117115108</v>
      </c>
      <c r="AA30" s="66"/>
      <c r="AB30" s="66">
        <v>8.6275110000000002E-2</v>
      </c>
      <c r="AC30" s="146">
        <v>0.155371594</v>
      </c>
      <c r="AD30" s="67"/>
    </row>
    <row r="31" spans="1:30" ht="13.8">
      <c r="A31" s="69">
        <v>44379</v>
      </c>
      <c r="B31" s="70">
        <v>26</v>
      </c>
      <c r="C31" s="149">
        <v>35</v>
      </c>
      <c r="D31" s="72">
        <v>9531364</v>
      </c>
      <c r="E31" s="73">
        <v>1.611146465</v>
      </c>
      <c r="F31" s="73"/>
      <c r="G31" s="73">
        <v>1.0488771809999999</v>
      </c>
      <c r="H31" s="73">
        <v>2.3351705389999999</v>
      </c>
      <c r="I31" s="74"/>
      <c r="J31" s="72">
        <v>0</v>
      </c>
      <c r="K31" s="72">
        <v>2217764</v>
      </c>
      <c r="L31" s="150" t="s">
        <v>68</v>
      </c>
      <c r="M31" s="150"/>
      <c r="N31" s="150" t="s">
        <v>68</v>
      </c>
      <c r="O31" s="150" t="s">
        <v>68</v>
      </c>
      <c r="P31" s="74"/>
      <c r="Q31" s="72">
        <v>13</v>
      </c>
      <c r="R31" s="72">
        <v>4186631</v>
      </c>
      <c r="S31" s="73">
        <v>2.123983634</v>
      </c>
      <c r="T31" s="73" t="s">
        <v>66</v>
      </c>
      <c r="U31" s="73">
        <v>1.0485734900000001</v>
      </c>
      <c r="V31" s="73">
        <v>3.757156121</v>
      </c>
      <c r="W31" s="74"/>
      <c r="X31" s="72">
        <v>63</v>
      </c>
      <c r="Y31" s="72">
        <v>23309568</v>
      </c>
      <c r="Z31" s="73">
        <v>0.16198743700000001</v>
      </c>
      <c r="AA31" s="73"/>
      <c r="AB31" s="73">
        <v>0.122371619</v>
      </c>
      <c r="AC31" s="151">
        <v>0.2097909</v>
      </c>
      <c r="AD31" s="67"/>
    </row>
    <row r="32" spans="1:30" ht="14.4">
      <c r="A32" s="222" t="s">
        <v>69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42"/>
      <c r="T32" s="42"/>
      <c r="U32" s="43"/>
      <c r="X32" s="61"/>
      <c r="Y32" s="61"/>
      <c r="AD32" s="67"/>
    </row>
    <row r="33" spans="1:44">
      <c r="A33" s="76"/>
      <c r="B33" s="76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8"/>
      <c r="V33" s="77"/>
      <c r="W33" s="77"/>
      <c r="X33" s="77"/>
      <c r="Y33" s="77"/>
      <c r="Z33" s="77"/>
      <c r="AA33" s="77"/>
      <c r="AB33" s="77"/>
    </row>
    <row r="34" spans="1:44">
      <c r="A34" s="77" t="s">
        <v>70</v>
      </c>
      <c r="B34" s="77"/>
      <c r="C34" s="79"/>
      <c r="D34" s="79"/>
      <c r="E34" s="79"/>
      <c r="F34" s="79"/>
      <c r="G34" s="79"/>
      <c r="H34" s="79"/>
      <c r="I34" s="77"/>
      <c r="J34" s="77"/>
      <c r="K34" s="79"/>
      <c r="L34" s="79"/>
      <c r="M34" s="79"/>
      <c r="N34" s="79"/>
      <c r="O34" s="79"/>
      <c r="P34" s="77"/>
      <c r="Q34" s="77"/>
      <c r="R34" s="79"/>
      <c r="S34" s="79"/>
      <c r="T34" s="79"/>
      <c r="U34" s="80"/>
      <c r="V34" s="79"/>
      <c r="W34" s="77"/>
      <c r="X34" s="77"/>
      <c r="Y34" s="77"/>
      <c r="Z34" s="77"/>
      <c r="AA34" s="77"/>
      <c r="AB34" s="77"/>
    </row>
    <row r="35" spans="1:44">
      <c r="A35" s="81" t="s">
        <v>71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2"/>
      <c r="P35" s="83"/>
      <c r="Q35" s="83"/>
      <c r="R35" s="83"/>
      <c r="S35" s="83"/>
      <c r="T35" s="83"/>
      <c r="U35" s="83"/>
      <c r="V35" s="83"/>
      <c r="W35" s="77"/>
      <c r="X35" s="77"/>
      <c r="Y35" s="77"/>
      <c r="Z35" s="77"/>
      <c r="AA35" s="77"/>
      <c r="AB35" s="77"/>
    </row>
    <row r="36" spans="1:44">
      <c r="A36" s="84" t="s">
        <v>72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77"/>
      <c r="P36" s="77"/>
      <c r="Q36" s="77"/>
      <c r="R36" s="77"/>
      <c r="S36" s="77"/>
      <c r="T36" s="77"/>
      <c r="U36" s="78"/>
      <c r="V36" s="77"/>
      <c r="W36" s="77"/>
      <c r="X36" s="77"/>
      <c r="Y36" s="77"/>
      <c r="Z36" s="77"/>
      <c r="AA36" s="77"/>
      <c r="AB36" s="77"/>
    </row>
    <row r="37" spans="1:44">
      <c r="A37" s="84" t="s">
        <v>73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77"/>
      <c r="P37" s="77"/>
      <c r="Q37" s="77"/>
      <c r="R37" s="77"/>
      <c r="S37" s="77"/>
      <c r="T37" s="77"/>
      <c r="U37" s="78"/>
      <c r="V37" s="77"/>
      <c r="W37" s="77"/>
      <c r="X37" s="77"/>
      <c r="Y37" s="77"/>
      <c r="Z37" s="77"/>
      <c r="AA37" s="77"/>
      <c r="AB37" s="77"/>
    </row>
    <row r="38" spans="1:44">
      <c r="A38" s="84" t="s">
        <v>74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77"/>
      <c r="P38" s="77"/>
      <c r="Q38" s="77"/>
      <c r="R38" s="77"/>
      <c r="S38" s="77"/>
      <c r="T38" s="77"/>
      <c r="U38" s="78"/>
      <c r="V38" s="77"/>
      <c r="W38" s="77"/>
      <c r="X38" s="77"/>
      <c r="Y38" s="77"/>
      <c r="Z38" s="77"/>
      <c r="AA38" s="77"/>
      <c r="AB38" s="77"/>
    </row>
    <row r="39" spans="1:44">
      <c r="A39" s="86" t="s">
        <v>75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77"/>
      <c r="P39" s="77"/>
      <c r="Q39" s="77"/>
      <c r="R39" s="78"/>
      <c r="S39" s="78"/>
      <c r="T39" s="78"/>
      <c r="U39" s="78"/>
      <c r="V39" s="77"/>
      <c r="W39" s="77"/>
      <c r="X39" s="77"/>
      <c r="Y39" s="77"/>
      <c r="Z39" s="77"/>
      <c r="AA39" s="77"/>
      <c r="AB39" s="77"/>
    </row>
    <row r="40" spans="1:44">
      <c r="A40" s="88" t="s">
        <v>76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77"/>
      <c r="P40" s="77"/>
      <c r="Q40" s="77"/>
      <c r="R40" s="78"/>
      <c r="S40" s="78"/>
      <c r="T40" s="78"/>
      <c r="U40" s="78"/>
      <c r="V40" s="77"/>
      <c r="W40" s="77"/>
      <c r="X40" s="77"/>
      <c r="Y40" s="77"/>
      <c r="Z40" s="77"/>
      <c r="AA40" s="77"/>
      <c r="AB40" s="77"/>
    </row>
    <row r="41" spans="1:44">
      <c r="A41" s="89" t="s">
        <v>77</v>
      </c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</row>
    <row r="42" spans="1:44">
      <c r="A42" s="81" t="s">
        <v>78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91"/>
      <c r="P42" s="91"/>
      <c r="Q42" s="91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</row>
    <row r="43" spans="1:44">
      <c r="A43" s="94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</row>
    <row r="44" spans="1:44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</row>
    <row r="45" spans="1:44">
      <c r="A45" s="96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C45" s="223"/>
      <c r="AD45" s="64"/>
      <c r="AE45" s="61"/>
      <c r="AK45" s="67"/>
      <c r="AR45" s="67"/>
    </row>
    <row r="46" spans="1:44">
      <c r="A46" s="99"/>
      <c r="B46" s="100"/>
      <c r="C46" s="100"/>
      <c r="D46" s="100"/>
      <c r="E46" s="100"/>
      <c r="F46" s="101"/>
      <c r="G46" s="98"/>
      <c r="H46" s="98"/>
      <c r="I46" s="100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B46" s="224"/>
      <c r="AC46" s="224"/>
      <c r="AH46" s="43"/>
      <c r="AO46" s="43"/>
    </row>
    <row r="47" spans="1:44">
      <c r="A47" s="99"/>
      <c r="B47" s="100"/>
      <c r="C47" s="100"/>
      <c r="D47" s="100"/>
      <c r="E47" s="100"/>
      <c r="F47" s="101"/>
      <c r="G47" s="98"/>
      <c r="H47" s="98"/>
      <c r="I47" s="100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B47" s="224"/>
      <c r="AC47" s="224"/>
      <c r="AH47" s="43"/>
      <c r="AO47" s="43"/>
    </row>
    <row r="48" spans="1:44">
      <c r="A48" s="100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T48" s="42"/>
      <c r="AD48" s="225"/>
      <c r="AE48" s="225"/>
      <c r="AF48" s="225"/>
      <c r="AG48" s="225"/>
      <c r="AH48" s="226"/>
      <c r="AI48" s="225"/>
      <c r="AL48" s="225"/>
      <c r="AM48" s="225"/>
      <c r="AN48" s="225"/>
      <c r="AO48" s="226"/>
      <c r="AP48" s="225"/>
    </row>
    <row r="49" spans="4:48">
      <c r="D49" s="43"/>
      <c r="F49" s="42"/>
      <c r="K49" s="43"/>
      <c r="M49" s="42"/>
      <c r="T49" s="42"/>
      <c r="AB49" s="227"/>
      <c r="AC49" s="227"/>
      <c r="AD49" s="227"/>
      <c r="AE49" s="227"/>
      <c r="AF49" s="227"/>
      <c r="AG49" s="227"/>
      <c r="AH49" s="227"/>
      <c r="AI49" s="227"/>
      <c r="AJ49" s="227"/>
      <c r="AK49" s="227"/>
      <c r="AL49" s="227"/>
      <c r="AM49" s="227"/>
      <c r="AN49" s="227"/>
      <c r="AO49" s="227"/>
      <c r="AP49" s="227"/>
    </row>
    <row r="50" spans="4:48">
      <c r="D50" s="43"/>
      <c r="F50" s="42"/>
      <c r="K50" s="43"/>
      <c r="M50" s="42"/>
      <c r="T50" s="42"/>
      <c r="AB50" s="228"/>
      <c r="AC50" s="228"/>
      <c r="AD50" s="228"/>
      <c r="AE50" s="228"/>
      <c r="AF50" s="228"/>
      <c r="AG50" s="228"/>
      <c r="AH50" s="228"/>
      <c r="AI50" s="228"/>
      <c r="AJ50" s="228"/>
      <c r="AK50" s="228"/>
      <c r="AL50" s="228"/>
      <c r="AM50" s="228"/>
      <c r="AN50" s="228"/>
      <c r="AO50" s="229"/>
      <c r="AP50" s="85"/>
      <c r="AQ50" s="85"/>
      <c r="AR50" s="85"/>
      <c r="AS50" s="85"/>
      <c r="AT50" s="85"/>
      <c r="AU50" s="85"/>
      <c r="AV50" s="85"/>
    </row>
    <row r="51" spans="4:48">
      <c r="D51" s="43"/>
      <c r="F51" s="42"/>
      <c r="K51" s="43"/>
      <c r="M51" s="42"/>
      <c r="T51" s="42"/>
      <c r="AH51" s="43"/>
      <c r="AO51" s="43"/>
    </row>
    <row r="52" spans="4:48">
      <c r="D52" s="43"/>
      <c r="F52" s="42"/>
      <c r="K52" s="43"/>
      <c r="M52" s="42"/>
      <c r="T52" s="42"/>
      <c r="AB52" s="228"/>
      <c r="AC52" s="228"/>
      <c r="AD52" s="228"/>
      <c r="AE52" s="228"/>
      <c r="AF52" s="228"/>
      <c r="AG52" s="228"/>
      <c r="AH52" s="228"/>
      <c r="AI52" s="228"/>
      <c r="AJ52" s="228"/>
      <c r="AK52" s="228"/>
      <c r="AL52" s="228"/>
      <c r="AM52" s="228"/>
      <c r="AN52" s="228"/>
      <c r="AO52" s="229"/>
    </row>
    <row r="53" spans="4:48">
      <c r="D53" s="43"/>
      <c r="F53" s="42"/>
      <c r="K53" s="43"/>
      <c r="M53" s="42"/>
      <c r="T53" s="42"/>
      <c r="AB53" s="230"/>
      <c r="AC53" s="230"/>
      <c r="AD53" s="229"/>
      <c r="AE53" s="229"/>
      <c r="AF53" s="229"/>
      <c r="AG53" s="229"/>
      <c r="AH53" s="229"/>
      <c r="AI53" s="229"/>
      <c r="AJ53" s="229"/>
      <c r="AK53" s="229"/>
      <c r="AL53" s="229"/>
      <c r="AM53" s="229"/>
      <c r="AN53" s="229"/>
      <c r="AO53" s="229"/>
    </row>
    <row r="54" spans="4:48">
      <c r="E54" s="43"/>
      <c r="F54" s="42"/>
      <c r="L54" s="43"/>
      <c r="M54" s="42"/>
      <c r="T54" s="42"/>
      <c r="AB54" s="230"/>
      <c r="AC54" s="230"/>
      <c r="AD54" s="229"/>
      <c r="AE54" s="229"/>
      <c r="AF54" s="229"/>
      <c r="AG54" s="229"/>
      <c r="AH54" s="229"/>
      <c r="AI54" s="229"/>
      <c r="AJ54" s="229"/>
      <c r="AK54" s="229"/>
      <c r="AL54" s="229"/>
      <c r="AM54" s="229"/>
      <c r="AN54" s="229"/>
      <c r="AO54" s="229"/>
    </row>
    <row r="55" spans="4:48">
      <c r="E55" s="43"/>
      <c r="F55" s="42"/>
      <c r="L55" s="43"/>
      <c r="M55" s="42"/>
      <c r="T55" s="42"/>
      <c r="AB55" s="231"/>
      <c r="AC55" s="231"/>
      <c r="AD55" s="231"/>
      <c r="AE55" s="231"/>
      <c r="AF55" s="231"/>
      <c r="AG55" s="231"/>
      <c r="AH55" s="231"/>
      <c r="AI55" s="231"/>
      <c r="AJ55" s="231"/>
      <c r="AK55" s="231"/>
      <c r="AL55" s="231"/>
      <c r="AM55" s="231"/>
      <c r="AN55" s="231"/>
      <c r="AO55" s="231"/>
      <c r="AP55" s="231"/>
      <c r="AQ55" s="231"/>
      <c r="AR55" s="231"/>
      <c r="AS55" s="231"/>
      <c r="AT55" s="231"/>
      <c r="AU55" s="231"/>
      <c r="AV55" s="231"/>
    </row>
    <row r="56" spans="4:48">
      <c r="E56" s="43"/>
      <c r="F56" s="42"/>
      <c r="L56" s="43"/>
      <c r="M56" s="42"/>
      <c r="T56" s="42"/>
      <c r="AB56" s="232"/>
      <c r="AC56" s="232"/>
      <c r="AD56" s="232"/>
      <c r="AE56" s="232"/>
      <c r="AF56" s="232"/>
      <c r="AG56" s="232"/>
      <c r="AH56" s="232"/>
      <c r="AI56" s="232"/>
      <c r="AJ56" s="232"/>
      <c r="AK56" s="232"/>
      <c r="AL56" s="232"/>
      <c r="AM56" s="232"/>
      <c r="AN56" s="232"/>
      <c r="AO56" s="232"/>
      <c r="AP56" s="232"/>
      <c r="AQ56" s="232"/>
      <c r="AR56" s="232"/>
      <c r="AS56" s="232"/>
      <c r="AT56" s="232"/>
      <c r="AU56" s="232"/>
      <c r="AV56" s="232"/>
    </row>
    <row r="57" spans="4:48">
      <c r="E57" s="43"/>
      <c r="F57" s="42"/>
      <c r="L57" s="43"/>
      <c r="M57" s="42"/>
      <c r="T57" s="42"/>
    </row>
  </sheetData>
  <mergeCells count="20">
    <mergeCell ref="AB55:AV55"/>
    <mergeCell ref="AB56:AV56"/>
    <mergeCell ref="A42:N42"/>
    <mergeCell ref="A44:AA44"/>
    <mergeCell ref="A45:AA45"/>
    <mergeCell ref="AB49:AP49"/>
    <mergeCell ref="AB50:AN50"/>
    <mergeCell ref="AB52:AN52"/>
    <mergeCell ref="A36:N36"/>
    <mergeCell ref="A37:N37"/>
    <mergeCell ref="A38:N38"/>
    <mergeCell ref="A39:N39"/>
    <mergeCell ref="A40:N40"/>
    <mergeCell ref="A41:O41"/>
    <mergeCell ref="A2:Y2"/>
    <mergeCell ref="C4:H4"/>
    <mergeCell ref="J4:O4"/>
    <mergeCell ref="Q4:V4"/>
    <mergeCell ref="X4:AC4"/>
    <mergeCell ref="A35:N35"/>
  </mergeCells>
  <hyperlinks>
    <hyperlink ref="A1" location="Contents!A1" display="Contents"/>
    <hyperlink ref="A42:N42" r:id="rId1" display="8. These figures represent death occurrences, there can be a delay between the date a death occurred and the date a death was registered. More information can be found in our impact of registration delays release. "/>
    <hyperlink ref="A35:N35" r:id="rId2" display="1. Age-standardised mortality rates per 100,000 people, standardised to the 2013 European Standard Population using 5-year age groups form age 10 and over. For more information, see our methodology article.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Noncovid deaths ONS-NHS</vt:lpstr>
      <vt:lpstr>NONcovid deaths ONS-NHS+</vt:lpstr>
      <vt:lpstr>Covid death ONS</vt:lpstr>
      <vt:lpstr>ALL DEATHS ONS</vt:lpstr>
      <vt:lpstr>Table 5 ONS</vt:lpstr>
      <vt:lpstr>Table 4 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</dc:creator>
  <cp:lastModifiedBy>Simona</cp:lastModifiedBy>
  <dcterms:created xsi:type="dcterms:W3CDTF">2021-10-21T01:26:57Z</dcterms:created>
  <dcterms:modified xsi:type="dcterms:W3CDTF">2021-10-22T20:41:45Z</dcterms:modified>
</cp:coreProperties>
</file>