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H440\Documents\CPM System\STTWS\"/>
    </mc:Choice>
  </mc:AlternateContent>
  <xr:revisionPtr revIDLastSave="0" documentId="13_ncr:1_{13E48178-2AE3-4184-B8E1-B82F7F7B8AAF}" xr6:coauthVersionLast="47" xr6:coauthVersionMax="47" xr10:uidLastSave="{00000000-0000-0000-0000-000000000000}"/>
  <bookViews>
    <workbookView xWindow="285" yWindow="360" windowWidth="28425" windowHeight="15240" xr2:uid="{00000000-000D-0000-FFFF-FFFF00000000}"/>
  </bookViews>
  <sheets>
    <sheet name="Diamond" sheetId="25" r:id="rId1"/>
  </sheets>
  <definedNames>
    <definedName name="_xlnm.Print_Area" localSheetId="0">Diamond!$A$1:$Y$31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5" l="1"/>
  <c r="W22" i="25" l="1"/>
  <c r="J15" i="25"/>
  <c r="K15" i="25"/>
  <c r="R15" i="25"/>
  <c r="J16" i="25"/>
  <c r="K16" i="25"/>
  <c r="R16" i="25"/>
  <c r="F15" i="25"/>
  <c r="G15" i="25" s="1"/>
  <c r="I15" i="25" s="1"/>
  <c r="M15" i="25" s="1"/>
  <c r="N15" i="25" s="1"/>
  <c r="O15" i="25" s="1"/>
  <c r="T15" i="25" s="1"/>
  <c r="F16" i="25"/>
  <c r="G16" i="25"/>
  <c r="I16" i="25" s="1"/>
  <c r="M16" i="25" s="1"/>
  <c r="N16" i="25" s="1"/>
  <c r="O16" i="25" s="1"/>
  <c r="T16" i="25" s="1"/>
  <c r="S16" i="25" l="1"/>
  <c r="W16" i="25"/>
  <c r="V16" i="25"/>
  <c r="S15" i="25"/>
  <c r="U15" i="25"/>
  <c r="V15" i="25"/>
  <c r="W15" i="25"/>
  <c r="U16" i="25"/>
  <c r="K17" i="25"/>
  <c r="K18" i="25"/>
  <c r="K19" i="25"/>
  <c r="K20" i="25"/>
  <c r="K21" i="25"/>
  <c r="K14" i="25"/>
  <c r="J17" i="25"/>
  <c r="J18" i="25"/>
  <c r="J19" i="25"/>
  <c r="J20" i="25"/>
  <c r="R20" i="25" s="1"/>
  <c r="J21" i="25"/>
  <c r="J14" i="25"/>
  <c r="M21" i="25" l="1"/>
  <c r="N21" i="25"/>
  <c r="F21" i="25"/>
  <c r="F20" i="25"/>
  <c r="F19" i="25"/>
  <c r="F18" i="25"/>
  <c r="R18" i="25"/>
  <c r="F17" i="25"/>
  <c r="R17" i="25"/>
  <c r="F14" i="25"/>
  <c r="I7" i="25"/>
  <c r="I6" i="25"/>
  <c r="G20" i="25" l="1"/>
  <c r="I20" i="25" s="1"/>
  <c r="M20" i="25" s="1"/>
  <c r="N20" i="25" s="1"/>
  <c r="O20" i="25" s="1"/>
  <c r="G18" i="25"/>
  <c r="I18" i="25" s="1"/>
  <c r="M18" i="25" s="1"/>
  <c r="N18" i="25" s="1"/>
  <c r="O18" i="25" s="1"/>
  <c r="G17" i="25"/>
  <c r="I17" i="25" s="1"/>
  <c r="M17" i="25" s="1"/>
  <c r="N17" i="25" s="1"/>
  <c r="O17" i="25" s="1"/>
  <c r="T17" i="25" s="1"/>
  <c r="G19" i="25"/>
  <c r="I19" i="25" s="1"/>
  <c r="M19" i="25" s="1"/>
  <c r="N19" i="25" s="1"/>
  <c r="O19" i="25" s="1"/>
  <c r="G14" i="25"/>
  <c r="G21" i="25"/>
  <c r="I21" i="25" s="1"/>
  <c r="R19" i="25"/>
  <c r="R14" i="25"/>
  <c r="D22" i="25"/>
  <c r="I14" i="25" l="1"/>
  <c r="M14" i="25" s="1"/>
  <c r="N14" i="25" s="1"/>
  <c r="O14" i="25" s="1"/>
  <c r="O21" i="25"/>
  <c r="T21" i="25" s="1"/>
  <c r="S21" i="25" s="1"/>
  <c r="U17" i="25"/>
  <c r="W17" i="25"/>
  <c r="G22" i="25"/>
  <c r="R21" i="25"/>
  <c r="T18" i="25"/>
  <c r="W18" i="25" s="1"/>
  <c r="V17" i="25"/>
  <c r="S17" i="25"/>
  <c r="T19" i="25"/>
  <c r="W19" i="25" s="1"/>
  <c r="F22" i="25"/>
  <c r="I22" i="25" l="1"/>
  <c r="W21" i="25"/>
  <c r="U18" i="25"/>
  <c r="S18" i="25"/>
  <c r="U21" i="25"/>
  <c r="V21" i="25"/>
  <c r="T14" i="25"/>
  <c r="W14" i="25" s="1"/>
  <c r="V18" i="25"/>
  <c r="V19" i="25"/>
  <c r="U19" i="25"/>
  <c r="S19" i="25"/>
  <c r="T20" i="25"/>
  <c r="W20" i="25" s="1"/>
  <c r="V14" i="25" l="1"/>
  <c r="U14" i="25"/>
  <c r="S14" i="25"/>
  <c r="U20" i="25"/>
  <c r="S20" i="25"/>
  <c r="V20" i="25"/>
</calcChain>
</file>

<file path=xl/sharedStrings.xml><?xml version="1.0" encoding="utf-8"?>
<sst xmlns="http://schemas.openxmlformats.org/spreadsheetml/2006/main" count="75" uniqueCount="67">
  <si>
    <t>Target</t>
  </si>
  <si>
    <t>Balance to Invest</t>
  </si>
  <si>
    <t>Shares to</t>
  </si>
  <si>
    <t>Estimated</t>
  </si>
  <si>
    <t>Notes &amp;</t>
  </si>
  <si>
    <t>ETF</t>
  </si>
  <si>
    <t>Shrs</t>
  </si>
  <si>
    <t>Trade</t>
  </si>
  <si>
    <t>Trade $</t>
  </si>
  <si>
    <t>Status of Trade</t>
  </si>
  <si>
    <t>Ticker</t>
  </si>
  <si>
    <t>Wt 1</t>
  </si>
  <si>
    <t>Wt 2</t>
  </si>
  <si>
    <t>Target $</t>
  </si>
  <si>
    <t>(done, skipped)</t>
  </si>
  <si>
    <t>Est'd</t>
  </si>
  <si>
    <t>Shares</t>
  </si>
  <si>
    <t>Whole</t>
  </si>
  <si>
    <t>Max</t>
  </si>
  <si>
    <t>Est'd or 1</t>
  </si>
  <si>
    <t>Market Close</t>
  </si>
  <si>
    <t>"Unprotect" sheet to make changes (under "Review" tab in Excel)</t>
  </si>
  <si>
    <t>Price at Prior</t>
  </si>
  <si>
    <t>Req'd</t>
  </si>
  <si>
    <t>(# Shares)</t>
  </si>
  <si>
    <t>Current Quantity</t>
  </si>
  <si>
    <t>F15 Publication</t>
  </si>
  <si>
    <t>Schwab</t>
  </si>
  <si>
    <t>Schwab's Trading Desk: 800-435-9050</t>
  </si>
  <si>
    <t>Description</t>
  </si>
  <si>
    <t>Weights from</t>
  </si>
  <si>
    <t>Good Value Range</t>
  </si>
  <si>
    <t>Prior Close Price +/-</t>
  </si>
  <si>
    <t>Good Value Limit Order Price</t>
  </si>
  <si>
    <t>Sheet is currently protected.  "Unprotect" sheet to make changes (see "Protect Sheet" under "Review" tab in Excel)</t>
  </si>
  <si>
    <t>Sub-Total</t>
  </si>
  <si>
    <t>(Fill in blue fields during setup - one time)</t>
  </si>
  <si>
    <t>SHY</t>
  </si>
  <si>
    <t>Acct:</t>
  </si>
  <si>
    <t>XLP</t>
  </si>
  <si>
    <t>XLU</t>
  </si>
  <si>
    <t>FOCUSED 15 INVESTING</t>
  </si>
  <si>
    <t>*Optional Holding* iShares 1-3 Year Treasury Bond | SBTSY2</t>
  </si>
  <si>
    <t>Consumer Staples Select Sector | S&amp;P Consumer Staples</t>
  </si>
  <si>
    <t>Update/Review numbered boxes each week</t>
  </si>
  <si>
    <t>Utilities Select Sector SPDR F | S&amp;P Utilities</t>
  </si>
  <si>
    <t>3 Agg Adj</t>
  </si>
  <si>
    <t>Long-term Model Portfolio sg:</t>
  </si>
  <si>
    <t>Use Target Weights from sg:</t>
  </si>
  <si>
    <t>2 Cash</t>
  </si>
  <si>
    <t>1 Total Account Value</t>
  </si>
  <si>
    <t>Weekly Trading (7 minutes)</t>
  </si>
  <si>
    <t>Training Videos</t>
  </si>
  <si>
    <t>https://vimeo.com/manage/videos/333732821</t>
  </si>
  <si>
    <t>https://vimeo.com/manage/videos/341148913</t>
  </si>
  <si>
    <t>Setting Up Trades on Schwab.com (6 min)</t>
  </si>
  <si>
    <t>https://vimeo.com/manage/videos/340586103</t>
  </si>
  <si>
    <t>Conditional Trades on StreetSmart Edge (6 min)</t>
  </si>
  <si>
    <t>DDM</t>
  </si>
  <si>
    <t>ProShares Ultra Dow30 | DJIA x2</t>
  </si>
  <si>
    <t>UST</t>
  </si>
  <si>
    <t>ProShares Ultra 7-10 Year Trea | US 10y Treasury Bond x2</t>
  </si>
  <si>
    <t>Not guaranteed, revise as needed</t>
  </si>
  <si>
    <t>GLD</t>
  </si>
  <si>
    <t>SPDR Gold Shares | BCOMGCTR</t>
  </si>
  <si>
    <t>PDBC</t>
  </si>
  <si>
    <t>Commodity - Invesco Optimum Yiel | DDBLCDBCE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</si>
</sst>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"/>
    <numFmt numFmtId="166" formatCode="_(* #,##0_);_(* \(#,##0\);_(* &quot;-&quot;??_);_(@_)"/>
    <numFmt numFmtId="167" formatCode="_(* #,##0.0_);_(* \(#,##0.0\);_(* &quot;-&quot;??_);_(@_)"/>
    <numFmt numFmtId="168" formatCode="&quot;$&quot;#,##0.00"/>
    <numFmt numFmtId="169" formatCode="#,##0;[Red]#,##0"/>
    <numFmt numFmtId="170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 Black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4" fontId="0" fillId="0" borderId="5" xfId="2" applyNumberFormat="1" applyFont="1" applyBorder="1"/>
    <xf numFmtId="0" fontId="3" fillId="0" borderId="7" xfId="0" applyFont="1" applyBorder="1" applyAlignment="1">
      <alignment horizontal="center"/>
    </xf>
    <xf numFmtId="164" fontId="0" fillId="0" borderId="0" xfId="2" applyNumberFormat="1" applyFont="1" applyAlignment="1">
      <alignment horizontal="right"/>
    </xf>
    <xf numFmtId="0" fontId="0" fillId="0" borderId="9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69" fontId="4" fillId="3" borderId="0" xfId="0" applyNumberFormat="1" applyFont="1" applyFill="1" applyBorder="1" applyAlignment="1">
      <alignment horizontal="center"/>
    </xf>
    <xf numFmtId="8" fontId="4" fillId="3" borderId="0" xfId="0" applyNumberFormat="1" applyFont="1" applyFill="1" applyBorder="1" applyAlignment="1" applyProtection="1">
      <alignment horizontal="center"/>
    </xf>
    <xf numFmtId="8" fontId="4" fillId="3" borderId="16" xfId="0" applyNumberFormat="1" applyFont="1" applyFill="1" applyBorder="1" applyAlignment="1" applyProtection="1">
      <alignment horizontal="right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169" fontId="4" fillId="3" borderId="14" xfId="0" applyNumberFormat="1" applyFont="1" applyFill="1" applyBorder="1" applyAlignment="1">
      <alignment horizontal="center"/>
    </xf>
    <xf numFmtId="8" fontId="4" fillId="3" borderId="14" xfId="0" applyNumberFormat="1" applyFont="1" applyFill="1" applyBorder="1" applyAlignment="1" applyProtection="1">
      <alignment horizontal="center"/>
    </xf>
    <xf numFmtId="8" fontId="4" fillId="3" borderId="17" xfId="0" applyNumberFormat="1" applyFont="1" applyFill="1" applyBorder="1" applyAlignment="1" applyProtection="1">
      <alignment horizontal="right"/>
    </xf>
    <xf numFmtId="9" fontId="0" fillId="4" borderId="9" xfId="3" applyNumberFormat="1" applyFont="1" applyFill="1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center"/>
    </xf>
    <xf numFmtId="0" fontId="10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 vertic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/>
    </xf>
    <xf numFmtId="0" fontId="0" fillId="0" borderId="9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164" fontId="0" fillId="0" borderId="0" xfId="2" applyNumberFormat="1" applyFont="1" applyAlignment="1" applyProtection="1">
      <alignment horizontal="right"/>
    </xf>
    <xf numFmtId="0" fontId="0" fillId="0" borderId="7" xfId="0" applyBorder="1" applyProtection="1"/>
    <xf numFmtId="0" fontId="0" fillId="0" borderId="19" xfId="0" applyBorder="1" applyAlignment="1" applyProtection="1">
      <alignment horizontal="center"/>
    </xf>
    <xf numFmtId="0" fontId="0" fillId="0" borderId="9" xfId="0" applyBorder="1" applyProtection="1"/>
    <xf numFmtId="0" fontId="7" fillId="0" borderId="9" xfId="0" applyFont="1" applyBorder="1" applyAlignment="1" applyProtection="1">
      <alignment horizontal="center"/>
    </xf>
    <xf numFmtId="165" fontId="0" fillId="2" borderId="0" xfId="0" applyNumberFormat="1" applyFill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9" fontId="0" fillId="2" borderId="0" xfId="3" applyNumberFormat="1" applyFont="1" applyFill="1" applyAlignment="1" applyProtection="1">
      <alignment horizontal="center"/>
    </xf>
    <xf numFmtId="168" fontId="0" fillId="0" borderId="0" xfId="2" applyNumberFormat="1" applyFont="1" applyAlignment="1" applyProtection="1">
      <alignment horizontal="center"/>
    </xf>
    <xf numFmtId="0" fontId="6" fillId="0" borderId="0" xfId="0" applyFont="1" applyAlignment="1">
      <alignment horizontal="right"/>
    </xf>
    <xf numFmtId="15" fontId="12" fillId="0" borderId="0" xfId="0" quotePrefix="1" applyNumberFormat="1" applyFont="1" applyAlignment="1">
      <alignment vertical="top"/>
    </xf>
    <xf numFmtId="44" fontId="2" fillId="0" borderId="0" xfId="0" applyNumberFormat="1" applyFont="1" applyAlignment="1">
      <alignment horizontal="center"/>
    </xf>
    <xf numFmtId="3" fontId="0" fillId="4" borderId="20" xfId="1" applyNumberFormat="1" applyFont="1" applyFill="1" applyBorder="1" applyAlignment="1" applyProtection="1">
      <alignment horizontal="center"/>
      <protection locked="0"/>
    </xf>
    <xf numFmtId="3" fontId="0" fillId="4" borderId="21" xfId="1" applyNumberFormat="1" applyFont="1" applyFill="1" applyBorder="1" applyAlignment="1" applyProtection="1">
      <alignment horizontal="center"/>
      <protection locked="0"/>
    </xf>
    <xf numFmtId="3" fontId="0" fillId="4" borderId="22" xfId="1" applyNumberFormat="1" applyFont="1" applyFill="1" applyBorder="1" applyAlignment="1" applyProtection="1">
      <alignment horizontal="center"/>
      <protection locked="0"/>
    </xf>
    <xf numFmtId="0" fontId="0" fillId="4" borderId="0" xfId="0" applyFill="1" applyBorder="1" applyProtection="1">
      <protection locked="0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69" fontId="4" fillId="3" borderId="11" xfId="0" applyNumberFormat="1" applyFont="1" applyFill="1" applyBorder="1" applyAlignment="1">
      <alignment horizontal="center"/>
    </xf>
    <xf numFmtId="8" fontId="4" fillId="3" borderId="11" xfId="0" applyNumberFormat="1" applyFont="1" applyFill="1" applyBorder="1" applyAlignment="1" applyProtection="1">
      <alignment horizontal="center"/>
    </xf>
    <xf numFmtId="8" fontId="4" fillId="3" borderId="15" xfId="0" applyNumberFormat="1" applyFont="1" applyFill="1" applyBorder="1" applyAlignment="1" applyProtection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right"/>
    </xf>
    <xf numFmtId="0" fontId="2" fillId="0" borderId="11" xfId="0" applyFont="1" applyBorder="1" applyAlignment="1">
      <alignment horizontal="right"/>
    </xf>
    <xf numFmtId="1" fontId="0" fillId="0" borderId="15" xfId="0" applyNumberFormat="1" applyBorder="1" applyAlignment="1">
      <alignment horizontal="center"/>
    </xf>
    <xf numFmtId="0" fontId="0" fillId="0" borderId="12" xfId="0" applyBorder="1" applyAlignment="1">
      <alignment horizontal="right"/>
    </xf>
    <xf numFmtId="164" fontId="0" fillId="0" borderId="0" xfId="2" applyNumberFormat="1" applyFont="1" applyBorder="1"/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right"/>
    </xf>
    <xf numFmtId="1" fontId="0" fillId="0" borderId="16" xfId="0" applyNumberFormat="1" applyBorder="1" applyAlignment="1">
      <alignment horizontal="center"/>
    </xf>
    <xf numFmtId="164" fontId="0" fillId="0" borderId="0" xfId="2" applyNumberFormat="1" applyFont="1" applyBorder="1" applyProtection="1"/>
    <xf numFmtId="164" fontId="0" fillId="0" borderId="12" xfId="0" applyNumberFormat="1" applyBorder="1" applyAlignment="1" applyProtection="1">
      <alignment horizontal="right"/>
    </xf>
    <xf numFmtId="0" fontId="0" fillId="0" borderId="0" xfId="0" applyBorder="1" applyProtection="1"/>
    <xf numFmtId="0" fontId="4" fillId="0" borderId="0" xfId="0" applyFont="1" applyBorder="1" applyAlignment="1">
      <alignment horizontal="center"/>
    </xf>
    <xf numFmtId="0" fontId="0" fillId="0" borderId="12" xfId="0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166" fontId="0" fillId="0" borderId="12" xfId="0" applyNumberFormat="1" applyBorder="1" applyAlignment="1" applyProtection="1">
      <alignment horizontal="right"/>
    </xf>
    <xf numFmtId="43" fontId="0" fillId="0" borderId="0" xfId="0" applyNumberForma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66" fontId="2" fillId="0" borderId="0" xfId="0" applyNumberFormat="1" applyFont="1" applyBorder="1" applyAlignment="1">
      <alignment horizontal="right"/>
    </xf>
    <xf numFmtId="44" fontId="0" fillId="0" borderId="0" xfId="2" applyFont="1" applyBorder="1" applyAlignment="1">
      <alignment horizontal="center"/>
    </xf>
    <xf numFmtId="166" fontId="0" fillId="0" borderId="0" xfId="1" applyNumberFormat="1" applyFont="1" applyBorder="1" applyAlignment="1" applyProtection="1">
      <alignment horizontal="center"/>
    </xf>
    <xf numFmtId="166" fontId="0" fillId="0" borderId="0" xfId="0" applyNumberFormat="1" applyBorder="1" applyAlignment="1">
      <alignment horizontal="right"/>
    </xf>
    <xf numFmtId="0" fontId="0" fillId="0" borderId="0" xfId="0" applyBorder="1"/>
    <xf numFmtId="0" fontId="0" fillId="0" borderId="13" xfId="0" applyBorder="1" applyAlignment="1">
      <alignment horizontal="right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right"/>
    </xf>
    <xf numFmtId="0" fontId="2" fillId="0" borderId="14" xfId="0" applyFont="1" applyBorder="1" applyAlignment="1">
      <alignment horizontal="right"/>
    </xf>
    <xf numFmtId="1" fontId="0" fillId="0" borderId="17" xfId="0" applyNumberFormat="1" applyBorder="1" applyAlignment="1">
      <alignment horizontal="center"/>
    </xf>
    <xf numFmtId="166" fontId="0" fillId="2" borderId="0" xfId="0" applyNumberFormat="1" applyFill="1" applyBorder="1" applyAlignment="1" applyProtection="1">
      <alignment horizontal="center"/>
    </xf>
    <xf numFmtId="168" fontId="0" fillId="2" borderId="0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7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168" fontId="0" fillId="4" borderId="20" xfId="1" applyNumberFormat="1" applyFont="1" applyFill="1" applyBorder="1" applyAlignment="1" applyProtection="1">
      <alignment horizontal="center"/>
      <protection locked="0"/>
    </xf>
    <xf numFmtId="168" fontId="0" fillId="4" borderId="21" xfId="1" applyNumberFormat="1" applyFont="1" applyFill="1" applyBorder="1" applyAlignment="1" applyProtection="1">
      <alignment horizontal="center"/>
      <protection locked="0"/>
    </xf>
    <xf numFmtId="168" fontId="0" fillId="4" borderId="22" xfId="1" applyNumberFormat="1" applyFont="1" applyFill="1" applyBorder="1" applyAlignment="1" applyProtection="1">
      <alignment horizontal="center"/>
      <protection locked="0"/>
    </xf>
    <xf numFmtId="9" fontId="0" fillId="4" borderId="24" xfId="3" applyNumberFormat="1" applyFont="1" applyFill="1" applyBorder="1" applyAlignment="1" applyProtection="1">
      <alignment horizontal="center"/>
      <protection locked="0"/>
    </xf>
    <xf numFmtId="168" fontId="0" fillId="4" borderId="25" xfId="3" applyNumberFormat="1" applyFont="1" applyFill="1" applyBorder="1" applyAlignment="1" applyProtection="1">
      <alignment horizontal="center"/>
      <protection locked="0"/>
    </xf>
    <xf numFmtId="168" fontId="0" fillId="4" borderId="27" xfId="3" applyNumberFormat="1" applyFont="1" applyFill="1" applyBorder="1" applyAlignment="1" applyProtection="1">
      <alignment horizontal="center"/>
      <protection locked="0"/>
    </xf>
    <xf numFmtId="9" fontId="0" fillId="4" borderId="28" xfId="3" applyNumberFormat="1" applyFont="1" applyFill="1" applyBorder="1" applyAlignment="1" applyProtection="1">
      <alignment horizontal="center"/>
      <protection locked="0"/>
    </xf>
    <xf numFmtId="168" fontId="0" fillId="4" borderId="29" xfId="3" applyNumberFormat="1" applyFont="1" applyFill="1" applyBorder="1" applyAlignment="1" applyProtection="1">
      <alignment horizontal="center"/>
      <protection locked="0"/>
    </xf>
    <xf numFmtId="0" fontId="10" fillId="4" borderId="0" xfId="0" applyFont="1" applyFill="1" applyAlignment="1">
      <alignment horizontal="right" vertical="center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center"/>
    </xf>
    <xf numFmtId="164" fontId="15" fillId="4" borderId="4" xfId="2" applyNumberFormat="1" applyFont="1" applyFill="1" applyBorder="1" applyAlignment="1" applyProtection="1">
      <alignment horizontal="right" vertical="center"/>
      <protection locked="0"/>
    </xf>
    <xf numFmtId="0" fontId="14" fillId="0" borderId="7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16" fillId="0" borderId="0" xfId="0" applyFont="1" applyAlignment="1">
      <alignment horizontal="center"/>
    </xf>
    <xf numFmtId="0" fontId="15" fillId="0" borderId="7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" fontId="15" fillId="4" borderId="8" xfId="3" applyNumberFormat="1" applyFont="1" applyFill="1" applyBorder="1" applyAlignment="1" applyProtection="1">
      <alignment horizontal="center"/>
      <protection locked="0"/>
    </xf>
    <xf numFmtId="0" fontId="17" fillId="0" borderId="2" xfId="0" applyFont="1" applyBorder="1" applyAlignment="1">
      <alignment horizontal="left"/>
    </xf>
    <xf numFmtId="170" fontId="4" fillId="5" borderId="31" xfId="0" applyNumberFormat="1" applyFont="1" applyFill="1" applyBorder="1" applyAlignment="1">
      <alignment horizontal="center"/>
    </xf>
    <xf numFmtId="0" fontId="0" fillId="6" borderId="13" xfId="0" applyFill="1" applyBorder="1" applyAlignment="1" applyProtection="1">
      <alignment horizontal="center"/>
    </xf>
    <xf numFmtId="0" fontId="0" fillId="6" borderId="28" xfId="0" applyFill="1" applyBorder="1" applyProtection="1"/>
    <xf numFmtId="0" fontId="9" fillId="0" borderId="0" xfId="4" applyAlignment="1" applyProtection="1">
      <alignment horizontal="left"/>
    </xf>
    <xf numFmtId="0" fontId="19" fillId="0" borderId="0" xfId="0" applyFont="1" applyAlignment="1" applyProtection="1">
      <alignment horizontal="right"/>
    </xf>
    <xf numFmtId="0" fontId="4" fillId="3" borderId="30" xfId="0" applyFont="1" applyFill="1" applyBorder="1" applyAlignment="1" applyProtection="1">
      <alignment horizontal="center"/>
      <protection locked="0"/>
    </xf>
    <xf numFmtId="0" fontId="0" fillId="6" borderId="26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11" xfId="0" applyFill="1" applyBorder="1"/>
    <xf numFmtId="0" fontId="0" fillId="6" borderId="0" xfId="0" applyFill="1" applyBorder="1"/>
    <xf numFmtId="0" fontId="11" fillId="3" borderId="18" xfId="0" applyFont="1" applyFill="1" applyBorder="1" applyProtection="1">
      <protection locked="0"/>
    </xf>
    <xf numFmtId="9" fontId="18" fillId="4" borderId="8" xfId="3" applyNumberFormat="1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8"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</dxfs>
  <tableStyles count="0" defaultTableStyle="TableStyleMedium9" defaultPivotStyle="PivotStyleLight16"/>
  <colors>
    <mruColors>
      <color rgb="FFCCFF99"/>
      <color rgb="FF99FF33"/>
      <color rgb="FFCCFFCC"/>
      <color rgb="FF99FF99"/>
      <color rgb="FFFF99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22225</xdr:colOff>
      <xdr:row>8</xdr:row>
      <xdr:rowOff>41276</xdr:rowOff>
    </xdr:from>
    <xdr:to>
      <xdr:col>19</xdr:col>
      <xdr:colOff>604308</xdr:colOff>
      <xdr:row>10</xdr:row>
      <xdr:rowOff>213784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93672891-F94B-4039-9FF6-05AE24B81007}"/>
            </a:ext>
          </a:extLst>
        </xdr:cNvPr>
        <xdr:cNvSpPr/>
      </xdr:nvSpPr>
      <xdr:spPr>
        <a:xfrm>
          <a:off x="11614150" y="803276"/>
          <a:ext cx="582083" cy="62018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imeo.com/manage/videos/3337328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67B58-718E-4F72-884D-2B322492D12E}">
  <sheetPr>
    <tabColor theme="9" tint="-0.249977111117893"/>
    <pageSetUpPr fitToPage="1"/>
  </sheetPr>
  <dimension ref="A1:Y31"/>
  <sheetViews>
    <sheetView tabSelected="1" zoomScale="75" zoomScaleNormal="75" workbookViewId="0">
      <selection activeCell="F8" sqref="F8"/>
    </sheetView>
  </sheetViews>
  <sheetFormatPr defaultRowHeight="15" x14ac:dyDescent="0.25"/>
  <cols>
    <col min="1" max="1" width="2.28515625" customWidth="1"/>
    <col min="2" max="2" width="10.42578125" style="1" customWidth="1"/>
    <col min="3" max="3" width="40.28515625" customWidth="1"/>
    <col min="4" max="4" width="12" style="1" customWidth="1"/>
    <col min="5" max="5" width="16.7109375" style="1" customWidth="1"/>
    <col min="6" max="6" width="13.28515625" style="1" customWidth="1"/>
    <col min="7" max="7" width="9.5703125" style="1" customWidth="1"/>
    <col min="8" max="8" width="3.42578125" style="1" customWidth="1"/>
    <col min="9" max="9" width="14.140625" style="4" customWidth="1"/>
    <col min="10" max="10" width="5.7109375" customWidth="1"/>
    <col min="11" max="11" width="9.140625" customWidth="1"/>
    <col min="12" max="12" width="13.28515625" style="1" customWidth="1"/>
    <col min="13" max="14" width="9.7109375" style="4" hidden="1" customWidth="1"/>
    <col min="15" max="15" width="8.7109375" style="5" customWidth="1"/>
    <col min="16" max="16" width="15.42578125" style="1" customWidth="1"/>
    <col min="17" max="17" width="3.5703125" style="1" customWidth="1"/>
    <col min="18" max="19" width="6.85546875" style="1" customWidth="1"/>
    <col min="20" max="20" width="9.42578125" style="1" customWidth="1"/>
    <col min="21" max="21" width="16.28515625" style="1" customWidth="1"/>
    <col min="22" max="22" width="10.140625" style="1" customWidth="1"/>
    <col min="23" max="23" width="14.85546875" style="1" customWidth="1"/>
    <col min="24" max="24" width="16" customWidth="1"/>
    <col min="25" max="25" width="5" customWidth="1"/>
    <col min="26" max="26" width="4.5703125" customWidth="1"/>
  </cols>
  <sheetData>
    <row r="1" spans="1:25" ht="23.25" x14ac:dyDescent="0.35">
      <c r="A1" s="33" t="s">
        <v>41</v>
      </c>
      <c r="L1" s="34" t="s">
        <v>34</v>
      </c>
      <c r="M1" s="13" t="s">
        <v>21</v>
      </c>
    </row>
    <row r="2" spans="1:25" ht="16.5" customHeight="1" x14ac:dyDescent="0.35">
      <c r="A2" s="33"/>
      <c r="B2" s="105" t="s">
        <v>36</v>
      </c>
      <c r="E2" s="130" t="s">
        <v>62</v>
      </c>
      <c r="L2" s="34"/>
      <c r="M2" s="13"/>
    </row>
    <row r="3" spans="1:25" ht="18" customHeight="1" x14ac:dyDescent="0.3">
      <c r="A3" s="49"/>
      <c r="B3" s="48" t="s">
        <v>38</v>
      </c>
      <c r="C3" s="128"/>
      <c r="I3" s="117" t="s">
        <v>50</v>
      </c>
      <c r="J3" s="2"/>
      <c r="K3" s="3"/>
      <c r="R3" s="14" t="s">
        <v>28</v>
      </c>
      <c r="V3" s="14"/>
    </row>
    <row r="4" spans="1:25" ht="18.75" x14ac:dyDescent="0.3">
      <c r="C4" s="107"/>
      <c r="D4" s="30"/>
      <c r="E4" s="32"/>
      <c r="F4" s="31"/>
      <c r="G4" s="104" t="s">
        <v>44</v>
      </c>
      <c r="H4" s="6"/>
      <c r="I4" s="109">
        <v>1000</v>
      </c>
      <c r="J4" s="7"/>
      <c r="K4" s="35" t="s">
        <v>27</v>
      </c>
    </row>
    <row r="5" spans="1:25" ht="7.5" customHeight="1" thickBot="1" x14ac:dyDescent="0.3">
      <c r="C5" s="1"/>
      <c r="I5" s="1"/>
      <c r="J5" s="1"/>
      <c r="K5" s="1"/>
      <c r="M5" s="1"/>
      <c r="N5" s="1"/>
      <c r="O5" s="1"/>
    </row>
    <row r="6" spans="1:25" ht="16.5" thickBot="1" x14ac:dyDescent="0.3">
      <c r="C6" s="106" t="s">
        <v>47</v>
      </c>
      <c r="D6" s="123">
        <v>235.3</v>
      </c>
      <c r="F6" s="113"/>
      <c r="G6" s="114" t="s">
        <v>49</v>
      </c>
      <c r="I6" s="9">
        <f>I4*G7</f>
        <v>20</v>
      </c>
    </row>
    <row r="7" spans="1:25" ht="16.5" thickBot="1" x14ac:dyDescent="0.3">
      <c r="C7" s="107"/>
      <c r="D7" s="108"/>
      <c r="F7" s="115" t="s">
        <v>46</v>
      </c>
      <c r="G7" s="129">
        <v>0.02</v>
      </c>
      <c r="I7" s="39">
        <f>I4*(1-G7)</f>
        <v>980</v>
      </c>
      <c r="J7" s="93" t="s">
        <v>1</v>
      </c>
    </row>
    <row r="8" spans="1:25" ht="17.25" thickTop="1" thickBot="1" x14ac:dyDescent="0.3">
      <c r="C8" s="106" t="s">
        <v>48</v>
      </c>
      <c r="D8" s="118">
        <f>MIN(MAX(D6+(F8*15),205.3),280.3)</f>
        <v>235.3</v>
      </c>
      <c r="F8" s="116">
        <v>0</v>
      </c>
      <c r="G8" s="113"/>
    </row>
    <row r="9" spans="1:25" ht="15.75" thickTop="1" x14ac:dyDescent="0.25">
      <c r="F9" s="43" t="s">
        <v>26</v>
      </c>
      <c r="H9" s="37"/>
      <c r="I9" s="60"/>
      <c r="J9" s="61"/>
      <c r="K9" s="61"/>
      <c r="L9" s="62"/>
      <c r="M9" s="63"/>
      <c r="N9" s="63"/>
      <c r="O9" s="64"/>
      <c r="P9" s="62"/>
      <c r="Q9" s="62"/>
      <c r="R9" s="62"/>
      <c r="S9" s="62"/>
      <c r="T9" s="62"/>
      <c r="U9" s="62"/>
      <c r="V9" s="62"/>
      <c r="W9" s="62"/>
      <c r="X9" s="61"/>
      <c r="Y9" s="65"/>
    </row>
    <row r="10" spans="1:25" ht="19.5" x14ac:dyDescent="0.4">
      <c r="F10" s="6"/>
      <c r="H10" s="37"/>
      <c r="I10" s="66"/>
      <c r="J10" s="67"/>
      <c r="K10" s="67"/>
      <c r="L10" s="110">
        <v>4</v>
      </c>
      <c r="M10" s="111"/>
      <c r="N10" s="111"/>
      <c r="O10" s="112" t="s">
        <v>0</v>
      </c>
      <c r="P10" s="110">
        <v>5</v>
      </c>
      <c r="Q10" s="16"/>
      <c r="R10" s="15"/>
      <c r="S10" s="16"/>
      <c r="T10" s="15"/>
      <c r="U10" s="15"/>
      <c r="V10" s="15"/>
      <c r="W10" s="16"/>
      <c r="X10" s="8"/>
      <c r="Y10" s="70"/>
    </row>
    <row r="11" spans="1:25" x14ac:dyDescent="0.25">
      <c r="D11" s="94" t="s">
        <v>0</v>
      </c>
      <c r="E11" s="94" t="s">
        <v>31</v>
      </c>
      <c r="F11" s="37"/>
      <c r="G11" s="37"/>
      <c r="H11" s="45"/>
      <c r="I11" s="66"/>
      <c r="J11" s="71"/>
      <c r="K11" s="71"/>
      <c r="L11" s="36" t="s">
        <v>22</v>
      </c>
      <c r="M11" s="68" t="s">
        <v>15</v>
      </c>
      <c r="N11" s="68" t="s">
        <v>15</v>
      </c>
      <c r="O11" s="69" t="s">
        <v>6</v>
      </c>
      <c r="P11" s="10" t="s">
        <v>25</v>
      </c>
      <c r="Q11" s="16"/>
      <c r="R11" s="16"/>
      <c r="S11" s="16"/>
      <c r="T11" s="16"/>
      <c r="U11" s="16"/>
      <c r="V11" s="16"/>
      <c r="W11" s="16" t="s">
        <v>3</v>
      </c>
      <c r="X11" s="10" t="s">
        <v>4</v>
      </c>
      <c r="Y11" s="70"/>
    </row>
    <row r="12" spans="1:25" ht="15.75" x14ac:dyDescent="0.25">
      <c r="B12" s="95" t="s">
        <v>5</v>
      </c>
      <c r="C12" s="40" t="s">
        <v>5</v>
      </c>
      <c r="D12" s="36" t="s">
        <v>30</v>
      </c>
      <c r="E12" s="36" t="s">
        <v>32</v>
      </c>
      <c r="F12" s="37"/>
      <c r="G12" s="37"/>
      <c r="H12" s="45"/>
      <c r="I12" s="72"/>
      <c r="J12" s="73"/>
      <c r="K12" s="73"/>
      <c r="L12" s="36" t="s">
        <v>20</v>
      </c>
      <c r="M12" s="68" t="s">
        <v>16</v>
      </c>
      <c r="N12" s="68" t="s">
        <v>16</v>
      </c>
      <c r="O12" s="69" t="s">
        <v>18</v>
      </c>
      <c r="P12" s="10" t="s">
        <v>24</v>
      </c>
      <c r="Q12" s="16"/>
      <c r="R12" s="16"/>
      <c r="S12" s="16"/>
      <c r="T12" s="74" t="s">
        <v>2</v>
      </c>
      <c r="U12" s="131"/>
      <c r="V12" s="131"/>
      <c r="W12" s="16" t="s">
        <v>8</v>
      </c>
      <c r="X12" s="10" t="s">
        <v>9</v>
      </c>
      <c r="Y12" s="70"/>
    </row>
    <row r="13" spans="1:25" ht="16.5" thickBot="1" x14ac:dyDescent="0.3">
      <c r="B13" s="41" t="s">
        <v>10</v>
      </c>
      <c r="C13" s="42" t="s">
        <v>29</v>
      </c>
      <c r="D13" s="43" t="s">
        <v>26</v>
      </c>
      <c r="E13" s="43" t="s">
        <v>26</v>
      </c>
      <c r="F13" s="37" t="s">
        <v>11</v>
      </c>
      <c r="G13" s="37" t="s">
        <v>12</v>
      </c>
      <c r="H13" s="45"/>
      <c r="I13" s="75" t="s">
        <v>13</v>
      </c>
      <c r="J13" s="76"/>
      <c r="K13" s="76"/>
      <c r="L13" s="43" t="s">
        <v>27</v>
      </c>
      <c r="M13" s="68" t="s">
        <v>23</v>
      </c>
      <c r="N13" s="68" t="s">
        <v>17</v>
      </c>
      <c r="O13" s="69" t="s">
        <v>19</v>
      </c>
      <c r="P13" s="29" t="s">
        <v>27</v>
      </c>
      <c r="Q13" s="16"/>
      <c r="R13" s="17"/>
      <c r="S13" s="16"/>
      <c r="T13" s="74" t="s">
        <v>7</v>
      </c>
      <c r="U13" s="131" t="s">
        <v>33</v>
      </c>
      <c r="V13" s="131"/>
      <c r="W13" s="16"/>
      <c r="X13" s="10" t="s">
        <v>14</v>
      </c>
      <c r="Y13" s="70"/>
    </row>
    <row r="14" spans="1:25" ht="15.75" x14ac:dyDescent="0.25">
      <c r="B14" s="125" t="s">
        <v>58</v>
      </c>
      <c r="C14" s="126" t="s">
        <v>59</v>
      </c>
      <c r="D14" s="99">
        <v>0.03</v>
      </c>
      <c r="E14" s="100">
        <v>1</v>
      </c>
      <c r="F14" s="44">
        <f t="shared" ref="F14:F21" si="0">D14</f>
        <v>0.03</v>
      </c>
      <c r="G14" s="45">
        <f t="shared" ref="G14:G21" si="1">IF(B14="","",  F14   *(1-$G$7))</f>
        <v>2.9399999999999999E-2</v>
      </c>
      <c r="H14" s="45"/>
      <c r="I14" s="77">
        <f>IF(G14="","",G14*$I$4)</f>
        <v>29.4</v>
      </c>
      <c r="J14" s="91" t="str">
        <f>IF(B14="","",B14)</f>
        <v>DDM</v>
      </c>
      <c r="K14" s="92">
        <f>IF(E14="","",E14)</f>
        <v>1</v>
      </c>
      <c r="L14" s="96">
        <v>100</v>
      </c>
      <c r="M14" s="78">
        <f t="shared" ref="M14:M21" si="2">IF(L14=0,"",IF(D14&lt;=0,"",I14/L14))</f>
        <v>0.29399999999999998</v>
      </c>
      <c r="N14" s="79">
        <f t="shared" ref="N14:N21" si="3">IF(L14=0,"",IF(D14&lt;=0,"",ROUND(M14,0)))</f>
        <v>0</v>
      </c>
      <c r="O14" s="80">
        <f>IF(J14="","",MAX(N14,1))</f>
        <v>1</v>
      </c>
      <c r="P14" s="51">
        <v>10</v>
      </c>
      <c r="Q14" s="16"/>
      <c r="R14" s="55" t="str">
        <f>IF(J14="","",J14)</f>
        <v>DDM</v>
      </c>
      <c r="S14" s="56" t="str">
        <f>IF(T14="","",IF(T14&gt;0,"Buy", "Sell"))</f>
        <v>Sell</v>
      </c>
      <c r="T14" s="57">
        <f>IF(J14="","",O14-P14)</f>
        <v>-9</v>
      </c>
      <c r="U14" s="58" t="str">
        <f>IF(T14="","",IF(T14&gt;0,"At less than", "At more than"))</f>
        <v>At more than</v>
      </c>
      <c r="V14" s="59">
        <f>IF(T14="","",IF(T14&gt;0, ROUND( L14+K14,2), ROUND(L14-K14,2)))</f>
        <v>99</v>
      </c>
      <c r="W14" s="81">
        <f>IF(J14="","",T14*L14)</f>
        <v>-900</v>
      </c>
      <c r="X14" s="54"/>
      <c r="Y14" s="70"/>
    </row>
    <row r="15" spans="1:25" ht="15.75" x14ac:dyDescent="0.25">
      <c r="B15" s="124" t="s">
        <v>63</v>
      </c>
      <c r="C15" s="127" t="s">
        <v>64</v>
      </c>
      <c r="D15" s="28">
        <v>0.05</v>
      </c>
      <c r="E15" s="101">
        <v>2</v>
      </c>
      <c r="F15" s="44">
        <f t="shared" ref="F15:F16" si="4">D15</f>
        <v>0.05</v>
      </c>
      <c r="G15" s="45">
        <f t="shared" ref="G15:G16" si="5">IF(B15="","",  F15   *(1-$G$7))</f>
        <v>4.9000000000000002E-2</v>
      </c>
      <c r="H15" s="45"/>
      <c r="I15" s="77">
        <f t="shared" ref="I15:I16" si="6">IF(G15="","",G15*$I$4)</f>
        <v>49</v>
      </c>
      <c r="J15" s="91" t="str">
        <f t="shared" ref="J15:J16" si="7">IF(B15="","",B15)</f>
        <v>GLD</v>
      </c>
      <c r="K15" s="92">
        <f t="shared" ref="K15:K16" si="8">IF(E15="","",E15)</f>
        <v>2</v>
      </c>
      <c r="L15" s="97">
        <v>98</v>
      </c>
      <c r="M15" s="78">
        <f t="shared" ref="M15:M16" si="9">IF(L15=0,"",IF(D15&lt;=0,"",I15/L15))</f>
        <v>0.5</v>
      </c>
      <c r="N15" s="79">
        <f t="shared" ref="N15:N16" si="10">IF(L15=0,"",IF(D15&lt;=0,"",ROUND(M15,0)))</f>
        <v>1</v>
      </c>
      <c r="O15" s="80">
        <f t="shared" ref="O15:O16" si="11">IF(J15="","",MAX(N15,1))</f>
        <v>1</v>
      </c>
      <c r="P15" s="52">
        <v>8</v>
      </c>
      <c r="Q15" s="16"/>
      <c r="R15" s="18" t="str">
        <f t="shared" ref="R15:R16" si="12">IF(J15="","",J15)</f>
        <v>GLD</v>
      </c>
      <c r="S15" s="19" t="str">
        <f t="shared" ref="S15:S16" si="13">IF(T15="","",IF(T15&gt;0,"Buy", "Sell"))</f>
        <v>Sell</v>
      </c>
      <c r="T15" s="20">
        <f t="shared" ref="T15:T16" si="14">IF(J15="","",O15-P15)</f>
        <v>-7</v>
      </c>
      <c r="U15" s="21" t="str">
        <f t="shared" ref="U15:U16" si="15">IF(T15="","",IF(T15&gt;0,"At less than", "At more than"))</f>
        <v>At more than</v>
      </c>
      <c r="V15" s="22">
        <f t="shared" ref="V15:V16" si="16">IF(T15="","",IF(T15&gt;0, ROUND( L15+K15,2), ROUND(L15-K15,2)))</f>
        <v>96</v>
      </c>
      <c r="W15" s="81">
        <f t="shared" ref="W15:W16" si="17">IF(J15="","",T15*L15)</f>
        <v>-686</v>
      </c>
      <c r="X15" s="54"/>
      <c r="Y15" s="70"/>
    </row>
    <row r="16" spans="1:25" ht="15.75" x14ac:dyDescent="0.25">
      <c r="B16" s="124" t="s">
        <v>65</v>
      </c>
      <c r="C16" s="127" t="s">
        <v>66</v>
      </c>
      <c r="D16" s="28">
        <v>0.1</v>
      </c>
      <c r="E16" s="101">
        <v>3</v>
      </c>
      <c r="F16" s="44">
        <f t="shared" si="4"/>
        <v>0.1</v>
      </c>
      <c r="G16" s="45">
        <f t="shared" si="5"/>
        <v>9.8000000000000004E-2</v>
      </c>
      <c r="H16" s="45"/>
      <c r="I16" s="77">
        <f t="shared" si="6"/>
        <v>98</v>
      </c>
      <c r="J16" s="91" t="str">
        <f t="shared" si="7"/>
        <v>PDBC</v>
      </c>
      <c r="K16" s="92">
        <f t="shared" si="8"/>
        <v>3</v>
      </c>
      <c r="L16" s="97">
        <v>99</v>
      </c>
      <c r="M16" s="78">
        <f t="shared" si="9"/>
        <v>0.98989898989898994</v>
      </c>
      <c r="N16" s="79">
        <f t="shared" si="10"/>
        <v>1</v>
      </c>
      <c r="O16" s="80">
        <f t="shared" si="11"/>
        <v>1</v>
      </c>
      <c r="P16" s="52">
        <v>9</v>
      </c>
      <c r="Q16" s="16"/>
      <c r="R16" s="18" t="str">
        <f t="shared" si="12"/>
        <v>PDBC</v>
      </c>
      <c r="S16" s="19" t="str">
        <f t="shared" si="13"/>
        <v>Sell</v>
      </c>
      <c r="T16" s="20">
        <f t="shared" si="14"/>
        <v>-8</v>
      </c>
      <c r="U16" s="21" t="str">
        <f t="shared" si="15"/>
        <v>At more than</v>
      </c>
      <c r="V16" s="22">
        <f t="shared" si="16"/>
        <v>96</v>
      </c>
      <c r="W16" s="81">
        <f t="shared" si="17"/>
        <v>-792</v>
      </c>
      <c r="X16" s="54"/>
      <c r="Y16" s="70"/>
    </row>
    <row r="17" spans="1:25" ht="15.75" x14ac:dyDescent="0.25">
      <c r="B17" s="124" t="s">
        <v>37</v>
      </c>
      <c r="C17" s="127" t="s">
        <v>42</v>
      </c>
      <c r="D17" s="28">
        <v>0.12</v>
      </c>
      <c r="E17" s="101">
        <v>4</v>
      </c>
      <c r="F17" s="44">
        <f t="shared" si="0"/>
        <v>0.12</v>
      </c>
      <c r="G17" s="45">
        <f t="shared" si="1"/>
        <v>0.1176</v>
      </c>
      <c r="H17" s="45"/>
      <c r="I17" s="77">
        <f t="shared" ref="I17:I21" si="18">IF(G17="","",G17*$I$4)</f>
        <v>117.6</v>
      </c>
      <c r="J17" s="91" t="str">
        <f t="shared" ref="J17:J21" si="19">IF(B17="","",B17)</f>
        <v>SHY</v>
      </c>
      <c r="K17" s="92">
        <f t="shared" ref="K17:K21" si="20">IF(E17="","",E17)</f>
        <v>4</v>
      </c>
      <c r="L17" s="97">
        <v>100</v>
      </c>
      <c r="M17" s="78">
        <f t="shared" si="2"/>
        <v>1.1759999999999999</v>
      </c>
      <c r="N17" s="79">
        <f t="shared" si="3"/>
        <v>1</v>
      </c>
      <c r="O17" s="80">
        <f t="shared" ref="O17:O18" si="21">IF(J17="","",MAX(N17,1))</f>
        <v>1</v>
      </c>
      <c r="P17" s="52">
        <v>10</v>
      </c>
      <c r="Q17" s="16"/>
      <c r="R17" s="18" t="str">
        <f t="shared" ref="R17:R21" si="22">IF(J17="","",J17)</f>
        <v>SHY</v>
      </c>
      <c r="S17" s="19" t="str">
        <f t="shared" ref="S17:S21" si="23">IF(T17="","",IF(T17&gt;0,"Buy", "Sell"))</f>
        <v>Sell</v>
      </c>
      <c r="T17" s="20">
        <f t="shared" ref="T17:T21" si="24">IF(J17="","",O17-P17)</f>
        <v>-9</v>
      </c>
      <c r="U17" s="21" t="str">
        <f t="shared" ref="U17:U21" si="25">IF(T17="","",IF(T17&gt;0,"At less than", "At more than"))</f>
        <v>At more than</v>
      </c>
      <c r="V17" s="22">
        <f t="shared" ref="V17:V21" si="26">IF(T17="","",IF(T17&gt;0, ROUND( L17+K17,2), ROUND(L17-K17,2)))</f>
        <v>96</v>
      </c>
      <c r="W17" s="81">
        <f t="shared" ref="W17:W21" si="27">IF(J17="","",T17*L17)</f>
        <v>-900</v>
      </c>
      <c r="X17" s="54"/>
      <c r="Y17" s="70"/>
    </row>
    <row r="18" spans="1:25" ht="15.75" x14ac:dyDescent="0.25">
      <c r="B18" s="124" t="s">
        <v>60</v>
      </c>
      <c r="C18" s="127" t="s">
        <v>61</v>
      </c>
      <c r="D18" s="28">
        <v>0.14000000000000001</v>
      </c>
      <c r="E18" s="101">
        <v>5</v>
      </c>
      <c r="F18" s="44">
        <f t="shared" si="0"/>
        <v>0.14000000000000001</v>
      </c>
      <c r="G18" s="45">
        <f t="shared" si="1"/>
        <v>0.13720000000000002</v>
      </c>
      <c r="H18" s="45"/>
      <c r="I18" s="77">
        <f t="shared" si="18"/>
        <v>137.20000000000002</v>
      </c>
      <c r="J18" s="91" t="str">
        <f t="shared" si="19"/>
        <v>UST</v>
      </c>
      <c r="K18" s="92">
        <f t="shared" si="20"/>
        <v>5</v>
      </c>
      <c r="L18" s="97">
        <v>100</v>
      </c>
      <c r="M18" s="78">
        <f t="shared" si="2"/>
        <v>1.3720000000000001</v>
      </c>
      <c r="N18" s="79">
        <f t="shared" si="3"/>
        <v>1</v>
      </c>
      <c r="O18" s="80">
        <f t="shared" si="21"/>
        <v>1</v>
      </c>
      <c r="P18" s="52">
        <v>20</v>
      </c>
      <c r="Q18" s="16"/>
      <c r="R18" s="18" t="str">
        <f t="shared" si="22"/>
        <v>UST</v>
      </c>
      <c r="S18" s="19" t="str">
        <f>IF(T18="","",IF(T18&gt;0,"Buy", "Sell"))</f>
        <v>Sell</v>
      </c>
      <c r="T18" s="20">
        <f t="shared" si="24"/>
        <v>-19</v>
      </c>
      <c r="U18" s="21" t="str">
        <f t="shared" si="25"/>
        <v>At more than</v>
      </c>
      <c r="V18" s="22">
        <f t="shared" si="26"/>
        <v>95</v>
      </c>
      <c r="W18" s="81">
        <f t="shared" si="27"/>
        <v>-1900</v>
      </c>
      <c r="X18" s="54"/>
      <c r="Y18" s="70"/>
    </row>
    <row r="19" spans="1:25" ht="15.75" x14ac:dyDescent="0.25">
      <c r="B19" s="124" t="s">
        <v>39</v>
      </c>
      <c r="C19" s="127" t="s">
        <v>43</v>
      </c>
      <c r="D19" s="28">
        <v>0.5</v>
      </c>
      <c r="E19" s="101">
        <v>6</v>
      </c>
      <c r="F19" s="44">
        <f t="shared" si="0"/>
        <v>0.5</v>
      </c>
      <c r="G19" s="45">
        <f t="shared" si="1"/>
        <v>0.49</v>
      </c>
      <c r="H19" s="45"/>
      <c r="I19" s="77">
        <f t="shared" si="18"/>
        <v>490</v>
      </c>
      <c r="J19" s="91" t="str">
        <f t="shared" si="19"/>
        <v>XLP</v>
      </c>
      <c r="K19" s="92">
        <f t="shared" si="20"/>
        <v>6</v>
      </c>
      <c r="L19" s="97">
        <v>100</v>
      </c>
      <c r="M19" s="78">
        <f t="shared" si="2"/>
        <v>4.9000000000000004</v>
      </c>
      <c r="N19" s="79">
        <f t="shared" si="3"/>
        <v>5</v>
      </c>
      <c r="O19" s="80">
        <f t="shared" ref="O19:O21" si="28">IF(J19="","",MAX(N19,1))</f>
        <v>5</v>
      </c>
      <c r="P19" s="52">
        <v>30</v>
      </c>
      <c r="Q19" s="16"/>
      <c r="R19" s="18" t="str">
        <f t="shared" si="22"/>
        <v>XLP</v>
      </c>
      <c r="S19" s="19" t="str">
        <f t="shared" si="23"/>
        <v>Sell</v>
      </c>
      <c r="T19" s="20">
        <f t="shared" si="24"/>
        <v>-25</v>
      </c>
      <c r="U19" s="21" t="str">
        <f t="shared" si="25"/>
        <v>At more than</v>
      </c>
      <c r="V19" s="22">
        <f t="shared" si="26"/>
        <v>94</v>
      </c>
      <c r="W19" s="81">
        <f t="shared" si="27"/>
        <v>-2500</v>
      </c>
      <c r="X19" s="54"/>
      <c r="Y19" s="70"/>
    </row>
    <row r="20" spans="1:25" ht="15.75" x14ac:dyDescent="0.25">
      <c r="B20" s="124" t="s">
        <v>40</v>
      </c>
      <c r="C20" s="127" t="s">
        <v>45</v>
      </c>
      <c r="D20" s="28">
        <v>0.06</v>
      </c>
      <c r="E20" s="101">
        <v>7</v>
      </c>
      <c r="F20" s="44">
        <f t="shared" si="0"/>
        <v>0.06</v>
      </c>
      <c r="G20" s="45">
        <f t="shared" si="1"/>
        <v>5.8799999999999998E-2</v>
      </c>
      <c r="H20" s="45"/>
      <c r="I20" s="77">
        <f t="shared" si="18"/>
        <v>58.8</v>
      </c>
      <c r="J20" s="91" t="str">
        <f t="shared" si="19"/>
        <v>XLU</v>
      </c>
      <c r="K20" s="92">
        <f t="shared" si="20"/>
        <v>7</v>
      </c>
      <c r="L20" s="97">
        <v>100</v>
      </c>
      <c r="M20" s="78">
        <f t="shared" si="2"/>
        <v>0.58799999999999997</v>
      </c>
      <c r="N20" s="79">
        <f t="shared" si="3"/>
        <v>1</v>
      </c>
      <c r="O20" s="80">
        <f t="shared" si="28"/>
        <v>1</v>
      </c>
      <c r="P20" s="52">
        <v>50</v>
      </c>
      <c r="Q20" s="16"/>
      <c r="R20" s="18" t="str">
        <f>IF(J20="","",J20)</f>
        <v>XLU</v>
      </c>
      <c r="S20" s="19" t="str">
        <f t="shared" si="23"/>
        <v>Sell</v>
      </c>
      <c r="T20" s="20">
        <f t="shared" si="24"/>
        <v>-49</v>
      </c>
      <c r="U20" s="21" t="str">
        <f t="shared" si="25"/>
        <v>At more than</v>
      </c>
      <c r="V20" s="22">
        <f t="shared" si="26"/>
        <v>93</v>
      </c>
      <c r="W20" s="81">
        <f t="shared" si="27"/>
        <v>-4900</v>
      </c>
      <c r="X20" s="54"/>
      <c r="Y20" s="70"/>
    </row>
    <row r="21" spans="1:25" ht="16.5" thickBot="1" x14ac:dyDescent="0.3">
      <c r="B21" s="119"/>
      <c r="C21" s="120"/>
      <c r="D21" s="102"/>
      <c r="E21" s="103"/>
      <c r="F21" s="44">
        <f t="shared" si="0"/>
        <v>0</v>
      </c>
      <c r="G21" s="45" t="str">
        <f t="shared" si="1"/>
        <v/>
      </c>
      <c r="H21" s="45"/>
      <c r="I21" s="77" t="str">
        <f t="shared" si="18"/>
        <v/>
      </c>
      <c r="J21" s="91" t="str">
        <f t="shared" si="19"/>
        <v/>
      </c>
      <c r="K21" s="92" t="str">
        <f t="shared" si="20"/>
        <v/>
      </c>
      <c r="L21" s="98"/>
      <c r="M21" s="78" t="str">
        <f t="shared" si="2"/>
        <v/>
      </c>
      <c r="N21" s="79" t="str">
        <f t="shared" si="3"/>
        <v/>
      </c>
      <c r="O21" s="80" t="str">
        <f t="shared" si="28"/>
        <v/>
      </c>
      <c r="P21" s="53"/>
      <c r="Q21" s="16"/>
      <c r="R21" s="23" t="str">
        <f t="shared" si="22"/>
        <v/>
      </c>
      <c r="S21" s="24" t="str">
        <f t="shared" si="23"/>
        <v/>
      </c>
      <c r="T21" s="25" t="str">
        <f t="shared" si="24"/>
        <v/>
      </c>
      <c r="U21" s="26" t="str">
        <f t="shared" si="25"/>
        <v/>
      </c>
      <c r="V21" s="27" t="str">
        <f t="shared" si="26"/>
        <v/>
      </c>
      <c r="W21" s="81" t="str">
        <f t="shared" si="27"/>
        <v/>
      </c>
      <c r="X21" s="54"/>
      <c r="Y21" s="70"/>
    </row>
    <row r="22" spans="1:25" ht="18.75" x14ac:dyDescent="0.3">
      <c r="A22" s="12"/>
      <c r="B22" s="37"/>
      <c r="C22" s="38" t="s">
        <v>35</v>
      </c>
      <c r="D22" s="46">
        <f>SUM(D14:D21)</f>
        <v>1</v>
      </c>
      <c r="E22" s="47"/>
      <c r="F22" s="45">
        <f>SUM(F14:F21)</f>
        <v>1</v>
      </c>
      <c r="G22" s="45">
        <f>SUM(G14:G21)</f>
        <v>0.98</v>
      </c>
      <c r="H22" s="45"/>
      <c r="I22" s="77">
        <f>SUM(I14:I21)</f>
        <v>980</v>
      </c>
      <c r="J22" s="82"/>
      <c r="K22" s="82"/>
      <c r="L22" s="76"/>
      <c r="M22" s="83"/>
      <c r="N22" s="83"/>
      <c r="O22" s="80"/>
      <c r="P22" s="16"/>
      <c r="Q22" s="16"/>
      <c r="R22" s="16"/>
      <c r="S22" s="16"/>
      <c r="T22" s="16"/>
      <c r="U22" s="16"/>
      <c r="V22" s="16"/>
      <c r="W22" s="81">
        <f>SUM(W14:W21)</f>
        <v>-12578</v>
      </c>
      <c r="X22" s="84"/>
      <c r="Y22" s="70"/>
    </row>
    <row r="23" spans="1:25" ht="15" customHeight="1" thickBot="1" x14ac:dyDescent="0.3">
      <c r="B23" s="37"/>
      <c r="C23" s="38"/>
      <c r="D23" s="38"/>
      <c r="E23" s="47"/>
      <c r="F23" s="37"/>
      <c r="G23" s="45"/>
      <c r="H23" s="45"/>
      <c r="I23" s="85"/>
      <c r="J23" s="86"/>
      <c r="K23" s="86"/>
      <c r="L23" s="87"/>
      <c r="M23" s="88"/>
      <c r="N23" s="88"/>
      <c r="O23" s="89"/>
      <c r="P23" s="87"/>
      <c r="Q23" s="87"/>
      <c r="R23" s="87"/>
      <c r="S23" s="87"/>
      <c r="T23" s="87"/>
      <c r="U23" s="87"/>
      <c r="V23" s="87"/>
      <c r="W23" s="87"/>
      <c r="X23" s="86"/>
      <c r="Y23" s="90"/>
    </row>
    <row r="24" spans="1:25" x14ac:dyDescent="0.25">
      <c r="B24" s="37"/>
      <c r="C24" s="122" t="s">
        <v>52</v>
      </c>
      <c r="D24" s="38"/>
      <c r="E24" s="47"/>
      <c r="F24" s="37"/>
      <c r="G24" s="45"/>
      <c r="H24" s="45"/>
      <c r="Y24" s="11"/>
    </row>
    <row r="25" spans="1:25" x14ac:dyDescent="0.25">
      <c r="B25" s="37"/>
      <c r="C25" s="38" t="s">
        <v>51</v>
      </c>
      <c r="D25" s="121" t="s">
        <v>53</v>
      </c>
      <c r="E25" s="47"/>
      <c r="F25" s="37"/>
      <c r="G25" s="45"/>
      <c r="H25" s="45"/>
      <c r="Y25" s="11"/>
    </row>
    <row r="26" spans="1:25" x14ac:dyDescent="0.25">
      <c r="B26" s="37"/>
      <c r="C26" s="38" t="s">
        <v>55</v>
      </c>
      <c r="D26" s="93" t="s">
        <v>54</v>
      </c>
      <c r="E26" s="47"/>
      <c r="F26" s="37"/>
      <c r="G26" s="45"/>
      <c r="H26" s="45"/>
      <c r="Y26" s="50"/>
    </row>
    <row r="27" spans="1:25" x14ac:dyDescent="0.25">
      <c r="B27" s="37"/>
      <c r="C27" s="38" t="s">
        <v>57</v>
      </c>
      <c r="D27" s="93" t="s">
        <v>56</v>
      </c>
      <c r="E27" s="47"/>
      <c r="F27" s="37"/>
      <c r="G27" s="45"/>
      <c r="H27" s="45"/>
      <c r="Y27" s="11"/>
    </row>
    <row r="28" spans="1:25" x14ac:dyDescent="0.25">
      <c r="B28" s="37"/>
      <c r="C28" s="38"/>
      <c r="D28" s="93"/>
      <c r="E28" s="47"/>
      <c r="F28" s="37"/>
      <c r="G28" s="45"/>
      <c r="H28" s="45"/>
    </row>
    <row r="29" spans="1:25" x14ac:dyDescent="0.25">
      <c r="B29" s="37"/>
      <c r="C29" s="38"/>
      <c r="D29" s="93"/>
      <c r="E29" s="47"/>
      <c r="F29" s="37"/>
      <c r="G29" s="45"/>
      <c r="H29" s="45"/>
    </row>
    <row r="30" spans="1:25" x14ac:dyDescent="0.25">
      <c r="B30" s="37"/>
      <c r="C30" s="38"/>
      <c r="D30" s="38"/>
      <c r="E30" s="47"/>
      <c r="F30" s="37"/>
      <c r="G30" s="45"/>
      <c r="H30" s="45"/>
    </row>
    <row r="31" spans="1:25" x14ac:dyDescent="0.25">
      <c r="H31" s="45"/>
    </row>
  </sheetData>
  <sheetProtection sheet="1" objects="1" scenarios="1"/>
  <mergeCells count="2">
    <mergeCell ref="U12:V12"/>
    <mergeCell ref="U13:V13"/>
  </mergeCells>
  <conditionalFormatting sqref="R14:R21">
    <cfRule type="expression" dxfId="7" priority="68">
      <formula>T14&lt;0</formula>
    </cfRule>
  </conditionalFormatting>
  <conditionalFormatting sqref="R14:R21">
    <cfRule type="expression" dxfId="6" priority="67">
      <formula>T14&gt;0</formula>
    </cfRule>
  </conditionalFormatting>
  <conditionalFormatting sqref="S14:S21 U14:U21">
    <cfRule type="expression" dxfId="5" priority="65">
      <formula>$T14&gt;0</formula>
    </cfRule>
    <cfRule type="expression" dxfId="4" priority="66">
      <formula>$T14&lt;0</formula>
    </cfRule>
  </conditionalFormatting>
  <conditionalFormatting sqref="T14:T21">
    <cfRule type="expression" dxfId="3" priority="63">
      <formula>T14&lt;0</formula>
    </cfRule>
    <cfRule type="expression" dxfId="2" priority="64">
      <formula>T14&gt;0</formula>
    </cfRule>
  </conditionalFormatting>
  <conditionalFormatting sqref="V14:V21">
    <cfRule type="expression" dxfId="1" priority="59">
      <formula>T14&lt;0</formula>
    </cfRule>
    <cfRule type="expression" dxfId="0" priority="60">
      <formula>T14&gt;0</formula>
    </cfRule>
  </conditionalFormatting>
  <hyperlinks>
    <hyperlink ref="D25" r:id="rId1" xr:uid="{47093B75-76A3-4411-84E5-53BFF7B5BDC5}"/>
  </hyperlinks>
  <pageMargins left="0.7" right="0.7" top="0.75" bottom="0.75" header="0.3" footer="0.3"/>
  <pageSetup scale="48" orientation="landscape" horizontalDpi="144" verticalDpi="14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Diamond</vt:lpstr>
      <vt:lpstr>Diamond!Print_Area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JAH</dc:creator>
  <cp:lastModifiedBy>JAH440</cp:lastModifiedBy>
  <cp:lastPrinted>2021-10-25T15:07:17Z</cp:lastPrinted>
  <dcterms:created xsi:type="dcterms:W3CDTF">2017-01-30T01:45:21Z</dcterms:created>
  <dcterms:modified xsi:type="dcterms:W3CDTF">2022-06-08T21:07:56Z</dcterms:modified>
</cp:coreProperties>
</file>