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mprugh/Documents/"/>
    </mc:Choice>
  </mc:AlternateContent>
  <xr:revisionPtr revIDLastSave="0" documentId="13_ncr:1_{89682FFF-B7C8-D44A-86AB-3E2D0E30C8A0}" xr6:coauthVersionLast="47" xr6:coauthVersionMax="47" xr10:uidLastSave="{00000000-0000-0000-0000-000000000000}"/>
  <bookViews>
    <workbookView xWindow="5020" yWindow="500" windowWidth="14860" windowHeight="17440" xr2:uid="{4FAEBF7F-2F46-EC42-98D8-70AE15172A06}"/>
  </bookViews>
  <sheets>
    <sheet name="Airbnb Guess-timator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2" l="1"/>
  <c r="C5" i="2"/>
  <c r="C6" i="2" s="1"/>
  <c r="B6" i="2"/>
  <c r="C23" i="2"/>
  <c r="D23" i="2" s="1"/>
  <c r="E23" i="2" s="1"/>
  <c r="F23" i="2" s="1"/>
  <c r="G23" i="2" s="1"/>
  <c r="C24" i="2"/>
  <c r="D24" i="2" s="1"/>
  <c r="E24" i="2" s="1"/>
  <c r="F24" i="2" s="1"/>
  <c r="G24" i="2" s="1"/>
  <c r="C26" i="2"/>
  <c r="D26" i="2" s="1"/>
  <c r="E26" i="2" s="1"/>
  <c r="F26" i="2" s="1"/>
  <c r="G26" i="2" s="1"/>
  <c r="C27" i="2"/>
  <c r="D27" i="2" s="1"/>
  <c r="E27" i="2" s="1"/>
  <c r="F27" i="2" s="1"/>
  <c r="G27" i="2" s="1"/>
  <c r="C28" i="2"/>
  <c r="D28" i="2" s="1"/>
  <c r="E28" i="2" s="1"/>
  <c r="F28" i="2" s="1"/>
  <c r="G28" i="2" s="1"/>
  <c r="C29" i="2"/>
  <c r="D29" i="2" s="1"/>
  <c r="E29" i="2" s="1"/>
  <c r="F29" i="2" s="1"/>
  <c r="G29" i="2" s="1"/>
  <c r="C30" i="2"/>
  <c r="D30" i="2" s="1"/>
  <c r="E30" i="2" s="1"/>
  <c r="F30" i="2" s="1"/>
  <c r="G30" i="2" s="1"/>
  <c r="C22" i="2"/>
  <c r="D22" i="2" s="1"/>
  <c r="E22" i="2" s="1"/>
  <c r="C7" i="2"/>
  <c r="D7" i="2"/>
  <c r="E7" i="2"/>
  <c r="F7" i="2"/>
  <c r="G7" i="2"/>
  <c r="B7" i="2"/>
  <c r="B25" i="2" s="1"/>
  <c r="C25" i="2" s="1"/>
  <c r="D25" i="2" s="1"/>
  <c r="E25" i="2" s="1"/>
  <c r="F25" i="2" s="1"/>
  <c r="G25" i="2" s="1"/>
  <c r="B55" i="2"/>
  <c r="C39" i="2"/>
  <c r="D39" i="2"/>
  <c r="E39" i="2"/>
  <c r="F39" i="2"/>
  <c r="B39" i="2"/>
  <c r="C16" i="2" s="1"/>
  <c r="D16" i="2" s="1"/>
  <c r="E16" i="2" s="1"/>
  <c r="B40" i="2"/>
  <c r="C17" i="2" s="1"/>
  <c r="D17" i="2" s="1"/>
  <c r="E17" i="2" s="1"/>
  <c r="G40" i="2"/>
  <c r="F40" i="2"/>
  <c r="E40" i="2"/>
  <c r="D40" i="2"/>
  <c r="C40" i="2"/>
  <c r="F16" i="2" l="1"/>
  <c r="G16" i="2" s="1"/>
  <c r="F17" i="2"/>
  <c r="G17" i="2" s="1"/>
  <c r="B18" i="2"/>
  <c r="B38" i="2"/>
  <c r="C38" i="2" s="1"/>
  <c r="D38" i="2" s="1"/>
  <c r="E38" i="2" s="1"/>
  <c r="F38" i="2" s="1"/>
  <c r="G38" i="2" s="1"/>
  <c r="C8" i="2"/>
  <c r="B8" i="2"/>
  <c r="D5" i="2"/>
  <c r="B31" i="2"/>
  <c r="F22" i="2"/>
  <c r="C14" i="2" l="1"/>
  <c r="E5" i="2"/>
  <c r="D6" i="2"/>
  <c r="D8" i="2" s="1"/>
  <c r="C31" i="2"/>
  <c r="B33" i="2"/>
  <c r="B34" i="2" s="1"/>
  <c r="B36" i="2" s="1"/>
  <c r="G22" i="2"/>
  <c r="D14" i="2" l="1"/>
  <c r="C18" i="2"/>
  <c r="F5" i="2"/>
  <c r="E6" i="2"/>
  <c r="E8" i="2" s="1"/>
  <c r="B42" i="2"/>
  <c r="B44" i="2" s="1"/>
  <c r="B46" i="2" s="1"/>
  <c r="D31" i="2"/>
  <c r="C33" i="2"/>
  <c r="E14" i="2" l="1"/>
  <c r="D18" i="2"/>
  <c r="G5" i="2"/>
  <c r="G6" i="2" s="1"/>
  <c r="G8" i="2" s="1"/>
  <c r="F6" i="2"/>
  <c r="F8" i="2" s="1"/>
  <c r="C34" i="2"/>
  <c r="C36" i="2" s="1"/>
  <c r="E31" i="2"/>
  <c r="D33" i="2"/>
  <c r="F14" i="2" l="1"/>
  <c r="E18" i="2"/>
  <c r="C42" i="2"/>
  <c r="C44" i="2" s="1"/>
  <c r="C46" i="2" s="1"/>
  <c r="D34" i="2"/>
  <c r="D36" i="2" s="1"/>
  <c r="F31" i="2"/>
  <c r="E33" i="2"/>
  <c r="G14" i="2" l="1"/>
  <c r="G18" i="2" s="1"/>
  <c r="F18" i="2"/>
  <c r="D42" i="2"/>
  <c r="D44" i="2" s="1"/>
  <c r="D46" i="2" s="1"/>
  <c r="E34" i="2"/>
  <c r="E36" i="2" s="1"/>
  <c r="G31" i="2"/>
  <c r="G33" i="2" s="1"/>
  <c r="F33" i="2"/>
  <c r="E42" i="2" l="1"/>
  <c r="E44" i="2" s="1"/>
  <c r="E46" i="2" s="1"/>
  <c r="G34" i="2"/>
  <c r="G36" i="2" s="1"/>
  <c r="F34" i="2"/>
  <c r="F36" i="2" s="1"/>
  <c r="F42" i="2" l="1"/>
  <c r="F44" i="2" s="1"/>
  <c r="F46" i="2" s="1"/>
  <c r="G42" i="2"/>
  <c r="G44" i="2" s="1"/>
  <c r="G46" i="2" s="1"/>
</calcChain>
</file>

<file path=xl/sharedStrings.xml><?xml version="1.0" encoding="utf-8"?>
<sst xmlns="http://schemas.openxmlformats.org/spreadsheetml/2006/main" count="52" uniqueCount="39">
  <si>
    <t>Cleaning</t>
  </si>
  <si>
    <t>Maintenance</t>
  </si>
  <si>
    <t>Repairs</t>
  </si>
  <si>
    <t>Supplies</t>
  </si>
  <si>
    <t>Utilities</t>
  </si>
  <si>
    <t>Mortgage Interest</t>
  </si>
  <si>
    <t>Furniture</t>
  </si>
  <si>
    <t>Appliances</t>
  </si>
  <si>
    <t>Nightly Rate</t>
  </si>
  <si>
    <t>Occupancy</t>
  </si>
  <si>
    <t>Homeowners Insurance</t>
  </si>
  <si>
    <t>Monthly</t>
  </si>
  <si>
    <t>Electricity</t>
  </si>
  <si>
    <t>Gas</t>
  </si>
  <si>
    <t>Internet</t>
  </si>
  <si>
    <t>Streaming</t>
  </si>
  <si>
    <t>Property Taxes</t>
  </si>
  <si>
    <t>Airbnb Fee</t>
  </si>
  <si>
    <t>Total Monthly Expenses</t>
  </si>
  <si>
    <t>Total Annual Expenses</t>
  </si>
  <si>
    <t>Net Income / Loss</t>
  </si>
  <si>
    <t>Gross Income (Rents)</t>
  </si>
  <si>
    <t>Rental Property Assets</t>
  </si>
  <si>
    <t>Airbnb Guess-timator</t>
  </si>
  <si>
    <t>Airbnb Fee (3%)</t>
  </si>
  <si>
    <t>Depreciation Furniture</t>
  </si>
  <si>
    <t>Depreciation Appliances</t>
  </si>
  <si>
    <t>Expenses</t>
  </si>
  <si>
    <t>Rental Income</t>
  </si>
  <si>
    <t>Monthly Mortgage</t>
  </si>
  <si>
    <t>???</t>
  </si>
  <si>
    <t>Property Value</t>
  </si>
  <si>
    <t>Land Value</t>
  </si>
  <si>
    <t>Improvements</t>
  </si>
  <si>
    <t>Depreciation Property</t>
  </si>
  <si>
    <t>Number of Nights Booked</t>
  </si>
  <si>
    <t>Permits/HOA</t>
  </si>
  <si>
    <t>Return on Investment</t>
  </si>
  <si>
    <t>EBITDA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</si>
</sst>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9" fontId="0" fillId="0" borderId="0" xfId="3" applyFont="1"/>
    <xf numFmtId="44" fontId="0" fillId="0" borderId="0" xfId="2" applyFont="1"/>
    <xf numFmtId="44" fontId="0" fillId="0" borderId="0" xfId="0" applyNumberFormat="1"/>
    <xf numFmtId="44" fontId="0" fillId="0" borderId="0" xfId="2" applyFont="1" applyAlignment="1">
      <alignment horizontal="center"/>
    </xf>
    <xf numFmtId="0" fontId="2" fillId="0" borderId="0" xfId="0" applyFont="1"/>
    <xf numFmtId="44" fontId="2" fillId="0" borderId="0" xfId="0" applyNumberFormat="1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44" fontId="0" fillId="0" borderId="0" xfId="0" applyNumberFormat="1" applyAlignment="1">
      <alignment horizontal="center"/>
    </xf>
    <xf numFmtId="164" fontId="0" fillId="0" borderId="0" xfId="1" applyNumberFormat="1" applyFont="1"/>
    <xf numFmtId="9" fontId="2" fillId="0" borderId="0" xfId="3" applyFont="1"/>
    <xf numFmtId="43" fontId="0" fillId="0" borderId="0" xfId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135EE-6D9E-B148-8206-58CCA520DD02}">
  <dimension ref="A1:H55"/>
  <sheetViews>
    <sheetView tabSelected="1" workbookViewId="0">
      <selection activeCell="C5" sqref="C5:G5"/>
    </sheetView>
  </sheetViews>
  <sheetFormatPr baseColWidth="10" defaultRowHeight="16" x14ac:dyDescent="0.2"/>
  <cols>
    <col min="1" max="1" width="21.83203125" customWidth="1"/>
    <col min="2" max="7" width="12.83203125" customWidth="1"/>
  </cols>
  <sheetData>
    <row r="1" spans="1:8" ht="19" x14ac:dyDescent="0.25">
      <c r="A1" s="7" t="s">
        <v>23</v>
      </c>
    </row>
    <row r="3" spans="1:8" x14ac:dyDescent="0.2">
      <c r="A3" s="10" t="s">
        <v>28</v>
      </c>
    </row>
    <row r="4" spans="1:8" x14ac:dyDescent="0.2">
      <c r="A4" t="s">
        <v>8</v>
      </c>
      <c r="B4" s="2">
        <v>150</v>
      </c>
      <c r="C4" s="2">
        <v>150</v>
      </c>
      <c r="D4" s="2">
        <v>150</v>
      </c>
      <c r="E4" s="2">
        <v>150</v>
      </c>
      <c r="F4" s="2">
        <v>150</v>
      </c>
      <c r="G4" s="2">
        <v>150</v>
      </c>
    </row>
    <row r="5" spans="1:8" x14ac:dyDescent="0.2">
      <c r="A5" t="s">
        <v>35</v>
      </c>
      <c r="B5" s="12">
        <v>100</v>
      </c>
      <c r="C5" s="14">
        <f>B5</f>
        <v>100</v>
      </c>
      <c r="D5" s="14">
        <f t="shared" ref="D5:G5" si="0">C5</f>
        <v>100</v>
      </c>
      <c r="E5" s="14">
        <f t="shared" si="0"/>
        <v>100</v>
      </c>
      <c r="F5" s="14">
        <f t="shared" si="0"/>
        <v>100</v>
      </c>
      <c r="G5" s="14">
        <f t="shared" si="0"/>
        <v>100</v>
      </c>
    </row>
    <row r="6" spans="1:8" x14ac:dyDescent="0.2">
      <c r="A6" t="s">
        <v>9</v>
      </c>
      <c r="B6" s="1">
        <f>B5/365</f>
        <v>0.27397260273972601</v>
      </c>
      <c r="C6" s="1">
        <f t="shared" ref="C6:G6" si="1">C5/365</f>
        <v>0.27397260273972601</v>
      </c>
      <c r="D6" s="1">
        <f t="shared" si="1"/>
        <v>0.27397260273972601</v>
      </c>
      <c r="E6" s="1">
        <f t="shared" si="1"/>
        <v>0.27397260273972601</v>
      </c>
      <c r="F6" s="1">
        <f t="shared" si="1"/>
        <v>0.27397260273972601</v>
      </c>
      <c r="G6" s="1">
        <f t="shared" si="1"/>
        <v>0.27397260273972601</v>
      </c>
      <c r="H6" s="1"/>
    </row>
    <row r="7" spans="1:8" x14ac:dyDescent="0.2">
      <c r="A7" t="s">
        <v>24</v>
      </c>
      <c r="B7" s="3">
        <f>0.03*B4</f>
        <v>4.5</v>
      </c>
      <c r="C7" s="3">
        <f t="shared" ref="C7:G7" si="2">0.03*C4</f>
        <v>4.5</v>
      </c>
      <c r="D7" s="3">
        <f t="shared" si="2"/>
        <v>4.5</v>
      </c>
      <c r="E7" s="3">
        <f t="shared" si="2"/>
        <v>4.5</v>
      </c>
      <c r="F7" s="3">
        <f t="shared" si="2"/>
        <v>4.5</v>
      </c>
      <c r="G7" s="3">
        <f t="shared" si="2"/>
        <v>4.5</v>
      </c>
    </row>
    <row r="8" spans="1:8" s="5" customFormat="1" x14ac:dyDescent="0.2">
      <c r="A8" s="5" t="s">
        <v>21</v>
      </c>
      <c r="B8" s="6">
        <f>(B4-B7)*365*B6</f>
        <v>14550</v>
      </c>
      <c r="C8" s="6">
        <f t="shared" ref="C8:G8" si="3">(C4-C7)*365*C6</f>
        <v>14550</v>
      </c>
      <c r="D8" s="6">
        <f t="shared" si="3"/>
        <v>14550</v>
      </c>
      <c r="E8" s="6">
        <f t="shared" si="3"/>
        <v>14550</v>
      </c>
      <c r="F8" s="6">
        <f t="shared" si="3"/>
        <v>14550</v>
      </c>
      <c r="G8" s="6">
        <f t="shared" si="3"/>
        <v>14550</v>
      </c>
    </row>
    <row r="9" spans="1:8" x14ac:dyDescent="0.2">
      <c r="B9" s="3"/>
    </row>
    <row r="10" spans="1:8" x14ac:dyDescent="0.2">
      <c r="A10" s="5" t="s">
        <v>22</v>
      </c>
    </row>
    <row r="11" spans="1:8" x14ac:dyDescent="0.2">
      <c r="A11" t="s">
        <v>31</v>
      </c>
      <c r="B11" s="2">
        <v>200000</v>
      </c>
    </row>
    <row r="12" spans="1:8" x14ac:dyDescent="0.2">
      <c r="A12" s="5" t="s">
        <v>32</v>
      </c>
      <c r="B12" s="2">
        <v>15000</v>
      </c>
    </row>
    <row r="13" spans="1:8" x14ac:dyDescent="0.2">
      <c r="A13" s="5" t="s">
        <v>33</v>
      </c>
      <c r="B13" s="2">
        <v>25000</v>
      </c>
    </row>
    <row r="14" spans="1:8" x14ac:dyDescent="0.2">
      <c r="A14" s="5"/>
      <c r="B14" s="2">
        <f>B11-B12+B13</f>
        <v>210000</v>
      </c>
      <c r="C14" s="3">
        <f>B14-B38</f>
        <v>202363.63636363635</v>
      </c>
      <c r="D14" s="3">
        <f>C14-C38</f>
        <v>194727.27272727271</v>
      </c>
      <c r="E14" s="3">
        <f>D14-D38</f>
        <v>187090.90909090906</v>
      </c>
      <c r="F14" s="3">
        <f>E14-E38</f>
        <v>179454.54545454541</v>
      </c>
      <c r="G14" s="3">
        <f>F14-F38</f>
        <v>171818.18181818177</v>
      </c>
    </row>
    <row r="15" spans="1:8" x14ac:dyDescent="0.2">
      <c r="A15" s="5"/>
    </row>
    <row r="16" spans="1:8" x14ac:dyDescent="0.2">
      <c r="A16" s="5" t="s">
        <v>6</v>
      </c>
      <c r="B16" s="2">
        <v>10000</v>
      </c>
      <c r="C16" s="3">
        <f t="shared" ref="C16:G17" si="4">B16-B39</f>
        <v>8000</v>
      </c>
      <c r="D16" s="3">
        <f t="shared" si="4"/>
        <v>6000</v>
      </c>
      <c r="E16" s="3">
        <f t="shared" si="4"/>
        <v>4000</v>
      </c>
      <c r="F16" s="3">
        <f t="shared" si="4"/>
        <v>2000</v>
      </c>
      <c r="G16" s="3">
        <f t="shared" si="4"/>
        <v>0</v>
      </c>
    </row>
    <row r="17" spans="1:7" x14ac:dyDescent="0.2">
      <c r="A17" s="5" t="s">
        <v>7</v>
      </c>
      <c r="B17" s="2">
        <v>2000</v>
      </c>
      <c r="C17" s="3">
        <f t="shared" si="4"/>
        <v>1600</v>
      </c>
      <c r="D17" s="3">
        <f t="shared" si="4"/>
        <v>960</v>
      </c>
      <c r="E17" s="3">
        <f t="shared" si="4"/>
        <v>576</v>
      </c>
      <c r="F17" s="3">
        <f t="shared" si="4"/>
        <v>345.6</v>
      </c>
      <c r="G17" s="3">
        <f t="shared" si="4"/>
        <v>115.40000000000003</v>
      </c>
    </row>
    <row r="18" spans="1:7" x14ac:dyDescent="0.2">
      <c r="B18" s="2">
        <f>B14+B16+B17</f>
        <v>222000</v>
      </c>
      <c r="C18" s="2">
        <f>C14+C16+C17</f>
        <v>211963.63636363635</v>
      </c>
      <c r="D18" s="2">
        <f t="shared" ref="D18:G18" si="5">D14+D16+D17</f>
        <v>201687.27272727271</v>
      </c>
      <c r="E18" s="2">
        <f t="shared" si="5"/>
        <v>191666.90909090906</v>
      </c>
      <c r="F18" s="2">
        <f t="shared" si="5"/>
        <v>181800.14545454542</v>
      </c>
      <c r="G18" s="2">
        <f t="shared" si="5"/>
        <v>171933.58181818176</v>
      </c>
    </row>
    <row r="19" spans="1:7" x14ac:dyDescent="0.2">
      <c r="B19" s="2"/>
      <c r="C19" s="3"/>
    </row>
    <row r="20" spans="1:7" x14ac:dyDescent="0.2">
      <c r="B20" s="2"/>
    </row>
    <row r="21" spans="1:7" x14ac:dyDescent="0.2">
      <c r="A21" s="10" t="s">
        <v>27</v>
      </c>
      <c r="B21" s="4" t="s">
        <v>11</v>
      </c>
      <c r="C21" s="4" t="s">
        <v>11</v>
      </c>
      <c r="D21" s="4" t="s">
        <v>11</v>
      </c>
      <c r="E21" s="4" t="s">
        <v>11</v>
      </c>
      <c r="F21" s="4" t="s">
        <v>11</v>
      </c>
      <c r="G21" s="4" t="s">
        <v>11</v>
      </c>
    </row>
    <row r="22" spans="1:7" x14ac:dyDescent="0.2">
      <c r="A22" t="s">
        <v>0</v>
      </c>
      <c r="B22" s="2">
        <v>50</v>
      </c>
      <c r="C22" s="2">
        <f>B22</f>
        <v>50</v>
      </c>
      <c r="D22" s="2">
        <f t="shared" ref="D22:G22" si="6">C22</f>
        <v>50</v>
      </c>
      <c r="E22" s="2">
        <f t="shared" si="6"/>
        <v>50</v>
      </c>
      <c r="F22" s="2">
        <f t="shared" si="6"/>
        <v>50</v>
      </c>
      <c r="G22" s="2">
        <f t="shared" si="6"/>
        <v>50</v>
      </c>
    </row>
    <row r="23" spans="1:7" x14ac:dyDescent="0.2">
      <c r="A23" t="s">
        <v>1</v>
      </c>
      <c r="B23" s="2">
        <v>50</v>
      </c>
      <c r="C23" s="2">
        <f t="shared" ref="C23:G31" si="7">B23</f>
        <v>50</v>
      </c>
      <c r="D23" s="2">
        <f t="shared" si="7"/>
        <v>50</v>
      </c>
      <c r="E23" s="2">
        <f t="shared" si="7"/>
        <v>50</v>
      </c>
      <c r="F23" s="2">
        <f t="shared" si="7"/>
        <v>50</v>
      </c>
      <c r="G23" s="2">
        <f t="shared" si="7"/>
        <v>50</v>
      </c>
    </row>
    <row r="24" spans="1:7" x14ac:dyDescent="0.2">
      <c r="A24" t="s">
        <v>10</v>
      </c>
      <c r="B24" s="2">
        <v>50</v>
      </c>
      <c r="C24" s="2">
        <f t="shared" si="7"/>
        <v>50</v>
      </c>
      <c r="D24" s="2">
        <f t="shared" si="7"/>
        <v>50</v>
      </c>
      <c r="E24" s="2">
        <f t="shared" si="7"/>
        <v>50</v>
      </c>
      <c r="F24" s="2">
        <f t="shared" si="7"/>
        <v>50</v>
      </c>
      <c r="G24" s="2">
        <f t="shared" si="7"/>
        <v>50</v>
      </c>
    </row>
    <row r="25" spans="1:7" x14ac:dyDescent="0.2">
      <c r="A25" t="s">
        <v>17</v>
      </c>
      <c r="B25" s="2">
        <f>B7*B5/2</f>
        <v>225</v>
      </c>
      <c r="C25" s="2">
        <f>B25</f>
        <v>225</v>
      </c>
      <c r="D25" s="2">
        <f t="shared" ref="D25:G25" si="8">C25</f>
        <v>225</v>
      </c>
      <c r="E25" s="2">
        <f t="shared" si="8"/>
        <v>225</v>
      </c>
      <c r="F25" s="2">
        <f t="shared" si="8"/>
        <v>225</v>
      </c>
      <c r="G25" s="2">
        <f t="shared" si="8"/>
        <v>225</v>
      </c>
    </row>
    <row r="26" spans="1:7" x14ac:dyDescent="0.2">
      <c r="A26" t="s">
        <v>36</v>
      </c>
      <c r="B26" s="2">
        <v>10</v>
      </c>
      <c r="C26" s="2">
        <f t="shared" si="7"/>
        <v>10</v>
      </c>
      <c r="D26" s="2">
        <f t="shared" si="7"/>
        <v>10</v>
      </c>
      <c r="E26" s="2">
        <f t="shared" si="7"/>
        <v>10</v>
      </c>
      <c r="F26" s="2">
        <f t="shared" si="7"/>
        <v>10</v>
      </c>
      <c r="G26" s="2">
        <f t="shared" si="7"/>
        <v>10</v>
      </c>
    </row>
    <row r="27" spans="1:7" x14ac:dyDescent="0.2">
      <c r="A27" t="s">
        <v>5</v>
      </c>
      <c r="B27" s="2">
        <v>150</v>
      </c>
      <c r="C27" s="2">
        <f t="shared" si="7"/>
        <v>150</v>
      </c>
      <c r="D27" s="2">
        <f t="shared" si="7"/>
        <v>150</v>
      </c>
      <c r="E27" s="2">
        <f t="shared" si="7"/>
        <v>150</v>
      </c>
      <c r="F27" s="2">
        <f t="shared" si="7"/>
        <v>150</v>
      </c>
      <c r="G27" s="2">
        <f t="shared" si="7"/>
        <v>150</v>
      </c>
    </row>
    <row r="28" spans="1:7" x14ac:dyDescent="0.2">
      <c r="A28" t="s">
        <v>2</v>
      </c>
      <c r="B28" s="2">
        <v>50</v>
      </c>
      <c r="C28" s="2">
        <f t="shared" si="7"/>
        <v>50</v>
      </c>
      <c r="D28" s="2">
        <f t="shared" si="7"/>
        <v>50</v>
      </c>
      <c r="E28" s="2">
        <f t="shared" si="7"/>
        <v>50</v>
      </c>
      <c r="F28" s="2">
        <f t="shared" si="7"/>
        <v>50</v>
      </c>
      <c r="G28" s="2">
        <f t="shared" si="7"/>
        <v>50</v>
      </c>
    </row>
    <row r="29" spans="1:7" x14ac:dyDescent="0.2">
      <c r="A29" t="s">
        <v>3</v>
      </c>
      <c r="B29" s="2">
        <v>50</v>
      </c>
      <c r="C29" s="2">
        <f t="shared" si="7"/>
        <v>50</v>
      </c>
      <c r="D29" s="2">
        <f t="shared" si="7"/>
        <v>50</v>
      </c>
      <c r="E29" s="2">
        <f t="shared" si="7"/>
        <v>50</v>
      </c>
      <c r="F29" s="2">
        <f t="shared" si="7"/>
        <v>50</v>
      </c>
      <c r="G29" s="2">
        <f t="shared" si="7"/>
        <v>50</v>
      </c>
    </row>
    <row r="30" spans="1:7" x14ac:dyDescent="0.2">
      <c r="A30" t="s">
        <v>16</v>
      </c>
      <c r="B30" s="2">
        <v>50</v>
      </c>
      <c r="C30" s="2">
        <f t="shared" si="7"/>
        <v>50</v>
      </c>
      <c r="D30" s="2">
        <f t="shared" si="7"/>
        <v>50</v>
      </c>
      <c r="E30" s="2">
        <f t="shared" si="7"/>
        <v>50</v>
      </c>
      <c r="F30" s="2">
        <f t="shared" si="7"/>
        <v>50</v>
      </c>
      <c r="G30" s="2">
        <f t="shared" si="7"/>
        <v>50</v>
      </c>
    </row>
    <row r="31" spans="1:7" x14ac:dyDescent="0.2">
      <c r="A31" t="s">
        <v>4</v>
      </c>
      <c r="B31" s="2">
        <f>B55</f>
        <v>300</v>
      </c>
      <c r="C31" s="2">
        <f t="shared" si="7"/>
        <v>300</v>
      </c>
      <c r="D31" s="2">
        <f t="shared" si="7"/>
        <v>300</v>
      </c>
      <c r="E31" s="2">
        <f t="shared" si="7"/>
        <v>300</v>
      </c>
      <c r="F31" s="2">
        <f t="shared" si="7"/>
        <v>300</v>
      </c>
      <c r="G31" s="2">
        <f t="shared" si="7"/>
        <v>300</v>
      </c>
    </row>
    <row r="32" spans="1:7" x14ac:dyDescent="0.2">
      <c r="B32" s="2"/>
    </row>
    <row r="33" spans="1:7" x14ac:dyDescent="0.2">
      <c r="A33" t="s">
        <v>18</v>
      </c>
      <c r="B33" s="3">
        <f>SUM(B22:B31)</f>
        <v>985</v>
      </c>
      <c r="C33" s="3">
        <f t="shared" ref="C33:G33" si="9">SUM(C22:C31)</f>
        <v>985</v>
      </c>
      <c r="D33" s="3">
        <f t="shared" si="9"/>
        <v>985</v>
      </c>
      <c r="E33" s="3">
        <f t="shared" si="9"/>
        <v>985</v>
      </c>
      <c r="F33" s="3">
        <f t="shared" si="9"/>
        <v>985</v>
      </c>
      <c r="G33" s="3">
        <f t="shared" si="9"/>
        <v>985</v>
      </c>
    </row>
    <row r="34" spans="1:7" x14ac:dyDescent="0.2">
      <c r="A34" t="s">
        <v>19</v>
      </c>
      <c r="B34" s="2">
        <f>B33*12</f>
        <v>11820</v>
      </c>
      <c r="C34" s="2">
        <f t="shared" ref="C34:G34" si="10">C33*12</f>
        <v>11820</v>
      </c>
      <c r="D34" s="2">
        <f t="shared" si="10"/>
        <v>11820</v>
      </c>
      <c r="E34" s="2">
        <f t="shared" si="10"/>
        <v>11820</v>
      </c>
      <c r="F34" s="2">
        <f t="shared" si="10"/>
        <v>11820</v>
      </c>
      <c r="G34" s="2">
        <f t="shared" si="10"/>
        <v>11820</v>
      </c>
    </row>
    <row r="35" spans="1:7" x14ac:dyDescent="0.2">
      <c r="B35" s="2"/>
      <c r="C35" s="2"/>
      <c r="D35" s="2"/>
      <c r="E35" s="2"/>
      <c r="F35" s="2"/>
      <c r="G35" s="2"/>
    </row>
    <row r="36" spans="1:7" x14ac:dyDescent="0.2">
      <c r="A36" t="s">
        <v>38</v>
      </c>
      <c r="B36" s="2">
        <f>(B8-B34)</f>
        <v>2730</v>
      </c>
      <c r="C36" s="2">
        <f t="shared" ref="C36:G36" si="11">(C8-C34)</f>
        <v>2730</v>
      </c>
      <c r="D36" s="2">
        <f t="shared" si="11"/>
        <v>2730</v>
      </c>
      <c r="E36" s="2">
        <f t="shared" si="11"/>
        <v>2730</v>
      </c>
      <c r="F36" s="2">
        <f t="shared" si="11"/>
        <v>2730</v>
      </c>
      <c r="G36" s="2">
        <f t="shared" si="11"/>
        <v>2730</v>
      </c>
    </row>
    <row r="37" spans="1:7" x14ac:dyDescent="0.2">
      <c r="B37" s="2"/>
    </row>
    <row r="38" spans="1:7" x14ac:dyDescent="0.2">
      <c r="A38" t="s">
        <v>34</v>
      </c>
      <c r="B38" s="2">
        <f>B14/27.5</f>
        <v>7636.363636363636</v>
      </c>
      <c r="C38" s="2">
        <f>B38</f>
        <v>7636.363636363636</v>
      </c>
      <c r="D38" s="2">
        <f t="shared" ref="D38:G38" si="12">C38</f>
        <v>7636.363636363636</v>
      </c>
      <c r="E38" s="2">
        <f t="shared" si="12"/>
        <v>7636.363636363636</v>
      </c>
      <c r="F38" s="2">
        <f t="shared" si="12"/>
        <v>7636.363636363636</v>
      </c>
      <c r="G38" s="2">
        <f t="shared" si="12"/>
        <v>7636.363636363636</v>
      </c>
    </row>
    <row r="39" spans="1:7" x14ac:dyDescent="0.2">
      <c r="A39" t="s">
        <v>25</v>
      </c>
      <c r="B39" s="2">
        <f>$B$16*0.2</f>
        <v>2000</v>
      </c>
      <c r="C39" s="2">
        <f t="shared" ref="C39:F39" si="13">$B$16*0.2</f>
        <v>2000</v>
      </c>
      <c r="D39" s="2">
        <f t="shared" si="13"/>
        <v>2000</v>
      </c>
      <c r="E39" s="2">
        <f t="shared" si="13"/>
        <v>2000</v>
      </c>
      <c r="F39" s="2">
        <f t="shared" si="13"/>
        <v>2000</v>
      </c>
      <c r="G39" s="2"/>
    </row>
    <row r="40" spans="1:7" x14ac:dyDescent="0.2">
      <c r="A40" t="s">
        <v>26</v>
      </c>
      <c r="B40" s="2">
        <f>B17*0.2</f>
        <v>400</v>
      </c>
      <c r="C40" s="2">
        <f>B17*0.32</f>
        <v>640</v>
      </c>
      <c r="D40" s="2">
        <f>B17*0.192</f>
        <v>384</v>
      </c>
      <c r="E40" s="2">
        <f>B17*0.1152</f>
        <v>230.4</v>
      </c>
      <c r="F40" s="2">
        <f>B17*0.1151</f>
        <v>230.2</v>
      </c>
      <c r="G40" s="2">
        <f>B17*0.0576</f>
        <v>115.2</v>
      </c>
    </row>
    <row r="42" spans="1:7" s="5" customFormat="1" x14ac:dyDescent="0.2">
      <c r="A42" s="5" t="s">
        <v>19</v>
      </c>
      <c r="B42" s="6">
        <f t="shared" ref="B42:G42" si="14">B34+B38+B39+B40</f>
        <v>21856.363636363636</v>
      </c>
      <c r="C42" s="6">
        <f t="shared" si="14"/>
        <v>22096.363636363636</v>
      </c>
      <c r="D42" s="6">
        <f t="shared" si="14"/>
        <v>21840.363636363636</v>
      </c>
      <c r="E42" s="6">
        <f t="shared" si="14"/>
        <v>21686.763636363637</v>
      </c>
      <c r="F42" s="6">
        <f t="shared" si="14"/>
        <v>21686.563636363637</v>
      </c>
      <c r="G42" s="6">
        <f t="shared" si="14"/>
        <v>19571.563636363637</v>
      </c>
    </row>
    <row r="44" spans="1:7" s="5" customFormat="1" x14ac:dyDescent="0.2">
      <c r="A44" s="5" t="s">
        <v>20</v>
      </c>
      <c r="B44" s="6">
        <f t="shared" ref="B44:G44" si="15">B8-B42</f>
        <v>-7306.363636363636</v>
      </c>
      <c r="C44" s="6">
        <f t="shared" si="15"/>
        <v>-7546.363636363636</v>
      </c>
      <c r="D44" s="6">
        <f t="shared" si="15"/>
        <v>-7290.363636363636</v>
      </c>
      <c r="E44" s="6">
        <f t="shared" si="15"/>
        <v>-7136.7636363636375</v>
      </c>
      <c r="F44" s="6">
        <f t="shared" si="15"/>
        <v>-7136.5636363636368</v>
      </c>
      <c r="G44" s="6">
        <f t="shared" si="15"/>
        <v>-5021.5636363636368</v>
      </c>
    </row>
    <row r="45" spans="1:7" x14ac:dyDescent="0.2">
      <c r="B45" s="3"/>
      <c r="C45" s="3"/>
      <c r="D45" s="3"/>
      <c r="E45" s="3"/>
      <c r="F45" s="3"/>
      <c r="G45" s="3"/>
    </row>
    <row r="46" spans="1:7" s="5" customFormat="1" x14ac:dyDescent="0.2">
      <c r="A46" s="5" t="s">
        <v>37</v>
      </c>
      <c r="B46" s="13">
        <f t="shared" ref="B46:G46" si="16">B44/B14</f>
        <v>-3.4792207792207791E-2</v>
      </c>
      <c r="C46" s="13">
        <f t="shared" si="16"/>
        <v>-3.7291105121293799E-2</v>
      </c>
      <c r="D46" s="13">
        <f t="shared" si="16"/>
        <v>-3.7438842203548088E-2</v>
      </c>
      <c r="E46" s="13">
        <f t="shared" si="16"/>
        <v>-3.8145966958211867E-2</v>
      </c>
      <c r="F46" s="13">
        <f t="shared" si="16"/>
        <v>-3.9768085106382987E-2</v>
      </c>
      <c r="G46" s="13">
        <f t="shared" si="16"/>
        <v>-2.9226031746031757E-2</v>
      </c>
    </row>
    <row r="47" spans="1:7" x14ac:dyDescent="0.2">
      <c r="B47" s="1"/>
      <c r="C47" s="1"/>
      <c r="D47" s="1"/>
      <c r="E47" s="1"/>
      <c r="F47" s="1"/>
      <c r="G47" s="1"/>
    </row>
    <row r="48" spans="1:7" x14ac:dyDescent="0.2">
      <c r="A48" t="s">
        <v>29</v>
      </c>
      <c r="B48" s="11" t="s">
        <v>30</v>
      </c>
      <c r="C48" s="11" t="s">
        <v>30</v>
      </c>
      <c r="D48" s="11" t="s">
        <v>30</v>
      </c>
      <c r="E48" s="11" t="s">
        <v>30</v>
      </c>
      <c r="F48" s="11" t="s">
        <v>30</v>
      </c>
      <c r="G48" s="11" t="s">
        <v>30</v>
      </c>
    </row>
    <row r="49" spans="1:7" x14ac:dyDescent="0.2">
      <c r="B49" s="11"/>
      <c r="C49" s="11"/>
      <c r="D49" s="11"/>
      <c r="E49" s="11"/>
      <c r="F49" s="11"/>
      <c r="G49" s="11"/>
    </row>
    <row r="50" spans="1:7" x14ac:dyDescent="0.2">
      <c r="A50" s="8" t="s">
        <v>4</v>
      </c>
      <c r="B50" s="9" t="s">
        <v>11</v>
      </c>
    </row>
    <row r="51" spans="1:7" x14ac:dyDescent="0.2">
      <c r="A51" t="s">
        <v>12</v>
      </c>
      <c r="B51" s="2">
        <v>100</v>
      </c>
    </row>
    <row r="52" spans="1:7" x14ac:dyDescent="0.2">
      <c r="A52" t="s">
        <v>13</v>
      </c>
      <c r="B52" s="2">
        <v>75</v>
      </c>
    </row>
    <row r="53" spans="1:7" x14ac:dyDescent="0.2">
      <c r="A53" t="s">
        <v>14</v>
      </c>
      <c r="B53" s="2">
        <v>75</v>
      </c>
    </row>
    <row r="54" spans="1:7" x14ac:dyDescent="0.2">
      <c r="A54" t="s">
        <v>15</v>
      </c>
      <c r="B54" s="2">
        <v>50</v>
      </c>
    </row>
    <row r="55" spans="1:7" x14ac:dyDescent="0.2">
      <c r="B55" s="2">
        <f>SUM(B51:B54)</f>
        <v>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A4EBD-9239-5648-AD6D-484C654DBB9C}">
  <dimension ref="A1"/>
  <sheetViews>
    <sheetView workbookViewId="0">
      <selection sqref="A1:XFD1048576"/>
    </sheetView>
  </sheetViews>
  <sheetFormatPr baseColWidth="10" defaultRowHeight="16" x14ac:dyDescent="0.2"/>
  <cols>
    <col min="1" max="1" width="19.66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Airbnb Guess-timator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2023-04-02T16:32:51Z</dcterms:created>
  <dcterms:modified xsi:type="dcterms:W3CDTF">2023-04-30T22:40:35Z</dcterms:modified>
</cp:coreProperties>
</file>