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Owner\Downloads\"/>
    </mc:Choice>
  </mc:AlternateContent>
  <xr:revisionPtr revIDLastSave="0" documentId="13_ncr:1_{CB6BB474-B1F3-4DE8-9185-D66911E53CAE}" xr6:coauthVersionLast="47" xr6:coauthVersionMax="47" xr10:uidLastSave="{00000000-0000-0000-0000-000000000000}"/>
  <bookViews>
    <workbookView xWindow="9015" yWindow="0" windowWidth="37425" windowHeight="15585" tabRatio="500" activeTab="7" xr2:uid="{00000000-000D-0000-FFFF-FFFF00000000}"/>
  </bookViews>
  <sheets>
    <sheet name="0. Investor Summary" sheetId="1" r:id="rId1"/>
    <sheet name="1. Inputs" sheetId="2" r:id="rId2"/>
    <sheet name="2. Monthly Engine" sheetId="3" r:id="rId3"/>
    <sheet name="3. Sources &amp; Uses" sheetId="4" r:id="rId4"/>
    <sheet name="4. Annual &amp; Returns" sheetId="5" r:id="rId5"/>
    <sheet name="5. Equity Waterfall" sheetId="6" r:id="rId6"/>
    <sheet name="6. Tax &amp; After-Tax" sheetId="7" r:id="rId7"/>
    <sheet name="7. Sensitivity" sheetId="8" r:id="rId8"/>
  </sheets>
  <definedNames>
    <definedName name="_xlnm.Print_Area" localSheetId="0">'0. Investor Summary'!$A$1:$P$45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16" i="8" l="1"/>
  <c r="C13" i="8"/>
  <c r="C9" i="8"/>
  <c r="C6" i="8"/>
  <c r="L54" i="7"/>
  <c r="K54" i="7"/>
  <c r="J54" i="7"/>
  <c r="I54" i="7"/>
  <c r="H54" i="7"/>
  <c r="G54" i="7"/>
  <c r="F54" i="7"/>
  <c r="E54" i="7"/>
  <c r="D54" i="7"/>
  <c r="C54" i="7"/>
  <c r="C30" i="7"/>
  <c r="C38" i="6"/>
  <c r="C31" i="6"/>
  <c r="C24" i="6"/>
  <c r="C19" i="6"/>
  <c r="C15" i="6"/>
  <c r="M14" i="6"/>
  <c r="L14" i="6"/>
  <c r="K14" i="6"/>
  <c r="J14" i="6"/>
  <c r="I14" i="6"/>
  <c r="H14" i="6"/>
  <c r="G14" i="6"/>
  <c r="F14" i="6"/>
  <c r="E14" i="6"/>
  <c r="D14" i="6"/>
  <c r="M13" i="6"/>
  <c r="B7" i="6"/>
  <c r="B6" i="6"/>
  <c r="B5" i="6"/>
  <c r="B4" i="6"/>
  <c r="C59" i="5"/>
  <c r="C48" i="5"/>
  <c r="M15" i="5"/>
  <c r="L15" i="5"/>
  <c r="K15" i="5"/>
  <c r="J15" i="5"/>
  <c r="I15" i="5"/>
  <c r="H15" i="5"/>
  <c r="G15" i="5"/>
  <c r="F15" i="5"/>
  <c r="E15" i="5"/>
  <c r="D15" i="5"/>
  <c r="C15" i="5"/>
  <c r="C4" i="5"/>
  <c r="C26" i="4"/>
  <c r="C7" i="4"/>
  <c r="C6" i="4"/>
  <c r="C5" i="4"/>
  <c r="C79" i="3"/>
  <c r="C78" i="3"/>
  <c r="EE76" i="3"/>
  <c r="EE77" i="3" s="1"/>
  <c r="ED76" i="3"/>
  <c r="ED77" i="3" s="1"/>
  <c r="EC76" i="3"/>
  <c r="EC77" i="3" s="1"/>
  <c r="EB76" i="3"/>
  <c r="EB77" i="3" s="1"/>
  <c r="EA76" i="3"/>
  <c r="EA77" i="3" s="1"/>
  <c r="DZ76" i="3"/>
  <c r="DZ77" i="3" s="1"/>
  <c r="DY76" i="3"/>
  <c r="DY77" i="3" s="1"/>
  <c r="DX76" i="3"/>
  <c r="DX77" i="3" s="1"/>
  <c r="DW76" i="3"/>
  <c r="DW77" i="3" s="1"/>
  <c r="DV76" i="3"/>
  <c r="DV77" i="3" s="1"/>
  <c r="DU76" i="3"/>
  <c r="DU77" i="3" s="1"/>
  <c r="DT76" i="3"/>
  <c r="DT77" i="3" s="1"/>
  <c r="DS76" i="3"/>
  <c r="DS77" i="3" s="1"/>
  <c r="DR76" i="3"/>
  <c r="DR77" i="3" s="1"/>
  <c r="DQ76" i="3"/>
  <c r="DQ77" i="3" s="1"/>
  <c r="DP76" i="3"/>
  <c r="DP77" i="3" s="1"/>
  <c r="DO76" i="3"/>
  <c r="DO77" i="3" s="1"/>
  <c r="DN76" i="3"/>
  <c r="DN77" i="3" s="1"/>
  <c r="DM76" i="3"/>
  <c r="DM77" i="3" s="1"/>
  <c r="DL76" i="3"/>
  <c r="DL77" i="3" s="1"/>
  <c r="DK76" i="3"/>
  <c r="DK77" i="3" s="1"/>
  <c r="DJ76" i="3"/>
  <c r="DJ77" i="3" s="1"/>
  <c r="DI76" i="3"/>
  <c r="DI77" i="3" s="1"/>
  <c r="DH76" i="3"/>
  <c r="DH77" i="3" s="1"/>
  <c r="DG76" i="3"/>
  <c r="DG77" i="3" s="1"/>
  <c r="DF76" i="3"/>
  <c r="DF77" i="3" s="1"/>
  <c r="DE76" i="3"/>
  <c r="DE77" i="3" s="1"/>
  <c r="DD76" i="3"/>
  <c r="DD77" i="3" s="1"/>
  <c r="DC76" i="3"/>
  <c r="DC77" i="3" s="1"/>
  <c r="DB76" i="3"/>
  <c r="DB77" i="3" s="1"/>
  <c r="DA76" i="3"/>
  <c r="DA77" i="3" s="1"/>
  <c r="CZ76" i="3"/>
  <c r="CZ77" i="3" s="1"/>
  <c r="CY76" i="3"/>
  <c r="CY77" i="3" s="1"/>
  <c r="CX76" i="3"/>
  <c r="CX77" i="3" s="1"/>
  <c r="CW76" i="3"/>
  <c r="CW77" i="3" s="1"/>
  <c r="CV76" i="3"/>
  <c r="CV77" i="3" s="1"/>
  <c r="CU76" i="3"/>
  <c r="CU77" i="3" s="1"/>
  <c r="CT76" i="3"/>
  <c r="CT77" i="3" s="1"/>
  <c r="CS76" i="3"/>
  <c r="CS77" i="3" s="1"/>
  <c r="CR76" i="3"/>
  <c r="CR77" i="3" s="1"/>
  <c r="CQ76" i="3"/>
  <c r="CQ77" i="3" s="1"/>
  <c r="CP76" i="3"/>
  <c r="CP77" i="3" s="1"/>
  <c r="CO76" i="3"/>
  <c r="CO77" i="3" s="1"/>
  <c r="CN76" i="3"/>
  <c r="CN77" i="3" s="1"/>
  <c r="CM76" i="3"/>
  <c r="CM77" i="3" s="1"/>
  <c r="CL76" i="3"/>
  <c r="CL77" i="3" s="1"/>
  <c r="CK76" i="3"/>
  <c r="CK77" i="3" s="1"/>
  <c r="CJ76" i="3"/>
  <c r="CJ77" i="3" s="1"/>
  <c r="CI76" i="3"/>
  <c r="CI77" i="3" s="1"/>
  <c r="CH76" i="3"/>
  <c r="CH77" i="3" s="1"/>
  <c r="CG76" i="3"/>
  <c r="CG77" i="3" s="1"/>
  <c r="CF76" i="3"/>
  <c r="CF77" i="3" s="1"/>
  <c r="CE76" i="3"/>
  <c r="CE77" i="3" s="1"/>
  <c r="CD76" i="3"/>
  <c r="CD77" i="3" s="1"/>
  <c r="CC76" i="3"/>
  <c r="CC77" i="3" s="1"/>
  <c r="CB76" i="3"/>
  <c r="CB77" i="3" s="1"/>
  <c r="CA76" i="3"/>
  <c r="CA77" i="3" s="1"/>
  <c r="BZ76" i="3"/>
  <c r="BZ77" i="3" s="1"/>
  <c r="BY76" i="3"/>
  <c r="BY77" i="3" s="1"/>
  <c r="BX76" i="3"/>
  <c r="BX77" i="3" s="1"/>
  <c r="BV76" i="3"/>
  <c r="BV77" i="3" s="1"/>
  <c r="BU76" i="3"/>
  <c r="BU77" i="3" s="1"/>
  <c r="BT76" i="3"/>
  <c r="BT77" i="3" s="1"/>
  <c r="BS76" i="3"/>
  <c r="BS77" i="3" s="1"/>
  <c r="BR76" i="3"/>
  <c r="BR77" i="3" s="1"/>
  <c r="BQ76" i="3"/>
  <c r="BQ77" i="3" s="1"/>
  <c r="BP76" i="3"/>
  <c r="BP77" i="3" s="1"/>
  <c r="BO76" i="3"/>
  <c r="BO77" i="3" s="1"/>
  <c r="BN76" i="3"/>
  <c r="BN77" i="3" s="1"/>
  <c r="BM76" i="3"/>
  <c r="BM77" i="3" s="1"/>
  <c r="BL76" i="3"/>
  <c r="BL77" i="3" s="1"/>
  <c r="BK76" i="3"/>
  <c r="BK77" i="3" s="1"/>
  <c r="BJ76" i="3"/>
  <c r="BJ77" i="3" s="1"/>
  <c r="BI76" i="3"/>
  <c r="BI77" i="3" s="1"/>
  <c r="BH76" i="3"/>
  <c r="BH77" i="3" s="1"/>
  <c r="BG76" i="3"/>
  <c r="BG77" i="3" s="1"/>
  <c r="BF76" i="3"/>
  <c r="BF77" i="3" s="1"/>
  <c r="BE76" i="3"/>
  <c r="BE77" i="3" s="1"/>
  <c r="BD76" i="3"/>
  <c r="BD77" i="3" s="1"/>
  <c r="BC76" i="3"/>
  <c r="BC77" i="3" s="1"/>
  <c r="BB76" i="3"/>
  <c r="BB77" i="3" s="1"/>
  <c r="BA76" i="3"/>
  <c r="BA77" i="3" s="1"/>
  <c r="AZ76" i="3"/>
  <c r="AZ77" i="3" s="1"/>
  <c r="AX76" i="3"/>
  <c r="AX77" i="3" s="1"/>
  <c r="AW76" i="3"/>
  <c r="AW77" i="3" s="1"/>
  <c r="AV76" i="3"/>
  <c r="AV77" i="3" s="1"/>
  <c r="AU76" i="3"/>
  <c r="AU77" i="3" s="1"/>
  <c r="AT76" i="3"/>
  <c r="AT77" i="3" s="1"/>
  <c r="AS76" i="3"/>
  <c r="AS77" i="3" s="1"/>
  <c r="AR76" i="3"/>
  <c r="AR77" i="3" s="1"/>
  <c r="AQ76" i="3"/>
  <c r="AQ77" i="3" s="1"/>
  <c r="AP76" i="3"/>
  <c r="AP77" i="3" s="1"/>
  <c r="AO76" i="3"/>
  <c r="AO77" i="3" s="1"/>
  <c r="AN76" i="3"/>
  <c r="AN77" i="3" s="1"/>
  <c r="AM76" i="3"/>
  <c r="AM77" i="3" s="1"/>
  <c r="AL76" i="3"/>
  <c r="AL77" i="3" s="1"/>
  <c r="AK76" i="3"/>
  <c r="AK77" i="3" s="1"/>
  <c r="AJ76" i="3"/>
  <c r="AJ77" i="3" s="1"/>
  <c r="AI76" i="3"/>
  <c r="AI77" i="3" s="1"/>
  <c r="AH76" i="3"/>
  <c r="AH77" i="3" s="1"/>
  <c r="AG76" i="3"/>
  <c r="AG77" i="3" s="1"/>
  <c r="AF76" i="3"/>
  <c r="AF77" i="3" s="1"/>
  <c r="AE76" i="3"/>
  <c r="AE77" i="3" s="1"/>
  <c r="AD76" i="3"/>
  <c r="AD77" i="3" s="1"/>
  <c r="AC76" i="3"/>
  <c r="AC77" i="3" s="1"/>
  <c r="AB76" i="3"/>
  <c r="AB77" i="3" s="1"/>
  <c r="AA76" i="3"/>
  <c r="AA77" i="3" s="1"/>
  <c r="Z76" i="3"/>
  <c r="Z77" i="3" s="1"/>
  <c r="Y76" i="3"/>
  <c r="Y77" i="3" s="1"/>
  <c r="X76" i="3"/>
  <c r="X77" i="3" s="1"/>
  <c r="W76" i="3"/>
  <c r="W77" i="3" s="1"/>
  <c r="V76" i="3"/>
  <c r="V77" i="3" s="1"/>
  <c r="U76" i="3"/>
  <c r="U77" i="3" s="1"/>
  <c r="T76" i="3"/>
  <c r="T77" i="3" s="1"/>
  <c r="S76" i="3"/>
  <c r="S77" i="3" s="1"/>
  <c r="R76" i="3"/>
  <c r="R77" i="3" s="1"/>
  <c r="Q76" i="3"/>
  <c r="Q77" i="3" s="1"/>
  <c r="P76" i="3"/>
  <c r="P77" i="3" s="1"/>
  <c r="O76" i="3"/>
  <c r="O77" i="3" s="1"/>
  <c r="N76" i="3"/>
  <c r="N77" i="3" s="1"/>
  <c r="M76" i="3"/>
  <c r="M77" i="3" s="1"/>
  <c r="L76" i="3"/>
  <c r="L77" i="3" s="1"/>
  <c r="K76" i="3"/>
  <c r="K77" i="3" s="1"/>
  <c r="J76" i="3"/>
  <c r="J77" i="3" s="1"/>
  <c r="I76" i="3"/>
  <c r="I77" i="3" s="1"/>
  <c r="H76" i="3"/>
  <c r="H77" i="3" s="1"/>
  <c r="G76" i="3"/>
  <c r="G77" i="3" s="1"/>
  <c r="F76" i="3"/>
  <c r="F77" i="3" s="1"/>
  <c r="E76" i="3"/>
  <c r="E77" i="3" s="1"/>
  <c r="D76" i="3"/>
  <c r="D77" i="3" s="1"/>
  <c r="C76" i="3"/>
  <c r="C77" i="3" s="1"/>
  <c r="EE72" i="3"/>
  <c r="ED72" i="3"/>
  <c r="EE65" i="3" s="1"/>
  <c r="EC72" i="3"/>
  <c r="ED65" i="3" s="1"/>
  <c r="EB72" i="3"/>
  <c r="EC65" i="3" s="1"/>
  <c r="EA72" i="3"/>
  <c r="EB65" i="3" s="1"/>
  <c r="DZ72" i="3"/>
  <c r="EA65" i="3" s="1"/>
  <c r="DY72" i="3"/>
  <c r="DZ65" i="3" s="1"/>
  <c r="DX72" i="3"/>
  <c r="DY65" i="3" s="1"/>
  <c r="DW72" i="3"/>
  <c r="DX65" i="3" s="1"/>
  <c r="DV72" i="3"/>
  <c r="DW65" i="3" s="1"/>
  <c r="DU72" i="3"/>
  <c r="DV65" i="3" s="1"/>
  <c r="DT72" i="3"/>
  <c r="DU65" i="3" s="1"/>
  <c r="DS72" i="3"/>
  <c r="DT65" i="3" s="1"/>
  <c r="DR72" i="3"/>
  <c r="DS65" i="3" s="1"/>
  <c r="DQ72" i="3"/>
  <c r="DR65" i="3" s="1"/>
  <c r="DP72" i="3"/>
  <c r="DQ65" i="3" s="1"/>
  <c r="DO72" i="3"/>
  <c r="DP65" i="3" s="1"/>
  <c r="DN72" i="3"/>
  <c r="DO65" i="3" s="1"/>
  <c r="DM72" i="3"/>
  <c r="DN65" i="3" s="1"/>
  <c r="DL72" i="3"/>
  <c r="DM65" i="3" s="1"/>
  <c r="DK72" i="3"/>
  <c r="DL65" i="3" s="1"/>
  <c r="DJ72" i="3"/>
  <c r="DK65" i="3" s="1"/>
  <c r="DI72" i="3"/>
  <c r="DJ65" i="3" s="1"/>
  <c r="DH72" i="3"/>
  <c r="DI65" i="3" s="1"/>
  <c r="DG72" i="3"/>
  <c r="DH65" i="3" s="1"/>
  <c r="DF72" i="3"/>
  <c r="DG65" i="3" s="1"/>
  <c r="DE72" i="3"/>
  <c r="DF65" i="3" s="1"/>
  <c r="DD72" i="3"/>
  <c r="DE65" i="3" s="1"/>
  <c r="DC72" i="3"/>
  <c r="DD65" i="3" s="1"/>
  <c r="DB72" i="3"/>
  <c r="DC65" i="3" s="1"/>
  <c r="DA72" i="3"/>
  <c r="DB65" i="3" s="1"/>
  <c r="CZ72" i="3"/>
  <c r="DA65" i="3" s="1"/>
  <c r="CY72" i="3"/>
  <c r="CZ65" i="3" s="1"/>
  <c r="CX72" i="3"/>
  <c r="CY65" i="3" s="1"/>
  <c r="CW72" i="3"/>
  <c r="CX65" i="3" s="1"/>
  <c r="CV72" i="3"/>
  <c r="CW65" i="3" s="1"/>
  <c r="CU72" i="3"/>
  <c r="CV65" i="3" s="1"/>
  <c r="CT72" i="3"/>
  <c r="CU65" i="3" s="1"/>
  <c r="CS72" i="3"/>
  <c r="CT65" i="3" s="1"/>
  <c r="CR72" i="3"/>
  <c r="CS65" i="3" s="1"/>
  <c r="CQ72" i="3"/>
  <c r="CR65" i="3" s="1"/>
  <c r="CP72" i="3"/>
  <c r="CQ65" i="3" s="1"/>
  <c r="CO72" i="3"/>
  <c r="CP65" i="3" s="1"/>
  <c r="CN72" i="3"/>
  <c r="CO65" i="3" s="1"/>
  <c r="CM72" i="3"/>
  <c r="CN65" i="3" s="1"/>
  <c r="CL72" i="3"/>
  <c r="CM65" i="3" s="1"/>
  <c r="CK72" i="3"/>
  <c r="CL65" i="3" s="1"/>
  <c r="CJ72" i="3"/>
  <c r="CK65" i="3" s="1"/>
  <c r="CI72" i="3"/>
  <c r="CJ65" i="3" s="1"/>
  <c r="CH72" i="3"/>
  <c r="CI65" i="3" s="1"/>
  <c r="CG72" i="3"/>
  <c r="CH65" i="3" s="1"/>
  <c r="CF72" i="3"/>
  <c r="CG65" i="3" s="1"/>
  <c r="CE72" i="3"/>
  <c r="CF65" i="3" s="1"/>
  <c r="CD72" i="3"/>
  <c r="CE65" i="3" s="1"/>
  <c r="CC72" i="3"/>
  <c r="CD65" i="3" s="1"/>
  <c r="CB72" i="3"/>
  <c r="CC65" i="3" s="1"/>
  <c r="CA72" i="3"/>
  <c r="CB65" i="3" s="1"/>
  <c r="BZ72" i="3"/>
  <c r="CA65" i="3" s="1"/>
  <c r="BY72" i="3"/>
  <c r="BZ65" i="3" s="1"/>
  <c r="BX72" i="3"/>
  <c r="BY65" i="3" s="1"/>
  <c r="BW72" i="3"/>
  <c r="BX65" i="3" s="1"/>
  <c r="EE71" i="3"/>
  <c r="ED71" i="3"/>
  <c r="EC71" i="3"/>
  <c r="EB71" i="3"/>
  <c r="EA71" i="3"/>
  <c r="DZ71" i="3"/>
  <c r="DY71" i="3"/>
  <c r="DX71" i="3"/>
  <c r="DW71" i="3"/>
  <c r="DV71" i="3"/>
  <c r="DU71" i="3"/>
  <c r="DT71" i="3"/>
  <c r="DS71" i="3"/>
  <c r="DR71" i="3"/>
  <c r="DQ71" i="3"/>
  <c r="DP71" i="3"/>
  <c r="DO71" i="3"/>
  <c r="DN71" i="3"/>
  <c r="DM71" i="3"/>
  <c r="DL71" i="3"/>
  <c r="DK71" i="3"/>
  <c r="DJ71" i="3"/>
  <c r="DI71" i="3"/>
  <c r="DH71" i="3"/>
  <c r="DG71" i="3"/>
  <c r="DF71" i="3"/>
  <c r="DE71" i="3"/>
  <c r="DD71" i="3"/>
  <c r="DC71" i="3"/>
  <c r="DB71" i="3"/>
  <c r="DA71" i="3"/>
  <c r="CZ71" i="3"/>
  <c r="CY71" i="3"/>
  <c r="CX71" i="3"/>
  <c r="CW71" i="3"/>
  <c r="CV71" i="3"/>
  <c r="CU71" i="3"/>
  <c r="CT71" i="3"/>
  <c r="CS71" i="3"/>
  <c r="CR71" i="3"/>
  <c r="CQ71" i="3"/>
  <c r="CP71" i="3"/>
  <c r="CO71" i="3"/>
  <c r="CN71" i="3"/>
  <c r="CM71" i="3"/>
  <c r="CL71" i="3"/>
  <c r="CK71" i="3"/>
  <c r="CJ71" i="3"/>
  <c r="CI71" i="3"/>
  <c r="CH71" i="3"/>
  <c r="CG71" i="3"/>
  <c r="CF71" i="3"/>
  <c r="CE71" i="3"/>
  <c r="CD71" i="3"/>
  <c r="CC71" i="3"/>
  <c r="CB71" i="3"/>
  <c r="CA71" i="3"/>
  <c r="BZ71" i="3"/>
  <c r="BY71" i="3"/>
  <c r="BX71" i="3"/>
  <c r="BV71" i="3"/>
  <c r="BU71" i="3"/>
  <c r="BT71" i="3"/>
  <c r="BS71" i="3"/>
  <c r="BR71" i="3"/>
  <c r="BQ71" i="3"/>
  <c r="BP71" i="3"/>
  <c r="BO71" i="3"/>
  <c r="BN71" i="3"/>
  <c r="BM71" i="3"/>
  <c r="BL71" i="3"/>
  <c r="BK71" i="3"/>
  <c r="BJ71" i="3"/>
  <c r="BI71" i="3"/>
  <c r="BH71" i="3"/>
  <c r="BG71" i="3"/>
  <c r="BF71" i="3"/>
  <c r="BE71" i="3"/>
  <c r="BD71" i="3"/>
  <c r="BC71" i="3"/>
  <c r="BB71" i="3"/>
  <c r="BA71" i="3"/>
  <c r="AZ71" i="3"/>
  <c r="AX71" i="3"/>
  <c r="AW71" i="3"/>
  <c r="AV71" i="3"/>
  <c r="AU71" i="3"/>
  <c r="AT71" i="3"/>
  <c r="AS71" i="3"/>
  <c r="AR71" i="3"/>
  <c r="AQ71" i="3"/>
  <c r="AP71" i="3"/>
  <c r="AO71" i="3"/>
  <c r="AN71" i="3"/>
  <c r="AM71" i="3"/>
  <c r="AL71" i="3"/>
  <c r="AK71" i="3"/>
  <c r="AJ71" i="3"/>
  <c r="AI71" i="3"/>
  <c r="AH71" i="3"/>
  <c r="AG71" i="3"/>
  <c r="AF71" i="3"/>
  <c r="AE71" i="3"/>
  <c r="AD71" i="3"/>
  <c r="AC71" i="3"/>
  <c r="AB71" i="3"/>
  <c r="AA71" i="3"/>
  <c r="Z71" i="3"/>
  <c r="Y71" i="3"/>
  <c r="X71" i="3"/>
  <c r="W71" i="3"/>
  <c r="V71" i="3"/>
  <c r="U71" i="3"/>
  <c r="T71" i="3"/>
  <c r="S71" i="3"/>
  <c r="R71" i="3"/>
  <c r="Q71" i="3"/>
  <c r="P71" i="3"/>
  <c r="O71" i="3"/>
  <c r="N71" i="3"/>
  <c r="M71" i="3"/>
  <c r="L71" i="3"/>
  <c r="K71" i="3"/>
  <c r="J71" i="3"/>
  <c r="I71" i="3"/>
  <c r="H71" i="3"/>
  <c r="G71" i="3"/>
  <c r="F71" i="3"/>
  <c r="E71" i="3"/>
  <c r="D71" i="3"/>
  <c r="C71" i="3"/>
  <c r="EE69" i="3"/>
  <c r="ED69" i="3"/>
  <c r="EC69" i="3"/>
  <c r="EB69" i="3"/>
  <c r="EA69" i="3"/>
  <c r="DZ69" i="3"/>
  <c r="DY69" i="3"/>
  <c r="DX69" i="3"/>
  <c r="DW69" i="3"/>
  <c r="DV69" i="3"/>
  <c r="DU69" i="3"/>
  <c r="DT69" i="3"/>
  <c r="DS69" i="3"/>
  <c r="DR69" i="3"/>
  <c r="DQ69" i="3"/>
  <c r="DP69" i="3"/>
  <c r="DO69" i="3"/>
  <c r="DN69" i="3"/>
  <c r="DM69" i="3"/>
  <c r="DL69" i="3"/>
  <c r="DK69" i="3"/>
  <c r="DJ69" i="3"/>
  <c r="DI69" i="3"/>
  <c r="DH69" i="3"/>
  <c r="DG69" i="3"/>
  <c r="DF69" i="3"/>
  <c r="DE69" i="3"/>
  <c r="DD69" i="3"/>
  <c r="DC69" i="3"/>
  <c r="DB69" i="3"/>
  <c r="DA69" i="3"/>
  <c r="CZ69" i="3"/>
  <c r="CY69" i="3"/>
  <c r="CX69" i="3"/>
  <c r="CW69" i="3"/>
  <c r="CV69" i="3"/>
  <c r="CU69" i="3"/>
  <c r="CT69" i="3"/>
  <c r="CS69" i="3"/>
  <c r="CR69" i="3"/>
  <c r="CQ69" i="3"/>
  <c r="CP69" i="3"/>
  <c r="CO69" i="3"/>
  <c r="CN69" i="3"/>
  <c r="CM69" i="3"/>
  <c r="CL69" i="3"/>
  <c r="CK69" i="3"/>
  <c r="CJ69" i="3"/>
  <c r="CI69" i="3"/>
  <c r="CH69" i="3"/>
  <c r="CG69" i="3"/>
  <c r="CF69" i="3"/>
  <c r="CE69" i="3"/>
  <c r="CD69" i="3"/>
  <c r="CC69" i="3"/>
  <c r="CB69" i="3"/>
  <c r="CA69" i="3"/>
  <c r="BZ69" i="3"/>
  <c r="BY69" i="3"/>
  <c r="BX69" i="3"/>
  <c r="BW69" i="3"/>
  <c r="BV69" i="3"/>
  <c r="BU69" i="3"/>
  <c r="BT69" i="3"/>
  <c r="BS69" i="3"/>
  <c r="BR69" i="3"/>
  <c r="BQ69" i="3"/>
  <c r="BP69" i="3"/>
  <c r="BO69" i="3"/>
  <c r="BN69" i="3"/>
  <c r="BM69" i="3"/>
  <c r="BL69" i="3"/>
  <c r="BK69" i="3"/>
  <c r="BJ69" i="3"/>
  <c r="BI69" i="3"/>
  <c r="BH69" i="3"/>
  <c r="BG69" i="3"/>
  <c r="BF69" i="3"/>
  <c r="BE69" i="3"/>
  <c r="BD69" i="3"/>
  <c r="BC69" i="3"/>
  <c r="BB69" i="3"/>
  <c r="BA69" i="3"/>
  <c r="AZ69" i="3"/>
  <c r="AY69" i="3"/>
  <c r="AX69" i="3"/>
  <c r="AW69" i="3"/>
  <c r="AV69" i="3"/>
  <c r="AU69" i="3"/>
  <c r="AT69" i="3"/>
  <c r="AS69" i="3"/>
  <c r="AR69" i="3"/>
  <c r="AQ69" i="3"/>
  <c r="AP69" i="3"/>
  <c r="AO69" i="3"/>
  <c r="AN69" i="3"/>
  <c r="AM69" i="3"/>
  <c r="AL69" i="3"/>
  <c r="AK69" i="3"/>
  <c r="AJ69" i="3"/>
  <c r="AI69" i="3"/>
  <c r="AH69" i="3"/>
  <c r="AG69" i="3"/>
  <c r="AF69" i="3"/>
  <c r="AE69" i="3"/>
  <c r="AD69" i="3"/>
  <c r="AC69" i="3"/>
  <c r="AB69" i="3"/>
  <c r="AA69" i="3"/>
  <c r="Z69" i="3"/>
  <c r="Y69" i="3"/>
  <c r="X69" i="3"/>
  <c r="W69" i="3"/>
  <c r="V69" i="3"/>
  <c r="U69" i="3"/>
  <c r="T69" i="3"/>
  <c r="S69" i="3"/>
  <c r="R69" i="3"/>
  <c r="Q69" i="3"/>
  <c r="P69" i="3"/>
  <c r="O69" i="3"/>
  <c r="N69" i="3"/>
  <c r="M69" i="3"/>
  <c r="L69" i="3"/>
  <c r="K69" i="3"/>
  <c r="J69" i="3"/>
  <c r="I69" i="3"/>
  <c r="H69" i="3"/>
  <c r="G69" i="3"/>
  <c r="F69" i="3"/>
  <c r="E69" i="3"/>
  <c r="D69" i="3"/>
  <c r="C69" i="3"/>
  <c r="EE67" i="3"/>
  <c r="EE68" i="3" s="1"/>
  <c r="ED67" i="3"/>
  <c r="ED68" i="3" s="1"/>
  <c r="EC67" i="3"/>
  <c r="EC68" i="3" s="1"/>
  <c r="EB67" i="3"/>
  <c r="EB68" i="3" s="1"/>
  <c r="EA67" i="3"/>
  <c r="EA68" i="3" s="1"/>
  <c r="DZ67" i="3"/>
  <c r="DZ68" i="3" s="1"/>
  <c r="DY67" i="3"/>
  <c r="DY68" i="3" s="1"/>
  <c r="DX67" i="3"/>
  <c r="DX68" i="3" s="1"/>
  <c r="DW67" i="3"/>
  <c r="DW68" i="3" s="1"/>
  <c r="DV67" i="3"/>
  <c r="DV68" i="3" s="1"/>
  <c r="DU67" i="3"/>
  <c r="DU68" i="3" s="1"/>
  <c r="DT67" i="3"/>
  <c r="DT68" i="3" s="1"/>
  <c r="DS67" i="3"/>
  <c r="DS68" i="3" s="1"/>
  <c r="DR67" i="3"/>
  <c r="DR68" i="3" s="1"/>
  <c r="DQ67" i="3"/>
  <c r="DQ68" i="3" s="1"/>
  <c r="DP67" i="3"/>
  <c r="DP68" i="3" s="1"/>
  <c r="DO67" i="3"/>
  <c r="DO68" i="3" s="1"/>
  <c r="DN67" i="3"/>
  <c r="DN68" i="3" s="1"/>
  <c r="DM67" i="3"/>
  <c r="DM68" i="3" s="1"/>
  <c r="DL67" i="3"/>
  <c r="DL68" i="3" s="1"/>
  <c r="DK67" i="3"/>
  <c r="DK68" i="3" s="1"/>
  <c r="DJ67" i="3"/>
  <c r="DJ68" i="3" s="1"/>
  <c r="DI67" i="3"/>
  <c r="DI68" i="3" s="1"/>
  <c r="DH67" i="3"/>
  <c r="DH68" i="3" s="1"/>
  <c r="DG67" i="3"/>
  <c r="DG68" i="3" s="1"/>
  <c r="DF67" i="3"/>
  <c r="DF68" i="3" s="1"/>
  <c r="DE67" i="3"/>
  <c r="DE68" i="3" s="1"/>
  <c r="DD67" i="3"/>
  <c r="DD68" i="3" s="1"/>
  <c r="DC67" i="3"/>
  <c r="DC68" i="3" s="1"/>
  <c r="DB67" i="3"/>
  <c r="DB68" i="3" s="1"/>
  <c r="DA67" i="3"/>
  <c r="DA68" i="3" s="1"/>
  <c r="CZ67" i="3"/>
  <c r="CZ68" i="3" s="1"/>
  <c r="CY67" i="3"/>
  <c r="CY68" i="3" s="1"/>
  <c r="CX67" i="3"/>
  <c r="CX68" i="3" s="1"/>
  <c r="CW67" i="3"/>
  <c r="CW68" i="3" s="1"/>
  <c r="CV67" i="3"/>
  <c r="CV68" i="3" s="1"/>
  <c r="CU67" i="3"/>
  <c r="CU68" i="3" s="1"/>
  <c r="CT67" i="3"/>
  <c r="CT68" i="3" s="1"/>
  <c r="CS67" i="3"/>
  <c r="CS68" i="3" s="1"/>
  <c r="CR67" i="3"/>
  <c r="CR68" i="3" s="1"/>
  <c r="CQ67" i="3"/>
  <c r="CQ68" i="3" s="1"/>
  <c r="CP67" i="3"/>
  <c r="CP68" i="3" s="1"/>
  <c r="CO67" i="3"/>
  <c r="CO68" i="3" s="1"/>
  <c r="CN67" i="3"/>
  <c r="CN68" i="3" s="1"/>
  <c r="CM67" i="3"/>
  <c r="CM68" i="3" s="1"/>
  <c r="CL67" i="3"/>
  <c r="CL68" i="3" s="1"/>
  <c r="CK67" i="3"/>
  <c r="CK68" i="3" s="1"/>
  <c r="CJ67" i="3"/>
  <c r="CJ68" i="3" s="1"/>
  <c r="CI67" i="3"/>
  <c r="CI68" i="3" s="1"/>
  <c r="CH67" i="3"/>
  <c r="CH68" i="3" s="1"/>
  <c r="CG67" i="3"/>
  <c r="CG68" i="3" s="1"/>
  <c r="CF67" i="3"/>
  <c r="CF68" i="3" s="1"/>
  <c r="CE67" i="3"/>
  <c r="CE68" i="3" s="1"/>
  <c r="CD67" i="3"/>
  <c r="CD68" i="3" s="1"/>
  <c r="CC67" i="3"/>
  <c r="CC68" i="3" s="1"/>
  <c r="CB67" i="3"/>
  <c r="CB68" i="3" s="1"/>
  <c r="CA67" i="3"/>
  <c r="CA68" i="3" s="1"/>
  <c r="BZ67" i="3"/>
  <c r="BZ68" i="3" s="1"/>
  <c r="BY67" i="3"/>
  <c r="BY68" i="3" s="1"/>
  <c r="BX67" i="3"/>
  <c r="BX68" i="3" s="1"/>
  <c r="C67" i="3"/>
  <c r="C68" i="3" s="1"/>
  <c r="EE66" i="3"/>
  <c r="EE70" i="3" s="1"/>
  <c r="ED66" i="3"/>
  <c r="ED70" i="3" s="1"/>
  <c r="EC66" i="3"/>
  <c r="EC70" i="3" s="1"/>
  <c r="EB66" i="3"/>
  <c r="EB70" i="3" s="1"/>
  <c r="EA66" i="3"/>
  <c r="EA70" i="3" s="1"/>
  <c r="DZ66" i="3"/>
  <c r="DZ70" i="3" s="1"/>
  <c r="DY66" i="3"/>
  <c r="DY70" i="3" s="1"/>
  <c r="DX66" i="3"/>
  <c r="DX70" i="3" s="1"/>
  <c r="DW66" i="3"/>
  <c r="DW70" i="3" s="1"/>
  <c r="DV66" i="3"/>
  <c r="DV70" i="3" s="1"/>
  <c r="DU66" i="3"/>
  <c r="DU70" i="3" s="1"/>
  <c r="DT66" i="3"/>
  <c r="DT70" i="3" s="1"/>
  <c r="DS66" i="3"/>
  <c r="DS70" i="3" s="1"/>
  <c r="DR66" i="3"/>
  <c r="DR70" i="3" s="1"/>
  <c r="DQ66" i="3"/>
  <c r="DQ70" i="3" s="1"/>
  <c r="DP66" i="3"/>
  <c r="DP70" i="3" s="1"/>
  <c r="DO66" i="3"/>
  <c r="DO70" i="3" s="1"/>
  <c r="DN66" i="3"/>
  <c r="DN70" i="3" s="1"/>
  <c r="DM66" i="3"/>
  <c r="DM70" i="3" s="1"/>
  <c r="DL66" i="3"/>
  <c r="DL70" i="3" s="1"/>
  <c r="DK66" i="3"/>
  <c r="DK70" i="3" s="1"/>
  <c r="DJ66" i="3"/>
  <c r="DJ70" i="3" s="1"/>
  <c r="DI66" i="3"/>
  <c r="DI70" i="3" s="1"/>
  <c r="DH66" i="3"/>
  <c r="DH70" i="3" s="1"/>
  <c r="DG66" i="3"/>
  <c r="DG70" i="3" s="1"/>
  <c r="DF66" i="3"/>
  <c r="DF70" i="3" s="1"/>
  <c r="DE66" i="3"/>
  <c r="DE70" i="3" s="1"/>
  <c r="DD66" i="3"/>
  <c r="DD70" i="3" s="1"/>
  <c r="DC66" i="3"/>
  <c r="DC70" i="3" s="1"/>
  <c r="DB66" i="3"/>
  <c r="DB70" i="3" s="1"/>
  <c r="DA66" i="3"/>
  <c r="DA70" i="3" s="1"/>
  <c r="CZ66" i="3"/>
  <c r="CZ70" i="3" s="1"/>
  <c r="CY66" i="3"/>
  <c r="CY70" i="3" s="1"/>
  <c r="CX66" i="3"/>
  <c r="CX70" i="3" s="1"/>
  <c r="CW66" i="3"/>
  <c r="CW70" i="3" s="1"/>
  <c r="CV66" i="3"/>
  <c r="CV70" i="3" s="1"/>
  <c r="CU66" i="3"/>
  <c r="CU70" i="3" s="1"/>
  <c r="CT66" i="3"/>
  <c r="CT70" i="3" s="1"/>
  <c r="CS66" i="3"/>
  <c r="CS70" i="3" s="1"/>
  <c r="CR66" i="3"/>
  <c r="CR70" i="3" s="1"/>
  <c r="CQ66" i="3"/>
  <c r="CQ70" i="3" s="1"/>
  <c r="CP66" i="3"/>
  <c r="CP70" i="3" s="1"/>
  <c r="CO66" i="3"/>
  <c r="CO70" i="3" s="1"/>
  <c r="CN66" i="3"/>
  <c r="CN70" i="3" s="1"/>
  <c r="CM66" i="3"/>
  <c r="CM70" i="3" s="1"/>
  <c r="CL66" i="3"/>
  <c r="CL70" i="3" s="1"/>
  <c r="CK66" i="3"/>
  <c r="CK70" i="3" s="1"/>
  <c r="CJ66" i="3"/>
  <c r="CJ70" i="3" s="1"/>
  <c r="CI66" i="3"/>
  <c r="CI70" i="3" s="1"/>
  <c r="CH66" i="3"/>
  <c r="CH70" i="3" s="1"/>
  <c r="CG66" i="3"/>
  <c r="CG70" i="3" s="1"/>
  <c r="CF66" i="3"/>
  <c r="CF70" i="3" s="1"/>
  <c r="CE66" i="3"/>
  <c r="CE70" i="3" s="1"/>
  <c r="CD66" i="3"/>
  <c r="CD70" i="3" s="1"/>
  <c r="CC66" i="3"/>
  <c r="CC70" i="3" s="1"/>
  <c r="CB66" i="3"/>
  <c r="CB70" i="3" s="1"/>
  <c r="CA66" i="3"/>
  <c r="CA70" i="3" s="1"/>
  <c r="BZ66" i="3"/>
  <c r="BZ70" i="3" s="1"/>
  <c r="BY66" i="3"/>
  <c r="BY70" i="3" s="1"/>
  <c r="BX66" i="3"/>
  <c r="BX70" i="3" s="1"/>
  <c r="BW66" i="3"/>
  <c r="BW70" i="3" s="1"/>
  <c r="EE19" i="3"/>
  <c r="ED19" i="3"/>
  <c r="EC19" i="3"/>
  <c r="EB19" i="3"/>
  <c r="EA19" i="3"/>
  <c r="DZ19" i="3"/>
  <c r="DY19" i="3"/>
  <c r="DX19" i="3"/>
  <c r="DW19" i="3"/>
  <c r="DV19" i="3"/>
  <c r="DU19" i="3"/>
  <c r="DT19" i="3"/>
  <c r="DS19" i="3"/>
  <c r="DR19" i="3"/>
  <c r="DQ19" i="3"/>
  <c r="DP19" i="3"/>
  <c r="DO19" i="3"/>
  <c r="DN19" i="3"/>
  <c r="DM19" i="3"/>
  <c r="DL19" i="3"/>
  <c r="DK19" i="3"/>
  <c r="DJ19" i="3"/>
  <c r="DI19" i="3"/>
  <c r="DH19" i="3"/>
  <c r="DG19" i="3"/>
  <c r="DF19" i="3"/>
  <c r="DE19" i="3"/>
  <c r="DD19" i="3"/>
  <c r="DC19" i="3"/>
  <c r="DB19" i="3"/>
  <c r="DA19" i="3"/>
  <c r="CZ19" i="3"/>
  <c r="CY19" i="3"/>
  <c r="CX19" i="3"/>
  <c r="CW19" i="3"/>
  <c r="CV19" i="3"/>
  <c r="CU19" i="3"/>
  <c r="CT19" i="3"/>
  <c r="CS19" i="3"/>
  <c r="CR19" i="3"/>
  <c r="CQ19" i="3"/>
  <c r="CP19" i="3"/>
  <c r="CO19" i="3"/>
  <c r="CN19" i="3"/>
  <c r="CM19" i="3"/>
  <c r="CL19" i="3"/>
  <c r="CK19" i="3"/>
  <c r="CJ19" i="3"/>
  <c r="CI19" i="3"/>
  <c r="CH19" i="3"/>
  <c r="CG19" i="3"/>
  <c r="CF19" i="3"/>
  <c r="CE19" i="3"/>
  <c r="CD19" i="3"/>
  <c r="CC19" i="3"/>
  <c r="CB19" i="3"/>
  <c r="CA19" i="3"/>
  <c r="BZ19" i="3"/>
  <c r="BY19" i="3"/>
  <c r="BX19" i="3"/>
  <c r="BW19" i="3"/>
  <c r="BV19" i="3"/>
  <c r="BU19" i="3"/>
  <c r="BT19" i="3"/>
  <c r="BS19" i="3"/>
  <c r="BR19" i="3"/>
  <c r="BQ19" i="3"/>
  <c r="BP19" i="3"/>
  <c r="BO19" i="3"/>
  <c r="BN19" i="3"/>
  <c r="BM19" i="3"/>
  <c r="BL19" i="3"/>
  <c r="BK19" i="3"/>
  <c r="BJ19" i="3"/>
  <c r="BI19" i="3"/>
  <c r="BH19" i="3"/>
  <c r="BG19" i="3"/>
  <c r="BF19" i="3"/>
  <c r="BE19" i="3"/>
  <c r="BD19" i="3"/>
  <c r="BC19" i="3"/>
  <c r="BB19" i="3"/>
  <c r="BA19" i="3"/>
  <c r="AZ19" i="3"/>
  <c r="AY19" i="3"/>
  <c r="AX19" i="3"/>
  <c r="AW19" i="3"/>
  <c r="AV19" i="3"/>
  <c r="AU19" i="3"/>
  <c r="AT19" i="3"/>
  <c r="AS19" i="3"/>
  <c r="AR19" i="3"/>
  <c r="AQ19" i="3"/>
  <c r="AP19" i="3"/>
  <c r="AO19" i="3"/>
  <c r="AN19" i="3"/>
  <c r="AM19" i="3"/>
  <c r="AL19" i="3"/>
  <c r="AK19" i="3"/>
  <c r="AJ19" i="3"/>
  <c r="AI19" i="3"/>
  <c r="AH19" i="3"/>
  <c r="AG19" i="3"/>
  <c r="AF19" i="3"/>
  <c r="AE19" i="3"/>
  <c r="AD19" i="3"/>
  <c r="AC19" i="3"/>
  <c r="AB19" i="3"/>
  <c r="AA19" i="3"/>
  <c r="Z19" i="3"/>
  <c r="Y19" i="3"/>
  <c r="X19" i="3"/>
  <c r="W19" i="3"/>
  <c r="V19" i="3"/>
  <c r="U19" i="3"/>
  <c r="T19" i="3"/>
  <c r="S19" i="3"/>
  <c r="R19" i="3"/>
  <c r="Q19" i="3"/>
  <c r="P19" i="3"/>
  <c r="O19" i="3"/>
  <c r="N19" i="3"/>
  <c r="M19" i="3"/>
  <c r="L19" i="3"/>
  <c r="K19" i="3"/>
  <c r="J19" i="3"/>
  <c r="I19" i="3"/>
  <c r="H19" i="3"/>
  <c r="G19" i="3"/>
  <c r="F19" i="3"/>
  <c r="E19" i="3"/>
  <c r="D19" i="3"/>
  <c r="C19" i="3"/>
  <c r="EE13" i="3"/>
  <c r="ED13" i="3"/>
  <c r="EC13" i="3"/>
  <c r="EB13" i="3"/>
  <c r="EA13" i="3"/>
  <c r="DZ13" i="3"/>
  <c r="DY13" i="3"/>
  <c r="DX13" i="3"/>
  <c r="DW13" i="3"/>
  <c r="DV13" i="3"/>
  <c r="DU13" i="3"/>
  <c r="DT13" i="3"/>
  <c r="DS13" i="3"/>
  <c r="DR13" i="3"/>
  <c r="DQ13" i="3"/>
  <c r="DP13" i="3"/>
  <c r="DO13" i="3"/>
  <c r="DN13" i="3"/>
  <c r="DM13" i="3"/>
  <c r="DL13" i="3"/>
  <c r="DK13" i="3"/>
  <c r="DJ13" i="3"/>
  <c r="DI13" i="3"/>
  <c r="DH13" i="3"/>
  <c r="DG13" i="3"/>
  <c r="DF13" i="3"/>
  <c r="DE13" i="3"/>
  <c r="DD13" i="3"/>
  <c r="DC13" i="3"/>
  <c r="DB13" i="3"/>
  <c r="DA13" i="3"/>
  <c r="CZ13" i="3"/>
  <c r="CY13" i="3"/>
  <c r="CX13" i="3"/>
  <c r="CW13" i="3"/>
  <c r="CV13" i="3"/>
  <c r="CU13" i="3"/>
  <c r="CT13" i="3"/>
  <c r="CS13" i="3"/>
  <c r="CR13" i="3"/>
  <c r="CQ13" i="3"/>
  <c r="CP13" i="3"/>
  <c r="CO13" i="3"/>
  <c r="CN13" i="3"/>
  <c r="CM13" i="3"/>
  <c r="CL13" i="3"/>
  <c r="CK13" i="3"/>
  <c r="CJ13" i="3"/>
  <c r="CI13" i="3"/>
  <c r="CH13" i="3"/>
  <c r="CG13" i="3"/>
  <c r="CF13" i="3"/>
  <c r="CE13" i="3"/>
  <c r="CD13" i="3"/>
  <c r="CC13" i="3"/>
  <c r="CB13" i="3"/>
  <c r="CA13" i="3"/>
  <c r="BZ13" i="3"/>
  <c r="BY13" i="3"/>
  <c r="BX13" i="3"/>
  <c r="BW13" i="3"/>
  <c r="BV13" i="3"/>
  <c r="BU13" i="3"/>
  <c r="BT13" i="3"/>
  <c r="BS13" i="3"/>
  <c r="BR13" i="3"/>
  <c r="BQ13" i="3"/>
  <c r="BP13" i="3"/>
  <c r="BO13" i="3"/>
  <c r="BN13" i="3"/>
  <c r="BM13" i="3"/>
  <c r="BL13" i="3"/>
  <c r="BK13" i="3"/>
  <c r="BJ13" i="3"/>
  <c r="BI13" i="3"/>
  <c r="BH13" i="3"/>
  <c r="BG13" i="3"/>
  <c r="BF13" i="3"/>
  <c r="BE13" i="3"/>
  <c r="BD13" i="3"/>
  <c r="BC13" i="3"/>
  <c r="BB13" i="3"/>
  <c r="BA13" i="3"/>
  <c r="AZ13" i="3"/>
  <c r="AY13" i="3"/>
  <c r="AX13" i="3"/>
  <c r="AW13" i="3"/>
  <c r="AV13" i="3"/>
  <c r="AU13" i="3"/>
  <c r="AT13" i="3"/>
  <c r="AS13" i="3"/>
  <c r="AR13" i="3"/>
  <c r="AQ13" i="3"/>
  <c r="AP13" i="3"/>
  <c r="AO13" i="3"/>
  <c r="AN13" i="3"/>
  <c r="AM13" i="3"/>
  <c r="AL13" i="3"/>
  <c r="AK13" i="3"/>
  <c r="AJ13" i="3"/>
  <c r="AI13" i="3"/>
  <c r="AH13" i="3"/>
  <c r="AG13" i="3"/>
  <c r="AF13" i="3"/>
  <c r="AE13" i="3"/>
  <c r="AD13" i="3"/>
  <c r="AC13" i="3"/>
  <c r="AB13" i="3"/>
  <c r="AA13" i="3"/>
  <c r="Z13" i="3"/>
  <c r="Y13" i="3"/>
  <c r="X13" i="3"/>
  <c r="W13" i="3"/>
  <c r="V13" i="3"/>
  <c r="U13" i="3"/>
  <c r="T13" i="3"/>
  <c r="S13" i="3"/>
  <c r="R13" i="3"/>
  <c r="Q13" i="3"/>
  <c r="P13" i="3"/>
  <c r="O13" i="3"/>
  <c r="N13" i="3"/>
  <c r="M13" i="3"/>
  <c r="L13" i="3"/>
  <c r="K13" i="3"/>
  <c r="J13" i="3"/>
  <c r="I13" i="3"/>
  <c r="H13" i="3"/>
  <c r="G13" i="3"/>
  <c r="F13" i="3"/>
  <c r="E13" i="3"/>
  <c r="D13" i="3"/>
  <c r="C13" i="3"/>
  <c r="EE7" i="3"/>
  <c r="ED7" i="3"/>
  <c r="EC7" i="3"/>
  <c r="EB7" i="3"/>
  <c r="EA7" i="3"/>
  <c r="DZ7" i="3"/>
  <c r="DY7" i="3"/>
  <c r="DX7" i="3"/>
  <c r="DW7" i="3"/>
  <c r="DV7" i="3"/>
  <c r="DU7" i="3"/>
  <c r="DT7" i="3"/>
  <c r="DS7" i="3"/>
  <c r="DR7" i="3"/>
  <c r="DQ7" i="3"/>
  <c r="DP7" i="3"/>
  <c r="DO7" i="3"/>
  <c r="DN7" i="3"/>
  <c r="DM7" i="3"/>
  <c r="DL7" i="3"/>
  <c r="DK7" i="3"/>
  <c r="DJ7" i="3"/>
  <c r="DI7" i="3"/>
  <c r="DH7" i="3"/>
  <c r="DG7" i="3"/>
  <c r="DF7" i="3"/>
  <c r="DE7" i="3"/>
  <c r="DD7" i="3"/>
  <c r="DC7" i="3"/>
  <c r="DB7" i="3"/>
  <c r="DA7" i="3"/>
  <c r="CZ7" i="3"/>
  <c r="CY7" i="3"/>
  <c r="CX7" i="3"/>
  <c r="CW7" i="3"/>
  <c r="CV7" i="3"/>
  <c r="CU7" i="3"/>
  <c r="CT7" i="3"/>
  <c r="CS7" i="3"/>
  <c r="CR7" i="3"/>
  <c r="CQ7" i="3"/>
  <c r="CP7" i="3"/>
  <c r="CO7" i="3"/>
  <c r="CN7" i="3"/>
  <c r="CM7" i="3"/>
  <c r="CL7" i="3"/>
  <c r="CK7" i="3"/>
  <c r="CJ7" i="3"/>
  <c r="CI7" i="3"/>
  <c r="CH7" i="3"/>
  <c r="CG7" i="3"/>
  <c r="CF7" i="3"/>
  <c r="CE7" i="3"/>
  <c r="CD7" i="3"/>
  <c r="CC7" i="3"/>
  <c r="CB7" i="3"/>
  <c r="CA7" i="3"/>
  <c r="BZ7" i="3"/>
  <c r="BY7" i="3"/>
  <c r="BX7" i="3"/>
  <c r="BW7" i="3"/>
  <c r="BV7" i="3"/>
  <c r="BU7" i="3"/>
  <c r="BT7" i="3"/>
  <c r="BS7" i="3"/>
  <c r="BR7" i="3"/>
  <c r="BQ7" i="3"/>
  <c r="BP7" i="3"/>
  <c r="BO7" i="3"/>
  <c r="BN7" i="3"/>
  <c r="BM7" i="3"/>
  <c r="BL7" i="3"/>
  <c r="BK7" i="3"/>
  <c r="BJ7" i="3"/>
  <c r="BI7" i="3"/>
  <c r="BH7" i="3"/>
  <c r="BG7" i="3"/>
  <c r="BF7" i="3"/>
  <c r="BE7" i="3"/>
  <c r="BD7" i="3"/>
  <c r="BC7" i="3"/>
  <c r="BB7" i="3"/>
  <c r="BA7" i="3"/>
  <c r="AZ7" i="3"/>
  <c r="AY7" i="3"/>
  <c r="AX7" i="3"/>
  <c r="AW7" i="3"/>
  <c r="AV7" i="3"/>
  <c r="AU7" i="3"/>
  <c r="AT7" i="3"/>
  <c r="AS7" i="3"/>
  <c r="AR7" i="3"/>
  <c r="AQ7" i="3"/>
  <c r="AP7" i="3"/>
  <c r="AO7" i="3"/>
  <c r="AN7" i="3"/>
  <c r="AM7" i="3"/>
  <c r="AL7" i="3"/>
  <c r="AK7" i="3"/>
  <c r="AJ7" i="3"/>
  <c r="AI7" i="3"/>
  <c r="AH7" i="3"/>
  <c r="AG7" i="3"/>
  <c r="AF7" i="3"/>
  <c r="AE7" i="3"/>
  <c r="AD7" i="3"/>
  <c r="AC7" i="3"/>
  <c r="AB7" i="3"/>
  <c r="AA7" i="3"/>
  <c r="Z7" i="3"/>
  <c r="Y7" i="3"/>
  <c r="X7" i="3"/>
  <c r="W7" i="3"/>
  <c r="V7" i="3"/>
  <c r="U7" i="3"/>
  <c r="T7" i="3"/>
  <c r="S7" i="3"/>
  <c r="R7" i="3"/>
  <c r="Q7" i="3"/>
  <c r="P7" i="3"/>
  <c r="O7" i="3"/>
  <c r="N7" i="3"/>
  <c r="M7" i="3"/>
  <c r="L7" i="3"/>
  <c r="K7" i="3"/>
  <c r="J7" i="3"/>
  <c r="I7" i="3"/>
  <c r="H7" i="3"/>
  <c r="G7" i="3"/>
  <c r="F7" i="3"/>
  <c r="E7" i="3"/>
  <c r="D7" i="3"/>
  <c r="C7" i="3"/>
  <c r="EE4" i="3"/>
  <c r="ED4" i="3"/>
  <c r="EC4" i="3"/>
  <c r="EB4" i="3"/>
  <c r="EA4" i="3"/>
  <c r="DZ4" i="3"/>
  <c r="DY4" i="3"/>
  <c r="DX4" i="3"/>
  <c r="DW4" i="3"/>
  <c r="DV4" i="3"/>
  <c r="DU4" i="3"/>
  <c r="DT4" i="3"/>
  <c r="DS4" i="3"/>
  <c r="DR4" i="3"/>
  <c r="DQ4" i="3"/>
  <c r="DP4" i="3"/>
  <c r="DO4" i="3"/>
  <c r="DN4" i="3"/>
  <c r="DM4" i="3"/>
  <c r="DL4" i="3"/>
  <c r="DK4" i="3"/>
  <c r="DJ4" i="3"/>
  <c r="DI4" i="3"/>
  <c r="DH4" i="3"/>
  <c r="DG4" i="3"/>
  <c r="DF4" i="3"/>
  <c r="DE4" i="3"/>
  <c r="DD4" i="3"/>
  <c r="DC4" i="3"/>
  <c r="DB4" i="3"/>
  <c r="DA4" i="3"/>
  <c r="CZ4" i="3"/>
  <c r="CY4" i="3"/>
  <c r="CX4" i="3"/>
  <c r="CW4" i="3"/>
  <c r="CV4" i="3"/>
  <c r="CU4" i="3"/>
  <c r="CT4" i="3"/>
  <c r="CS4" i="3"/>
  <c r="CR4" i="3"/>
  <c r="CQ4" i="3"/>
  <c r="CP4" i="3"/>
  <c r="CO4" i="3"/>
  <c r="CN4" i="3"/>
  <c r="CM4" i="3"/>
  <c r="CL4" i="3"/>
  <c r="CK4" i="3"/>
  <c r="CJ4" i="3"/>
  <c r="CI4" i="3"/>
  <c r="CH4" i="3"/>
  <c r="CG4" i="3"/>
  <c r="CF4" i="3"/>
  <c r="CE4" i="3"/>
  <c r="CD4" i="3"/>
  <c r="CC4" i="3"/>
  <c r="CB4" i="3"/>
  <c r="CA4" i="3"/>
  <c r="BZ4" i="3"/>
  <c r="BY4" i="3"/>
  <c r="BX4" i="3"/>
  <c r="BW4" i="3"/>
  <c r="BV4" i="3"/>
  <c r="BU4" i="3"/>
  <c r="BT4" i="3"/>
  <c r="BS4" i="3"/>
  <c r="BR4" i="3"/>
  <c r="BQ4" i="3"/>
  <c r="BP4" i="3"/>
  <c r="BO4" i="3"/>
  <c r="BN4" i="3"/>
  <c r="BM4" i="3"/>
  <c r="BL4" i="3"/>
  <c r="BK4" i="3"/>
  <c r="BJ4" i="3"/>
  <c r="BI4" i="3"/>
  <c r="BH4" i="3"/>
  <c r="BG4" i="3"/>
  <c r="BF4" i="3"/>
  <c r="BE4" i="3"/>
  <c r="BD4" i="3"/>
  <c r="BC4" i="3"/>
  <c r="BB4" i="3"/>
  <c r="BA4" i="3"/>
  <c r="AZ4" i="3"/>
  <c r="AY4" i="3"/>
  <c r="AX4" i="3"/>
  <c r="AW4" i="3"/>
  <c r="AV4" i="3"/>
  <c r="AU4" i="3"/>
  <c r="AT4" i="3"/>
  <c r="AS4" i="3"/>
  <c r="AR4" i="3"/>
  <c r="AQ4" i="3"/>
  <c r="AP4" i="3"/>
  <c r="AO4"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EE3" i="3"/>
  <c r="ED3" i="3"/>
  <c r="EC3" i="3"/>
  <c r="EB3" i="3"/>
  <c r="EA3" i="3"/>
  <c r="DZ3" i="3"/>
  <c r="DY3" i="3"/>
  <c r="DX3" i="3"/>
  <c r="DW3" i="3"/>
  <c r="DV3" i="3"/>
  <c r="DU3" i="3"/>
  <c r="DT3" i="3"/>
  <c r="DS3" i="3"/>
  <c r="DR3" i="3"/>
  <c r="DQ3" i="3"/>
  <c r="DP3" i="3"/>
  <c r="DO3" i="3"/>
  <c r="DN3" i="3"/>
  <c r="DM3" i="3"/>
  <c r="DL3" i="3"/>
  <c r="DK3" i="3"/>
  <c r="DJ3" i="3"/>
  <c r="DI3" i="3"/>
  <c r="DH3" i="3"/>
  <c r="DG3" i="3"/>
  <c r="DF3" i="3"/>
  <c r="DE3" i="3"/>
  <c r="DD3" i="3"/>
  <c r="DC3" i="3"/>
  <c r="DB3" i="3"/>
  <c r="DA3" i="3"/>
  <c r="CZ3" i="3"/>
  <c r="CY3" i="3"/>
  <c r="CX3" i="3"/>
  <c r="CW3" i="3"/>
  <c r="CV3" i="3"/>
  <c r="CU3" i="3"/>
  <c r="CT3" i="3"/>
  <c r="CS3" i="3"/>
  <c r="CR3" i="3"/>
  <c r="CQ3" i="3"/>
  <c r="CP3" i="3"/>
  <c r="CO3" i="3"/>
  <c r="CN3" i="3"/>
  <c r="CM3" i="3"/>
  <c r="CL3" i="3"/>
  <c r="CK3" i="3"/>
  <c r="CJ3" i="3"/>
  <c r="CI3" i="3"/>
  <c r="CH3" i="3"/>
  <c r="CG3" i="3"/>
  <c r="CF3" i="3"/>
  <c r="CE3" i="3"/>
  <c r="CD3" i="3"/>
  <c r="CC3" i="3"/>
  <c r="CB3" i="3"/>
  <c r="CA3" i="3"/>
  <c r="BZ3" i="3"/>
  <c r="BY3" i="3"/>
  <c r="BX3" i="3"/>
  <c r="BW3" i="3"/>
  <c r="BV3" i="3"/>
  <c r="BU3" i="3"/>
  <c r="BT3" i="3"/>
  <c r="BS3" i="3"/>
  <c r="BR3" i="3"/>
  <c r="BQ3" i="3"/>
  <c r="BP3" i="3"/>
  <c r="BO3" i="3"/>
  <c r="BN3" i="3"/>
  <c r="BM3" i="3"/>
  <c r="BL3" i="3"/>
  <c r="BK3" i="3"/>
  <c r="BJ3" i="3"/>
  <c r="BI3" i="3"/>
  <c r="BH3" i="3"/>
  <c r="BG3" i="3"/>
  <c r="BF3" i="3"/>
  <c r="BE3" i="3"/>
  <c r="BD3" i="3"/>
  <c r="BC3" i="3"/>
  <c r="BB3" i="3"/>
  <c r="BA3" i="3"/>
  <c r="AZ3" i="3"/>
  <c r="AY3" i="3"/>
  <c r="AX3" i="3"/>
  <c r="AW3" i="3"/>
  <c r="AV3" i="3"/>
  <c r="AU3" i="3"/>
  <c r="AT3" i="3"/>
  <c r="AS3" i="3"/>
  <c r="AR3" i="3"/>
  <c r="AQ3" i="3"/>
  <c r="AP3" i="3"/>
  <c r="AO3" i="3"/>
  <c r="AN3" i="3"/>
  <c r="AM3" i="3"/>
  <c r="AL3" i="3"/>
  <c r="AK3" i="3"/>
  <c r="AJ3" i="3"/>
  <c r="AI3" i="3"/>
  <c r="AH3" i="3"/>
  <c r="AG3" i="3"/>
  <c r="AF3" i="3"/>
  <c r="AE3" i="3"/>
  <c r="AD3" i="3"/>
  <c r="AC3" i="3"/>
  <c r="AB3" i="3"/>
  <c r="AA3" i="3"/>
  <c r="Z3" i="3"/>
  <c r="Y3" i="3"/>
  <c r="X3" i="3"/>
  <c r="W3" i="3"/>
  <c r="V3" i="3"/>
  <c r="U3" i="3"/>
  <c r="T3" i="3"/>
  <c r="S3" i="3"/>
  <c r="R3" i="3"/>
  <c r="Q3" i="3"/>
  <c r="P3" i="3"/>
  <c r="O3" i="3"/>
  <c r="N3" i="3"/>
  <c r="M3" i="3"/>
  <c r="L3" i="3"/>
  <c r="K3" i="3"/>
  <c r="J3" i="3"/>
  <c r="I3" i="3"/>
  <c r="H3" i="3"/>
  <c r="G3" i="3"/>
  <c r="F3" i="3"/>
  <c r="E3" i="3"/>
  <c r="D3" i="3"/>
  <c r="C3" i="3"/>
  <c r="B99" i="2"/>
  <c r="B75" i="2"/>
  <c r="B52" i="2"/>
  <c r="B43" i="2"/>
  <c r="B42" i="2"/>
  <c r="B27" i="2"/>
  <c r="B30" i="2" s="1"/>
  <c r="C21" i="2"/>
  <c r="D12" i="7" s="1"/>
  <c r="B21" i="2"/>
  <c r="K20" i="2"/>
  <c r="D7" i="7" s="1"/>
  <c r="G20" i="2"/>
  <c r="K19" i="2"/>
  <c r="D6" i="7" s="1"/>
  <c r="G19" i="2"/>
  <c r="K18" i="2"/>
  <c r="G18" i="2"/>
  <c r="B14" i="2"/>
  <c r="B93" i="2" s="1"/>
  <c r="B11" i="2"/>
  <c r="B10" i="2"/>
  <c r="B9" i="2"/>
  <c r="B33" i="1"/>
  <c r="B32" i="1"/>
  <c r="B31" i="1"/>
  <c r="B30" i="1"/>
  <c r="B25" i="1"/>
  <c r="B22" i="1"/>
  <c r="B21" i="1"/>
  <c r="B20" i="1"/>
  <c r="B18" i="1"/>
  <c r="B15" i="1"/>
  <c r="B7" i="1"/>
  <c r="B6" i="1"/>
  <c r="A3" i="1"/>
  <c r="A2" i="1"/>
  <c r="C82" i="3" l="1"/>
  <c r="C40" i="6"/>
  <c r="C33" i="6"/>
  <c r="C26" i="6"/>
  <c r="M20" i="6"/>
  <c r="M32" i="6"/>
  <c r="M21" i="6"/>
  <c r="M39" i="6"/>
  <c r="M25" i="6"/>
  <c r="L32" i="6"/>
  <c r="L20" i="6"/>
  <c r="L21" i="6"/>
  <c r="L39" i="6"/>
  <c r="L25" i="6"/>
  <c r="K20" i="6"/>
  <c r="K32" i="6"/>
  <c r="K21" i="6"/>
  <c r="K39" i="6"/>
  <c r="K25" i="6"/>
  <c r="J25" i="6"/>
  <c r="J39" i="6"/>
  <c r="J32" i="6"/>
  <c r="J20" i="6"/>
  <c r="J21" i="6"/>
  <c r="I32" i="6"/>
  <c r="I25" i="6"/>
  <c r="I39" i="6"/>
  <c r="I21" i="6"/>
  <c r="I20" i="6"/>
  <c r="H25" i="6"/>
  <c r="H39" i="6"/>
  <c r="H21" i="6"/>
  <c r="H20" i="6"/>
  <c r="H32" i="6"/>
  <c r="G25" i="6"/>
  <c r="G32" i="6"/>
  <c r="G39" i="6"/>
  <c r="G21" i="6"/>
  <c r="G20" i="6"/>
  <c r="F21" i="6"/>
  <c r="F32" i="6"/>
  <c r="F25" i="6"/>
  <c r="F39" i="6"/>
  <c r="F20" i="6"/>
  <c r="E21" i="6"/>
  <c r="E39" i="6"/>
  <c r="E32" i="6"/>
  <c r="E25" i="6"/>
  <c r="E20" i="6"/>
  <c r="D21" i="6"/>
  <c r="D39" i="6"/>
  <c r="D32" i="6"/>
  <c r="D25" i="6"/>
  <c r="D20" i="6"/>
  <c r="D7" i="4"/>
  <c r="D6" i="4"/>
  <c r="D5" i="4"/>
  <c r="M34" i="5"/>
  <c r="J33" i="5"/>
  <c r="J35" i="5"/>
  <c r="E35" i="5"/>
  <c r="C35" i="5"/>
  <c r="L34" i="5"/>
  <c r="M33" i="5"/>
  <c r="C36" i="5"/>
  <c r="F36" i="5"/>
  <c r="K36" i="5"/>
  <c r="K33" i="5"/>
  <c r="L36" i="5"/>
  <c r="E36" i="5"/>
  <c r="K35" i="5"/>
  <c r="C37" i="5"/>
  <c r="C41" i="5" s="1"/>
  <c r="F43" i="1" s="1"/>
  <c r="J36" i="5"/>
  <c r="D36" i="5"/>
  <c r="L35" i="5"/>
  <c r="H35" i="5"/>
  <c r="J34" i="5"/>
  <c r="L33" i="5"/>
  <c r="M36" i="5"/>
  <c r="H36" i="5"/>
  <c r="M35" i="5"/>
  <c r="F35" i="5"/>
  <c r="D35" i="5"/>
  <c r="K34" i="5"/>
  <c r="C32" i="3"/>
  <c r="D32" i="3"/>
  <c r="E32" i="3"/>
  <c r="F32" i="3"/>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BQ32" i="3"/>
  <c r="BR32" i="3"/>
  <c r="BS32" i="3"/>
  <c r="BT32" i="3"/>
  <c r="BU32" i="3"/>
  <c r="BV32" i="3"/>
  <c r="BW32" i="3"/>
  <c r="BX32" i="3"/>
  <c r="BY32" i="3"/>
  <c r="BZ32" i="3"/>
  <c r="CA32" i="3"/>
  <c r="CB32" i="3"/>
  <c r="CC32" i="3"/>
  <c r="CD32" i="3"/>
  <c r="CE32" i="3"/>
  <c r="CF32" i="3"/>
  <c r="CG32" i="3"/>
  <c r="CH32" i="3"/>
  <c r="CI32" i="3"/>
  <c r="C65" i="5" s="1"/>
  <c r="CJ32" i="3"/>
  <c r="CK32" i="3"/>
  <c r="CL32" i="3"/>
  <c r="CM32" i="3"/>
  <c r="CN32" i="3"/>
  <c r="CO32" i="3"/>
  <c r="CP32" i="3"/>
  <c r="CQ32" i="3"/>
  <c r="CR32" i="3"/>
  <c r="CS32" i="3"/>
  <c r="CT32" i="3"/>
  <c r="CU32" i="3"/>
  <c r="CV32" i="3"/>
  <c r="CW32" i="3"/>
  <c r="CX32" i="3"/>
  <c r="CY32" i="3"/>
  <c r="CZ32" i="3"/>
  <c r="DA32" i="3"/>
  <c r="DB32" i="3"/>
  <c r="DC32" i="3"/>
  <c r="DD32" i="3"/>
  <c r="DE32" i="3"/>
  <c r="DF32" i="3"/>
  <c r="DG32" i="3"/>
  <c r="DH32" i="3"/>
  <c r="DI32" i="3"/>
  <c r="DJ32" i="3"/>
  <c r="DK32" i="3"/>
  <c r="DL32" i="3"/>
  <c r="DM32" i="3"/>
  <c r="DN32" i="3"/>
  <c r="DO32" i="3"/>
  <c r="DP32" i="3"/>
  <c r="DQ32" i="3"/>
  <c r="DR32" i="3"/>
  <c r="DS32" i="3"/>
  <c r="DT32" i="3"/>
  <c r="DU32" i="3"/>
  <c r="DV32" i="3"/>
  <c r="DW32" i="3"/>
  <c r="DX32" i="3"/>
  <c r="DY32" i="3"/>
  <c r="DZ32" i="3"/>
  <c r="EA32" i="3"/>
  <c r="EB32" i="3"/>
  <c r="EC32" i="3"/>
  <c r="ED32" i="3"/>
  <c r="EE32" i="3"/>
  <c r="B19" i="1"/>
  <c r="C14" i="8"/>
  <c r="C7" i="8"/>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BL24" i="3"/>
  <c r="BK24" i="3"/>
  <c r="BJ24" i="3"/>
  <c r="BI24" i="3"/>
  <c r="BH24" i="3"/>
  <c r="BG24" i="3"/>
  <c r="BF24" i="3"/>
  <c r="BE24" i="3"/>
  <c r="BD24" i="3"/>
  <c r="BC24" i="3"/>
  <c r="BB24" i="3"/>
  <c r="BA24" i="3"/>
  <c r="AZ24" i="3"/>
  <c r="AY24" i="3"/>
  <c r="AX24" i="3"/>
  <c r="AW24" i="3"/>
  <c r="AV24" i="3"/>
  <c r="AU24" i="3"/>
  <c r="AT24" i="3"/>
  <c r="AS24" i="3"/>
  <c r="AR24" i="3"/>
  <c r="AQ24" i="3"/>
  <c r="AP24" i="3"/>
  <c r="AO24" i="3"/>
  <c r="AN24" i="3"/>
  <c r="AM24" i="3"/>
  <c r="AL24" i="3"/>
  <c r="AK24" i="3"/>
  <c r="AJ24" i="3"/>
  <c r="AI24" i="3"/>
  <c r="AH24" i="3"/>
  <c r="AG24" i="3"/>
  <c r="AF24" i="3"/>
  <c r="AE24" i="3"/>
  <c r="AD24" i="3"/>
  <c r="AC24" i="3"/>
  <c r="AB24" i="3"/>
  <c r="AA24" i="3"/>
  <c r="Z24" i="3"/>
  <c r="Y24" i="3"/>
  <c r="X24" i="3"/>
  <c r="W24" i="3"/>
  <c r="V24" i="3"/>
  <c r="U24" i="3"/>
  <c r="T24" i="3"/>
  <c r="S24" i="3"/>
  <c r="R24" i="3"/>
  <c r="Q24" i="3"/>
  <c r="P24" i="3"/>
  <c r="O24" i="3"/>
  <c r="N24" i="3"/>
  <c r="M24" i="3"/>
  <c r="L24" i="3"/>
  <c r="K24" i="3"/>
  <c r="J24" i="3"/>
  <c r="I24" i="3"/>
  <c r="H24" i="3"/>
  <c r="G24" i="3"/>
  <c r="F24" i="3"/>
  <c r="E24" i="3"/>
  <c r="D24" i="3"/>
  <c r="C24" i="3"/>
  <c r="EE21" i="3"/>
  <c r="EE22" i="3" s="1"/>
  <c r="EE24" i="3" s="1"/>
  <c r="ED21" i="3"/>
  <c r="ED22" i="3" s="1"/>
  <c r="ED24" i="3" s="1"/>
  <c r="EC21" i="3"/>
  <c r="EC22" i="3" s="1"/>
  <c r="EB21" i="3"/>
  <c r="EB22" i="3" s="1"/>
  <c r="EA21" i="3"/>
  <c r="EA22" i="3" s="1"/>
  <c r="DZ21" i="3"/>
  <c r="DZ22" i="3" s="1"/>
  <c r="DY21" i="3"/>
  <c r="DY22" i="3" s="1"/>
  <c r="DY24" i="3" s="1"/>
  <c r="DX21" i="3"/>
  <c r="DX22" i="3" s="1"/>
  <c r="DX24" i="3" s="1"/>
  <c r="DW21" i="3"/>
  <c r="DW22" i="3" s="1"/>
  <c r="DV21" i="3"/>
  <c r="DV22" i="3" s="1"/>
  <c r="DV24" i="3" s="1"/>
  <c r="DU21" i="3"/>
  <c r="DU22" i="3" s="1"/>
  <c r="DU24" i="3" s="1"/>
  <c r="DT21" i="3"/>
  <c r="DT22" i="3" s="1"/>
  <c r="DS21" i="3"/>
  <c r="DS22" i="3" s="1"/>
  <c r="DR21" i="3"/>
  <c r="DR22" i="3" s="1"/>
  <c r="DR24" i="3" s="1"/>
  <c r="DQ21" i="3"/>
  <c r="DQ22" i="3" s="1"/>
  <c r="DQ24" i="3" s="1"/>
  <c r="DP21" i="3"/>
  <c r="DP22" i="3" s="1"/>
  <c r="DO21" i="3"/>
  <c r="DO22" i="3" s="1"/>
  <c r="DO24" i="3" s="1"/>
  <c r="DN21" i="3"/>
  <c r="DN22" i="3" s="1"/>
  <c r="DN24" i="3" s="1"/>
  <c r="DM21" i="3"/>
  <c r="DM22" i="3" s="1"/>
  <c r="DL21" i="3"/>
  <c r="DL22" i="3" s="1"/>
  <c r="DL24" i="3" s="1"/>
  <c r="DK21" i="3"/>
  <c r="DK22" i="3" s="1"/>
  <c r="DJ21" i="3"/>
  <c r="DJ22" i="3" s="1"/>
  <c r="DJ24" i="3" s="1"/>
  <c r="DI21" i="3"/>
  <c r="DI22" i="3" s="1"/>
  <c r="DH21" i="3"/>
  <c r="DH22" i="3" s="1"/>
  <c r="DG21" i="3"/>
  <c r="DG22" i="3" s="1"/>
  <c r="DG24" i="3" s="1"/>
  <c r="DF21" i="3"/>
  <c r="DF22" i="3" s="1"/>
  <c r="DE21" i="3"/>
  <c r="DE22" i="3" s="1"/>
  <c r="DE24" i="3" s="1"/>
  <c r="DD21" i="3"/>
  <c r="DD22" i="3" s="1"/>
  <c r="DD24" i="3" s="1"/>
  <c r="DC21" i="3"/>
  <c r="DC22" i="3" s="1"/>
  <c r="DC24" i="3" s="1"/>
  <c r="DB21" i="3"/>
  <c r="DB22" i="3" s="1"/>
  <c r="DB24" i="3" s="1"/>
  <c r="DA21" i="3"/>
  <c r="DA22" i="3" s="1"/>
  <c r="CZ21" i="3"/>
  <c r="CZ22" i="3" s="1"/>
  <c r="CZ24" i="3" s="1"/>
  <c r="CY21" i="3"/>
  <c r="CY22" i="3" s="1"/>
  <c r="CY24" i="3" s="1"/>
  <c r="CX21" i="3"/>
  <c r="CX22" i="3" s="1"/>
  <c r="CX24" i="3" s="1"/>
  <c r="CW21" i="3"/>
  <c r="CW22" i="3" s="1"/>
  <c r="CW24" i="3" s="1"/>
  <c r="CV21" i="3"/>
  <c r="CV22" i="3" s="1"/>
  <c r="CU21" i="3"/>
  <c r="CU22" i="3" s="1"/>
  <c r="CU24" i="3" s="1"/>
  <c r="CT21" i="3"/>
  <c r="CT22" i="3" s="1"/>
  <c r="CS21" i="3"/>
  <c r="CS22" i="3" s="1"/>
  <c r="CS24" i="3" s="1"/>
  <c r="CR21" i="3"/>
  <c r="CR22" i="3" s="1"/>
  <c r="CQ21" i="3"/>
  <c r="CQ22" i="3" s="1"/>
  <c r="CQ24" i="3" s="1"/>
  <c r="CP21" i="3"/>
  <c r="CP22" i="3" s="1"/>
  <c r="CO21" i="3"/>
  <c r="CO22" i="3" s="1"/>
  <c r="CN21" i="3"/>
  <c r="CN22" i="3" s="1"/>
  <c r="CM21" i="3"/>
  <c r="CM22" i="3" s="1"/>
  <c r="CM23" i="3" s="1"/>
  <c r="CL21" i="3"/>
  <c r="CL22" i="3" s="1"/>
  <c r="CK21" i="3"/>
  <c r="CK22" i="3" s="1"/>
  <c r="CK23" i="3" s="1"/>
  <c r="CJ21" i="3"/>
  <c r="CJ22" i="3" s="1"/>
  <c r="CI21" i="3"/>
  <c r="CI22" i="3" s="1"/>
  <c r="CI23" i="3" s="1"/>
  <c r="CH21" i="3"/>
  <c r="CH22" i="3" s="1"/>
  <c r="CG21" i="3"/>
  <c r="CG22" i="3" s="1"/>
  <c r="CF21" i="3"/>
  <c r="CF22" i="3" s="1"/>
  <c r="CF23" i="3" s="1"/>
  <c r="CE21" i="3"/>
  <c r="CE22" i="3" s="1"/>
  <c r="CD21" i="3"/>
  <c r="CD22" i="3" s="1"/>
  <c r="CC21" i="3"/>
  <c r="CC22" i="3" s="1"/>
  <c r="CC23" i="3" s="1"/>
  <c r="CB21" i="3"/>
  <c r="CB22" i="3" s="1"/>
  <c r="CA21" i="3"/>
  <c r="CA22" i="3" s="1"/>
  <c r="BZ21" i="3"/>
  <c r="BZ22" i="3" s="1"/>
  <c r="BY21" i="3"/>
  <c r="BY22" i="3" s="1"/>
  <c r="BY23" i="3" s="1"/>
  <c r="BX21" i="3"/>
  <c r="BX22" i="3" s="1"/>
  <c r="BX23" i="3" s="1"/>
  <c r="BW21" i="3"/>
  <c r="BW22" i="3" s="1"/>
  <c r="BV21" i="3"/>
  <c r="BV22" i="3" s="1"/>
  <c r="BV23" i="3" s="1"/>
  <c r="BU21" i="3"/>
  <c r="BU22" i="3" s="1"/>
  <c r="BU23" i="3" s="1"/>
  <c r="BT21" i="3"/>
  <c r="BT22" i="3" s="1"/>
  <c r="BS21" i="3"/>
  <c r="BS22" i="3" s="1"/>
  <c r="BS23" i="3" s="1"/>
  <c r="BR21" i="3"/>
  <c r="BR22" i="3" s="1"/>
  <c r="BQ21" i="3"/>
  <c r="BQ22" i="3" s="1"/>
  <c r="BP21" i="3"/>
  <c r="BP22" i="3" s="1"/>
  <c r="BO21" i="3"/>
  <c r="BO22" i="3" s="1"/>
  <c r="BO23" i="3" s="1"/>
  <c r="BN21" i="3"/>
  <c r="BN22" i="3" s="1"/>
  <c r="BN23" i="3" s="1"/>
  <c r="BM21" i="3"/>
  <c r="BM22" i="3" s="1"/>
  <c r="BM23" i="3" s="1"/>
  <c r="BL21" i="3"/>
  <c r="BL22" i="3" s="1"/>
  <c r="BK21" i="3"/>
  <c r="BK22" i="3" s="1"/>
  <c r="BJ21" i="3"/>
  <c r="BJ22" i="3" s="1"/>
  <c r="BI21" i="3"/>
  <c r="BI22" i="3" s="1"/>
  <c r="BI23" i="3" s="1"/>
  <c r="BH21" i="3"/>
  <c r="BH22" i="3" s="1"/>
  <c r="BG21" i="3"/>
  <c r="BG22" i="3" s="1"/>
  <c r="BG23" i="3" s="1"/>
  <c r="BF21" i="3"/>
  <c r="BF22" i="3" s="1"/>
  <c r="BF23" i="3" s="1"/>
  <c r="BE21" i="3"/>
  <c r="BE22" i="3" s="1"/>
  <c r="BD21" i="3"/>
  <c r="BD22" i="3" s="1"/>
  <c r="BC21" i="3"/>
  <c r="BC22" i="3" s="1"/>
  <c r="BB21" i="3"/>
  <c r="BB22" i="3" s="1"/>
  <c r="BB23" i="3" s="1"/>
  <c r="BA21" i="3"/>
  <c r="BA22" i="3" s="1"/>
  <c r="AZ21" i="3"/>
  <c r="AZ22" i="3" s="1"/>
  <c r="AZ23" i="3" s="1"/>
  <c r="AY21" i="3"/>
  <c r="AY22" i="3" s="1"/>
  <c r="AY23" i="3" s="1"/>
  <c r="AX21" i="3"/>
  <c r="AX22" i="3" s="1"/>
  <c r="AW21" i="3"/>
  <c r="AW22" i="3" s="1"/>
  <c r="AV21" i="3"/>
  <c r="AV22" i="3" s="1"/>
  <c r="AV23" i="3" s="1"/>
  <c r="AU21" i="3"/>
  <c r="AU22" i="3" s="1"/>
  <c r="AT21" i="3"/>
  <c r="AT22" i="3" s="1"/>
  <c r="AS21" i="3"/>
  <c r="AS22" i="3" s="1"/>
  <c r="AR21" i="3"/>
  <c r="AR22" i="3" s="1"/>
  <c r="AR23" i="3" s="1"/>
  <c r="AQ21" i="3"/>
  <c r="AQ22" i="3" s="1"/>
  <c r="AP21" i="3"/>
  <c r="AP22" i="3" s="1"/>
  <c r="AO21" i="3"/>
  <c r="AO22" i="3" s="1"/>
  <c r="AN21" i="3"/>
  <c r="AN22" i="3" s="1"/>
  <c r="AM21" i="3"/>
  <c r="AL21" i="3"/>
  <c r="AK21" i="3"/>
  <c r="AJ21" i="3"/>
  <c r="AI21" i="3"/>
  <c r="AH21" i="3"/>
  <c r="AG21" i="3"/>
  <c r="AF21" i="3"/>
  <c r="AE21" i="3"/>
  <c r="AD21" i="3"/>
  <c r="AC21" i="3"/>
  <c r="AB21" i="3"/>
  <c r="AA21" i="3"/>
  <c r="Z21" i="3"/>
  <c r="Y21" i="3"/>
  <c r="X21" i="3"/>
  <c r="W21" i="3"/>
  <c r="V21" i="3"/>
  <c r="U21" i="3"/>
  <c r="T21" i="3"/>
  <c r="S21" i="3"/>
  <c r="R21" i="3"/>
  <c r="Q21" i="3"/>
  <c r="P21" i="3"/>
  <c r="O21" i="3"/>
  <c r="N21" i="3"/>
  <c r="M21" i="3"/>
  <c r="L21" i="3"/>
  <c r="K21" i="3"/>
  <c r="J21" i="3"/>
  <c r="I21" i="3"/>
  <c r="H21" i="3"/>
  <c r="G21" i="3"/>
  <c r="F21" i="3"/>
  <c r="E21" i="3"/>
  <c r="D21" i="3"/>
  <c r="C21" i="3"/>
  <c r="EE20" i="3"/>
  <c r="ED20" i="3"/>
  <c r="EC20" i="3"/>
  <c r="EB20" i="3"/>
  <c r="EA20" i="3"/>
  <c r="DZ20" i="3"/>
  <c r="DY20" i="3"/>
  <c r="DX20" i="3"/>
  <c r="DW20" i="3"/>
  <c r="DV20" i="3"/>
  <c r="DU20" i="3"/>
  <c r="DT20" i="3"/>
  <c r="DS20" i="3"/>
  <c r="DR20" i="3"/>
  <c r="DQ20" i="3"/>
  <c r="DP20" i="3"/>
  <c r="DO20" i="3"/>
  <c r="DN20" i="3"/>
  <c r="DM20" i="3"/>
  <c r="DL20" i="3"/>
  <c r="DK20" i="3"/>
  <c r="DJ20" i="3"/>
  <c r="DI20" i="3"/>
  <c r="DH20" i="3"/>
  <c r="DG20" i="3"/>
  <c r="DF20" i="3"/>
  <c r="DE20" i="3"/>
  <c r="DD20" i="3"/>
  <c r="DC20" i="3"/>
  <c r="DB20" i="3"/>
  <c r="DA20" i="3"/>
  <c r="CZ20" i="3"/>
  <c r="CY20" i="3"/>
  <c r="CX20" i="3"/>
  <c r="CW20" i="3"/>
  <c r="CV20" i="3"/>
  <c r="CU20" i="3"/>
  <c r="CT20" i="3"/>
  <c r="CS20" i="3"/>
  <c r="CR20" i="3"/>
  <c r="CQ20" i="3"/>
  <c r="CP20" i="3"/>
  <c r="CO20" i="3"/>
  <c r="CN20" i="3"/>
  <c r="CM20" i="3"/>
  <c r="CL20" i="3"/>
  <c r="CK20" i="3"/>
  <c r="CJ20" i="3"/>
  <c r="CI20" i="3"/>
  <c r="CH20" i="3"/>
  <c r="CG20" i="3"/>
  <c r="CF20" i="3"/>
  <c r="CE20" i="3"/>
  <c r="CD20" i="3"/>
  <c r="CC20" i="3"/>
  <c r="CB20" i="3"/>
  <c r="CA20" i="3"/>
  <c r="BZ20" i="3"/>
  <c r="BY20" i="3"/>
  <c r="BX20" i="3"/>
  <c r="BW20" i="3"/>
  <c r="BV20" i="3"/>
  <c r="BU20" i="3"/>
  <c r="BT20" i="3"/>
  <c r="BS20" i="3"/>
  <c r="BR20" i="3"/>
  <c r="BQ20" i="3"/>
  <c r="BP20" i="3"/>
  <c r="BO20" i="3"/>
  <c r="BN20" i="3"/>
  <c r="BM20" i="3"/>
  <c r="BL20" i="3"/>
  <c r="BK20" i="3"/>
  <c r="BJ20" i="3"/>
  <c r="BI20" i="3"/>
  <c r="BH20" i="3"/>
  <c r="BG20" i="3"/>
  <c r="BF20" i="3"/>
  <c r="BE20" i="3"/>
  <c r="BD20" i="3"/>
  <c r="BC20" i="3"/>
  <c r="BB20" i="3"/>
  <c r="BA20" i="3"/>
  <c r="AZ20" i="3"/>
  <c r="AY20" i="3"/>
  <c r="AX20" i="3"/>
  <c r="AW20" i="3"/>
  <c r="AV20" i="3"/>
  <c r="AU20" i="3"/>
  <c r="AT20" i="3"/>
  <c r="AS20" i="3"/>
  <c r="AR20" i="3"/>
  <c r="AQ20" i="3"/>
  <c r="AP20" i="3"/>
  <c r="AO20" i="3"/>
  <c r="AN20" i="3"/>
  <c r="AM20" i="3"/>
  <c r="AL20" i="3"/>
  <c r="AK20" i="3"/>
  <c r="AJ20" i="3"/>
  <c r="AI20" i="3"/>
  <c r="AH20" i="3"/>
  <c r="AG20" i="3"/>
  <c r="AF20" i="3"/>
  <c r="AE20" i="3"/>
  <c r="AD20" i="3"/>
  <c r="AC20" i="3"/>
  <c r="AB20" i="3"/>
  <c r="AA20" i="3"/>
  <c r="Z20" i="3"/>
  <c r="Y20" i="3"/>
  <c r="X20" i="3"/>
  <c r="W20" i="3"/>
  <c r="V20" i="3"/>
  <c r="U20" i="3"/>
  <c r="T20" i="3"/>
  <c r="S20" i="3"/>
  <c r="R20" i="3"/>
  <c r="Q20" i="3"/>
  <c r="P20" i="3"/>
  <c r="O20" i="3"/>
  <c r="N20" i="3"/>
  <c r="M20" i="3"/>
  <c r="L20" i="3"/>
  <c r="K20" i="3"/>
  <c r="J20" i="3"/>
  <c r="I20" i="3"/>
  <c r="H20" i="3"/>
  <c r="G20" i="3"/>
  <c r="F20" i="3"/>
  <c r="E20" i="3"/>
  <c r="D20" i="3"/>
  <c r="C20" i="3"/>
  <c r="N20" i="2"/>
  <c r="C7" i="7"/>
  <c r="BV18" i="3"/>
  <c r="BU18" i="3"/>
  <c r="BT18" i="3"/>
  <c r="BS18" i="3"/>
  <c r="BR18" i="3"/>
  <c r="BQ18" i="3"/>
  <c r="BP18" i="3"/>
  <c r="BO18" i="3"/>
  <c r="BN18" i="3"/>
  <c r="BM18" i="3"/>
  <c r="BL18" i="3"/>
  <c r="BK18" i="3"/>
  <c r="BJ18" i="3"/>
  <c r="BI18" i="3"/>
  <c r="BH18" i="3"/>
  <c r="BG18" i="3"/>
  <c r="BF18" i="3"/>
  <c r="BE18" i="3"/>
  <c r="BD18" i="3"/>
  <c r="BC18" i="3"/>
  <c r="BB18" i="3"/>
  <c r="BA18" i="3"/>
  <c r="AZ18" i="3"/>
  <c r="AY18" i="3"/>
  <c r="AX18" i="3"/>
  <c r="AW18" i="3"/>
  <c r="AV18" i="3"/>
  <c r="AU18" i="3"/>
  <c r="AT18" i="3"/>
  <c r="AS18" i="3"/>
  <c r="AR18" i="3"/>
  <c r="AQ18" i="3"/>
  <c r="AP18" i="3"/>
  <c r="AO18" i="3"/>
  <c r="AN18" i="3"/>
  <c r="AM18" i="3"/>
  <c r="AL18" i="3"/>
  <c r="AK18" i="3"/>
  <c r="AJ18" i="3"/>
  <c r="AI18" i="3"/>
  <c r="AH18" i="3"/>
  <c r="AG18" i="3"/>
  <c r="AF18" i="3"/>
  <c r="AE18" i="3"/>
  <c r="AD18" i="3"/>
  <c r="AC18" i="3"/>
  <c r="AB18" i="3"/>
  <c r="AA18" i="3"/>
  <c r="Z18" i="3"/>
  <c r="Y18" i="3"/>
  <c r="X18" i="3"/>
  <c r="W18" i="3"/>
  <c r="V18" i="3"/>
  <c r="U18" i="3"/>
  <c r="T18" i="3"/>
  <c r="S18" i="3"/>
  <c r="R18" i="3"/>
  <c r="Q18" i="3"/>
  <c r="P18" i="3"/>
  <c r="O18" i="3"/>
  <c r="N18" i="3"/>
  <c r="M18" i="3"/>
  <c r="L18" i="3"/>
  <c r="K18" i="3"/>
  <c r="J18" i="3"/>
  <c r="I18" i="3"/>
  <c r="H18" i="3"/>
  <c r="G18" i="3"/>
  <c r="F18" i="3"/>
  <c r="E18" i="3"/>
  <c r="D18" i="3"/>
  <c r="C18" i="3"/>
  <c r="EE15" i="3"/>
  <c r="EE16" i="3" s="1"/>
  <c r="EE18" i="3" s="1"/>
  <c r="ED15" i="3"/>
  <c r="ED16" i="3" s="1"/>
  <c r="EC15" i="3"/>
  <c r="EC16" i="3" s="1"/>
  <c r="EB15" i="3"/>
  <c r="EB16" i="3" s="1"/>
  <c r="EA15" i="3"/>
  <c r="EA16" i="3" s="1"/>
  <c r="DZ15" i="3"/>
  <c r="DZ16" i="3" s="1"/>
  <c r="DY15" i="3"/>
  <c r="DY16" i="3" s="1"/>
  <c r="DX15" i="3"/>
  <c r="DX16" i="3" s="1"/>
  <c r="DW15" i="3"/>
  <c r="DW16" i="3" s="1"/>
  <c r="DV15" i="3"/>
  <c r="DV16" i="3" s="1"/>
  <c r="DU15" i="3"/>
  <c r="DU16" i="3" s="1"/>
  <c r="DU18" i="3" s="1"/>
  <c r="DT15" i="3"/>
  <c r="DT16" i="3" s="1"/>
  <c r="DT18" i="3" s="1"/>
  <c r="DS15" i="3"/>
  <c r="DS16" i="3" s="1"/>
  <c r="DS18" i="3" s="1"/>
  <c r="DR15" i="3"/>
  <c r="DR16" i="3" s="1"/>
  <c r="DR18" i="3" s="1"/>
  <c r="DQ15" i="3"/>
  <c r="DQ16" i="3" s="1"/>
  <c r="DQ18" i="3" s="1"/>
  <c r="DP15" i="3"/>
  <c r="DP16" i="3" s="1"/>
  <c r="DP18" i="3" s="1"/>
  <c r="DO15" i="3"/>
  <c r="DO16" i="3" s="1"/>
  <c r="DO18" i="3" s="1"/>
  <c r="DN15" i="3"/>
  <c r="DN16" i="3" s="1"/>
  <c r="DN18" i="3" s="1"/>
  <c r="DM15" i="3"/>
  <c r="DM16" i="3" s="1"/>
  <c r="DM18" i="3" s="1"/>
  <c r="DL15" i="3"/>
  <c r="DL16" i="3" s="1"/>
  <c r="DL18" i="3" s="1"/>
  <c r="DK15" i="3"/>
  <c r="DK16" i="3" s="1"/>
  <c r="DK18" i="3" s="1"/>
  <c r="DJ15" i="3"/>
  <c r="DJ16" i="3" s="1"/>
  <c r="DJ18" i="3" s="1"/>
  <c r="DI15" i="3"/>
  <c r="DI16" i="3" s="1"/>
  <c r="DI18" i="3" s="1"/>
  <c r="DH15" i="3"/>
  <c r="DH16" i="3" s="1"/>
  <c r="DH18" i="3" s="1"/>
  <c r="DG15" i="3"/>
  <c r="DG16" i="3" s="1"/>
  <c r="DG18" i="3" s="1"/>
  <c r="DF15" i="3"/>
  <c r="DF16" i="3" s="1"/>
  <c r="DF18" i="3" s="1"/>
  <c r="DE15" i="3"/>
  <c r="DE16" i="3" s="1"/>
  <c r="DE18" i="3" s="1"/>
  <c r="DD15" i="3"/>
  <c r="DD16" i="3" s="1"/>
  <c r="DD18" i="3" s="1"/>
  <c r="DC15" i="3"/>
  <c r="DC16" i="3" s="1"/>
  <c r="DC18" i="3" s="1"/>
  <c r="DB15" i="3"/>
  <c r="DB16" i="3" s="1"/>
  <c r="DB18" i="3" s="1"/>
  <c r="DA15" i="3"/>
  <c r="DA16" i="3" s="1"/>
  <c r="DA18" i="3" s="1"/>
  <c r="CZ15" i="3"/>
  <c r="CZ16" i="3" s="1"/>
  <c r="CZ18" i="3" s="1"/>
  <c r="CY15" i="3"/>
  <c r="CY16" i="3" s="1"/>
  <c r="CY18" i="3" s="1"/>
  <c r="CX15" i="3"/>
  <c r="CX16" i="3" s="1"/>
  <c r="CX18" i="3" s="1"/>
  <c r="CW15" i="3"/>
  <c r="CW16" i="3" s="1"/>
  <c r="CW18" i="3" s="1"/>
  <c r="CV15" i="3"/>
  <c r="CV16" i="3" s="1"/>
  <c r="CV18" i="3" s="1"/>
  <c r="CU15" i="3"/>
  <c r="CU16" i="3" s="1"/>
  <c r="CU18" i="3" s="1"/>
  <c r="CT15" i="3"/>
  <c r="CT16" i="3" s="1"/>
  <c r="CT18" i="3" s="1"/>
  <c r="CS15" i="3"/>
  <c r="CS16" i="3" s="1"/>
  <c r="CS18" i="3" s="1"/>
  <c r="CR15" i="3"/>
  <c r="CR16" i="3" s="1"/>
  <c r="CR18" i="3" s="1"/>
  <c r="CQ15" i="3"/>
  <c r="CQ16" i="3" s="1"/>
  <c r="CQ18" i="3" s="1"/>
  <c r="CP15" i="3"/>
  <c r="CP16" i="3" s="1"/>
  <c r="CP18" i="3" s="1"/>
  <c r="CO15" i="3"/>
  <c r="CO16" i="3" s="1"/>
  <c r="CO18" i="3" s="1"/>
  <c r="CN15" i="3"/>
  <c r="CN16" i="3" s="1"/>
  <c r="CN18" i="3" s="1"/>
  <c r="CM15" i="3"/>
  <c r="CM16" i="3" s="1"/>
  <c r="CM18" i="3" s="1"/>
  <c r="CL15" i="3"/>
  <c r="CL16" i="3" s="1"/>
  <c r="CL18" i="3" s="1"/>
  <c r="CK15" i="3"/>
  <c r="CK16" i="3" s="1"/>
  <c r="CK18" i="3" s="1"/>
  <c r="CJ15" i="3"/>
  <c r="CJ16" i="3" s="1"/>
  <c r="CJ18" i="3" s="1"/>
  <c r="CI15" i="3"/>
  <c r="CI16" i="3" s="1"/>
  <c r="CI18" i="3" s="1"/>
  <c r="CH15" i="3"/>
  <c r="CH16" i="3" s="1"/>
  <c r="CH18" i="3" s="1"/>
  <c r="CG15" i="3"/>
  <c r="CG16" i="3" s="1"/>
  <c r="CG18" i="3" s="1"/>
  <c r="CF15" i="3"/>
  <c r="CF16" i="3" s="1"/>
  <c r="CF18" i="3" s="1"/>
  <c r="CE15" i="3"/>
  <c r="CE16" i="3" s="1"/>
  <c r="CE18" i="3" s="1"/>
  <c r="CD15" i="3"/>
  <c r="CD16" i="3" s="1"/>
  <c r="CD18" i="3" s="1"/>
  <c r="CC15" i="3"/>
  <c r="CC16" i="3" s="1"/>
  <c r="CC18" i="3" s="1"/>
  <c r="CB15" i="3"/>
  <c r="CB16" i="3" s="1"/>
  <c r="CB18" i="3" s="1"/>
  <c r="CA15" i="3"/>
  <c r="CA16" i="3" s="1"/>
  <c r="CA18" i="3" s="1"/>
  <c r="BZ15" i="3"/>
  <c r="BZ16" i="3" s="1"/>
  <c r="BZ18" i="3" s="1"/>
  <c r="BY15" i="3"/>
  <c r="BY16" i="3" s="1"/>
  <c r="BY18" i="3" s="1"/>
  <c r="BX15" i="3"/>
  <c r="BX16" i="3" s="1"/>
  <c r="BX18" i="3" s="1"/>
  <c r="BW15" i="3"/>
  <c r="BW16" i="3" s="1"/>
  <c r="BW18" i="3" s="1"/>
  <c r="BV15" i="3"/>
  <c r="BV16" i="3" s="1"/>
  <c r="BU15" i="3"/>
  <c r="BU16" i="3" s="1"/>
  <c r="BT15" i="3"/>
  <c r="BT16" i="3" s="1"/>
  <c r="BS15" i="3"/>
  <c r="BS16" i="3" s="1"/>
  <c r="BR15" i="3"/>
  <c r="BR16" i="3" s="1"/>
  <c r="BQ15" i="3"/>
  <c r="BQ16" i="3" s="1"/>
  <c r="BP15" i="3"/>
  <c r="BP16" i="3" s="1"/>
  <c r="BO15" i="3"/>
  <c r="BO16" i="3" s="1"/>
  <c r="BN15" i="3"/>
  <c r="BN16" i="3" s="1"/>
  <c r="BM15" i="3"/>
  <c r="BM16" i="3" s="1"/>
  <c r="BL15" i="3"/>
  <c r="BL16" i="3" s="1"/>
  <c r="BK15" i="3"/>
  <c r="BK16" i="3" s="1"/>
  <c r="BJ15" i="3"/>
  <c r="BJ16" i="3" s="1"/>
  <c r="BI15" i="3"/>
  <c r="BI16" i="3" s="1"/>
  <c r="BH15" i="3"/>
  <c r="BH16" i="3" s="1"/>
  <c r="BG15" i="3"/>
  <c r="BG16" i="3" s="1"/>
  <c r="BF15" i="3"/>
  <c r="BF16" i="3" s="1"/>
  <c r="BE15" i="3"/>
  <c r="BE16" i="3" s="1"/>
  <c r="BD15" i="3"/>
  <c r="BD16" i="3" s="1"/>
  <c r="BC15" i="3"/>
  <c r="BC16" i="3" s="1"/>
  <c r="BB15" i="3"/>
  <c r="BB16" i="3" s="1"/>
  <c r="BA15" i="3"/>
  <c r="BA16" i="3" s="1"/>
  <c r="AZ15" i="3"/>
  <c r="AZ16" i="3" s="1"/>
  <c r="AY15" i="3"/>
  <c r="AY16" i="3" s="1"/>
  <c r="AX15" i="3"/>
  <c r="AX16" i="3" s="1"/>
  <c r="AW15" i="3"/>
  <c r="AW16" i="3" s="1"/>
  <c r="AV15" i="3"/>
  <c r="AV16" i="3" s="1"/>
  <c r="AU15" i="3"/>
  <c r="AU16" i="3" s="1"/>
  <c r="AT15" i="3"/>
  <c r="AT16" i="3" s="1"/>
  <c r="AS15" i="3"/>
  <c r="AS16" i="3" s="1"/>
  <c r="AR15" i="3"/>
  <c r="AR16" i="3" s="1"/>
  <c r="AQ15" i="3"/>
  <c r="AQ16" i="3" s="1"/>
  <c r="AP15" i="3"/>
  <c r="AP16" i="3" s="1"/>
  <c r="AO15" i="3"/>
  <c r="AO16" i="3" s="1"/>
  <c r="AN15" i="3"/>
  <c r="AN16" i="3" s="1"/>
  <c r="AM15" i="3"/>
  <c r="AM16" i="3" s="1"/>
  <c r="AL15" i="3"/>
  <c r="AL16" i="3" s="1"/>
  <c r="AK15" i="3"/>
  <c r="AK16" i="3" s="1"/>
  <c r="AJ15" i="3"/>
  <c r="AJ16" i="3" s="1"/>
  <c r="AI15" i="3"/>
  <c r="AI16" i="3" s="1"/>
  <c r="AH15" i="3"/>
  <c r="AH16" i="3" s="1"/>
  <c r="AG15" i="3"/>
  <c r="AG16" i="3" s="1"/>
  <c r="AF15" i="3"/>
  <c r="AF16" i="3" s="1"/>
  <c r="AE15" i="3"/>
  <c r="AE16" i="3" s="1"/>
  <c r="AD15" i="3"/>
  <c r="AD16" i="3" s="1"/>
  <c r="AC15" i="3"/>
  <c r="AC16" i="3" s="1"/>
  <c r="AB15" i="3"/>
  <c r="AB16" i="3" s="1"/>
  <c r="AA15" i="3"/>
  <c r="AA16" i="3" s="1"/>
  <c r="Z15" i="3"/>
  <c r="Z16" i="3" s="1"/>
  <c r="Y15" i="3"/>
  <c r="Y16" i="3" s="1"/>
  <c r="X15" i="3"/>
  <c r="X16" i="3" s="1"/>
  <c r="W15" i="3"/>
  <c r="V15" i="3"/>
  <c r="U15" i="3"/>
  <c r="T15" i="3"/>
  <c r="S15" i="3"/>
  <c r="R15" i="3"/>
  <c r="Q15" i="3"/>
  <c r="P15" i="3"/>
  <c r="O15" i="3"/>
  <c r="N15" i="3"/>
  <c r="M15" i="3"/>
  <c r="L15" i="3"/>
  <c r="K15" i="3"/>
  <c r="J15" i="3"/>
  <c r="I15" i="3"/>
  <c r="H15" i="3"/>
  <c r="G15" i="3"/>
  <c r="F15" i="3"/>
  <c r="E15" i="3"/>
  <c r="D15" i="3"/>
  <c r="C15" i="3"/>
  <c r="EE14" i="3"/>
  <c r="ED14" i="3"/>
  <c r="EC14" i="3"/>
  <c r="EB14" i="3"/>
  <c r="EA14" i="3"/>
  <c r="DZ14" i="3"/>
  <c r="DY14" i="3"/>
  <c r="DX14" i="3"/>
  <c r="DW14" i="3"/>
  <c r="DV14" i="3"/>
  <c r="DU14" i="3"/>
  <c r="DT14" i="3"/>
  <c r="DS14" i="3"/>
  <c r="DR14" i="3"/>
  <c r="DQ14" i="3"/>
  <c r="DP14" i="3"/>
  <c r="DO14" i="3"/>
  <c r="DN14" i="3"/>
  <c r="DM14" i="3"/>
  <c r="DL14" i="3"/>
  <c r="DK14" i="3"/>
  <c r="DJ14" i="3"/>
  <c r="DI14" i="3"/>
  <c r="DH14" i="3"/>
  <c r="DG14" i="3"/>
  <c r="DF14" i="3"/>
  <c r="DE14" i="3"/>
  <c r="DD14" i="3"/>
  <c r="DC14" i="3"/>
  <c r="DB14" i="3"/>
  <c r="DA14" i="3"/>
  <c r="CZ14" i="3"/>
  <c r="CY14" i="3"/>
  <c r="CX14" i="3"/>
  <c r="CW14" i="3"/>
  <c r="CV14" i="3"/>
  <c r="CU14" i="3"/>
  <c r="CT14" i="3"/>
  <c r="CS14" i="3"/>
  <c r="CR14" i="3"/>
  <c r="CQ14" i="3"/>
  <c r="CP14" i="3"/>
  <c r="CO14" i="3"/>
  <c r="CN14" i="3"/>
  <c r="CM14" i="3"/>
  <c r="CL14" i="3"/>
  <c r="CK14" i="3"/>
  <c r="CJ14" i="3"/>
  <c r="CI14" i="3"/>
  <c r="CH14" i="3"/>
  <c r="CG14" i="3"/>
  <c r="CF14" i="3"/>
  <c r="CE14" i="3"/>
  <c r="CD14" i="3"/>
  <c r="CC14" i="3"/>
  <c r="CB14" i="3"/>
  <c r="CA14" i="3"/>
  <c r="BZ14" i="3"/>
  <c r="BY14" i="3"/>
  <c r="BX14" i="3"/>
  <c r="BW14" i="3"/>
  <c r="BV14" i="3"/>
  <c r="BU14" i="3"/>
  <c r="BT14" i="3"/>
  <c r="BS14" i="3"/>
  <c r="BR14" i="3"/>
  <c r="BQ14" i="3"/>
  <c r="BP14" i="3"/>
  <c r="BO14" i="3"/>
  <c r="BN14" i="3"/>
  <c r="BM14" i="3"/>
  <c r="BL14" i="3"/>
  <c r="BK14" i="3"/>
  <c r="BJ14" i="3"/>
  <c r="BI14" i="3"/>
  <c r="BH14" i="3"/>
  <c r="BG14" i="3"/>
  <c r="BF14" i="3"/>
  <c r="BE14" i="3"/>
  <c r="BD14" i="3"/>
  <c r="BC14" i="3"/>
  <c r="BB14" i="3"/>
  <c r="BA14" i="3"/>
  <c r="AZ14" i="3"/>
  <c r="AY14" i="3"/>
  <c r="AX14" i="3"/>
  <c r="AW14" i="3"/>
  <c r="N19" i="2"/>
  <c r="C6" i="7"/>
  <c r="AV14" i="3"/>
  <c r="AU14" i="3"/>
  <c r="AT14" i="3"/>
  <c r="AS14" i="3"/>
  <c r="AR14" i="3"/>
  <c r="AQ14" i="3"/>
  <c r="AP14" i="3"/>
  <c r="AO14" i="3"/>
  <c r="AN14" i="3"/>
  <c r="AM14" i="3"/>
  <c r="AL14" i="3"/>
  <c r="AK14" i="3"/>
  <c r="AJ14" i="3"/>
  <c r="AI14" i="3"/>
  <c r="AH14" i="3"/>
  <c r="AG14" i="3"/>
  <c r="AF14" i="3"/>
  <c r="AE14" i="3"/>
  <c r="AD14" i="3"/>
  <c r="AC14" i="3"/>
  <c r="AB14" i="3"/>
  <c r="AA14" i="3"/>
  <c r="Z14" i="3"/>
  <c r="Y14" i="3"/>
  <c r="X14" i="3"/>
  <c r="W14" i="3"/>
  <c r="V14" i="3"/>
  <c r="U14" i="3"/>
  <c r="T14" i="3"/>
  <c r="S14" i="3"/>
  <c r="R14" i="3"/>
  <c r="Q14" i="3"/>
  <c r="P14" i="3"/>
  <c r="O14" i="3"/>
  <c r="N14" i="3"/>
  <c r="M14" i="3"/>
  <c r="L14" i="3"/>
  <c r="K14" i="3"/>
  <c r="J14" i="3"/>
  <c r="I14" i="3"/>
  <c r="H14" i="3"/>
  <c r="G14" i="3"/>
  <c r="F14" i="3"/>
  <c r="E14" i="3"/>
  <c r="D14" i="3"/>
  <c r="C14" i="3"/>
  <c r="ED18" i="3"/>
  <c r="EC18" i="3"/>
  <c r="EB18" i="3"/>
  <c r="EA18" i="3"/>
  <c r="DZ18" i="3"/>
  <c r="DY18" i="3"/>
  <c r="DX18" i="3"/>
  <c r="DW18" i="3"/>
  <c r="DV18" i="3"/>
  <c r="D5" i="7"/>
  <c r="D8" i="7" s="1"/>
  <c r="K21" i="2"/>
  <c r="C8" i="4" s="1"/>
  <c r="BG12" i="3"/>
  <c r="BF12" i="3"/>
  <c r="BE12" i="3"/>
  <c r="BD12" i="3"/>
  <c r="BC12" i="3"/>
  <c r="BB12" i="3"/>
  <c r="BA12" i="3"/>
  <c r="AZ12" i="3"/>
  <c r="AY12" i="3"/>
  <c r="AX12" i="3"/>
  <c r="AW12" i="3"/>
  <c r="AV12" i="3"/>
  <c r="AU12" i="3"/>
  <c r="AT12" i="3"/>
  <c r="AS12" i="3"/>
  <c r="AR12" i="3"/>
  <c r="AQ12" i="3"/>
  <c r="AP12" i="3"/>
  <c r="AO12" i="3"/>
  <c r="AN12" i="3"/>
  <c r="AM12" i="3"/>
  <c r="AL12" i="3"/>
  <c r="AK12" i="3"/>
  <c r="AJ12" i="3"/>
  <c r="AI12" i="3"/>
  <c r="AH12" i="3"/>
  <c r="AG12" i="3"/>
  <c r="AF12" i="3"/>
  <c r="AE12" i="3"/>
  <c r="AD12" i="3"/>
  <c r="AC12" i="3"/>
  <c r="AB12" i="3"/>
  <c r="AA12" i="3"/>
  <c r="Z12" i="3"/>
  <c r="Y12" i="3"/>
  <c r="X12" i="3"/>
  <c r="W12" i="3"/>
  <c r="V12" i="3"/>
  <c r="U12" i="3"/>
  <c r="T12" i="3"/>
  <c r="S12" i="3"/>
  <c r="R12" i="3"/>
  <c r="Q12" i="3"/>
  <c r="P12" i="3"/>
  <c r="O12" i="3"/>
  <c r="N12" i="3"/>
  <c r="M12" i="3"/>
  <c r="L12" i="3"/>
  <c r="K12" i="3"/>
  <c r="J12" i="3"/>
  <c r="I12" i="3"/>
  <c r="H12" i="3"/>
  <c r="G12" i="3"/>
  <c r="F12" i="3"/>
  <c r="E12" i="3"/>
  <c r="D12" i="3"/>
  <c r="C12" i="3"/>
  <c r="EE9" i="3"/>
  <c r="ED9" i="3"/>
  <c r="EC9" i="3"/>
  <c r="EB9" i="3"/>
  <c r="EA9" i="3"/>
  <c r="DZ9" i="3"/>
  <c r="DY9" i="3"/>
  <c r="DX9" i="3"/>
  <c r="DW9" i="3"/>
  <c r="DV9" i="3"/>
  <c r="DU9" i="3"/>
  <c r="DT9" i="3"/>
  <c r="DS9" i="3"/>
  <c r="DR9" i="3"/>
  <c r="DQ9" i="3"/>
  <c r="DP9" i="3"/>
  <c r="DO9" i="3"/>
  <c r="DN9" i="3"/>
  <c r="DM9" i="3"/>
  <c r="DL9" i="3"/>
  <c r="DK9" i="3"/>
  <c r="DJ9" i="3"/>
  <c r="DI9" i="3"/>
  <c r="DH9" i="3"/>
  <c r="DG9" i="3"/>
  <c r="DF9" i="3"/>
  <c r="DE9" i="3"/>
  <c r="DD9" i="3"/>
  <c r="DC9" i="3"/>
  <c r="DB9" i="3"/>
  <c r="DA9" i="3"/>
  <c r="CZ9" i="3"/>
  <c r="CY9" i="3"/>
  <c r="CX9" i="3"/>
  <c r="CW9" i="3"/>
  <c r="CV9" i="3"/>
  <c r="CU9" i="3"/>
  <c r="CT9" i="3"/>
  <c r="CS9" i="3"/>
  <c r="CR9" i="3"/>
  <c r="CQ9" i="3"/>
  <c r="CP9" i="3"/>
  <c r="CO9" i="3"/>
  <c r="CN9" i="3"/>
  <c r="CM9" i="3"/>
  <c r="CL9" i="3"/>
  <c r="CK9" i="3"/>
  <c r="CJ9" i="3"/>
  <c r="CI9" i="3"/>
  <c r="CH9" i="3"/>
  <c r="CG9" i="3"/>
  <c r="CF9" i="3"/>
  <c r="CE9" i="3"/>
  <c r="CD9" i="3"/>
  <c r="CC9" i="3"/>
  <c r="CB9" i="3"/>
  <c r="CA9" i="3"/>
  <c r="BZ9" i="3"/>
  <c r="BY9" i="3"/>
  <c r="BX9" i="3"/>
  <c r="BW9" i="3"/>
  <c r="BV9" i="3"/>
  <c r="BU9" i="3"/>
  <c r="BT9" i="3"/>
  <c r="BS9" i="3"/>
  <c r="BR9" i="3"/>
  <c r="BQ9" i="3"/>
  <c r="BP9" i="3"/>
  <c r="BO9" i="3"/>
  <c r="BN9" i="3"/>
  <c r="BM9" i="3"/>
  <c r="BL9" i="3"/>
  <c r="BK9" i="3"/>
  <c r="BJ9" i="3"/>
  <c r="BI9" i="3"/>
  <c r="BH9" i="3"/>
  <c r="BG9" i="3"/>
  <c r="BF9" i="3"/>
  <c r="BE9" i="3"/>
  <c r="BD9" i="3"/>
  <c r="BC9" i="3"/>
  <c r="BB9" i="3"/>
  <c r="BA9" i="3"/>
  <c r="AZ9" i="3"/>
  <c r="AY9" i="3"/>
  <c r="AX9" i="3"/>
  <c r="AW9" i="3"/>
  <c r="AV9" i="3"/>
  <c r="AU9" i="3"/>
  <c r="AT9" i="3"/>
  <c r="AS9" i="3"/>
  <c r="AR9" i="3"/>
  <c r="AQ9" i="3"/>
  <c r="AP9" i="3"/>
  <c r="AO9" i="3"/>
  <c r="AN9" i="3"/>
  <c r="AM9" i="3"/>
  <c r="AL9" i="3"/>
  <c r="AK9" i="3"/>
  <c r="AJ9" i="3"/>
  <c r="AI9" i="3"/>
  <c r="AH9" i="3"/>
  <c r="AG9" i="3"/>
  <c r="AF9" i="3"/>
  <c r="AE9" i="3"/>
  <c r="AD9" i="3"/>
  <c r="AC9" i="3"/>
  <c r="AB9" i="3"/>
  <c r="AA9" i="3"/>
  <c r="Z9" i="3"/>
  <c r="Y9" i="3"/>
  <c r="X9" i="3"/>
  <c r="W9" i="3"/>
  <c r="V9" i="3"/>
  <c r="T9" i="3"/>
  <c r="S9" i="3"/>
  <c r="R9" i="3"/>
  <c r="Q9" i="3"/>
  <c r="P9" i="3"/>
  <c r="O9" i="3"/>
  <c r="N9" i="3"/>
  <c r="M9" i="3"/>
  <c r="L9" i="3"/>
  <c r="K9" i="3"/>
  <c r="J9" i="3"/>
  <c r="I9" i="3"/>
  <c r="H9" i="3"/>
  <c r="G9" i="3"/>
  <c r="F9" i="3"/>
  <c r="E9" i="3"/>
  <c r="D9" i="3"/>
  <c r="C9" i="3"/>
  <c r="EE8" i="3"/>
  <c r="ED8" i="3"/>
  <c r="EC8" i="3"/>
  <c r="EB8" i="3"/>
  <c r="EA8" i="3"/>
  <c r="DZ8" i="3"/>
  <c r="DY8" i="3"/>
  <c r="DX8" i="3"/>
  <c r="DW8" i="3"/>
  <c r="DV8" i="3"/>
  <c r="DU8" i="3"/>
  <c r="DT8" i="3"/>
  <c r="DS8" i="3"/>
  <c r="DR8" i="3"/>
  <c r="DQ8" i="3"/>
  <c r="DP8" i="3"/>
  <c r="DO8" i="3"/>
  <c r="DN8" i="3"/>
  <c r="DM8" i="3"/>
  <c r="DL8" i="3"/>
  <c r="DK8" i="3"/>
  <c r="DJ8" i="3"/>
  <c r="DI8" i="3"/>
  <c r="DH8" i="3"/>
  <c r="DG8" i="3"/>
  <c r="DF8" i="3"/>
  <c r="DE8" i="3"/>
  <c r="DD8" i="3"/>
  <c r="DC8" i="3"/>
  <c r="DB8" i="3"/>
  <c r="DA8" i="3"/>
  <c r="CZ8" i="3"/>
  <c r="CY8" i="3"/>
  <c r="CX8" i="3"/>
  <c r="CW8" i="3"/>
  <c r="CV8" i="3"/>
  <c r="CU8" i="3"/>
  <c r="CT8" i="3"/>
  <c r="CS8" i="3"/>
  <c r="CR8" i="3"/>
  <c r="CQ8" i="3"/>
  <c r="CP8" i="3"/>
  <c r="CO8" i="3"/>
  <c r="CN8" i="3"/>
  <c r="CM8" i="3"/>
  <c r="CL8" i="3"/>
  <c r="CK8" i="3"/>
  <c r="CJ8" i="3"/>
  <c r="CI8" i="3"/>
  <c r="CH8" i="3"/>
  <c r="CG8" i="3"/>
  <c r="CF8" i="3"/>
  <c r="CE8" i="3"/>
  <c r="CD8" i="3"/>
  <c r="CC8" i="3"/>
  <c r="CB8" i="3"/>
  <c r="CA8" i="3"/>
  <c r="BZ8" i="3"/>
  <c r="BY8" i="3"/>
  <c r="BX8" i="3"/>
  <c r="BW8" i="3"/>
  <c r="BV8" i="3"/>
  <c r="BU8" i="3"/>
  <c r="BT8" i="3"/>
  <c r="BS8" i="3"/>
  <c r="BR8" i="3"/>
  <c r="BQ8" i="3"/>
  <c r="BP8" i="3"/>
  <c r="BO8" i="3"/>
  <c r="BN8" i="3"/>
  <c r="BM8" i="3"/>
  <c r="BL8" i="3"/>
  <c r="BK8" i="3"/>
  <c r="BJ8" i="3"/>
  <c r="BI8" i="3"/>
  <c r="BH8" i="3"/>
  <c r="BG8" i="3"/>
  <c r="BF8" i="3"/>
  <c r="BE8" i="3"/>
  <c r="BD8" i="3"/>
  <c r="BC8" i="3"/>
  <c r="BB8" i="3"/>
  <c r="BA8" i="3"/>
  <c r="AZ8" i="3"/>
  <c r="AY8" i="3"/>
  <c r="AX8" i="3"/>
  <c r="AW8" i="3"/>
  <c r="AV8" i="3"/>
  <c r="AU8" i="3"/>
  <c r="AT8" i="3"/>
  <c r="AS8" i="3"/>
  <c r="AR8" i="3"/>
  <c r="AQ8" i="3"/>
  <c r="AP8" i="3"/>
  <c r="AO8" i="3"/>
  <c r="AN8" i="3"/>
  <c r="AM8" i="3"/>
  <c r="AL8" i="3"/>
  <c r="AK8" i="3"/>
  <c r="AJ8" i="3"/>
  <c r="AI8" i="3"/>
  <c r="AH8" i="3"/>
  <c r="AG8" i="3"/>
  <c r="AF8" i="3"/>
  <c r="AE8" i="3"/>
  <c r="AD8" i="3"/>
  <c r="AC8" i="3"/>
  <c r="AB8" i="3"/>
  <c r="AA8" i="3"/>
  <c r="Z8" i="3"/>
  <c r="Y8" i="3"/>
  <c r="X8" i="3"/>
  <c r="W8" i="3"/>
  <c r="V8" i="3"/>
  <c r="U8" i="3"/>
  <c r="T8" i="3"/>
  <c r="S8" i="3"/>
  <c r="R8" i="3"/>
  <c r="Q8" i="3"/>
  <c r="P8" i="3"/>
  <c r="O8" i="3"/>
  <c r="N8" i="3"/>
  <c r="M8" i="3"/>
  <c r="L8" i="3"/>
  <c r="K8" i="3"/>
  <c r="J8" i="3"/>
  <c r="I8" i="3"/>
  <c r="H8" i="3"/>
  <c r="G8" i="3"/>
  <c r="F8" i="3"/>
  <c r="E8" i="3"/>
  <c r="D8" i="3"/>
  <c r="C8" i="3"/>
  <c r="N18" i="2"/>
  <c r="C26" i="7"/>
  <c r="C5" i="7"/>
  <c r="U9" i="3"/>
  <c r="Q80" i="3"/>
  <c r="Y80" i="3"/>
  <c r="AD80" i="3"/>
  <c r="AI80" i="3"/>
  <c r="AQ80" i="3"/>
  <c r="AU80" i="3"/>
  <c r="CC80" i="3"/>
  <c r="DB80" i="3"/>
  <c r="DO80" i="3"/>
  <c r="DR80" i="3"/>
  <c r="EA80" i="3"/>
  <c r="EA81" i="3"/>
  <c r="EB75" i="3" s="1"/>
  <c r="U85" i="3"/>
  <c r="AC85" i="3"/>
  <c r="AL85" i="3"/>
  <c r="AW85" i="3"/>
  <c r="BA85" i="3"/>
  <c r="BM85" i="3"/>
  <c r="BR85" i="3"/>
  <c r="BV85" i="3"/>
  <c r="BZ85" i="3"/>
  <c r="CD85" i="3"/>
  <c r="CQ85" i="3"/>
  <c r="DC85" i="3"/>
  <c r="DZ85" i="3"/>
  <c r="DT92" i="3"/>
  <c r="DX92" i="3"/>
  <c r="EA92" i="3"/>
  <c r="EC92" i="3"/>
  <c r="EE92" i="3"/>
  <c r="C80" i="3"/>
  <c r="E80" i="3"/>
  <c r="G80" i="3"/>
  <c r="I80" i="3"/>
  <c r="J80" i="3"/>
  <c r="M80" i="3"/>
  <c r="U80" i="3"/>
  <c r="X80" i="3"/>
  <c r="AA80" i="3"/>
  <c r="AC80" i="3"/>
  <c r="AE80" i="3"/>
  <c r="AG80" i="3"/>
  <c r="AJ80" i="3"/>
  <c r="AM80" i="3"/>
  <c r="AO80" i="3"/>
  <c r="AR80" i="3"/>
  <c r="AX80" i="3"/>
  <c r="AZ80" i="3"/>
  <c r="BB80" i="3"/>
  <c r="BG80" i="3"/>
  <c r="BI80" i="3"/>
  <c r="BK80" i="3"/>
  <c r="BM80" i="3"/>
  <c r="BO80" i="3"/>
  <c r="BQ80" i="3"/>
  <c r="BS80" i="3"/>
  <c r="BW80" i="3"/>
  <c r="BY80" i="3"/>
  <c r="CB80" i="3"/>
  <c r="CD80" i="3"/>
  <c r="CG80" i="3"/>
  <c r="CL80" i="3"/>
  <c r="CO80" i="3"/>
  <c r="CQ80" i="3"/>
  <c r="CR80" i="3"/>
  <c r="CV80" i="3"/>
  <c r="DA80" i="3"/>
  <c r="DF80" i="3"/>
  <c r="DH80" i="3"/>
  <c r="DJ80" i="3"/>
  <c r="DK80" i="3"/>
  <c r="DM80" i="3"/>
  <c r="DV80" i="3"/>
  <c r="DX80" i="3"/>
  <c r="DZ80" i="3"/>
  <c r="EE80" i="3"/>
  <c r="DT81" i="3"/>
  <c r="DU75" i="3" s="1"/>
  <c r="DV81" i="3"/>
  <c r="DW75" i="3" s="1"/>
  <c r="DY81" i="3"/>
  <c r="DZ75" i="3" s="1"/>
  <c r="ED81" i="3"/>
  <c r="EE75" i="3" s="1"/>
  <c r="D85" i="3"/>
  <c r="F85" i="3"/>
  <c r="H85" i="3"/>
  <c r="J85" i="3"/>
  <c r="L85" i="3"/>
  <c r="O85" i="3"/>
  <c r="Q85" i="3"/>
  <c r="S85" i="3"/>
  <c r="T85" i="3"/>
  <c r="V85" i="3"/>
  <c r="Z85" i="3"/>
  <c r="AF85" i="3"/>
  <c r="AH85" i="3"/>
  <c r="AM85" i="3"/>
  <c r="AO85" i="3"/>
  <c r="AQ85" i="3"/>
  <c r="AS85" i="3"/>
  <c r="AV85" i="3"/>
  <c r="AY85" i="3"/>
  <c r="BB85" i="3"/>
  <c r="BD85" i="3"/>
  <c r="BE85" i="3"/>
  <c r="BF85" i="3"/>
  <c r="BH85" i="3"/>
  <c r="BJ85" i="3"/>
  <c r="BL85" i="3"/>
  <c r="BN85" i="3"/>
  <c r="BP85" i="3"/>
  <c r="BS85" i="3"/>
  <c r="BU85" i="3"/>
  <c r="BX85" i="3"/>
  <c r="CA85" i="3"/>
  <c r="CC85" i="3"/>
  <c r="CE85" i="3"/>
  <c r="CI85" i="3"/>
  <c r="CK85" i="3"/>
  <c r="CM85" i="3"/>
  <c r="CN85" i="3"/>
  <c r="CP85" i="3"/>
  <c r="CS85" i="3"/>
  <c r="CU85" i="3"/>
  <c r="CX85" i="3"/>
  <c r="DB85" i="3"/>
  <c r="DF85" i="3"/>
  <c r="DH85" i="3"/>
  <c r="DK85" i="3"/>
  <c r="DM85" i="3"/>
  <c r="DO85" i="3"/>
  <c r="DP85" i="3"/>
  <c r="DT85" i="3"/>
  <c r="EE85" i="3"/>
  <c r="D80" i="3"/>
  <c r="F80" i="3"/>
  <c r="H80" i="3"/>
  <c r="K80" i="3"/>
  <c r="L80" i="3"/>
  <c r="N80" i="3"/>
  <c r="T80" i="3"/>
  <c r="W80" i="3"/>
  <c r="Z80" i="3"/>
  <c r="AF80" i="3"/>
  <c r="AH80" i="3"/>
  <c r="AL80" i="3"/>
  <c r="AN80" i="3"/>
  <c r="AP80" i="3"/>
  <c r="AT80" i="3"/>
  <c r="AV80" i="3"/>
  <c r="AY80" i="3"/>
  <c r="BC80" i="3"/>
  <c r="BD80" i="3"/>
  <c r="BF80" i="3"/>
  <c r="BH80" i="3"/>
  <c r="BN80" i="3"/>
  <c r="BP80" i="3"/>
  <c r="BR80" i="3"/>
  <c r="BT80" i="3"/>
  <c r="BV80" i="3"/>
  <c r="BZ80" i="3"/>
  <c r="CA80" i="3"/>
  <c r="CF80" i="3"/>
  <c r="CH80" i="3"/>
  <c r="CJ80" i="3"/>
  <c r="CM80" i="3"/>
  <c r="CN80" i="3"/>
  <c r="CP80" i="3"/>
  <c r="CS80" i="3"/>
  <c r="CU80" i="3"/>
  <c r="CX80" i="3"/>
  <c r="CZ80" i="3"/>
  <c r="DC80" i="3"/>
  <c r="DD80" i="3"/>
  <c r="DG80" i="3"/>
  <c r="DI80" i="3"/>
  <c r="DL80" i="3"/>
  <c r="DN80" i="3"/>
  <c r="DP80" i="3"/>
  <c r="DU80" i="3"/>
  <c r="DW80" i="3"/>
  <c r="DY80" i="3"/>
  <c r="EB80" i="3"/>
  <c r="ED80" i="3"/>
  <c r="DS81" i="3"/>
  <c r="DU81" i="3"/>
  <c r="DV75" i="3" s="1"/>
  <c r="DW81" i="3"/>
  <c r="DX75" i="3" s="1"/>
  <c r="DX81" i="3"/>
  <c r="DY75" i="3" s="1"/>
  <c r="DZ81" i="3"/>
  <c r="EA75" i="3" s="1"/>
  <c r="EE81" i="3"/>
  <c r="C85" i="3"/>
  <c r="E85" i="3"/>
  <c r="G85" i="3"/>
  <c r="I85" i="3"/>
  <c r="K85" i="3"/>
  <c r="M85" i="3"/>
  <c r="P85" i="3"/>
  <c r="CF85" i="3"/>
  <c r="CH85" i="3"/>
  <c r="CJ85" i="3"/>
  <c r="CL85" i="3"/>
  <c r="CO85" i="3"/>
  <c r="CR85" i="3"/>
  <c r="CV85" i="3"/>
  <c r="CY85" i="3"/>
  <c r="DA85" i="3"/>
  <c r="DD85" i="3"/>
  <c r="DE85" i="3"/>
  <c r="DI85" i="3"/>
  <c r="DL85" i="3"/>
  <c r="DN85" i="3"/>
  <c r="DQ85" i="3"/>
  <c r="DU85" i="3"/>
  <c r="DW85" i="3"/>
  <c r="DX85" i="3"/>
  <c r="EA85" i="3"/>
  <c r="EC85" i="3"/>
  <c r="ED85" i="3"/>
  <c r="DV92" i="3"/>
  <c r="DW92" i="3"/>
  <c r="DZ92" i="3"/>
  <c r="EB92" i="3"/>
  <c r="ED92" i="3"/>
  <c r="O80" i="3"/>
  <c r="R80" i="3"/>
  <c r="BE80" i="3"/>
  <c r="BL80" i="3"/>
  <c r="BU80" i="3"/>
  <c r="CE80" i="3"/>
  <c r="CI80" i="3"/>
  <c r="CT80" i="3"/>
  <c r="CW80" i="3"/>
  <c r="DT80" i="3"/>
  <c r="EC80" i="3"/>
  <c r="X85" i="3"/>
  <c r="AB85" i="3"/>
  <c r="AI85" i="3"/>
  <c r="AT85" i="3"/>
  <c r="BC85" i="3"/>
  <c r="BK85" i="3"/>
  <c r="BQ85" i="3"/>
  <c r="CT85" i="3"/>
  <c r="DJ85" i="3"/>
  <c r="EB85" i="3"/>
  <c r="EC81" i="3"/>
  <c r="ED75" i="3" s="1"/>
  <c r="Y85" i="3"/>
  <c r="AE85" i="3"/>
  <c r="AJ85" i="3"/>
  <c r="AN85" i="3"/>
  <c r="AR85" i="3"/>
  <c r="AZ85" i="3"/>
  <c r="BI85" i="3"/>
  <c r="BO85" i="3"/>
  <c r="BW85" i="3"/>
  <c r="CB85" i="3"/>
  <c r="CG85" i="3"/>
  <c r="CW85" i="3"/>
  <c r="DV85" i="3"/>
  <c r="DU92" i="3"/>
  <c r="DY92" i="3"/>
  <c r="C8" i="8"/>
  <c r="P80" i="3"/>
  <c r="S80" i="3"/>
  <c r="V80" i="3"/>
  <c r="AB80" i="3"/>
  <c r="AK80" i="3"/>
  <c r="AS80" i="3"/>
  <c r="AW80" i="3"/>
  <c r="BA80" i="3"/>
  <c r="BJ80" i="3"/>
  <c r="BX80" i="3"/>
  <c r="J38" i="5" s="1"/>
  <c r="CK80" i="3"/>
  <c r="CY80" i="3"/>
  <c r="DE80" i="3"/>
  <c r="DQ80" i="3"/>
  <c r="C81" i="3"/>
  <c r="D75" i="3" s="1"/>
  <c r="EB81" i="3"/>
  <c r="EC75" i="3" s="1"/>
  <c r="N85" i="3"/>
  <c r="R85" i="3"/>
  <c r="W85" i="3"/>
  <c r="AA85" i="3"/>
  <c r="AD85" i="3"/>
  <c r="AG85" i="3"/>
  <c r="AK85" i="3"/>
  <c r="AP85" i="3"/>
  <c r="AU85" i="3"/>
  <c r="AX85" i="3"/>
  <c r="BG85" i="3"/>
  <c r="BT85" i="3"/>
  <c r="BY85" i="3"/>
  <c r="CZ85" i="3"/>
  <c r="DG85" i="3"/>
  <c r="DR85" i="3"/>
  <c r="DY85" i="3"/>
  <c r="P37" i="1" l="1"/>
  <c r="O37" i="1"/>
  <c r="N37" i="1"/>
  <c r="M37" i="1"/>
  <c r="L37" i="1"/>
  <c r="K37" i="1"/>
  <c r="J37" i="1"/>
  <c r="I37" i="1"/>
  <c r="H37" i="1"/>
  <c r="G37" i="1"/>
  <c r="E24" i="1"/>
  <c r="D9" i="7"/>
  <c r="D10" i="7"/>
  <c r="D11" i="7"/>
  <c r="D13" i="7"/>
  <c r="C39" i="7" s="1"/>
  <c r="D8" i="4"/>
  <c r="EE10" i="3"/>
  <c r="EE27" i="3"/>
  <c r="ED10" i="3"/>
  <c r="ED27" i="3"/>
  <c r="EC10" i="3"/>
  <c r="EC27" i="3"/>
  <c r="EB10" i="3"/>
  <c r="EB27" i="3"/>
  <c r="EA10" i="3"/>
  <c r="EA27" i="3"/>
  <c r="DZ10" i="3"/>
  <c r="DZ27" i="3"/>
  <c r="DY10" i="3"/>
  <c r="DY27" i="3"/>
  <c r="DX10" i="3"/>
  <c r="DX27" i="3"/>
  <c r="DW10" i="3"/>
  <c r="DW27" i="3"/>
  <c r="DV10" i="3"/>
  <c r="DV27" i="3"/>
  <c r="DU10" i="3"/>
  <c r="DU27" i="3"/>
  <c r="DT10" i="3"/>
  <c r="DT27" i="3"/>
  <c r="DS10" i="3"/>
  <c r="DS27" i="3"/>
  <c r="DR10" i="3"/>
  <c r="DR27" i="3"/>
  <c r="DQ10" i="3"/>
  <c r="DQ27" i="3"/>
  <c r="DP10" i="3"/>
  <c r="DP27" i="3"/>
  <c r="DO10" i="3"/>
  <c r="DO27" i="3"/>
  <c r="DN10" i="3"/>
  <c r="DN27" i="3"/>
  <c r="DM10" i="3"/>
  <c r="DM27" i="3"/>
  <c r="DL10" i="3"/>
  <c r="DL27" i="3"/>
  <c r="DK10" i="3"/>
  <c r="DK27" i="3"/>
  <c r="DJ10" i="3"/>
  <c r="DJ27" i="3"/>
  <c r="DI10" i="3"/>
  <c r="DI27" i="3"/>
  <c r="DH10" i="3"/>
  <c r="DH27" i="3"/>
  <c r="DG10" i="3"/>
  <c r="DG27" i="3"/>
  <c r="DF10" i="3"/>
  <c r="DF27" i="3"/>
  <c r="DE10" i="3"/>
  <c r="DE27" i="3"/>
  <c r="DD10" i="3"/>
  <c r="DD27" i="3"/>
  <c r="DC10" i="3"/>
  <c r="DC27" i="3"/>
  <c r="DB10" i="3"/>
  <c r="DB27" i="3"/>
  <c r="DA10" i="3"/>
  <c r="DA27" i="3"/>
  <c r="CZ10" i="3"/>
  <c r="CZ27" i="3"/>
  <c r="CY10" i="3"/>
  <c r="CY27" i="3"/>
  <c r="CX10" i="3"/>
  <c r="CX27" i="3"/>
  <c r="CW10" i="3"/>
  <c r="CW27" i="3"/>
  <c r="CV10" i="3"/>
  <c r="CV27" i="3"/>
  <c r="CU10" i="3"/>
  <c r="CU27" i="3"/>
  <c r="CT10" i="3"/>
  <c r="CT27" i="3"/>
  <c r="CS10" i="3"/>
  <c r="CS27" i="3"/>
  <c r="CR10" i="3"/>
  <c r="CR27" i="3"/>
  <c r="CQ10" i="3"/>
  <c r="CQ27" i="3"/>
  <c r="CP10" i="3"/>
  <c r="CP27" i="3"/>
  <c r="CO10" i="3"/>
  <c r="CO27" i="3"/>
  <c r="CN10" i="3"/>
  <c r="CN27" i="3"/>
  <c r="CM10" i="3"/>
  <c r="CM27" i="3"/>
  <c r="CL10" i="3"/>
  <c r="CL27" i="3"/>
  <c r="CK10" i="3"/>
  <c r="CK27" i="3"/>
  <c r="CJ10" i="3"/>
  <c r="CJ27" i="3"/>
  <c r="CI10" i="3"/>
  <c r="CI27" i="3"/>
  <c r="CH10" i="3"/>
  <c r="CH27" i="3"/>
  <c r="CG10" i="3"/>
  <c r="CG27" i="3"/>
  <c r="CF10" i="3"/>
  <c r="CF27" i="3"/>
  <c r="CE10" i="3"/>
  <c r="CE27" i="3"/>
  <c r="CD10" i="3"/>
  <c r="CD27" i="3"/>
  <c r="CC10" i="3"/>
  <c r="CC27" i="3"/>
  <c r="CB10" i="3"/>
  <c r="CB27" i="3"/>
  <c r="CA10" i="3"/>
  <c r="CA27" i="3"/>
  <c r="BZ10" i="3"/>
  <c r="BZ27" i="3"/>
  <c r="BY10" i="3"/>
  <c r="BY27" i="3"/>
  <c r="BX10" i="3"/>
  <c r="BX27" i="3"/>
  <c r="BW10" i="3"/>
  <c r="BW27" i="3"/>
  <c r="BV10" i="3"/>
  <c r="BV27" i="3"/>
  <c r="BU10" i="3"/>
  <c r="BU27" i="3"/>
  <c r="BT10" i="3"/>
  <c r="BT27" i="3"/>
  <c r="BS10" i="3"/>
  <c r="BS27" i="3"/>
  <c r="BR10" i="3"/>
  <c r="BR27" i="3"/>
  <c r="BQ10" i="3"/>
  <c r="BQ27" i="3"/>
  <c r="BP10" i="3"/>
  <c r="BP27" i="3"/>
  <c r="BO10" i="3"/>
  <c r="BO27" i="3"/>
  <c r="BN10" i="3"/>
  <c r="BN27" i="3"/>
  <c r="BM10" i="3"/>
  <c r="BM27" i="3"/>
  <c r="BL10" i="3"/>
  <c r="BL27" i="3"/>
  <c r="BK10" i="3"/>
  <c r="BK27" i="3"/>
  <c r="BJ10" i="3"/>
  <c r="BJ27" i="3"/>
  <c r="BI10" i="3"/>
  <c r="BI27" i="3"/>
  <c r="BH10" i="3"/>
  <c r="BH27" i="3"/>
  <c r="BG10" i="3"/>
  <c r="BG27" i="3"/>
  <c r="BF10" i="3"/>
  <c r="BF27" i="3"/>
  <c r="BE10" i="3"/>
  <c r="BE27" i="3"/>
  <c r="BD10" i="3"/>
  <c r="BD27" i="3"/>
  <c r="BC10" i="3"/>
  <c r="BC27" i="3"/>
  <c r="BB10" i="3"/>
  <c r="BB27" i="3"/>
  <c r="BA10" i="3"/>
  <c r="BA27" i="3"/>
  <c r="AZ10" i="3"/>
  <c r="AZ27" i="3"/>
  <c r="AY10" i="3"/>
  <c r="AY27" i="3"/>
  <c r="AX10" i="3"/>
  <c r="AX27" i="3"/>
  <c r="AW10" i="3"/>
  <c r="AW27" i="3"/>
  <c r="AV10" i="3"/>
  <c r="AV27" i="3"/>
  <c r="AU10" i="3"/>
  <c r="AU27" i="3"/>
  <c r="AT10" i="3"/>
  <c r="AT27" i="3"/>
  <c r="AS10" i="3"/>
  <c r="AS27" i="3"/>
  <c r="AR10" i="3"/>
  <c r="AR27" i="3"/>
  <c r="AQ10" i="3"/>
  <c r="AQ27" i="3"/>
  <c r="AP10" i="3"/>
  <c r="AP27" i="3"/>
  <c r="AO10" i="3"/>
  <c r="AO27" i="3"/>
  <c r="AN10" i="3"/>
  <c r="AN27" i="3"/>
  <c r="AM10" i="3"/>
  <c r="AM27" i="3"/>
  <c r="AL10" i="3"/>
  <c r="AL27" i="3"/>
  <c r="AK10" i="3"/>
  <c r="AK27" i="3"/>
  <c r="AJ10" i="3"/>
  <c r="AJ27" i="3"/>
  <c r="AI10" i="3"/>
  <c r="AI27" i="3"/>
  <c r="AH10" i="3"/>
  <c r="AH27" i="3"/>
  <c r="AG10" i="3"/>
  <c r="AG27" i="3"/>
  <c r="AF10" i="3"/>
  <c r="AF27" i="3"/>
  <c r="AE10" i="3"/>
  <c r="AE27" i="3"/>
  <c r="AD10" i="3"/>
  <c r="AD27" i="3"/>
  <c r="AC10" i="3"/>
  <c r="AC27" i="3"/>
  <c r="AB10" i="3"/>
  <c r="AB27" i="3"/>
  <c r="AA10" i="3"/>
  <c r="AA27" i="3"/>
  <c r="Z10" i="3"/>
  <c r="Z27" i="3"/>
  <c r="Y10" i="3"/>
  <c r="Y27" i="3"/>
  <c r="X10" i="3"/>
  <c r="X27" i="3"/>
  <c r="W10" i="3"/>
  <c r="W27" i="3"/>
  <c r="V10" i="3"/>
  <c r="V27" i="3"/>
  <c r="T10" i="3"/>
  <c r="T27" i="3"/>
  <c r="S10" i="3"/>
  <c r="S27" i="3"/>
  <c r="R10" i="3"/>
  <c r="R27" i="3"/>
  <c r="Q10" i="3"/>
  <c r="Q27" i="3"/>
  <c r="P10" i="3"/>
  <c r="P27" i="3"/>
  <c r="O10" i="3"/>
  <c r="O27" i="3"/>
  <c r="N10" i="3"/>
  <c r="N27" i="3"/>
  <c r="M10" i="3"/>
  <c r="M27" i="3"/>
  <c r="L10" i="3"/>
  <c r="L27" i="3"/>
  <c r="K10" i="3"/>
  <c r="K27" i="3"/>
  <c r="J10" i="3"/>
  <c r="J27" i="3"/>
  <c r="I10" i="3"/>
  <c r="I27" i="3"/>
  <c r="H10" i="3"/>
  <c r="H27" i="3"/>
  <c r="G10" i="3"/>
  <c r="G27" i="3"/>
  <c r="F10" i="3"/>
  <c r="F27" i="3"/>
  <c r="E10" i="3"/>
  <c r="E27" i="3"/>
  <c r="D10" i="3"/>
  <c r="D27" i="3"/>
  <c r="C10" i="3"/>
  <c r="C27" i="3"/>
  <c r="EE58" i="3"/>
  <c r="EE59" i="3"/>
  <c r="ED58" i="3"/>
  <c r="ED59" i="3"/>
  <c r="EC58" i="3"/>
  <c r="EC59" i="3"/>
  <c r="EB58" i="3"/>
  <c r="EB59" i="3"/>
  <c r="EA58" i="3"/>
  <c r="EA59" i="3"/>
  <c r="DZ58" i="3"/>
  <c r="DZ59" i="3"/>
  <c r="DY58" i="3"/>
  <c r="DY59" i="3"/>
  <c r="DX58" i="3"/>
  <c r="DX59" i="3"/>
  <c r="DW58" i="3"/>
  <c r="DW59" i="3"/>
  <c r="DV58" i="3"/>
  <c r="DV59" i="3"/>
  <c r="DU58" i="3"/>
  <c r="DU59" i="3"/>
  <c r="DT58" i="3"/>
  <c r="DT59" i="3"/>
  <c r="DS58" i="3"/>
  <c r="DS59" i="3"/>
  <c r="DR58" i="3"/>
  <c r="DR59" i="3"/>
  <c r="DQ58" i="3"/>
  <c r="DQ59" i="3"/>
  <c r="DP58" i="3"/>
  <c r="DP59" i="3"/>
  <c r="DO58" i="3"/>
  <c r="DO59" i="3"/>
  <c r="DN58" i="3"/>
  <c r="DN59" i="3"/>
  <c r="DM58" i="3"/>
  <c r="DM59" i="3"/>
  <c r="DL58" i="3"/>
  <c r="DL59" i="3"/>
  <c r="DK58" i="3"/>
  <c r="DK59" i="3"/>
  <c r="DJ58" i="3"/>
  <c r="DJ59" i="3"/>
  <c r="DI58" i="3"/>
  <c r="DI59" i="3"/>
  <c r="DH58" i="3"/>
  <c r="M28" i="5" s="1"/>
  <c r="DH59" i="3"/>
  <c r="DG58" i="3"/>
  <c r="DG59" i="3"/>
  <c r="DF58" i="3"/>
  <c r="DF59" i="3"/>
  <c r="DE58" i="3"/>
  <c r="DE59" i="3"/>
  <c r="DD58" i="3"/>
  <c r="DD59" i="3"/>
  <c r="DC58" i="3"/>
  <c r="DC59" i="3"/>
  <c r="DB58" i="3"/>
  <c r="DB59" i="3"/>
  <c r="DA58" i="3"/>
  <c r="DA59" i="3"/>
  <c r="CZ58" i="3"/>
  <c r="CZ59" i="3"/>
  <c r="CY58" i="3"/>
  <c r="CY59" i="3"/>
  <c r="CX58" i="3"/>
  <c r="CX59" i="3"/>
  <c r="CW58" i="3"/>
  <c r="CW59" i="3"/>
  <c r="CV58" i="3"/>
  <c r="L28" i="5" s="1"/>
  <c r="CV59" i="3"/>
  <c r="CU58" i="3"/>
  <c r="CU59" i="3"/>
  <c r="CT58" i="3"/>
  <c r="CT59" i="3"/>
  <c r="CS58" i="3"/>
  <c r="CS59" i="3"/>
  <c r="CR58" i="3"/>
  <c r="CR59" i="3"/>
  <c r="CQ58" i="3"/>
  <c r="CQ59" i="3"/>
  <c r="CP58" i="3"/>
  <c r="CP59" i="3"/>
  <c r="CO58" i="3"/>
  <c r="CO59" i="3"/>
  <c r="CN58" i="3"/>
  <c r="CN59" i="3"/>
  <c r="CM58" i="3"/>
  <c r="CM59" i="3"/>
  <c r="CL58" i="3"/>
  <c r="CL59" i="3"/>
  <c r="CK58" i="3"/>
  <c r="CK59" i="3"/>
  <c r="CJ58" i="3"/>
  <c r="K28" i="5" s="1"/>
  <c r="CJ59" i="3"/>
  <c r="CI58" i="3"/>
  <c r="CI59" i="3"/>
  <c r="CH58" i="3"/>
  <c r="CH59" i="3"/>
  <c r="CG58" i="3"/>
  <c r="CG59" i="3"/>
  <c r="CF58" i="3"/>
  <c r="CF59" i="3"/>
  <c r="CE58" i="3"/>
  <c r="CE59" i="3"/>
  <c r="CD58" i="3"/>
  <c r="CD59" i="3"/>
  <c r="CC58" i="3"/>
  <c r="CC59" i="3"/>
  <c r="CB58" i="3"/>
  <c r="CB59" i="3"/>
  <c r="CA58" i="3"/>
  <c r="CA59" i="3"/>
  <c r="BZ58" i="3"/>
  <c r="BZ59" i="3"/>
  <c r="BY58" i="3"/>
  <c r="BY59" i="3"/>
  <c r="BX58" i="3"/>
  <c r="J28" i="5" s="1"/>
  <c r="BX59" i="3"/>
  <c r="BW58" i="3"/>
  <c r="BW59" i="3"/>
  <c r="BV58" i="3"/>
  <c r="BV59" i="3"/>
  <c r="BU58" i="3"/>
  <c r="BU59" i="3"/>
  <c r="BT58" i="3"/>
  <c r="BT59" i="3"/>
  <c r="BS58" i="3"/>
  <c r="BS59" i="3"/>
  <c r="BR58" i="3"/>
  <c r="BR59" i="3"/>
  <c r="BQ58" i="3"/>
  <c r="BQ59" i="3"/>
  <c r="BP58" i="3"/>
  <c r="BP59" i="3"/>
  <c r="BO58" i="3"/>
  <c r="BO59" i="3"/>
  <c r="BN58" i="3"/>
  <c r="BN59" i="3"/>
  <c r="BM58" i="3"/>
  <c r="BM59" i="3"/>
  <c r="BL58" i="3"/>
  <c r="BL59" i="3"/>
  <c r="BK58" i="3"/>
  <c r="BK59" i="3"/>
  <c r="BJ58" i="3"/>
  <c r="BJ59" i="3"/>
  <c r="BI58" i="3"/>
  <c r="BI59" i="3"/>
  <c r="BH58" i="3"/>
  <c r="BH59" i="3"/>
  <c r="BG58" i="3"/>
  <c r="BG59" i="3"/>
  <c r="BF58" i="3"/>
  <c r="BF59" i="3"/>
  <c r="BE58" i="3"/>
  <c r="BE59" i="3"/>
  <c r="BD58" i="3"/>
  <c r="BD59" i="3"/>
  <c r="BC58" i="3"/>
  <c r="BC59" i="3"/>
  <c r="BB58" i="3"/>
  <c r="BB59" i="3"/>
  <c r="BA58" i="3"/>
  <c r="BA59" i="3"/>
  <c r="AZ58" i="3"/>
  <c r="AZ59" i="3"/>
  <c r="AY58" i="3"/>
  <c r="AY59" i="3"/>
  <c r="AX58" i="3"/>
  <c r="AX59" i="3"/>
  <c r="AW58" i="3"/>
  <c r="AW59" i="3"/>
  <c r="AV58" i="3"/>
  <c r="AV59" i="3"/>
  <c r="AU58" i="3"/>
  <c r="AU59" i="3"/>
  <c r="AT58" i="3"/>
  <c r="AT59" i="3"/>
  <c r="AS58" i="3"/>
  <c r="AS59" i="3"/>
  <c r="AR58" i="3"/>
  <c r="AR59" i="3"/>
  <c r="AQ58" i="3"/>
  <c r="AQ59" i="3"/>
  <c r="AP58" i="3"/>
  <c r="AP59" i="3"/>
  <c r="AO58" i="3"/>
  <c r="AO59" i="3"/>
  <c r="AN58" i="3"/>
  <c r="AN59" i="3"/>
  <c r="AM58" i="3"/>
  <c r="AM59" i="3"/>
  <c r="AL58" i="3"/>
  <c r="AL59" i="3"/>
  <c r="AK58" i="3"/>
  <c r="AK59" i="3"/>
  <c r="AJ58" i="3"/>
  <c r="AJ59" i="3"/>
  <c r="AI58" i="3"/>
  <c r="AI59" i="3"/>
  <c r="AH58" i="3"/>
  <c r="AH59" i="3"/>
  <c r="AG58" i="3"/>
  <c r="AG59" i="3"/>
  <c r="AF58" i="3"/>
  <c r="AF59" i="3"/>
  <c r="AE58" i="3"/>
  <c r="AE59" i="3"/>
  <c r="AD58" i="3"/>
  <c r="AD59" i="3"/>
  <c r="AC58" i="3"/>
  <c r="AC59" i="3"/>
  <c r="AB58" i="3"/>
  <c r="AB59" i="3"/>
  <c r="AA58" i="3"/>
  <c r="AA59" i="3"/>
  <c r="Z58" i="3"/>
  <c r="Z59" i="3"/>
  <c r="Y58" i="3"/>
  <c r="Y59" i="3"/>
  <c r="X58" i="3"/>
  <c r="X59" i="3"/>
  <c r="W58" i="3"/>
  <c r="W59" i="3"/>
  <c r="V58" i="3"/>
  <c r="V59" i="3"/>
  <c r="U58" i="3"/>
  <c r="U59" i="3"/>
  <c r="T58" i="3"/>
  <c r="T59" i="3"/>
  <c r="S58" i="3"/>
  <c r="S59" i="3"/>
  <c r="R58" i="3"/>
  <c r="R59" i="3"/>
  <c r="Q58" i="3"/>
  <c r="Q59" i="3"/>
  <c r="P58" i="3"/>
  <c r="P59" i="3"/>
  <c r="O58" i="3"/>
  <c r="O59" i="3"/>
  <c r="N58" i="3"/>
  <c r="N59" i="3"/>
  <c r="M58" i="3"/>
  <c r="M59" i="3"/>
  <c r="L58" i="3"/>
  <c r="L59" i="3"/>
  <c r="K58" i="3"/>
  <c r="K59" i="3"/>
  <c r="J58" i="3"/>
  <c r="J59" i="3"/>
  <c r="I58" i="3"/>
  <c r="I59" i="3"/>
  <c r="H58" i="3"/>
  <c r="H59" i="3"/>
  <c r="G58" i="3"/>
  <c r="G59" i="3"/>
  <c r="F58" i="3"/>
  <c r="F59" i="3"/>
  <c r="E58" i="3"/>
  <c r="E59" i="3"/>
  <c r="D58" i="3"/>
  <c r="D59" i="3"/>
  <c r="C58" i="3"/>
  <c r="C59" i="3"/>
  <c r="C17" i="7"/>
  <c r="D17" i="7"/>
  <c r="E17" i="7"/>
  <c r="F17" i="7"/>
  <c r="G17" i="7"/>
  <c r="H17" i="7"/>
  <c r="I17" i="7"/>
  <c r="J17" i="7"/>
  <c r="K17" i="7"/>
  <c r="L17" i="7"/>
  <c r="M17" i="7"/>
  <c r="C18" i="7"/>
  <c r="D18" i="7"/>
  <c r="E18" i="7"/>
  <c r="F18" i="7"/>
  <c r="G18" i="7"/>
  <c r="H18" i="7"/>
  <c r="I18" i="7"/>
  <c r="J18" i="7"/>
  <c r="K18" i="7"/>
  <c r="L18" i="7"/>
  <c r="M18" i="7"/>
  <c r="C19" i="7"/>
  <c r="D19" i="7"/>
  <c r="E19" i="7"/>
  <c r="F19" i="7"/>
  <c r="G19" i="7"/>
  <c r="H19" i="7"/>
  <c r="I19" i="7"/>
  <c r="J19" i="7"/>
  <c r="K19" i="7"/>
  <c r="L19" i="7"/>
  <c r="M19" i="7"/>
  <c r="C20" i="7"/>
  <c r="D20" i="7"/>
  <c r="E20" i="7"/>
  <c r="F20" i="7"/>
  <c r="G20" i="7"/>
  <c r="H20" i="7"/>
  <c r="I20" i="7"/>
  <c r="J20" i="7"/>
  <c r="K20" i="7"/>
  <c r="L20" i="7"/>
  <c r="M20" i="7"/>
  <c r="U10" i="3"/>
  <c r="U27" i="3"/>
  <c r="EB79" i="3"/>
  <c r="EB78" i="3"/>
  <c r="EB82" i="3" s="1"/>
  <c r="U86" i="3"/>
  <c r="U87" i="3"/>
  <c r="U88" i="3"/>
  <c r="AC86" i="3"/>
  <c r="AC88" i="3"/>
  <c r="AC87" i="3"/>
  <c r="AL86" i="3"/>
  <c r="AL88" i="3" s="1"/>
  <c r="AL87" i="3"/>
  <c r="AW86" i="3"/>
  <c r="AW87" i="3"/>
  <c r="AW88" i="3"/>
  <c r="BA87" i="3"/>
  <c r="BA86" i="3"/>
  <c r="BA88" i="3" s="1"/>
  <c r="BM87" i="3"/>
  <c r="BM86" i="3"/>
  <c r="BM88" i="3" s="1"/>
  <c r="BR87" i="3"/>
  <c r="BR86" i="3"/>
  <c r="BR88" i="3"/>
  <c r="BV86" i="3"/>
  <c r="BV87" i="3"/>
  <c r="BV88" i="3" s="1"/>
  <c r="BZ86" i="3"/>
  <c r="BZ87" i="3"/>
  <c r="BZ88" i="3"/>
  <c r="CD86" i="3"/>
  <c r="CD87" i="3"/>
  <c r="CD88" i="3"/>
  <c r="CQ86" i="3"/>
  <c r="CQ87" i="3"/>
  <c r="CQ88" i="3" s="1"/>
  <c r="DC86" i="3"/>
  <c r="DC87" i="3"/>
  <c r="DC88" i="3"/>
  <c r="DZ86" i="3"/>
  <c r="DZ87" i="3"/>
  <c r="DZ88" i="3"/>
  <c r="C38" i="5"/>
  <c r="DU78" i="3"/>
  <c r="DU79" i="3"/>
  <c r="DW78" i="3"/>
  <c r="DW79" i="3"/>
  <c r="DZ79" i="3"/>
  <c r="DZ78" i="3"/>
  <c r="EE78" i="3"/>
  <c r="EE79" i="3"/>
  <c r="D86" i="3"/>
  <c r="D87" i="3"/>
  <c r="D88" i="3" s="1"/>
  <c r="F86" i="3"/>
  <c r="F87" i="3"/>
  <c r="F88" i="3" s="1"/>
  <c r="H86" i="3"/>
  <c r="H87" i="3"/>
  <c r="H88" i="3" s="1"/>
  <c r="J86" i="3"/>
  <c r="J87" i="3"/>
  <c r="J88" i="3" s="1"/>
  <c r="L86" i="3"/>
  <c r="L87" i="3"/>
  <c r="L88" i="3"/>
  <c r="O86" i="3"/>
  <c r="O87" i="3"/>
  <c r="O88" i="3"/>
  <c r="Q86" i="3"/>
  <c r="Q87" i="3"/>
  <c r="Q88" i="3"/>
  <c r="S86" i="3"/>
  <c r="S87" i="3"/>
  <c r="S88" i="3" s="1"/>
  <c r="T86" i="3"/>
  <c r="T87" i="3"/>
  <c r="T88" i="3" s="1"/>
  <c r="V86" i="3"/>
  <c r="V87" i="3"/>
  <c r="V88" i="3" s="1"/>
  <c r="Z86" i="3"/>
  <c r="Z87" i="3"/>
  <c r="Z88" i="3"/>
  <c r="AF86" i="3"/>
  <c r="AF87" i="3"/>
  <c r="AF88" i="3" s="1"/>
  <c r="AH86" i="3"/>
  <c r="AH87" i="3"/>
  <c r="AH88" i="3"/>
  <c r="AM86" i="3"/>
  <c r="AM87" i="3"/>
  <c r="AM88" i="3"/>
  <c r="AO86" i="3"/>
  <c r="AO87" i="3"/>
  <c r="AO88" i="3"/>
  <c r="AQ86" i="3"/>
  <c r="AQ87" i="3"/>
  <c r="AQ88" i="3"/>
  <c r="AS86" i="3"/>
  <c r="AS87" i="3"/>
  <c r="AS88" i="3"/>
  <c r="AV86" i="3"/>
  <c r="AV87" i="3"/>
  <c r="AV88" i="3"/>
  <c r="AY86" i="3"/>
  <c r="AY87" i="3"/>
  <c r="AY88" i="3"/>
  <c r="BB86" i="3"/>
  <c r="BB88" i="3" s="1"/>
  <c r="BB87" i="3"/>
  <c r="BD87" i="3"/>
  <c r="BD86" i="3"/>
  <c r="BD88" i="3" s="1"/>
  <c r="BE86" i="3"/>
  <c r="BE87" i="3"/>
  <c r="BE88" i="3" s="1"/>
  <c r="BF86" i="3"/>
  <c r="BF87" i="3"/>
  <c r="BF88" i="3" s="1"/>
  <c r="BH86" i="3"/>
  <c r="BH87" i="3"/>
  <c r="BH88" i="3"/>
  <c r="BJ86" i="3"/>
  <c r="BJ87" i="3"/>
  <c r="BJ88" i="3"/>
  <c r="BL86" i="3"/>
  <c r="BL87" i="3"/>
  <c r="BL88" i="3"/>
  <c r="BN86" i="3"/>
  <c r="BN87" i="3"/>
  <c r="BN88" i="3" s="1"/>
  <c r="BP86" i="3"/>
  <c r="BP87" i="3"/>
  <c r="BP88" i="3"/>
  <c r="BS86" i="3"/>
  <c r="BS87" i="3"/>
  <c r="BS88" i="3"/>
  <c r="BU87" i="3"/>
  <c r="BU86" i="3"/>
  <c r="BU88" i="3" s="1"/>
  <c r="BX86" i="3"/>
  <c r="BX87" i="3"/>
  <c r="BX88" i="3" s="1"/>
  <c r="CA87" i="3"/>
  <c r="CA86" i="3"/>
  <c r="CA88" i="3" s="1"/>
  <c r="CC87" i="3"/>
  <c r="CC86" i="3"/>
  <c r="CC88" i="3" s="1"/>
  <c r="CE86" i="3"/>
  <c r="CE87" i="3"/>
  <c r="CE88" i="3"/>
  <c r="CI87" i="3"/>
  <c r="CI86" i="3"/>
  <c r="CI88" i="3" s="1"/>
  <c r="CK87" i="3"/>
  <c r="CK86" i="3"/>
  <c r="CK88" i="3"/>
  <c r="CM86" i="3"/>
  <c r="CM87" i="3"/>
  <c r="CM88" i="3"/>
  <c r="CN86" i="3"/>
  <c r="CN87" i="3"/>
  <c r="CN88" i="3" s="1"/>
  <c r="CP86" i="3"/>
  <c r="CP87" i="3"/>
  <c r="CP88" i="3"/>
  <c r="CS86" i="3"/>
  <c r="CS88" i="3" s="1"/>
  <c r="CS87" i="3"/>
  <c r="CU86" i="3"/>
  <c r="CU87" i="3"/>
  <c r="CU88" i="3"/>
  <c r="CX86" i="3"/>
  <c r="CX87" i="3"/>
  <c r="CX88" i="3"/>
  <c r="DB86" i="3"/>
  <c r="DB87" i="3"/>
  <c r="DB88" i="3" s="1"/>
  <c r="DF86" i="3"/>
  <c r="DF87" i="3"/>
  <c r="DF88" i="3"/>
  <c r="DH86" i="3"/>
  <c r="DH87" i="3"/>
  <c r="DH88" i="3"/>
  <c r="DK86" i="3"/>
  <c r="DK87" i="3"/>
  <c r="DK88" i="3"/>
  <c r="DM86" i="3"/>
  <c r="DM88" i="3" s="1"/>
  <c r="DM87" i="3"/>
  <c r="DO86" i="3"/>
  <c r="DO87" i="3"/>
  <c r="DO88" i="3" s="1"/>
  <c r="DP86" i="3"/>
  <c r="DP87" i="3"/>
  <c r="DP88" i="3"/>
  <c r="DT86" i="3"/>
  <c r="DT87" i="3"/>
  <c r="DT88" i="3" s="1"/>
  <c r="EE86" i="3"/>
  <c r="EE87" i="3"/>
  <c r="EE88" i="3"/>
  <c r="DT75" i="3"/>
  <c r="M40" i="5"/>
  <c r="M42" i="5" s="1"/>
  <c r="DV79" i="3"/>
  <c r="DV78" i="3"/>
  <c r="DV82" i="3" s="1"/>
  <c r="DX79" i="3"/>
  <c r="DX78" i="3"/>
  <c r="DX82" i="3" s="1"/>
  <c r="DY78" i="3"/>
  <c r="DY79" i="3"/>
  <c r="EA78" i="3"/>
  <c r="EA79" i="3"/>
  <c r="C86" i="3"/>
  <c r="C87" i="3"/>
  <c r="C88" i="3" s="1"/>
  <c r="C31" i="5" s="1"/>
  <c r="E87" i="3"/>
  <c r="E86" i="3"/>
  <c r="E88" i="3"/>
  <c r="G87" i="3"/>
  <c r="G86" i="3"/>
  <c r="G88" i="3" s="1"/>
  <c r="I87" i="3"/>
  <c r="I86" i="3"/>
  <c r="I88" i="3"/>
  <c r="K86" i="3"/>
  <c r="K87" i="3"/>
  <c r="K88" i="3"/>
  <c r="M87" i="3"/>
  <c r="M86" i="3"/>
  <c r="M88" i="3"/>
  <c r="P87" i="3"/>
  <c r="P86" i="3"/>
  <c r="P88" i="3"/>
  <c r="CF86" i="3"/>
  <c r="CF87" i="3"/>
  <c r="CF88" i="3" s="1"/>
  <c r="CH86" i="3"/>
  <c r="CH87" i="3"/>
  <c r="CH88" i="3"/>
  <c r="CJ86" i="3"/>
  <c r="CJ87" i="3"/>
  <c r="CJ88" i="3"/>
  <c r="CL86" i="3"/>
  <c r="CL87" i="3"/>
  <c r="CL88" i="3" s="1"/>
  <c r="CO87" i="3"/>
  <c r="CO86" i="3"/>
  <c r="CO88" i="3" s="1"/>
  <c r="CR86" i="3"/>
  <c r="CR87" i="3"/>
  <c r="CR88" i="3"/>
  <c r="CV86" i="3"/>
  <c r="CV87" i="3"/>
  <c r="CV88" i="3"/>
  <c r="CY87" i="3"/>
  <c r="CY86" i="3"/>
  <c r="CY88" i="3"/>
  <c r="DA87" i="3"/>
  <c r="DA86" i="3"/>
  <c r="DA88" i="3"/>
  <c r="DD86" i="3"/>
  <c r="DD87" i="3"/>
  <c r="DD88" i="3"/>
  <c r="DE87" i="3"/>
  <c r="DE86" i="3"/>
  <c r="DE88" i="3"/>
  <c r="DI87" i="3"/>
  <c r="DI86" i="3"/>
  <c r="DI88" i="3" s="1"/>
  <c r="DL86" i="3"/>
  <c r="DL87" i="3"/>
  <c r="DL88" i="3"/>
  <c r="DN86" i="3"/>
  <c r="DN87" i="3"/>
  <c r="DN88" i="3"/>
  <c r="DQ86" i="3"/>
  <c r="DQ88" i="3" s="1"/>
  <c r="DQ87" i="3"/>
  <c r="DU87" i="3"/>
  <c r="DU86" i="3"/>
  <c r="DU88" i="3" s="1"/>
  <c r="DW87" i="3"/>
  <c r="DW86" i="3"/>
  <c r="DW88" i="3" s="1"/>
  <c r="DX86" i="3"/>
  <c r="DX87" i="3"/>
  <c r="DX88" i="3"/>
  <c r="EA87" i="3"/>
  <c r="EA86" i="3"/>
  <c r="EA88" i="3" s="1"/>
  <c r="EC86" i="3"/>
  <c r="EC87" i="3"/>
  <c r="EC88" i="3" s="1"/>
  <c r="ED87" i="3"/>
  <c r="ED86" i="3"/>
  <c r="ED88" i="3"/>
  <c r="X87" i="3"/>
  <c r="X86" i="3"/>
  <c r="X88" i="3" s="1"/>
  <c r="AB86" i="3"/>
  <c r="AB87" i="3"/>
  <c r="AB88" i="3"/>
  <c r="AI86" i="3"/>
  <c r="AI88" i="3" s="1"/>
  <c r="AI87" i="3"/>
  <c r="AT86" i="3"/>
  <c r="AT87" i="3"/>
  <c r="AT88" i="3"/>
  <c r="BC87" i="3"/>
  <c r="BC86" i="3"/>
  <c r="BC88" i="3" s="1"/>
  <c r="BK86" i="3"/>
  <c r="BK87" i="3"/>
  <c r="BK88" i="3" s="1"/>
  <c r="BQ86" i="3"/>
  <c r="BQ87" i="3"/>
  <c r="BQ88" i="3" s="1"/>
  <c r="CT86" i="3"/>
  <c r="CT87" i="3"/>
  <c r="CT88" i="3"/>
  <c r="DJ86" i="3"/>
  <c r="DJ87" i="3"/>
  <c r="DJ88" i="3"/>
  <c r="EB86" i="3"/>
  <c r="EB87" i="3"/>
  <c r="EB88" i="3"/>
  <c r="ED79" i="3"/>
  <c r="ED78" i="3"/>
  <c r="ED82" i="3" s="1"/>
  <c r="Y86" i="3"/>
  <c r="Y88" i="3" s="1"/>
  <c r="Y87" i="3"/>
  <c r="AE86" i="3"/>
  <c r="AE87" i="3"/>
  <c r="AE88" i="3"/>
  <c r="AJ87" i="3"/>
  <c r="AJ86" i="3"/>
  <c r="AJ88" i="3"/>
  <c r="AN86" i="3"/>
  <c r="AN87" i="3"/>
  <c r="AN88" i="3"/>
  <c r="AR87" i="3"/>
  <c r="AR86" i="3"/>
  <c r="AR88" i="3" s="1"/>
  <c r="AZ87" i="3"/>
  <c r="AZ86" i="3"/>
  <c r="AZ88" i="3"/>
  <c r="BI87" i="3"/>
  <c r="BI86" i="3"/>
  <c r="BI88" i="3" s="1"/>
  <c r="BO86" i="3"/>
  <c r="BO88" i="3" s="1"/>
  <c r="BO87" i="3"/>
  <c r="BW86" i="3"/>
  <c r="BW87" i="3"/>
  <c r="BW88" i="3"/>
  <c r="CB87" i="3"/>
  <c r="CB86" i="3"/>
  <c r="CB88" i="3" s="1"/>
  <c r="CG86" i="3"/>
  <c r="CG87" i="3"/>
  <c r="CG88" i="3" s="1"/>
  <c r="CW86" i="3"/>
  <c r="CW87" i="3"/>
  <c r="CW88" i="3" s="1"/>
  <c r="DV86" i="3"/>
  <c r="DV87" i="3"/>
  <c r="DV88" i="3" s="1"/>
  <c r="D78" i="3"/>
  <c r="D79" i="3"/>
  <c r="D81" i="3" s="1"/>
  <c r="E75" i="3" s="1"/>
  <c r="EC78" i="3"/>
  <c r="EC79" i="3"/>
  <c r="N87" i="3"/>
  <c r="N86" i="3"/>
  <c r="N88" i="3"/>
  <c r="R86" i="3"/>
  <c r="R87" i="3"/>
  <c r="R88" i="3" s="1"/>
  <c r="W86" i="3"/>
  <c r="W88" i="3" s="1"/>
  <c r="W87" i="3"/>
  <c r="AA87" i="3"/>
  <c r="AA86" i="3"/>
  <c r="AA88" i="3" s="1"/>
  <c r="AD87" i="3"/>
  <c r="AD86" i="3"/>
  <c r="AD88" i="3" s="1"/>
  <c r="AG86" i="3"/>
  <c r="AG88" i="3" s="1"/>
  <c r="AG87" i="3"/>
  <c r="AK87" i="3"/>
  <c r="AK86" i="3"/>
  <c r="AK88" i="3"/>
  <c r="AP87" i="3"/>
  <c r="AP86" i="3"/>
  <c r="AP88" i="3" s="1"/>
  <c r="AU86" i="3"/>
  <c r="AU88" i="3" s="1"/>
  <c r="AU87" i="3"/>
  <c r="AX87" i="3"/>
  <c r="AX86" i="3"/>
  <c r="AX88" i="3" s="1"/>
  <c r="BG86" i="3"/>
  <c r="BG87" i="3"/>
  <c r="BG88" i="3"/>
  <c r="BT87" i="3"/>
  <c r="BT86" i="3"/>
  <c r="BT88" i="3" s="1"/>
  <c r="BY87" i="3"/>
  <c r="BY86" i="3"/>
  <c r="BY88" i="3" s="1"/>
  <c r="CZ86" i="3"/>
  <c r="CZ88" i="3" s="1"/>
  <c r="CZ87" i="3"/>
  <c r="DG86" i="3"/>
  <c r="DG88" i="3" s="1"/>
  <c r="DG87" i="3"/>
  <c r="DR86" i="3"/>
  <c r="DR88" i="3" s="1"/>
  <c r="DR87" i="3"/>
  <c r="DY86" i="3"/>
  <c r="DY87" i="3"/>
  <c r="DY88" i="3"/>
  <c r="DU23" i="3"/>
  <c r="DN23" i="3"/>
  <c r="DB23" i="3"/>
  <c r="CW23" i="3"/>
  <c r="CH23" i="3"/>
  <c r="BP23" i="3"/>
  <c r="BJ23" i="3"/>
  <c r="BD23" i="3"/>
  <c r="BA23" i="3"/>
  <c r="AP23" i="3"/>
  <c r="AM22" i="3"/>
  <c r="AL22" i="3"/>
  <c r="AK22" i="3"/>
  <c r="AJ22" i="3"/>
  <c r="AI22" i="3"/>
  <c r="AH22" i="3"/>
  <c r="AG22" i="3"/>
  <c r="AF22" i="3"/>
  <c r="AE22" i="3"/>
  <c r="AD22" i="3"/>
  <c r="AD23" i="3" s="1"/>
  <c r="AC22" i="3"/>
  <c r="AB22" i="3"/>
  <c r="AA22" i="3"/>
  <c r="Z22" i="3"/>
  <c r="Y22" i="3"/>
  <c r="Y23" i="3" s="1"/>
  <c r="X22" i="3"/>
  <c r="W22" i="3"/>
  <c r="W23" i="3" s="1"/>
  <c r="V22" i="3"/>
  <c r="U22" i="3"/>
  <c r="T22" i="3"/>
  <c r="S22" i="3"/>
  <c r="R22" i="3"/>
  <c r="R23" i="3" s="1"/>
  <c r="Q22" i="3"/>
  <c r="P22" i="3"/>
  <c r="P23" i="3" s="1"/>
  <c r="O22" i="3"/>
  <c r="N22" i="3"/>
  <c r="M22" i="3"/>
  <c r="L22" i="3"/>
  <c r="K22" i="3"/>
  <c r="J22" i="3"/>
  <c r="I22" i="3"/>
  <c r="I23" i="3" s="1"/>
  <c r="H22" i="3"/>
  <c r="G22" i="3"/>
  <c r="F22" i="3"/>
  <c r="E22" i="3"/>
  <c r="D22" i="3"/>
  <c r="C22" i="3"/>
  <c r="C23" i="3" s="1"/>
  <c r="EE17" i="3"/>
  <c r="ED17" i="3"/>
  <c r="EC17" i="3"/>
  <c r="EB17" i="3"/>
  <c r="EA17" i="3"/>
  <c r="DZ17" i="3"/>
  <c r="DY17" i="3"/>
  <c r="DX17" i="3"/>
  <c r="DW17" i="3"/>
  <c r="DV17" i="3"/>
  <c r="DU17" i="3"/>
  <c r="DT17" i="3"/>
  <c r="DS17" i="3"/>
  <c r="DR17" i="3"/>
  <c r="DQ17" i="3"/>
  <c r="DP17" i="3"/>
  <c r="DO17" i="3"/>
  <c r="DN17" i="3"/>
  <c r="DM17" i="3"/>
  <c r="DL17" i="3"/>
  <c r="DK17" i="3"/>
  <c r="DJ17" i="3"/>
  <c r="DI17" i="3"/>
  <c r="DH17" i="3"/>
  <c r="DG17" i="3"/>
  <c r="DF17" i="3"/>
  <c r="DE17" i="3"/>
  <c r="DD17" i="3"/>
  <c r="DC17" i="3"/>
  <c r="DB17" i="3"/>
  <c r="DA17" i="3"/>
  <c r="CZ17" i="3"/>
  <c r="CY17" i="3"/>
  <c r="CX17" i="3"/>
  <c r="CW17" i="3"/>
  <c r="CV17" i="3"/>
  <c r="CU17" i="3"/>
  <c r="CT17" i="3"/>
  <c r="CS17" i="3"/>
  <c r="CR17" i="3"/>
  <c r="CQ17" i="3"/>
  <c r="CP17" i="3"/>
  <c r="CO17" i="3"/>
  <c r="CN17" i="3"/>
  <c r="CM17" i="3"/>
  <c r="CL17" i="3"/>
  <c r="CK17" i="3"/>
  <c r="CJ17" i="3"/>
  <c r="CI17" i="3"/>
  <c r="CH17" i="3"/>
  <c r="CG17" i="3"/>
  <c r="CF17" i="3"/>
  <c r="CE17" i="3"/>
  <c r="CD17" i="3"/>
  <c r="CC17" i="3"/>
  <c r="CB17" i="3"/>
  <c r="CA17" i="3"/>
  <c r="BZ17" i="3"/>
  <c r="BY17" i="3"/>
  <c r="BX17" i="3"/>
  <c r="BW17" i="3"/>
  <c r="BV17" i="3"/>
  <c r="BU17" i="3"/>
  <c r="BT17" i="3"/>
  <c r="BS17" i="3"/>
  <c r="BR17" i="3"/>
  <c r="BQ17" i="3"/>
  <c r="BP17" i="3"/>
  <c r="BO17" i="3"/>
  <c r="BN17" i="3"/>
  <c r="BM17" i="3"/>
  <c r="BL17" i="3"/>
  <c r="BK17" i="3"/>
  <c r="BJ17" i="3"/>
  <c r="BI17" i="3"/>
  <c r="BH17" i="3"/>
  <c r="BG17" i="3"/>
  <c r="BF17" i="3"/>
  <c r="BE17" i="3"/>
  <c r="BD17" i="3"/>
  <c r="BC17" i="3"/>
  <c r="BB17" i="3"/>
  <c r="BA17" i="3"/>
  <c r="AZ17" i="3"/>
  <c r="AY17" i="3"/>
  <c r="AX17" i="3"/>
  <c r="AW17" i="3"/>
  <c r="AV17" i="3"/>
  <c r="AU17" i="3"/>
  <c r="AT17" i="3"/>
  <c r="AS17" i="3"/>
  <c r="AR17" i="3"/>
  <c r="AQ17" i="3"/>
  <c r="AP17" i="3"/>
  <c r="AO17" i="3"/>
  <c r="AN17" i="3"/>
  <c r="AM17" i="3"/>
  <c r="AL17" i="3"/>
  <c r="AK17" i="3"/>
  <c r="AJ17" i="3"/>
  <c r="AI17" i="3"/>
  <c r="AH17" i="3"/>
  <c r="AG17" i="3"/>
  <c r="AF17" i="3"/>
  <c r="AE17" i="3"/>
  <c r="AD17" i="3"/>
  <c r="AC17" i="3"/>
  <c r="AB17" i="3"/>
  <c r="AA17" i="3"/>
  <c r="Z17" i="3"/>
  <c r="Y17" i="3"/>
  <c r="EE23" i="3"/>
  <c r="DY23" i="3"/>
  <c r="DX23" i="3"/>
  <c r="DV23" i="3"/>
  <c r="DR23" i="3"/>
  <c r="DO23" i="3"/>
  <c r="DJ23" i="3"/>
  <c r="DD23" i="3"/>
  <c r="CY23" i="3"/>
  <c r="CS23" i="3"/>
  <c r="CN23" i="3"/>
  <c r="CJ23" i="3"/>
  <c r="CE23" i="3"/>
  <c r="BZ23" i="3"/>
  <c r="BT23" i="3"/>
  <c r="BQ23" i="3"/>
  <c r="BL23" i="3"/>
  <c r="AS23" i="3"/>
  <c r="W16" i="3"/>
  <c r="V16" i="3"/>
  <c r="U16" i="3"/>
  <c r="U17" i="3" s="1"/>
  <c r="T16" i="3"/>
  <c r="S16" i="3"/>
  <c r="R16" i="3"/>
  <c r="R17" i="3" s="1"/>
  <c r="Q16" i="3"/>
  <c r="P16" i="3"/>
  <c r="O16" i="3"/>
  <c r="N16" i="3"/>
  <c r="M16" i="3"/>
  <c r="L16" i="3"/>
  <c r="K16" i="3"/>
  <c r="K17" i="3" s="1"/>
  <c r="J16" i="3"/>
  <c r="I16" i="3"/>
  <c r="H16" i="3"/>
  <c r="H17" i="3" s="1"/>
  <c r="G16" i="3"/>
  <c r="F16" i="3"/>
  <c r="E16" i="3"/>
  <c r="D16" i="3"/>
  <c r="C16" i="3"/>
  <c r="C17" i="3" s="1"/>
  <c r="BG30" i="3"/>
  <c r="BF30" i="3"/>
  <c r="BE30" i="3"/>
  <c r="BD30" i="3"/>
  <c r="BC30" i="3"/>
  <c r="BB30" i="3"/>
  <c r="BA30" i="3"/>
  <c r="AZ30" i="3"/>
  <c r="AY30" i="3"/>
  <c r="AX30" i="3"/>
  <c r="AW30" i="3"/>
  <c r="AV30" i="3"/>
  <c r="AU30" i="3"/>
  <c r="AT30" i="3"/>
  <c r="AS30" i="3"/>
  <c r="AR30"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G30" i="3"/>
  <c r="F30" i="3"/>
  <c r="E30" i="3"/>
  <c r="D30" i="3"/>
  <c r="C30" i="3"/>
  <c r="AT23" i="3"/>
  <c r="CX23" i="3"/>
  <c r="CD23" i="3"/>
  <c r="BK23" i="3"/>
  <c r="BE23" i="3"/>
  <c r="AW23" i="3"/>
  <c r="H38" i="5"/>
  <c r="L38" i="5"/>
  <c r="D38" i="5"/>
  <c r="G38" i="5"/>
  <c r="K38" i="5"/>
  <c r="DC23" i="3"/>
  <c r="CA23" i="3"/>
  <c r="AO23" i="3"/>
  <c r="I38" i="5"/>
  <c r="E38" i="5"/>
  <c r="F38" i="5"/>
  <c r="ED23" i="3"/>
  <c r="DQ23" i="3"/>
  <c r="DL23" i="3"/>
  <c r="DG23" i="3"/>
  <c r="DE23" i="3"/>
  <c r="CZ23" i="3"/>
  <c r="CU23" i="3"/>
  <c r="CQ23" i="3"/>
  <c r="CL23" i="3"/>
  <c r="CG23" i="3"/>
  <c r="CB23" i="3"/>
  <c r="BW23" i="3"/>
  <c r="BR23" i="3"/>
  <c r="BH23" i="3"/>
  <c r="BC23" i="3"/>
  <c r="AX23" i="3"/>
  <c r="AU23" i="3"/>
  <c r="AQ23" i="3"/>
  <c r="EC23" i="3"/>
  <c r="EC24" i="3"/>
  <c r="EB23" i="3"/>
  <c r="EB24" i="3"/>
  <c r="EA23" i="3"/>
  <c r="EA24" i="3"/>
  <c r="DZ23" i="3"/>
  <c r="DZ24" i="3"/>
  <c r="DW23" i="3"/>
  <c r="DW24" i="3"/>
  <c r="DT23" i="3"/>
  <c r="DT24" i="3"/>
  <c r="DS23" i="3"/>
  <c r="DS24" i="3"/>
  <c r="DP23" i="3"/>
  <c r="DP24" i="3"/>
  <c r="DM23" i="3"/>
  <c r="DM24" i="3"/>
  <c r="DK23" i="3"/>
  <c r="DK24" i="3"/>
  <c r="DI23" i="3"/>
  <c r="DI24" i="3"/>
  <c r="DH23" i="3"/>
  <c r="DH24" i="3"/>
  <c r="DF23" i="3"/>
  <c r="DF24" i="3"/>
  <c r="DA23" i="3"/>
  <c r="DA24" i="3"/>
  <c r="CV23" i="3"/>
  <c r="CV24" i="3"/>
  <c r="CT23" i="3"/>
  <c r="CT24" i="3"/>
  <c r="CR23" i="3"/>
  <c r="CR24" i="3"/>
  <c r="CP23" i="3"/>
  <c r="CP24" i="3"/>
  <c r="CO23" i="3"/>
  <c r="CO24" i="3"/>
  <c r="DZ82" i="3" l="1"/>
  <c r="EE12" i="3"/>
  <c r="EE30" i="3" s="1"/>
  <c r="EE11" i="3"/>
  <c r="EE29" i="3" s="1"/>
  <c r="EE28" i="3"/>
  <c r="EE35" i="3"/>
  <c r="EE38" i="3"/>
  <c r="EE42" i="3"/>
  <c r="EE43" i="3"/>
  <c r="EE44" i="3"/>
  <c r="EE45" i="3"/>
  <c r="EE46" i="3"/>
  <c r="EE53" i="3"/>
  <c r="ED12" i="3"/>
  <c r="ED30" i="3" s="1"/>
  <c r="ED11" i="3"/>
  <c r="ED29" i="3" s="1"/>
  <c r="ED28" i="3"/>
  <c r="ED35" i="3"/>
  <c r="ED38" i="3"/>
  <c r="ED42" i="3"/>
  <c r="ED43" i="3"/>
  <c r="ED44" i="3"/>
  <c r="ED45" i="3"/>
  <c r="ED46" i="3"/>
  <c r="ED53" i="3"/>
  <c r="EC12" i="3"/>
  <c r="EC30" i="3" s="1"/>
  <c r="EC11" i="3"/>
  <c r="EC29" i="3" s="1"/>
  <c r="EC28" i="3"/>
  <c r="EC35" i="3"/>
  <c r="EC38" i="3"/>
  <c r="EC42" i="3"/>
  <c r="EC43" i="3"/>
  <c r="EC44" i="3"/>
  <c r="EC45" i="3"/>
  <c r="EC46" i="3"/>
  <c r="EC53" i="3"/>
  <c r="EB12" i="3"/>
  <c r="EB30" i="3" s="1"/>
  <c r="EB11" i="3"/>
  <c r="EB29" i="3" s="1"/>
  <c r="EB28" i="3"/>
  <c r="EB35" i="3"/>
  <c r="EB38" i="3"/>
  <c r="EB42" i="3"/>
  <c r="EB43" i="3"/>
  <c r="EB44" i="3"/>
  <c r="EB45" i="3"/>
  <c r="EB46" i="3"/>
  <c r="EB53" i="3"/>
  <c r="EA12" i="3"/>
  <c r="EA30" i="3" s="1"/>
  <c r="EA11" i="3"/>
  <c r="EA29" i="3" s="1"/>
  <c r="EA28" i="3"/>
  <c r="EA35" i="3"/>
  <c r="EA38" i="3"/>
  <c r="EA42" i="3"/>
  <c r="EA43" i="3"/>
  <c r="EA44" i="3"/>
  <c r="EA45" i="3"/>
  <c r="EA46" i="3"/>
  <c r="EA53" i="3"/>
  <c r="DZ12" i="3"/>
  <c r="DZ30" i="3" s="1"/>
  <c r="DZ11" i="3"/>
  <c r="DZ29" i="3" s="1"/>
  <c r="DZ28" i="3"/>
  <c r="DZ35" i="3"/>
  <c r="DZ38" i="3"/>
  <c r="DZ42" i="3"/>
  <c r="DZ43" i="3"/>
  <c r="DZ44" i="3"/>
  <c r="DZ45" i="3"/>
  <c r="DZ46" i="3"/>
  <c r="DZ53" i="3"/>
  <c r="DY12" i="3"/>
  <c r="DY30" i="3" s="1"/>
  <c r="DY11" i="3"/>
  <c r="DY29" i="3" s="1"/>
  <c r="DY28" i="3"/>
  <c r="DY35" i="3"/>
  <c r="DY38" i="3"/>
  <c r="DY42" i="3"/>
  <c r="DY43" i="3"/>
  <c r="DY44" i="3"/>
  <c r="DY45" i="3"/>
  <c r="DY46" i="3"/>
  <c r="DY53" i="3"/>
  <c r="DX12" i="3"/>
  <c r="DX30" i="3" s="1"/>
  <c r="DX11" i="3"/>
  <c r="DX29" i="3" s="1"/>
  <c r="DX28" i="3"/>
  <c r="DX35" i="3"/>
  <c r="DX38" i="3"/>
  <c r="DX42" i="3"/>
  <c r="DX43" i="3"/>
  <c r="DX44" i="3"/>
  <c r="DX45" i="3"/>
  <c r="DX46" i="3"/>
  <c r="DX53" i="3"/>
  <c r="DW12" i="3"/>
  <c r="DW30" i="3" s="1"/>
  <c r="DW11" i="3"/>
  <c r="DW29" i="3" s="1"/>
  <c r="DW28" i="3"/>
  <c r="DW35" i="3"/>
  <c r="DW38" i="3"/>
  <c r="DW42" i="3"/>
  <c r="DW43" i="3"/>
  <c r="DW44" i="3"/>
  <c r="DW45" i="3"/>
  <c r="DW46" i="3"/>
  <c r="DW53" i="3"/>
  <c r="DV12" i="3"/>
  <c r="DV30" i="3" s="1"/>
  <c r="DV11" i="3"/>
  <c r="DV29" i="3" s="1"/>
  <c r="DV28" i="3"/>
  <c r="DV35" i="3"/>
  <c r="DV38" i="3"/>
  <c r="DV42" i="3"/>
  <c r="DV43" i="3"/>
  <c r="DV44" i="3"/>
  <c r="DV45" i="3"/>
  <c r="DV46" i="3"/>
  <c r="DV53" i="3"/>
  <c r="DU12" i="3"/>
  <c r="DU30" i="3" s="1"/>
  <c r="DU11" i="3"/>
  <c r="DU29" i="3" s="1"/>
  <c r="DU28" i="3"/>
  <c r="DU35" i="3"/>
  <c r="DU38" i="3"/>
  <c r="DU42" i="3"/>
  <c r="DU43" i="3"/>
  <c r="DU44" i="3"/>
  <c r="DU45" i="3"/>
  <c r="DU46" i="3"/>
  <c r="DU53" i="3"/>
  <c r="DT12" i="3"/>
  <c r="DT30" i="3" s="1"/>
  <c r="DT11" i="3"/>
  <c r="DT29" i="3" s="1"/>
  <c r="DT28" i="3"/>
  <c r="DT35" i="3"/>
  <c r="DT38" i="3"/>
  <c r="DT42" i="3"/>
  <c r="DT43" i="3"/>
  <c r="DT44" i="3"/>
  <c r="DT45" i="3"/>
  <c r="DT46" i="3"/>
  <c r="DT53" i="3"/>
  <c r="DS12" i="3"/>
  <c r="DS30" i="3" s="1"/>
  <c r="DS11" i="3"/>
  <c r="DS29" i="3" s="1"/>
  <c r="DS28" i="3"/>
  <c r="DS35" i="3"/>
  <c r="DS38" i="3"/>
  <c r="DS42" i="3"/>
  <c r="DS43" i="3"/>
  <c r="DS44" i="3"/>
  <c r="DS45" i="3"/>
  <c r="DS46" i="3"/>
  <c r="DS53" i="3"/>
  <c r="M16" i="5"/>
  <c r="DR12" i="3"/>
  <c r="DR30" i="3" s="1"/>
  <c r="DR11" i="3"/>
  <c r="DR29" i="3" s="1"/>
  <c r="DR28" i="3"/>
  <c r="DR35" i="3"/>
  <c r="DR38" i="3"/>
  <c r="DR42" i="3"/>
  <c r="DR43" i="3"/>
  <c r="DR44" i="3"/>
  <c r="DR45" i="3"/>
  <c r="DR46" i="3"/>
  <c r="DR53" i="3"/>
  <c r="DQ12" i="3"/>
  <c r="DQ30" i="3" s="1"/>
  <c r="DQ11" i="3"/>
  <c r="DQ29" i="3" s="1"/>
  <c r="DQ28" i="3"/>
  <c r="DQ35" i="3"/>
  <c r="DQ38" i="3"/>
  <c r="DQ42" i="3"/>
  <c r="DQ43" i="3"/>
  <c r="DQ44" i="3"/>
  <c r="DQ45" i="3"/>
  <c r="DQ46" i="3"/>
  <c r="DQ53" i="3"/>
  <c r="DP12" i="3"/>
  <c r="DP30" i="3" s="1"/>
  <c r="DP11" i="3"/>
  <c r="DP29" i="3" s="1"/>
  <c r="DP28" i="3"/>
  <c r="DP35" i="3"/>
  <c r="DP38" i="3"/>
  <c r="DP42" i="3"/>
  <c r="DP43" i="3"/>
  <c r="DP44" i="3"/>
  <c r="DP45" i="3"/>
  <c r="DP46" i="3"/>
  <c r="DP53" i="3"/>
  <c r="DO12" i="3"/>
  <c r="DO30" i="3" s="1"/>
  <c r="DO11" i="3"/>
  <c r="DO29" i="3" s="1"/>
  <c r="DO28" i="3"/>
  <c r="DO35" i="3"/>
  <c r="DO38" i="3"/>
  <c r="DO42" i="3"/>
  <c r="DO43" i="3"/>
  <c r="DO44" i="3"/>
  <c r="DO45" i="3"/>
  <c r="DO46" i="3"/>
  <c r="DO53" i="3"/>
  <c r="DN12" i="3"/>
  <c r="DN30" i="3" s="1"/>
  <c r="DN11" i="3"/>
  <c r="DN29" i="3" s="1"/>
  <c r="DN28" i="3"/>
  <c r="DN35" i="3"/>
  <c r="DN38" i="3"/>
  <c r="DN42" i="3"/>
  <c r="DN43" i="3"/>
  <c r="DN44" i="3"/>
  <c r="DN45" i="3"/>
  <c r="DN46" i="3"/>
  <c r="DN53" i="3"/>
  <c r="DM12" i="3"/>
  <c r="DM30" i="3" s="1"/>
  <c r="DM11" i="3"/>
  <c r="DM29" i="3" s="1"/>
  <c r="DM28" i="3"/>
  <c r="DM35" i="3"/>
  <c r="DM38" i="3"/>
  <c r="DM42" i="3"/>
  <c r="DM43" i="3"/>
  <c r="DM44" i="3"/>
  <c r="DM45" i="3"/>
  <c r="DM46" i="3"/>
  <c r="DM53" i="3"/>
  <c r="DL12" i="3"/>
  <c r="DL30" i="3" s="1"/>
  <c r="DL11" i="3"/>
  <c r="DL29" i="3" s="1"/>
  <c r="DL28" i="3"/>
  <c r="DL35" i="3"/>
  <c r="DL38" i="3"/>
  <c r="DL42" i="3"/>
  <c r="DL43" i="3"/>
  <c r="DL44" i="3"/>
  <c r="DL45" i="3"/>
  <c r="DL46" i="3"/>
  <c r="DL53" i="3"/>
  <c r="DK12" i="3"/>
  <c r="DK30" i="3" s="1"/>
  <c r="DK11" i="3"/>
  <c r="DK29" i="3" s="1"/>
  <c r="DK28" i="3"/>
  <c r="DK35" i="3"/>
  <c r="DK38" i="3"/>
  <c r="DK42" i="3"/>
  <c r="DK43" i="3"/>
  <c r="DK44" i="3"/>
  <c r="DK45" i="3"/>
  <c r="DK46" i="3"/>
  <c r="DK53" i="3"/>
  <c r="DJ12" i="3"/>
  <c r="DJ30" i="3" s="1"/>
  <c r="DJ11" i="3"/>
  <c r="DJ29" i="3" s="1"/>
  <c r="DJ28" i="3"/>
  <c r="DJ35" i="3"/>
  <c r="DJ38" i="3"/>
  <c r="DJ42" i="3"/>
  <c r="DJ43" i="3"/>
  <c r="DJ44" i="3"/>
  <c r="DJ45" i="3"/>
  <c r="DJ46" i="3"/>
  <c r="DJ53" i="3"/>
  <c r="DI12" i="3"/>
  <c r="DI30" i="3" s="1"/>
  <c r="DI11" i="3"/>
  <c r="DI29" i="3" s="1"/>
  <c r="DI28" i="3"/>
  <c r="DI35" i="3"/>
  <c r="DI38" i="3"/>
  <c r="DI42" i="3"/>
  <c r="DI43" i="3"/>
  <c r="DI44" i="3"/>
  <c r="DI45" i="3"/>
  <c r="DI46" i="3"/>
  <c r="DI53" i="3"/>
  <c r="DH12" i="3"/>
  <c r="DH30" i="3" s="1"/>
  <c r="DH11" i="3"/>
  <c r="DH29" i="3" s="1"/>
  <c r="DH28" i="3"/>
  <c r="DH35" i="3"/>
  <c r="DH38" i="3"/>
  <c r="DH42" i="3"/>
  <c r="DH43" i="3"/>
  <c r="DH44" i="3"/>
  <c r="DH45" i="3"/>
  <c r="DH46" i="3"/>
  <c r="DH53" i="3"/>
  <c r="DG12" i="3"/>
  <c r="DG30" i="3" s="1"/>
  <c r="DG11" i="3"/>
  <c r="DG29" i="3" s="1"/>
  <c r="DG28" i="3"/>
  <c r="DG35" i="3"/>
  <c r="DG38" i="3"/>
  <c r="DG42" i="3"/>
  <c r="DG43" i="3"/>
  <c r="DG44" i="3"/>
  <c r="DG45" i="3"/>
  <c r="DG46" i="3"/>
  <c r="DG53" i="3"/>
  <c r="L16" i="5"/>
  <c r="DF12" i="3"/>
  <c r="DF30" i="3" s="1"/>
  <c r="DF11" i="3"/>
  <c r="DF29" i="3" s="1"/>
  <c r="DF28" i="3"/>
  <c r="DF35" i="3"/>
  <c r="DF38" i="3"/>
  <c r="DF42" i="3"/>
  <c r="DF43" i="3"/>
  <c r="DF44" i="3"/>
  <c r="DF45" i="3"/>
  <c r="DF46" i="3"/>
  <c r="DF53" i="3"/>
  <c r="DE12" i="3"/>
  <c r="DE30" i="3" s="1"/>
  <c r="DE11" i="3"/>
  <c r="DE29" i="3" s="1"/>
  <c r="DE28" i="3"/>
  <c r="DE35" i="3"/>
  <c r="DE38" i="3"/>
  <c r="DE42" i="3"/>
  <c r="DE43" i="3"/>
  <c r="DE44" i="3"/>
  <c r="DE45" i="3"/>
  <c r="DE46" i="3"/>
  <c r="DE53" i="3"/>
  <c r="DD12" i="3"/>
  <c r="DD30" i="3" s="1"/>
  <c r="DD11" i="3"/>
  <c r="DD29" i="3" s="1"/>
  <c r="DD28" i="3"/>
  <c r="DD35" i="3"/>
  <c r="DD38" i="3"/>
  <c r="DD42" i="3"/>
  <c r="DD43" i="3"/>
  <c r="DD44" i="3"/>
  <c r="DD45" i="3"/>
  <c r="DD46" i="3"/>
  <c r="DD53" i="3"/>
  <c r="DC12" i="3"/>
  <c r="DC30" i="3" s="1"/>
  <c r="DC11" i="3"/>
  <c r="DC29" i="3" s="1"/>
  <c r="DC28" i="3"/>
  <c r="DC35" i="3"/>
  <c r="DC38" i="3"/>
  <c r="DC42" i="3"/>
  <c r="DC43" i="3"/>
  <c r="DC44" i="3"/>
  <c r="DC45" i="3"/>
  <c r="DC46" i="3"/>
  <c r="DC53" i="3"/>
  <c r="DB12" i="3"/>
  <c r="DB30" i="3" s="1"/>
  <c r="DB11" i="3"/>
  <c r="DB29" i="3" s="1"/>
  <c r="DB28" i="3"/>
  <c r="DB35" i="3"/>
  <c r="DB38" i="3"/>
  <c r="DB42" i="3"/>
  <c r="DB43" i="3"/>
  <c r="DB44" i="3"/>
  <c r="DB45" i="3"/>
  <c r="DB46" i="3"/>
  <c r="DB53" i="3"/>
  <c r="DA12" i="3"/>
  <c r="DA30" i="3" s="1"/>
  <c r="DA11" i="3"/>
  <c r="DA29" i="3" s="1"/>
  <c r="DA28" i="3"/>
  <c r="DA35" i="3"/>
  <c r="DA38" i="3"/>
  <c r="DA42" i="3"/>
  <c r="DA43" i="3"/>
  <c r="DA44" i="3"/>
  <c r="DA45" i="3"/>
  <c r="DA46" i="3"/>
  <c r="DA53" i="3"/>
  <c r="CZ12" i="3"/>
  <c r="CZ30" i="3" s="1"/>
  <c r="CZ11" i="3"/>
  <c r="CZ29" i="3" s="1"/>
  <c r="CZ28" i="3"/>
  <c r="CZ35" i="3"/>
  <c r="CZ38" i="3"/>
  <c r="CZ42" i="3"/>
  <c r="CZ43" i="3"/>
  <c r="CZ44" i="3"/>
  <c r="CZ45" i="3"/>
  <c r="CZ46" i="3"/>
  <c r="CZ53" i="3"/>
  <c r="CY12" i="3"/>
  <c r="CY30" i="3" s="1"/>
  <c r="CY11" i="3"/>
  <c r="CY29" i="3" s="1"/>
  <c r="CY28" i="3"/>
  <c r="CY35" i="3"/>
  <c r="CY38" i="3"/>
  <c r="CY42" i="3"/>
  <c r="CY43" i="3"/>
  <c r="CY44" i="3"/>
  <c r="CY45" i="3"/>
  <c r="CY46" i="3"/>
  <c r="CY53" i="3"/>
  <c r="CX12" i="3"/>
  <c r="CX30" i="3" s="1"/>
  <c r="CX11" i="3"/>
  <c r="CX29" i="3" s="1"/>
  <c r="CX28" i="3"/>
  <c r="CX35" i="3"/>
  <c r="CX38" i="3"/>
  <c r="CX42" i="3"/>
  <c r="CX43" i="3"/>
  <c r="CX44" i="3"/>
  <c r="CX45" i="3"/>
  <c r="CX46" i="3"/>
  <c r="CX53" i="3"/>
  <c r="CW12" i="3"/>
  <c r="CW30" i="3" s="1"/>
  <c r="CW11" i="3"/>
  <c r="CW29" i="3" s="1"/>
  <c r="CW28" i="3"/>
  <c r="CW35" i="3"/>
  <c r="CW38" i="3"/>
  <c r="CW42" i="3"/>
  <c r="CW43" i="3"/>
  <c r="CW44" i="3"/>
  <c r="CW45" i="3"/>
  <c r="CW46" i="3"/>
  <c r="CW53" i="3"/>
  <c r="CV12" i="3"/>
  <c r="CV30" i="3" s="1"/>
  <c r="CV11" i="3"/>
  <c r="CV29" i="3" s="1"/>
  <c r="CV28" i="3"/>
  <c r="CV35" i="3"/>
  <c r="CV38" i="3"/>
  <c r="L21" i="5" s="1"/>
  <c r="CV42" i="3"/>
  <c r="CV43" i="3"/>
  <c r="CV44" i="3"/>
  <c r="CV45" i="3"/>
  <c r="CV46" i="3"/>
  <c r="CV53" i="3"/>
  <c r="CU12" i="3"/>
  <c r="CU30" i="3" s="1"/>
  <c r="CU11" i="3"/>
  <c r="CU29" i="3" s="1"/>
  <c r="CU28" i="3"/>
  <c r="CU35" i="3"/>
  <c r="CU38" i="3"/>
  <c r="CU42" i="3"/>
  <c r="CU43" i="3"/>
  <c r="CU44" i="3"/>
  <c r="CU45" i="3"/>
  <c r="CU46" i="3"/>
  <c r="K16" i="5"/>
  <c r="CU53" i="3"/>
  <c r="CT12" i="3"/>
  <c r="CT30" i="3" s="1"/>
  <c r="CT11" i="3"/>
  <c r="CT29" i="3" s="1"/>
  <c r="CT28" i="3"/>
  <c r="CT35" i="3"/>
  <c r="CT38" i="3"/>
  <c r="CT42" i="3"/>
  <c r="CT43" i="3"/>
  <c r="CT44" i="3"/>
  <c r="CT45" i="3"/>
  <c r="CT46" i="3"/>
  <c r="CT53" i="3"/>
  <c r="CS12" i="3"/>
  <c r="CS30" i="3" s="1"/>
  <c r="CS11" i="3"/>
  <c r="CS29" i="3" s="1"/>
  <c r="CS28" i="3"/>
  <c r="CS35" i="3"/>
  <c r="CS38" i="3"/>
  <c r="CS42" i="3"/>
  <c r="CS43" i="3"/>
  <c r="CS44" i="3"/>
  <c r="CS45" i="3"/>
  <c r="CS46" i="3"/>
  <c r="CS53" i="3"/>
  <c r="CR12" i="3"/>
  <c r="CR30" i="3" s="1"/>
  <c r="CR11" i="3"/>
  <c r="CR29" i="3" s="1"/>
  <c r="CR28" i="3"/>
  <c r="CR35" i="3"/>
  <c r="CR38" i="3"/>
  <c r="CR42" i="3"/>
  <c r="CR43" i="3"/>
  <c r="CR44" i="3"/>
  <c r="CR45" i="3"/>
  <c r="CR46" i="3"/>
  <c r="CR53" i="3"/>
  <c r="CQ12" i="3"/>
  <c r="CQ30" i="3" s="1"/>
  <c r="CQ11" i="3"/>
  <c r="CQ29" i="3" s="1"/>
  <c r="CQ28" i="3"/>
  <c r="CQ35" i="3"/>
  <c r="CQ38" i="3"/>
  <c r="CQ42" i="3"/>
  <c r="CQ43" i="3"/>
  <c r="CQ44" i="3"/>
  <c r="CQ45" i="3"/>
  <c r="CQ46" i="3"/>
  <c r="CQ53" i="3"/>
  <c r="CP12" i="3"/>
  <c r="CP30" i="3" s="1"/>
  <c r="CP11" i="3"/>
  <c r="CP29" i="3" s="1"/>
  <c r="CP28" i="3"/>
  <c r="CP35" i="3"/>
  <c r="CP38" i="3"/>
  <c r="CP42" i="3"/>
  <c r="CP43" i="3"/>
  <c r="CP44" i="3"/>
  <c r="CP45" i="3"/>
  <c r="CP46" i="3"/>
  <c r="CP53" i="3"/>
  <c r="CO12" i="3"/>
  <c r="CO30" i="3" s="1"/>
  <c r="CO11" i="3"/>
  <c r="CO29" i="3" s="1"/>
  <c r="CO28" i="3"/>
  <c r="CO35" i="3"/>
  <c r="CO38" i="3"/>
  <c r="CO42" i="3"/>
  <c r="CO43" i="3"/>
  <c r="CO44" i="3"/>
  <c r="CO45" i="3"/>
  <c r="CO46" i="3"/>
  <c r="CO53" i="3"/>
  <c r="CN12" i="3"/>
  <c r="CN30" i="3" s="1"/>
  <c r="CN11" i="3"/>
  <c r="CN29" i="3" s="1"/>
  <c r="CN28" i="3"/>
  <c r="CN35" i="3"/>
  <c r="CN38" i="3"/>
  <c r="CN42" i="3"/>
  <c r="CN43" i="3"/>
  <c r="CN44" i="3"/>
  <c r="CN45" i="3"/>
  <c r="CN46" i="3"/>
  <c r="CN53" i="3"/>
  <c r="CM12" i="3"/>
  <c r="CM30" i="3" s="1"/>
  <c r="CM11" i="3"/>
  <c r="CM29" i="3" s="1"/>
  <c r="CM28" i="3"/>
  <c r="CM35" i="3"/>
  <c r="CM38" i="3"/>
  <c r="CM42" i="3"/>
  <c r="CM43" i="3"/>
  <c r="CM44" i="3"/>
  <c r="CM45" i="3"/>
  <c r="CM46" i="3"/>
  <c r="CM53" i="3"/>
  <c r="CL12" i="3"/>
  <c r="CL30" i="3" s="1"/>
  <c r="CL11" i="3"/>
  <c r="CL29" i="3" s="1"/>
  <c r="CL28" i="3"/>
  <c r="CL35" i="3"/>
  <c r="CL38" i="3"/>
  <c r="CL42" i="3"/>
  <c r="CL43" i="3"/>
  <c r="CL44" i="3"/>
  <c r="CL45" i="3"/>
  <c r="CL46" i="3"/>
  <c r="CL53" i="3"/>
  <c r="CK12" i="3"/>
  <c r="CK30" i="3" s="1"/>
  <c r="CK11" i="3"/>
  <c r="CK29" i="3" s="1"/>
  <c r="CK28" i="3"/>
  <c r="CK35" i="3"/>
  <c r="CK38" i="3"/>
  <c r="CK42" i="3"/>
  <c r="CK43" i="3"/>
  <c r="CK44" i="3"/>
  <c r="CK45" i="3"/>
  <c r="CK46" i="3"/>
  <c r="CK53" i="3"/>
  <c r="CJ12" i="3"/>
  <c r="CJ30" i="3" s="1"/>
  <c r="CJ11" i="3"/>
  <c r="CJ29" i="3" s="1"/>
  <c r="CJ28" i="3"/>
  <c r="CJ35" i="3"/>
  <c r="CJ38" i="3"/>
  <c r="K21" i="5" s="1"/>
  <c r="CJ42" i="3"/>
  <c r="CJ43" i="3"/>
  <c r="CJ44" i="3"/>
  <c r="CJ45" i="3"/>
  <c r="CJ46" i="3"/>
  <c r="CJ53" i="3"/>
  <c r="CI12" i="3"/>
  <c r="CI30" i="3" s="1"/>
  <c r="CI11" i="3"/>
  <c r="CI29" i="3" s="1"/>
  <c r="CI28" i="3"/>
  <c r="CI35" i="3"/>
  <c r="CI38" i="3"/>
  <c r="CI42" i="3"/>
  <c r="CI43" i="3"/>
  <c r="CI44" i="3"/>
  <c r="CI45" i="3"/>
  <c r="CI46" i="3"/>
  <c r="CI53" i="3"/>
  <c r="J16" i="5"/>
  <c r="CH12" i="3"/>
  <c r="CH30" i="3" s="1"/>
  <c r="CH11" i="3"/>
  <c r="CH29" i="3" s="1"/>
  <c r="CH28" i="3"/>
  <c r="CH35" i="3"/>
  <c r="CH38" i="3"/>
  <c r="CH42" i="3"/>
  <c r="CH43" i="3"/>
  <c r="CH44" i="3"/>
  <c r="CH45" i="3"/>
  <c r="CH46" i="3"/>
  <c r="CH53" i="3"/>
  <c r="CG12" i="3"/>
  <c r="CG30" i="3" s="1"/>
  <c r="CG11" i="3"/>
  <c r="CG29" i="3" s="1"/>
  <c r="CG28" i="3"/>
  <c r="CG35" i="3"/>
  <c r="CG38" i="3"/>
  <c r="CG42" i="3"/>
  <c r="CG43" i="3"/>
  <c r="CG44" i="3"/>
  <c r="CG45" i="3"/>
  <c r="CG46" i="3"/>
  <c r="CG53" i="3"/>
  <c r="CF12" i="3"/>
  <c r="CF30" i="3" s="1"/>
  <c r="CF11" i="3"/>
  <c r="CF29" i="3" s="1"/>
  <c r="CF28" i="3"/>
  <c r="CF35" i="3"/>
  <c r="CF38" i="3"/>
  <c r="CF42" i="3"/>
  <c r="CF43" i="3"/>
  <c r="CF44" i="3"/>
  <c r="CF45" i="3"/>
  <c r="CF46" i="3"/>
  <c r="CF53" i="3"/>
  <c r="CE12" i="3"/>
  <c r="CE30" i="3" s="1"/>
  <c r="CE11" i="3"/>
  <c r="CE29" i="3" s="1"/>
  <c r="CE28" i="3"/>
  <c r="CE35" i="3"/>
  <c r="CE38" i="3"/>
  <c r="CE42" i="3"/>
  <c r="CE43" i="3"/>
  <c r="CE44" i="3"/>
  <c r="CE45" i="3"/>
  <c r="CE46" i="3"/>
  <c r="CE53" i="3"/>
  <c r="CD12" i="3"/>
  <c r="CD30" i="3" s="1"/>
  <c r="CD11" i="3"/>
  <c r="CD29" i="3" s="1"/>
  <c r="CD28" i="3"/>
  <c r="CD35" i="3"/>
  <c r="CD38" i="3"/>
  <c r="CD42" i="3"/>
  <c r="CD43" i="3"/>
  <c r="CD44" i="3"/>
  <c r="CD45" i="3"/>
  <c r="CD46" i="3"/>
  <c r="CD53" i="3"/>
  <c r="CC12" i="3"/>
  <c r="CC30" i="3" s="1"/>
  <c r="CC11" i="3"/>
  <c r="CC29" i="3" s="1"/>
  <c r="CC28" i="3"/>
  <c r="CC38" i="3" s="1"/>
  <c r="J21" i="5" s="1"/>
  <c r="CC35" i="3"/>
  <c r="CC42" i="3"/>
  <c r="CC47" i="3" s="1"/>
  <c r="CC43" i="3"/>
  <c r="CC44" i="3"/>
  <c r="CC45" i="3"/>
  <c r="CC46" i="3"/>
  <c r="CC53" i="3"/>
  <c r="CB12" i="3"/>
  <c r="CB30" i="3" s="1"/>
  <c r="CB11" i="3"/>
  <c r="CB29" i="3" s="1"/>
  <c r="CB28" i="3"/>
  <c r="CB35" i="3"/>
  <c r="CB38" i="3"/>
  <c r="CB42" i="3"/>
  <c r="CB43" i="3"/>
  <c r="CB44" i="3"/>
  <c r="CB45" i="3"/>
  <c r="CB46" i="3"/>
  <c r="CB53" i="3"/>
  <c r="CA12" i="3"/>
  <c r="CA30" i="3" s="1"/>
  <c r="CA11" i="3"/>
  <c r="CA29" i="3" s="1"/>
  <c r="CA28" i="3"/>
  <c r="CA35" i="3"/>
  <c r="CA38" i="3"/>
  <c r="CA42" i="3"/>
  <c r="CA43" i="3"/>
  <c r="CA44" i="3"/>
  <c r="CA45" i="3"/>
  <c r="CA46" i="3"/>
  <c r="CA53" i="3"/>
  <c r="BZ12" i="3"/>
  <c r="BZ30" i="3" s="1"/>
  <c r="BZ11" i="3"/>
  <c r="BZ29" i="3" s="1"/>
  <c r="BZ28" i="3"/>
  <c r="BZ35" i="3"/>
  <c r="BZ38" i="3"/>
  <c r="BZ42" i="3"/>
  <c r="BZ43" i="3"/>
  <c r="BZ44" i="3"/>
  <c r="BZ45" i="3"/>
  <c r="BZ46" i="3"/>
  <c r="BZ53" i="3"/>
  <c r="BY12" i="3"/>
  <c r="BY30" i="3" s="1"/>
  <c r="BY11" i="3"/>
  <c r="BY29" i="3" s="1"/>
  <c r="BY28" i="3"/>
  <c r="BY35" i="3"/>
  <c r="BY38" i="3"/>
  <c r="BY42" i="3"/>
  <c r="BY43" i="3"/>
  <c r="BY44" i="3"/>
  <c r="BY45" i="3"/>
  <c r="BY46" i="3"/>
  <c r="BY53" i="3"/>
  <c r="BX12" i="3"/>
  <c r="BX30" i="3" s="1"/>
  <c r="BX11" i="3"/>
  <c r="BX29" i="3" s="1"/>
  <c r="BX28" i="3"/>
  <c r="BX35" i="3"/>
  <c r="BX38" i="3"/>
  <c r="BX42" i="3"/>
  <c r="BX43" i="3"/>
  <c r="BX44" i="3"/>
  <c r="BX45" i="3"/>
  <c r="BX46" i="3"/>
  <c r="BX53" i="3"/>
  <c r="BW12" i="3"/>
  <c r="BW30" i="3" s="1"/>
  <c r="BW11" i="3"/>
  <c r="BW29" i="3" s="1"/>
  <c r="BW28" i="3"/>
  <c r="BW35" i="3"/>
  <c r="BW38" i="3"/>
  <c r="BW42" i="3"/>
  <c r="BW43" i="3"/>
  <c r="BW44" i="3"/>
  <c r="BW45" i="3"/>
  <c r="BW46" i="3"/>
  <c r="BW53" i="3"/>
  <c r="I16" i="5"/>
  <c r="BV12" i="3"/>
  <c r="BV30" i="3" s="1"/>
  <c r="BV11" i="3"/>
  <c r="BV29" i="3" s="1"/>
  <c r="BV28" i="3"/>
  <c r="BV35" i="3"/>
  <c r="BV38" i="3"/>
  <c r="BV42" i="3"/>
  <c r="BV43" i="3"/>
  <c r="BV44" i="3"/>
  <c r="BV45" i="3"/>
  <c r="BV46" i="3"/>
  <c r="BV53" i="3"/>
  <c r="BU12" i="3"/>
  <c r="BU30" i="3" s="1"/>
  <c r="BU11" i="3"/>
  <c r="BU29" i="3" s="1"/>
  <c r="BU28" i="3"/>
  <c r="BU35" i="3"/>
  <c r="BU38" i="3"/>
  <c r="BU42" i="3"/>
  <c r="BU43" i="3"/>
  <c r="BU44" i="3"/>
  <c r="BU45" i="3"/>
  <c r="BU46" i="3"/>
  <c r="BU53" i="3"/>
  <c r="BT12" i="3"/>
  <c r="BT30" i="3" s="1"/>
  <c r="BT11" i="3"/>
  <c r="BT29" i="3" s="1"/>
  <c r="BT28" i="3"/>
  <c r="BT35" i="3"/>
  <c r="BT38" i="3"/>
  <c r="BT42" i="3"/>
  <c r="BT43" i="3"/>
  <c r="BT44" i="3"/>
  <c r="BT45" i="3"/>
  <c r="BT46" i="3"/>
  <c r="BT53" i="3"/>
  <c r="BS12" i="3"/>
  <c r="BS30" i="3" s="1"/>
  <c r="BS11" i="3"/>
  <c r="BS29" i="3" s="1"/>
  <c r="BS28" i="3"/>
  <c r="BS35" i="3"/>
  <c r="BS38" i="3"/>
  <c r="BS42" i="3"/>
  <c r="BS43" i="3"/>
  <c r="BS44" i="3"/>
  <c r="BS45" i="3"/>
  <c r="BS46" i="3"/>
  <c r="BS53" i="3"/>
  <c r="BR12" i="3"/>
  <c r="BR30" i="3" s="1"/>
  <c r="BR11" i="3"/>
  <c r="BR29" i="3" s="1"/>
  <c r="BR28" i="3"/>
  <c r="BR35" i="3"/>
  <c r="BR38" i="3"/>
  <c r="BR42" i="3"/>
  <c r="BR47" i="3" s="1"/>
  <c r="BR43" i="3"/>
  <c r="BR44" i="3"/>
  <c r="BR45" i="3"/>
  <c r="BR46" i="3"/>
  <c r="BR53" i="3"/>
  <c r="BQ12" i="3"/>
  <c r="BQ30" i="3" s="1"/>
  <c r="BQ11" i="3"/>
  <c r="BQ29" i="3" s="1"/>
  <c r="BQ28" i="3"/>
  <c r="BQ35" i="3"/>
  <c r="BQ38" i="3"/>
  <c r="BQ42" i="3"/>
  <c r="BQ47" i="3" s="1"/>
  <c r="BQ43" i="3"/>
  <c r="BQ44" i="3"/>
  <c r="BQ45" i="3"/>
  <c r="BQ46" i="3"/>
  <c r="BQ53" i="3"/>
  <c r="BP12" i="3"/>
  <c r="BP30" i="3" s="1"/>
  <c r="BP11" i="3"/>
  <c r="BP29" i="3" s="1"/>
  <c r="BP28" i="3"/>
  <c r="BP35" i="3"/>
  <c r="BP38" i="3"/>
  <c r="BP42" i="3"/>
  <c r="BP43" i="3"/>
  <c r="BP44" i="3"/>
  <c r="BP45" i="3"/>
  <c r="BP46" i="3"/>
  <c r="BP53" i="3"/>
  <c r="BO12" i="3"/>
  <c r="BO30" i="3" s="1"/>
  <c r="BO11" i="3"/>
  <c r="BO29" i="3" s="1"/>
  <c r="BO28" i="3"/>
  <c r="BO35" i="3"/>
  <c r="BO38" i="3"/>
  <c r="BO42" i="3"/>
  <c r="BO47" i="3" s="1"/>
  <c r="BO43" i="3"/>
  <c r="BO44" i="3"/>
  <c r="BO45" i="3"/>
  <c r="BO46" i="3"/>
  <c r="BO53" i="3"/>
  <c r="BN12" i="3"/>
  <c r="BN30" i="3" s="1"/>
  <c r="BN11" i="3"/>
  <c r="BN29" i="3" s="1"/>
  <c r="BN28" i="3"/>
  <c r="BN35" i="3"/>
  <c r="BN38" i="3"/>
  <c r="BN42" i="3"/>
  <c r="BN43" i="3"/>
  <c r="BN44" i="3"/>
  <c r="BN45" i="3"/>
  <c r="BN46" i="3"/>
  <c r="BN53" i="3"/>
  <c r="BM12" i="3"/>
  <c r="BM30" i="3" s="1"/>
  <c r="BM11" i="3"/>
  <c r="BM29" i="3" s="1"/>
  <c r="BM28" i="3"/>
  <c r="BM35" i="3"/>
  <c r="BM38" i="3"/>
  <c r="BM42" i="3"/>
  <c r="BM43" i="3"/>
  <c r="BM44" i="3"/>
  <c r="BM45" i="3"/>
  <c r="BM46" i="3"/>
  <c r="BM53" i="3"/>
  <c r="BL12" i="3"/>
  <c r="BL30" i="3" s="1"/>
  <c r="BL11" i="3"/>
  <c r="BL29" i="3" s="1"/>
  <c r="BL28" i="3"/>
  <c r="BL35" i="3"/>
  <c r="BL38" i="3"/>
  <c r="I21" i="5" s="1"/>
  <c r="BL42" i="3"/>
  <c r="BL43" i="3"/>
  <c r="BL44" i="3"/>
  <c r="BL45" i="3"/>
  <c r="BL46" i="3"/>
  <c r="BL53" i="3"/>
  <c r="BK12" i="3"/>
  <c r="BK30" i="3" s="1"/>
  <c r="BK11" i="3"/>
  <c r="BK29" i="3" s="1"/>
  <c r="BK28" i="3"/>
  <c r="BK35" i="3"/>
  <c r="BK38" i="3"/>
  <c r="BK42" i="3"/>
  <c r="BK43" i="3"/>
  <c r="BK44" i="3"/>
  <c r="BK45" i="3"/>
  <c r="BK46" i="3"/>
  <c r="BK53" i="3"/>
  <c r="H16" i="5"/>
  <c r="BJ12" i="3"/>
  <c r="BJ30" i="3" s="1"/>
  <c r="BJ11" i="3"/>
  <c r="BJ29" i="3" s="1"/>
  <c r="BJ28" i="3"/>
  <c r="BJ35" i="3"/>
  <c r="BJ38" i="3"/>
  <c r="BJ42" i="3"/>
  <c r="BJ43" i="3"/>
  <c r="BJ44" i="3"/>
  <c r="BJ45" i="3"/>
  <c r="BJ46" i="3"/>
  <c r="BJ53" i="3"/>
  <c r="BI12" i="3"/>
  <c r="BI30" i="3" s="1"/>
  <c r="BI11" i="3"/>
  <c r="BI29" i="3" s="1"/>
  <c r="BI28" i="3"/>
  <c r="BI35" i="3"/>
  <c r="BI38" i="3"/>
  <c r="BI42" i="3"/>
  <c r="BI43" i="3"/>
  <c r="BI44" i="3"/>
  <c r="BI45" i="3"/>
  <c r="BI46" i="3"/>
  <c r="BI53" i="3"/>
  <c r="BH12" i="3"/>
  <c r="BH30" i="3" s="1"/>
  <c r="BH11" i="3"/>
  <c r="BH29" i="3" s="1"/>
  <c r="BH28" i="3"/>
  <c r="BH35" i="3"/>
  <c r="BH38" i="3"/>
  <c r="BH42" i="3"/>
  <c r="BH43" i="3"/>
  <c r="BH44" i="3"/>
  <c r="BH45" i="3"/>
  <c r="BH46" i="3"/>
  <c r="BH53" i="3"/>
  <c r="BG11" i="3"/>
  <c r="BG29" i="3" s="1"/>
  <c r="BG28" i="3"/>
  <c r="BG35" i="3"/>
  <c r="BG38" i="3"/>
  <c r="BG42" i="3"/>
  <c r="BG43" i="3"/>
  <c r="BG44" i="3"/>
  <c r="BG45" i="3"/>
  <c r="BG46" i="3"/>
  <c r="BG53" i="3"/>
  <c r="BF11" i="3"/>
  <c r="BF29" i="3" s="1"/>
  <c r="BF28" i="3"/>
  <c r="BF35" i="3"/>
  <c r="BF38" i="3"/>
  <c r="BF42" i="3"/>
  <c r="BF43" i="3"/>
  <c r="BF44" i="3"/>
  <c r="BF45" i="3"/>
  <c r="BF46" i="3"/>
  <c r="BF53" i="3"/>
  <c r="BE11" i="3"/>
  <c r="BE29" i="3" s="1"/>
  <c r="BE28" i="3"/>
  <c r="BE35" i="3"/>
  <c r="BE38" i="3"/>
  <c r="BE42" i="3"/>
  <c r="BE43" i="3"/>
  <c r="BE44" i="3"/>
  <c r="BE45" i="3"/>
  <c r="BE46" i="3"/>
  <c r="BE53" i="3"/>
  <c r="BD11" i="3"/>
  <c r="BD29" i="3" s="1"/>
  <c r="BD28" i="3"/>
  <c r="BD35" i="3"/>
  <c r="BD38" i="3"/>
  <c r="BD42" i="3"/>
  <c r="BD43" i="3"/>
  <c r="BD44" i="3"/>
  <c r="BD45" i="3"/>
  <c r="BD46" i="3"/>
  <c r="BD53" i="3"/>
  <c r="BC11" i="3"/>
  <c r="BC29" i="3" s="1"/>
  <c r="BC28" i="3"/>
  <c r="BC35" i="3"/>
  <c r="BC38" i="3"/>
  <c r="BC42" i="3"/>
  <c r="BC43" i="3"/>
  <c r="BC44" i="3"/>
  <c r="BC45" i="3"/>
  <c r="BC46" i="3"/>
  <c r="BC53" i="3"/>
  <c r="BB11" i="3"/>
  <c r="BB29" i="3" s="1"/>
  <c r="BB28" i="3"/>
  <c r="BB35" i="3"/>
  <c r="BB38" i="3"/>
  <c r="BB42" i="3"/>
  <c r="BB43" i="3"/>
  <c r="BB44" i="3"/>
  <c r="BB45" i="3"/>
  <c r="BB46" i="3"/>
  <c r="BB53" i="3"/>
  <c r="BA11" i="3"/>
  <c r="BA29" i="3" s="1"/>
  <c r="BA28" i="3"/>
  <c r="BA35" i="3"/>
  <c r="BA38" i="3"/>
  <c r="BA42" i="3"/>
  <c r="BA43" i="3"/>
  <c r="BA44" i="3"/>
  <c r="BA45" i="3"/>
  <c r="BA46" i="3"/>
  <c r="BA53" i="3"/>
  <c r="AZ11" i="3"/>
  <c r="AZ29" i="3" s="1"/>
  <c r="AZ28" i="3"/>
  <c r="AZ35" i="3"/>
  <c r="AZ38" i="3"/>
  <c r="AZ42" i="3"/>
  <c r="AZ43" i="3"/>
  <c r="AZ44" i="3"/>
  <c r="AZ45" i="3"/>
  <c r="AZ46" i="3"/>
  <c r="AZ53" i="3"/>
  <c r="AY11" i="3"/>
  <c r="AY29" i="3" s="1"/>
  <c r="AY28" i="3"/>
  <c r="AY35" i="3"/>
  <c r="AY38" i="3"/>
  <c r="AY42" i="3"/>
  <c r="AY43" i="3"/>
  <c r="AY44" i="3"/>
  <c r="AY45" i="3"/>
  <c r="AY46" i="3"/>
  <c r="AY53" i="3"/>
  <c r="G16" i="5"/>
  <c r="AX11" i="3"/>
  <c r="AX29" i="3" s="1"/>
  <c r="AX28" i="3"/>
  <c r="AX35" i="3"/>
  <c r="AX38" i="3"/>
  <c r="AX42" i="3"/>
  <c r="AX43" i="3"/>
  <c r="AX44" i="3"/>
  <c r="AX45" i="3"/>
  <c r="AX46" i="3"/>
  <c r="AX53" i="3"/>
  <c r="AW11" i="3"/>
  <c r="AW29" i="3" s="1"/>
  <c r="AW28" i="3"/>
  <c r="AW35" i="3"/>
  <c r="AW38" i="3"/>
  <c r="AW42" i="3"/>
  <c r="AW43" i="3"/>
  <c r="AW44" i="3"/>
  <c r="AW45" i="3"/>
  <c r="AW46" i="3"/>
  <c r="AW53" i="3"/>
  <c r="AV11" i="3"/>
  <c r="AV29" i="3" s="1"/>
  <c r="AV28" i="3"/>
  <c r="AV35" i="3"/>
  <c r="AV38" i="3"/>
  <c r="AV42" i="3"/>
  <c r="AV43" i="3"/>
  <c r="AV44" i="3"/>
  <c r="AV45" i="3"/>
  <c r="AV46" i="3"/>
  <c r="AV53" i="3"/>
  <c r="AU11" i="3"/>
  <c r="AU29" i="3" s="1"/>
  <c r="AU28" i="3"/>
  <c r="AU35" i="3"/>
  <c r="AU38" i="3"/>
  <c r="AU42" i="3"/>
  <c r="AU43" i="3"/>
  <c r="AU44" i="3"/>
  <c r="AU45" i="3"/>
  <c r="AU46" i="3"/>
  <c r="AU53" i="3"/>
  <c r="AT11" i="3"/>
  <c r="AT29" i="3" s="1"/>
  <c r="AT28" i="3"/>
  <c r="AT35" i="3"/>
  <c r="AT38" i="3"/>
  <c r="AT42" i="3"/>
  <c r="AT43" i="3"/>
  <c r="AT44" i="3"/>
  <c r="AT45" i="3"/>
  <c r="AT46" i="3"/>
  <c r="AT53" i="3"/>
  <c r="AS11" i="3"/>
  <c r="AS29" i="3" s="1"/>
  <c r="AS28" i="3"/>
  <c r="AS35" i="3"/>
  <c r="AS38" i="3"/>
  <c r="AS42" i="3"/>
  <c r="AS43" i="3"/>
  <c r="AS44" i="3"/>
  <c r="AS45" i="3"/>
  <c r="AS46" i="3"/>
  <c r="AS53" i="3"/>
  <c r="AR11" i="3"/>
  <c r="AR29" i="3" s="1"/>
  <c r="AR28" i="3"/>
  <c r="AR35" i="3"/>
  <c r="AR38" i="3"/>
  <c r="AR42" i="3"/>
  <c r="AR43" i="3"/>
  <c r="AR44" i="3"/>
  <c r="AR45" i="3"/>
  <c r="AR46" i="3"/>
  <c r="AR53" i="3"/>
  <c r="AQ11" i="3"/>
  <c r="AQ29" i="3" s="1"/>
  <c r="AQ28" i="3"/>
  <c r="AQ35" i="3"/>
  <c r="AQ38" i="3"/>
  <c r="AQ42" i="3"/>
  <c r="AQ43" i="3"/>
  <c r="AQ44" i="3"/>
  <c r="AQ45" i="3"/>
  <c r="AQ46" i="3"/>
  <c r="AQ53" i="3"/>
  <c r="AP11" i="3"/>
  <c r="AP29" i="3" s="1"/>
  <c r="AP28" i="3"/>
  <c r="AP35" i="3"/>
  <c r="AP38" i="3"/>
  <c r="AP42" i="3"/>
  <c r="AP43" i="3"/>
  <c r="AP44" i="3"/>
  <c r="AP45" i="3"/>
  <c r="AP46" i="3"/>
  <c r="AP53" i="3"/>
  <c r="AO11" i="3"/>
  <c r="AO29" i="3" s="1"/>
  <c r="AO28" i="3"/>
  <c r="AO35" i="3"/>
  <c r="AO38" i="3"/>
  <c r="AO42" i="3"/>
  <c r="AO43" i="3"/>
  <c r="AO44" i="3"/>
  <c r="AO45" i="3"/>
  <c r="AO46" i="3"/>
  <c r="AO53" i="3"/>
  <c r="AN11" i="3"/>
  <c r="AN29" i="3" s="1"/>
  <c r="AN28" i="3"/>
  <c r="AN35" i="3"/>
  <c r="AN38" i="3"/>
  <c r="G21" i="5" s="1"/>
  <c r="AN42" i="3"/>
  <c r="AN43" i="3"/>
  <c r="AN44" i="3"/>
  <c r="AN45" i="3"/>
  <c r="AN46" i="3"/>
  <c r="AN53" i="3"/>
  <c r="AM11" i="3"/>
  <c r="AM29" i="3" s="1"/>
  <c r="AM28" i="3"/>
  <c r="AM35" i="3"/>
  <c r="AM38" i="3"/>
  <c r="AM42" i="3"/>
  <c r="AM43" i="3"/>
  <c r="AM44" i="3"/>
  <c r="AM45" i="3"/>
  <c r="AM46" i="3"/>
  <c r="AM53" i="3"/>
  <c r="F16" i="5"/>
  <c r="AL11" i="3"/>
  <c r="AL29" i="3" s="1"/>
  <c r="AL28" i="3"/>
  <c r="AL35" i="3"/>
  <c r="AL38" i="3"/>
  <c r="AL42" i="3"/>
  <c r="AL43" i="3"/>
  <c r="AL44" i="3"/>
  <c r="AL45" i="3"/>
  <c r="AL46" i="3"/>
  <c r="AL53" i="3"/>
  <c r="AK11" i="3"/>
  <c r="AK29" i="3" s="1"/>
  <c r="AK28" i="3"/>
  <c r="AK35" i="3"/>
  <c r="AK38" i="3"/>
  <c r="AK42" i="3"/>
  <c r="AK47" i="3" s="1"/>
  <c r="AK43" i="3"/>
  <c r="AK44" i="3"/>
  <c r="AK45" i="3"/>
  <c r="AK46" i="3"/>
  <c r="AK53" i="3"/>
  <c r="AJ11" i="3"/>
  <c r="AJ29" i="3" s="1"/>
  <c r="AJ28" i="3"/>
  <c r="AJ35" i="3"/>
  <c r="AJ38" i="3"/>
  <c r="AJ42" i="3"/>
  <c r="AJ43" i="3"/>
  <c r="AJ44" i="3"/>
  <c r="AJ45" i="3"/>
  <c r="AJ46" i="3"/>
  <c r="AJ53" i="3"/>
  <c r="AI11" i="3"/>
  <c r="AI29" i="3" s="1"/>
  <c r="AI28" i="3"/>
  <c r="AI35" i="3"/>
  <c r="AI38" i="3"/>
  <c r="AI42" i="3"/>
  <c r="AI43" i="3"/>
  <c r="AI44" i="3"/>
  <c r="AI45" i="3"/>
  <c r="AI46" i="3"/>
  <c r="AI53" i="3"/>
  <c r="AH11" i="3"/>
  <c r="AH29" i="3" s="1"/>
  <c r="AH28" i="3"/>
  <c r="AH35" i="3"/>
  <c r="AH38" i="3"/>
  <c r="AH42" i="3"/>
  <c r="AH43" i="3"/>
  <c r="AH44" i="3"/>
  <c r="AH45" i="3"/>
  <c r="AH46" i="3"/>
  <c r="AH53" i="3"/>
  <c r="AG11" i="3"/>
  <c r="AG29" i="3" s="1"/>
  <c r="AG28" i="3"/>
  <c r="AG35" i="3"/>
  <c r="AG38" i="3"/>
  <c r="AG42" i="3"/>
  <c r="AG43" i="3"/>
  <c r="AG44" i="3"/>
  <c r="AG45" i="3"/>
  <c r="AG46" i="3"/>
  <c r="AG53" i="3"/>
  <c r="AF11" i="3"/>
  <c r="AF29" i="3" s="1"/>
  <c r="AF28" i="3"/>
  <c r="AF38" i="3" s="1"/>
  <c r="F21" i="5" s="1"/>
  <c r="AF35" i="3"/>
  <c r="AF42" i="3"/>
  <c r="AF43" i="3"/>
  <c r="AF44" i="3"/>
  <c r="AF45" i="3"/>
  <c r="AF46" i="3"/>
  <c r="AF53" i="3"/>
  <c r="AE11" i="3"/>
  <c r="AE29" i="3" s="1"/>
  <c r="AE28" i="3"/>
  <c r="AE35" i="3"/>
  <c r="AE38" i="3"/>
  <c r="AE42" i="3"/>
  <c r="AE43" i="3"/>
  <c r="AE44" i="3"/>
  <c r="AE45" i="3"/>
  <c r="AE46" i="3"/>
  <c r="AE53" i="3"/>
  <c r="AD11" i="3"/>
  <c r="AD29" i="3" s="1"/>
  <c r="AD28" i="3"/>
  <c r="AD35" i="3"/>
  <c r="AD38" i="3"/>
  <c r="AD42" i="3"/>
  <c r="AD43" i="3"/>
  <c r="AD44" i="3"/>
  <c r="AD45" i="3"/>
  <c r="AD46" i="3"/>
  <c r="AD53" i="3"/>
  <c r="AC11" i="3"/>
  <c r="AC29" i="3" s="1"/>
  <c r="AC28" i="3"/>
  <c r="AC35" i="3"/>
  <c r="AC38" i="3"/>
  <c r="AC42" i="3"/>
  <c r="AC43" i="3"/>
  <c r="AC44" i="3"/>
  <c r="AC45" i="3"/>
  <c r="AC46" i="3"/>
  <c r="AC53" i="3"/>
  <c r="AB11" i="3"/>
  <c r="AB29" i="3" s="1"/>
  <c r="AB28" i="3"/>
  <c r="AB35" i="3"/>
  <c r="AB38" i="3"/>
  <c r="AB42" i="3"/>
  <c r="AB43" i="3"/>
  <c r="AB44" i="3"/>
  <c r="AB45" i="3"/>
  <c r="AB46" i="3"/>
  <c r="AB53" i="3"/>
  <c r="AA11" i="3"/>
  <c r="AA29" i="3" s="1"/>
  <c r="AA28" i="3"/>
  <c r="AA35" i="3"/>
  <c r="AA38" i="3"/>
  <c r="AA42" i="3"/>
  <c r="AA43" i="3"/>
  <c r="AA44" i="3"/>
  <c r="AA45" i="3"/>
  <c r="AA46" i="3"/>
  <c r="AA53" i="3"/>
  <c r="E16" i="5"/>
  <c r="Z11" i="3"/>
  <c r="Z29" i="3" s="1"/>
  <c r="Z28" i="3"/>
  <c r="Z35" i="3"/>
  <c r="Z38" i="3"/>
  <c r="Z42" i="3"/>
  <c r="Z43" i="3"/>
  <c r="Z44" i="3"/>
  <c r="Z45" i="3"/>
  <c r="Z46" i="3"/>
  <c r="Z53" i="3"/>
  <c r="Y11" i="3"/>
  <c r="Y29" i="3" s="1"/>
  <c r="Y28" i="3"/>
  <c r="Y35" i="3"/>
  <c r="Y38" i="3"/>
  <c r="Y42" i="3"/>
  <c r="Y43" i="3"/>
  <c r="Y44" i="3"/>
  <c r="Y45" i="3"/>
  <c r="Y46" i="3"/>
  <c r="Y53" i="3"/>
  <c r="X11" i="3"/>
  <c r="X29" i="3" s="1"/>
  <c r="X28" i="3"/>
  <c r="X35" i="3"/>
  <c r="X38" i="3"/>
  <c r="X42" i="3"/>
  <c r="X43" i="3"/>
  <c r="X44" i="3"/>
  <c r="X45" i="3"/>
  <c r="X46" i="3"/>
  <c r="X53" i="3"/>
  <c r="W11" i="3"/>
  <c r="W29" i="3" s="1"/>
  <c r="W28" i="3"/>
  <c r="W35" i="3"/>
  <c r="W38" i="3"/>
  <c r="W42" i="3"/>
  <c r="W43" i="3"/>
  <c r="W44" i="3"/>
  <c r="W45" i="3"/>
  <c r="W46" i="3"/>
  <c r="W53" i="3"/>
  <c r="V11" i="3"/>
  <c r="V29" i="3" s="1"/>
  <c r="V28" i="3"/>
  <c r="V35" i="3"/>
  <c r="V38" i="3"/>
  <c r="V42" i="3"/>
  <c r="V43" i="3"/>
  <c r="V44" i="3"/>
  <c r="V45" i="3"/>
  <c r="V46" i="3"/>
  <c r="V53" i="3"/>
  <c r="T11" i="3"/>
  <c r="T29" i="3" s="1"/>
  <c r="T28" i="3"/>
  <c r="T38" i="3" s="1"/>
  <c r="E21" i="5" s="1"/>
  <c r="T35" i="3"/>
  <c r="T42" i="3"/>
  <c r="T43" i="3"/>
  <c r="T44" i="3"/>
  <c r="T45" i="3"/>
  <c r="T46" i="3"/>
  <c r="T53" i="3"/>
  <c r="S11" i="3"/>
  <c r="S28" i="3"/>
  <c r="S35" i="3"/>
  <c r="S38" i="3"/>
  <c r="S42" i="3"/>
  <c r="S43" i="3"/>
  <c r="S44" i="3"/>
  <c r="S45" i="3"/>
  <c r="S46" i="3"/>
  <c r="S53" i="3"/>
  <c r="R11" i="3"/>
  <c r="R29" i="3" s="1"/>
  <c r="R28" i="3"/>
  <c r="R35" i="3"/>
  <c r="R38" i="3"/>
  <c r="R42" i="3"/>
  <c r="R43" i="3"/>
  <c r="R44" i="3"/>
  <c r="R45" i="3"/>
  <c r="R46" i="3"/>
  <c r="R53" i="3"/>
  <c r="Q11" i="3"/>
  <c r="Q28" i="3"/>
  <c r="Q35" i="3"/>
  <c r="Q38" i="3"/>
  <c r="Q42" i="3"/>
  <c r="Q43" i="3"/>
  <c r="Q44" i="3"/>
  <c r="Q45" i="3"/>
  <c r="Q46" i="3"/>
  <c r="Q53" i="3"/>
  <c r="P11" i="3"/>
  <c r="P28" i="3"/>
  <c r="P35" i="3"/>
  <c r="P38" i="3"/>
  <c r="P42" i="3"/>
  <c r="P43" i="3"/>
  <c r="P44" i="3"/>
  <c r="P45" i="3"/>
  <c r="P46" i="3"/>
  <c r="P53" i="3"/>
  <c r="O11" i="3"/>
  <c r="O28" i="3"/>
  <c r="O35" i="3"/>
  <c r="O38" i="3"/>
  <c r="O42" i="3"/>
  <c r="O43" i="3"/>
  <c r="O44" i="3"/>
  <c r="O45" i="3"/>
  <c r="O46" i="3"/>
  <c r="O53" i="3"/>
  <c r="D16" i="5"/>
  <c r="N11" i="3"/>
  <c r="N28" i="3"/>
  <c r="N35" i="3"/>
  <c r="N38" i="3"/>
  <c r="N42" i="3"/>
  <c r="N43" i="3"/>
  <c r="N44" i="3"/>
  <c r="N45" i="3"/>
  <c r="N46" i="3"/>
  <c r="N53" i="3"/>
  <c r="M11" i="3"/>
  <c r="M29" i="3" s="1"/>
  <c r="M28" i="3"/>
  <c r="M35" i="3"/>
  <c r="M38" i="3"/>
  <c r="M42" i="3"/>
  <c r="M43" i="3"/>
  <c r="M44" i="3"/>
  <c r="M45" i="3"/>
  <c r="M46" i="3"/>
  <c r="M53" i="3"/>
  <c r="L11" i="3"/>
  <c r="L29" i="3" s="1"/>
  <c r="L28" i="3"/>
  <c r="L35" i="3"/>
  <c r="L38" i="3"/>
  <c r="L42" i="3"/>
  <c r="L43" i="3"/>
  <c r="L44" i="3"/>
  <c r="L45" i="3"/>
  <c r="L46" i="3"/>
  <c r="L53" i="3"/>
  <c r="K11" i="3"/>
  <c r="K29" i="3" s="1"/>
  <c r="K28" i="3"/>
  <c r="K35" i="3"/>
  <c r="K38" i="3"/>
  <c r="K42" i="3"/>
  <c r="K43" i="3"/>
  <c r="K44" i="3"/>
  <c r="K45" i="3"/>
  <c r="K46" i="3"/>
  <c r="K53" i="3"/>
  <c r="J11" i="3"/>
  <c r="J29" i="3" s="1"/>
  <c r="J28" i="3"/>
  <c r="J35" i="3"/>
  <c r="J38" i="3"/>
  <c r="J42" i="3"/>
  <c r="J43" i="3"/>
  <c r="J44" i="3"/>
  <c r="J45" i="3"/>
  <c r="J46" i="3"/>
  <c r="J53" i="3"/>
  <c r="I11" i="3"/>
  <c r="I29" i="3" s="1"/>
  <c r="I28" i="3"/>
  <c r="I35" i="3"/>
  <c r="I38" i="3"/>
  <c r="I42" i="3"/>
  <c r="I43" i="3"/>
  <c r="I44" i="3"/>
  <c r="I45" i="3"/>
  <c r="I46" i="3"/>
  <c r="I53" i="3"/>
  <c r="H11" i="3"/>
  <c r="H29" i="3" s="1"/>
  <c r="H28" i="3"/>
  <c r="H35" i="3"/>
  <c r="H38" i="3"/>
  <c r="H42" i="3"/>
  <c r="H43" i="3"/>
  <c r="H44" i="3"/>
  <c r="H45" i="3"/>
  <c r="H46" i="3"/>
  <c r="H53" i="3"/>
  <c r="G11" i="3"/>
  <c r="G29" i="3" s="1"/>
  <c r="G28" i="3"/>
  <c r="G35" i="3"/>
  <c r="G38" i="3"/>
  <c r="G42" i="3"/>
  <c r="G43" i="3"/>
  <c r="G44" i="3"/>
  <c r="G45" i="3"/>
  <c r="G46" i="3"/>
  <c r="G53" i="3"/>
  <c r="F11" i="3"/>
  <c r="F29" i="3" s="1"/>
  <c r="F28" i="3"/>
  <c r="F35" i="3"/>
  <c r="F38" i="3"/>
  <c r="F42" i="3"/>
  <c r="F43" i="3"/>
  <c r="F44" i="3"/>
  <c r="F45" i="3"/>
  <c r="F46" i="3"/>
  <c r="F53" i="3"/>
  <c r="E11" i="3"/>
  <c r="E29" i="3" s="1"/>
  <c r="E28" i="3"/>
  <c r="E35" i="3"/>
  <c r="E38" i="3"/>
  <c r="E42" i="3"/>
  <c r="E43" i="3"/>
  <c r="E44" i="3"/>
  <c r="E45" i="3"/>
  <c r="E46" i="3"/>
  <c r="E53" i="3"/>
  <c r="D11" i="3"/>
  <c r="D29" i="3" s="1"/>
  <c r="D28" i="3"/>
  <c r="D35" i="3"/>
  <c r="D38" i="3"/>
  <c r="D21" i="5" s="1"/>
  <c r="D42" i="3"/>
  <c r="D43" i="3"/>
  <c r="D44" i="3"/>
  <c r="D45" i="3"/>
  <c r="D46" i="3"/>
  <c r="D53" i="3"/>
  <c r="C11" i="3"/>
  <c r="C29" i="3" s="1"/>
  <c r="C28" i="3"/>
  <c r="C35" i="3"/>
  <c r="C38" i="3"/>
  <c r="C21" i="5" s="1"/>
  <c r="C42" i="3"/>
  <c r="C43" i="3"/>
  <c r="C44" i="3"/>
  <c r="C45" i="3"/>
  <c r="C46" i="3"/>
  <c r="C53" i="3"/>
  <c r="C16" i="5"/>
  <c r="I28" i="5"/>
  <c r="H28" i="5"/>
  <c r="G28" i="5"/>
  <c r="F28" i="5"/>
  <c r="E28" i="5"/>
  <c r="D28" i="5"/>
  <c r="C28" i="5"/>
  <c r="C11" i="4"/>
  <c r="U11" i="3"/>
  <c r="U29" i="3" s="1"/>
  <c r="U28" i="3"/>
  <c r="U35" i="3"/>
  <c r="U38" i="3"/>
  <c r="U42" i="3"/>
  <c r="U43" i="3"/>
  <c r="U44" i="3"/>
  <c r="U45" i="3"/>
  <c r="U46" i="3"/>
  <c r="U53" i="3"/>
  <c r="DT78" i="3"/>
  <c r="DT79" i="3"/>
  <c r="D82" i="3"/>
  <c r="E79" i="3"/>
  <c r="E78" i="3"/>
  <c r="E81" i="3"/>
  <c r="F75" i="3" s="1"/>
  <c r="AN23" i="3"/>
  <c r="AM23" i="3"/>
  <c r="X17" i="3"/>
  <c r="W17" i="3"/>
  <c r="BG57" i="3"/>
  <c r="BG56" i="3"/>
  <c r="BF57" i="3"/>
  <c r="BF56" i="3"/>
  <c r="BE57" i="3"/>
  <c r="BE56" i="3"/>
  <c r="BD57" i="3"/>
  <c r="BD56" i="3"/>
  <c r="BC57" i="3"/>
  <c r="BC56" i="3"/>
  <c r="BB57" i="3"/>
  <c r="BB56" i="3"/>
  <c r="BA57" i="3"/>
  <c r="BA56" i="3"/>
  <c r="AZ57" i="3"/>
  <c r="AZ56" i="3"/>
  <c r="AY57" i="3"/>
  <c r="AY56" i="3"/>
  <c r="AX57" i="3"/>
  <c r="AX56" i="3"/>
  <c r="AW57" i="3"/>
  <c r="AW56" i="3"/>
  <c r="AV57" i="3"/>
  <c r="AV56" i="3"/>
  <c r="AU57" i="3"/>
  <c r="AU56" i="3"/>
  <c r="AT57" i="3"/>
  <c r="AT56" i="3"/>
  <c r="AS57" i="3"/>
  <c r="AS56" i="3"/>
  <c r="AR57" i="3"/>
  <c r="AR56" i="3"/>
  <c r="AQ57" i="3"/>
  <c r="AQ56" i="3"/>
  <c r="AP57" i="3"/>
  <c r="AP56" i="3"/>
  <c r="AO57" i="3"/>
  <c r="AO56" i="3"/>
  <c r="AN57" i="3"/>
  <c r="AN56" i="3"/>
  <c r="AM57" i="3"/>
  <c r="AM56" i="3"/>
  <c r="AL57" i="3"/>
  <c r="AL56" i="3"/>
  <c r="AK57" i="3"/>
  <c r="AK56" i="3"/>
  <c r="AJ57" i="3"/>
  <c r="AJ56" i="3"/>
  <c r="AI57" i="3"/>
  <c r="AI56" i="3"/>
  <c r="AH57" i="3"/>
  <c r="AH56" i="3"/>
  <c r="AG57" i="3"/>
  <c r="AG56" i="3"/>
  <c r="AF57" i="3"/>
  <c r="AF56" i="3"/>
  <c r="AE57" i="3"/>
  <c r="AE56" i="3"/>
  <c r="AD57" i="3"/>
  <c r="AD56" i="3"/>
  <c r="AC57" i="3"/>
  <c r="AC56" i="3"/>
  <c r="AB57" i="3"/>
  <c r="AB56" i="3"/>
  <c r="AA57" i="3"/>
  <c r="AA56" i="3"/>
  <c r="Z57" i="3"/>
  <c r="Z56" i="3"/>
  <c r="Y57" i="3"/>
  <c r="Y56" i="3"/>
  <c r="X57" i="3"/>
  <c r="X56" i="3"/>
  <c r="W57" i="3"/>
  <c r="W56" i="3"/>
  <c r="V57" i="3"/>
  <c r="V56" i="3"/>
  <c r="U57" i="3"/>
  <c r="U56" i="3"/>
  <c r="T57" i="3"/>
  <c r="T56" i="3"/>
  <c r="S57" i="3"/>
  <c r="S56" i="3"/>
  <c r="R57" i="3"/>
  <c r="R56" i="3"/>
  <c r="Q57" i="3"/>
  <c r="Q56" i="3"/>
  <c r="P57" i="3"/>
  <c r="P56" i="3"/>
  <c r="O57" i="3"/>
  <c r="O56" i="3"/>
  <c r="N57" i="3"/>
  <c r="N56" i="3"/>
  <c r="M57" i="3"/>
  <c r="M56" i="3"/>
  <c r="L57" i="3"/>
  <c r="L56" i="3"/>
  <c r="K57" i="3"/>
  <c r="K56" i="3"/>
  <c r="J57" i="3"/>
  <c r="J56" i="3"/>
  <c r="I57" i="3"/>
  <c r="I56" i="3"/>
  <c r="H57" i="3"/>
  <c r="H56" i="3"/>
  <c r="G57" i="3"/>
  <c r="G56" i="3"/>
  <c r="F57" i="3"/>
  <c r="F56" i="3"/>
  <c r="E57" i="3"/>
  <c r="E56" i="3"/>
  <c r="D57" i="3"/>
  <c r="D56" i="3"/>
  <c r="C57" i="3"/>
  <c r="C56" i="3"/>
  <c r="C21" i="7"/>
  <c r="D21" i="7"/>
  <c r="D27" i="7" s="1"/>
  <c r="E21" i="7"/>
  <c r="E27" i="7" s="1"/>
  <c r="F21" i="7"/>
  <c r="F27" i="7" s="1"/>
  <c r="G21" i="7"/>
  <c r="G27" i="7" s="1"/>
  <c r="H21" i="7"/>
  <c r="H27" i="7" s="1"/>
  <c r="I21" i="7"/>
  <c r="I27" i="7" s="1"/>
  <c r="J21" i="7"/>
  <c r="J27" i="7" s="1"/>
  <c r="K21" i="7"/>
  <c r="K27" i="7" s="1"/>
  <c r="L21" i="7"/>
  <c r="L27" i="7" s="1"/>
  <c r="M21" i="7"/>
  <c r="M27" i="7" s="1"/>
  <c r="DU82" i="3"/>
  <c r="DW82" i="3"/>
  <c r="EE82" i="3"/>
  <c r="I31" i="5"/>
  <c r="DY82" i="3"/>
  <c r="EA82" i="3"/>
  <c r="E31" i="5"/>
  <c r="K31" i="5"/>
  <c r="L31" i="5"/>
  <c r="F31" i="5"/>
  <c r="G31" i="5"/>
  <c r="EC82" i="3"/>
  <c r="X23" i="3"/>
  <c r="V23" i="3"/>
  <c r="U23" i="3"/>
  <c r="S23" i="3"/>
  <c r="Q23" i="3"/>
  <c r="O23" i="3"/>
  <c r="N23" i="3"/>
  <c r="M23" i="3"/>
  <c r="K23" i="3"/>
  <c r="H23" i="3"/>
  <c r="G23" i="3"/>
  <c r="D23" i="3"/>
  <c r="V17" i="3"/>
  <c r="T17" i="3"/>
  <c r="S17" i="3"/>
  <c r="Q17" i="3"/>
  <c r="P17" i="3"/>
  <c r="O17" i="3"/>
  <c r="N17" i="3"/>
  <c r="M17" i="3"/>
  <c r="L17" i="3"/>
  <c r="J17" i="3"/>
  <c r="I17" i="3"/>
  <c r="G17" i="3"/>
  <c r="F17" i="3"/>
  <c r="D17" i="3"/>
  <c r="J23" i="3"/>
  <c r="E23" i="3"/>
  <c r="AL23" i="3"/>
  <c r="AK23" i="3"/>
  <c r="AJ23" i="3"/>
  <c r="AI23" i="3"/>
  <c r="AH23" i="3"/>
  <c r="AG23" i="3"/>
  <c r="AF23" i="3"/>
  <c r="AE23" i="3"/>
  <c r="AC23" i="3"/>
  <c r="AB23" i="3"/>
  <c r="AA23" i="3"/>
  <c r="Z23" i="3"/>
  <c r="T23" i="3"/>
  <c r="L23" i="3"/>
  <c r="F23" i="3"/>
  <c r="E17" i="3"/>
  <c r="D31" i="5"/>
  <c r="H31" i="5"/>
  <c r="J31" i="5"/>
  <c r="EE57" i="3" l="1"/>
  <c r="EE56" i="3"/>
  <c r="EE54" i="3"/>
  <c r="EE55" i="3"/>
  <c r="EE31" i="3"/>
  <c r="EE37" i="3"/>
  <c r="ED57" i="3"/>
  <c r="ED56" i="3"/>
  <c r="ED54" i="3"/>
  <c r="ED55" i="3"/>
  <c r="ED31" i="3"/>
  <c r="ED37" i="3"/>
  <c r="EC57" i="3"/>
  <c r="EC56" i="3"/>
  <c r="EC54" i="3"/>
  <c r="EC55" i="3"/>
  <c r="EC31" i="3"/>
  <c r="EC37" i="3"/>
  <c r="EB57" i="3"/>
  <c r="EB56" i="3"/>
  <c r="EB54" i="3"/>
  <c r="EB55" i="3"/>
  <c r="EB31" i="3"/>
  <c r="EB37" i="3"/>
  <c r="EA57" i="3"/>
  <c r="EA56" i="3"/>
  <c r="EA54" i="3"/>
  <c r="EA55" i="3"/>
  <c r="EA31" i="3"/>
  <c r="EA37" i="3"/>
  <c r="DZ57" i="3"/>
  <c r="DZ56" i="3"/>
  <c r="DZ54" i="3"/>
  <c r="DZ55" i="3"/>
  <c r="DZ31" i="3"/>
  <c r="DZ37" i="3"/>
  <c r="DY57" i="3"/>
  <c r="DY56" i="3"/>
  <c r="DY54" i="3"/>
  <c r="DY55" i="3"/>
  <c r="DY31" i="3"/>
  <c r="DY37" i="3"/>
  <c r="DX57" i="3"/>
  <c r="DX56" i="3"/>
  <c r="DX54" i="3"/>
  <c r="DX55" i="3"/>
  <c r="DX31" i="3"/>
  <c r="DX37" i="3"/>
  <c r="DW57" i="3"/>
  <c r="DW56" i="3"/>
  <c r="DW54" i="3"/>
  <c r="DW55" i="3"/>
  <c r="DW31" i="3"/>
  <c r="DW37" i="3"/>
  <c r="DV57" i="3"/>
  <c r="DV56" i="3"/>
  <c r="DV54" i="3"/>
  <c r="DV55" i="3"/>
  <c r="DV31" i="3"/>
  <c r="DV37" i="3"/>
  <c r="DU57" i="3"/>
  <c r="DU56" i="3"/>
  <c r="DU54" i="3"/>
  <c r="DU55" i="3"/>
  <c r="DU31" i="3"/>
  <c r="DU37" i="3"/>
  <c r="DT57" i="3"/>
  <c r="DT56" i="3"/>
  <c r="DT54" i="3"/>
  <c r="DT55" i="3"/>
  <c r="DT31" i="3"/>
  <c r="DT37" i="3"/>
  <c r="DS57" i="3"/>
  <c r="DS56" i="3"/>
  <c r="DS54" i="3"/>
  <c r="DS55" i="3"/>
  <c r="DS31" i="3"/>
  <c r="M17" i="5" s="1"/>
  <c r="P41" i="1" s="1"/>
  <c r="DS37" i="3"/>
  <c r="DR57" i="3"/>
  <c r="DR56" i="3"/>
  <c r="DR54" i="3"/>
  <c r="DR55" i="3"/>
  <c r="DR31" i="3"/>
  <c r="DR37" i="3"/>
  <c r="DQ57" i="3"/>
  <c r="DQ56" i="3"/>
  <c r="DQ54" i="3"/>
  <c r="DQ55" i="3"/>
  <c r="DQ31" i="3"/>
  <c r="DQ37" i="3"/>
  <c r="DP57" i="3"/>
  <c r="DP56" i="3"/>
  <c r="DP54" i="3"/>
  <c r="DP55" i="3"/>
  <c r="DP31" i="3"/>
  <c r="DP37" i="3"/>
  <c r="DO57" i="3"/>
  <c r="DO56" i="3"/>
  <c r="DO54" i="3"/>
  <c r="DO55" i="3"/>
  <c r="DO31" i="3"/>
  <c r="DO37" i="3"/>
  <c r="DN57" i="3"/>
  <c r="DN56" i="3"/>
  <c r="DN54" i="3"/>
  <c r="DN55" i="3"/>
  <c r="DN31" i="3"/>
  <c r="DN37" i="3"/>
  <c r="DM57" i="3"/>
  <c r="DM56" i="3"/>
  <c r="DM54" i="3"/>
  <c r="DM55" i="3"/>
  <c r="DM31" i="3"/>
  <c r="DM37" i="3"/>
  <c r="DL57" i="3"/>
  <c r="DL56" i="3"/>
  <c r="DL54" i="3"/>
  <c r="DL55" i="3"/>
  <c r="DL31" i="3"/>
  <c r="DL37" i="3"/>
  <c r="DK57" i="3"/>
  <c r="DK56" i="3"/>
  <c r="DK54" i="3"/>
  <c r="DK55" i="3"/>
  <c r="DK31" i="3"/>
  <c r="DK37" i="3"/>
  <c r="DJ57" i="3"/>
  <c r="DJ56" i="3"/>
  <c r="DJ54" i="3"/>
  <c r="DJ55" i="3"/>
  <c r="DJ31" i="3"/>
  <c r="DJ37" i="3"/>
  <c r="DI57" i="3"/>
  <c r="DI56" i="3"/>
  <c r="DI54" i="3"/>
  <c r="DI55" i="3"/>
  <c r="DI31" i="3"/>
  <c r="DI37" i="3"/>
  <c r="DH57" i="3"/>
  <c r="DH56" i="3"/>
  <c r="DH54" i="3"/>
  <c r="DH55" i="3"/>
  <c r="DH31" i="3"/>
  <c r="DH37" i="3"/>
  <c r="M18" i="5"/>
  <c r="M25" i="5"/>
  <c r="DG57" i="3"/>
  <c r="DG56" i="3"/>
  <c r="DG54" i="3"/>
  <c r="DG55" i="3"/>
  <c r="DG31" i="3"/>
  <c r="L17" i="5" s="1"/>
  <c r="O41" i="1" s="1"/>
  <c r="DG37" i="3"/>
  <c r="DF57" i="3"/>
  <c r="DF56" i="3"/>
  <c r="DF54" i="3"/>
  <c r="DF55" i="3"/>
  <c r="DF31" i="3"/>
  <c r="DF37" i="3"/>
  <c r="DE57" i="3"/>
  <c r="DE56" i="3"/>
  <c r="DE54" i="3"/>
  <c r="DE55" i="3"/>
  <c r="DE31" i="3"/>
  <c r="DE37" i="3"/>
  <c r="DD57" i="3"/>
  <c r="DD56" i="3"/>
  <c r="DD54" i="3"/>
  <c r="DD55" i="3"/>
  <c r="DD31" i="3"/>
  <c r="DD37" i="3"/>
  <c r="DC57" i="3"/>
  <c r="DC56" i="3"/>
  <c r="DC54" i="3"/>
  <c r="DC55" i="3"/>
  <c r="DC31" i="3"/>
  <c r="DC37" i="3"/>
  <c r="DB57" i="3"/>
  <c r="DB56" i="3"/>
  <c r="DB54" i="3"/>
  <c r="DB55" i="3"/>
  <c r="DB31" i="3"/>
  <c r="DB37" i="3"/>
  <c r="DA57" i="3"/>
  <c r="DA56" i="3"/>
  <c r="DA54" i="3"/>
  <c r="DA55" i="3"/>
  <c r="DA31" i="3"/>
  <c r="DA37" i="3"/>
  <c r="CZ57" i="3"/>
  <c r="CZ56" i="3"/>
  <c r="CZ54" i="3"/>
  <c r="CZ55" i="3"/>
  <c r="CZ31" i="3"/>
  <c r="CZ37" i="3"/>
  <c r="CY57" i="3"/>
  <c r="CY56" i="3"/>
  <c r="CY54" i="3"/>
  <c r="CY55" i="3"/>
  <c r="CY31" i="3"/>
  <c r="CY37" i="3"/>
  <c r="CX57" i="3"/>
  <c r="CX56" i="3"/>
  <c r="CX54" i="3"/>
  <c r="CX55" i="3"/>
  <c r="CX31" i="3"/>
  <c r="CX37" i="3"/>
  <c r="CW57" i="3"/>
  <c r="CW56" i="3"/>
  <c r="CW54" i="3"/>
  <c r="CW55" i="3"/>
  <c r="CW31" i="3"/>
  <c r="CW37" i="3"/>
  <c r="CV57" i="3"/>
  <c r="CV56" i="3"/>
  <c r="CV54" i="3"/>
  <c r="CV55" i="3"/>
  <c r="L27" i="5" s="1"/>
  <c r="CV31" i="3"/>
  <c r="CV37" i="3"/>
  <c r="L20" i="5" s="1"/>
  <c r="L18" i="5"/>
  <c r="L25" i="5"/>
  <c r="CU57" i="3"/>
  <c r="CU56" i="3"/>
  <c r="CU54" i="3"/>
  <c r="CU55" i="3"/>
  <c r="CU31" i="3"/>
  <c r="K17" i="5" s="1"/>
  <c r="N41" i="1" s="1"/>
  <c r="CU37" i="3"/>
  <c r="CT57" i="3"/>
  <c r="CT56" i="3"/>
  <c r="CT54" i="3"/>
  <c r="CT55" i="3"/>
  <c r="CT31" i="3"/>
  <c r="CT37" i="3"/>
  <c r="CS57" i="3"/>
  <c r="CS56" i="3"/>
  <c r="CS54" i="3"/>
  <c r="CS55" i="3"/>
  <c r="CS31" i="3"/>
  <c r="CS37" i="3"/>
  <c r="CR57" i="3"/>
  <c r="CR56" i="3"/>
  <c r="CR54" i="3"/>
  <c r="CR55" i="3"/>
  <c r="CR31" i="3"/>
  <c r="CR37" i="3"/>
  <c r="CQ57" i="3"/>
  <c r="CQ56" i="3"/>
  <c r="CQ54" i="3"/>
  <c r="CQ55" i="3"/>
  <c r="CQ31" i="3"/>
  <c r="CQ37" i="3"/>
  <c r="CP57" i="3"/>
  <c r="CP56" i="3"/>
  <c r="CP54" i="3"/>
  <c r="CP55" i="3"/>
  <c r="CP31" i="3"/>
  <c r="CP37" i="3"/>
  <c r="CO57" i="3"/>
  <c r="CO56" i="3"/>
  <c r="CO54" i="3"/>
  <c r="CO55" i="3"/>
  <c r="CO31" i="3"/>
  <c r="CO37" i="3"/>
  <c r="CN57" i="3"/>
  <c r="CN56" i="3"/>
  <c r="CN54" i="3"/>
  <c r="CN55" i="3"/>
  <c r="CN31" i="3"/>
  <c r="CN37" i="3"/>
  <c r="CM57" i="3"/>
  <c r="CM56" i="3"/>
  <c r="CM54" i="3"/>
  <c r="CM55" i="3"/>
  <c r="CM31" i="3"/>
  <c r="CM37" i="3"/>
  <c r="CL57" i="3"/>
  <c r="CL56" i="3"/>
  <c r="CL54" i="3"/>
  <c r="CL55" i="3"/>
  <c r="CL31" i="3"/>
  <c r="CL37" i="3"/>
  <c r="CK57" i="3"/>
  <c r="CK56" i="3"/>
  <c r="CK54" i="3"/>
  <c r="CK55" i="3"/>
  <c r="CK31" i="3"/>
  <c r="CK37" i="3"/>
  <c r="CJ57" i="3"/>
  <c r="CJ56" i="3"/>
  <c r="CJ54" i="3"/>
  <c r="K26" i="5" s="1"/>
  <c r="CJ55" i="3"/>
  <c r="K27" i="5" s="1"/>
  <c r="CJ31" i="3"/>
  <c r="CJ37" i="3"/>
  <c r="K20" i="5" s="1"/>
  <c r="K18" i="5"/>
  <c r="K25" i="5"/>
  <c r="CI57" i="3"/>
  <c r="CI56" i="3"/>
  <c r="CI54" i="3"/>
  <c r="CI55" i="3"/>
  <c r="CI31" i="3"/>
  <c r="J17" i="5" s="1"/>
  <c r="M41" i="1" s="1"/>
  <c r="CI37" i="3"/>
  <c r="CH57" i="3"/>
  <c r="CH56" i="3"/>
  <c r="CH54" i="3"/>
  <c r="CH55" i="3"/>
  <c r="CH31" i="3"/>
  <c r="CH37" i="3"/>
  <c r="CG57" i="3"/>
  <c r="CG56" i="3"/>
  <c r="CG54" i="3"/>
  <c r="CG55" i="3"/>
  <c r="CG31" i="3"/>
  <c r="CG37" i="3"/>
  <c r="CF57" i="3"/>
  <c r="CF56" i="3"/>
  <c r="CF54" i="3"/>
  <c r="CF55" i="3"/>
  <c r="CF31" i="3"/>
  <c r="CF37" i="3"/>
  <c r="CE57" i="3"/>
  <c r="CE56" i="3"/>
  <c r="CE54" i="3"/>
  <c r="CE55" i="3"/>
  <c r="CE31" i="3"/>
  <c r="CE37" i="3"/>
  <c r="CD57" i="3"/>
  <c r="CD56" i="3"/>
  <c r="CD54" i="3"/>
  <c r="CD55" i="3"/>
  <c r="CD31" i="3"/>
  <c r="CD37" i="3"/>
  <c r="CC57" i="3"/>
  <c r="CC56" i="3"/>
  <c r="CC54" i="3"/>
  <c r="CC55" i="3"/>
  <c r="CC31" i="3"/>
  <c r="CC37" i="3"/>
  <c r="CC36" i="3"/>
  <c r="CC39" i="3" s="1"/>
  <c r="CB57" i="3"/>
  <c r="CB56" i="3"/>
  <c r="CB54" i="3"/>
  <c r="CB55" i="3"/>
  <c r="CB31" i="3"/>
  <c r="CB37" i="3"/>
  <c r="CA57" i="3"/>
  <c r="CA56" i="3"/>
  <c r="CA54" i="3"/>
  <c r="CA55" i="3"/>
  <c r="CA31" i="3"/>
  <c r="CA37" i="3"/>
  <c r="BZ57" i="3"/>
  <c r="BZ56" i="3"/>
  <c r="BZ54" i="3"/>
  <c r="BZ55" i="3"/>
  <c r="BZ31" i="3"/>
  <c r="BZ37" i="3"/>
  <c r="BY57" i="3"/>
  <c r="BY56" i="3"/>
  <c r="BY54" i="3"/>
  <c r="BY55" i="3"/>
  <c r="BY31" i="3"/>
  <c r="BY37" i="3"/>
  <c r="BX57" i="3"/>
  <c r="BX56" i="3"/>
  <c r="BX54" i="3"/>
  <c r="J26" i="5" s="1"/>
  <c r="BX55" i="3"/>
  <c r="J27" i="5" s="1"/>
  <c r="BX31" i="3"/>
  <c r="BX37" i="3"/>
  <c r="J20" i="5" s="1"/>
  <c r="J18" i="5"/>
  <c r="J25" i="5"/>
  <c r="BW57" i="3"/>
  <c r="BW56" i="3"/>
  <c r="BW54" i="3"/>
  <c r="BW55" i="3"/>
  <c r="BW31" i="3"/>
  <c r="I17" i="5" s="1"/>
  <c r="L41" i="1" s="1"/>
  <c r="BW37" i="3"/>
  <c r="BV57" i="3"/>
  <c r="BV56" i="3"/>
  <c r="BV54" i="3"/>
  <c r="BV55" i="3"/>
  <c r="BV31" i="3"/>
  <c r="BV37" i="3"/>
  <c r="BU57" i="3"/>
  <c r="BU56" i="3"/>
  <c r="BU54" i="3"/>
  <c r="BU55" i="3"/>
  <c r="BU31" i="3"/>
  <c r="BU37" i="3"/>
  <c r="BT57" i="3"/>
  <c r="BT56" i="3"/>
  <c r="BT54" i="3"/>
  <c r="BT55" i="3"/>
  <c r="BT31" i="3"/>
  <c r="BT37" i="3"/>
  <c r="BS57" i="3"/>
  <c r="BS56" i="3"/>
  <c r="BS54" i="3"/>
  <c r="BS55" i="3"/>
  <c r="BS31" i="3"/>
  <c r="BS37" i="3"/>
  <c r="BR57" i="3"/>
  <c r="BR56" i="3"/>
  <c r="BR54" i="3"/>
  <c r="BR55" i="3"/>
  <c r="BR31" i="3"/>
  <c r="BR37" i="3"/>
  <c r="BR36" i="3"/>
  <c r="BR39" i="3" s="1"/>
  <c r="BQ57" i="3"/>
  <c r="BQ56" i="3"/>
  <c r="BQ54" i="3"/>
  <c r="BQ55" i="3"/>
  <c r="BQ31" i="3"/>
  <c r="BQ37" i="3"/>
  <c r="BQ36" i="3"/>
  <c r="BQ39" i="3" s="1"/>
  <c r="BP57" i="3"/>
  <c r="BP56" i="3"/>
  <c r="BP54" i="3"/>
  <c r="BP55" i="3"/>
  <c r="BP31" i="3"/>
  <c r="BP37" i="3"/>
  <c r="BO57" i="3"/>
  <c r="BO56" i="3"/>
  <c r="BO54" i="3"/>
  <c r="BO55" i="3"/>
  <c r="BO31" i="3"/>
  <c r="BO37" i="3"/>
  <c r="BO36" i="3"/>
  <c r="BO39" i="3" s="1"/>
  <c r="BN57" i="3"/>
  <c r="BN56" i="3"/>
  <c r="BN54" i="3"/>
  <c r="BN55" i="3"/>
  <c r="BN31" i="3"/>
  <c r="BN37" i="3"/>
  <c r="BM57" i="3"/>
  <c r="BM56" i="3"/>
  <c r="BM54" i="3"/>
  <c r="BM55" i="3"/>
  <c r="BM31" i="3"/>
  <c r="BM37" i="3"/>
  <c r="BL57" i="3"/>
  <c r="BL56" i="3"/>
  <c r="BL54" i="3"/>
  <c r="BL55" i="3"/>
  <c r="BL31" i="3"/>
  <c r="BL37" i="3"/>
  <c r="I18" i="5"/>
  <c r="I25" i="5"/>
  <c r="BK57" i="3"/>
  <c r="BK56" i="3"/>
  <c r="BK54" i="3"/>
  <c r="BK55" i="3"/>
  <c r="BK31" i="3"/>
  <c r="H17" i="5" s="1"/>
  <c r="K41" i="1" s="1"/>
  <c r="BK37" i="3"/>
  <c r="BJ57" i="3"/>
  <c r="BJ56" i="3"/>
  <c r="BJ54" i="3"/>
  <c r="BJ55" i="3"/>
  <c r="BJ31" i="3"/>
  <c r="BJ37" i="3"/>
  <c r="BI57" i="3"/>
  <c r="BI56" i="3"/>
  <c r="BI54" i="3"/>
  <c r="BI55" i="3"/>
  <c r="BI31" i="3"/>
  <c r="BI37" i="3"/>
  <c r="BH57" i="3"/>
  <c r="BH56" i="3"/>
  <c r="BH54" i="3"/>
  <c r="BH55" i="3"/>
  <c r="BH31" i="3"/>
  <c r="BH37" i="3"/>
  <c r="BG54" i="3"/>
  <c r="BG55" i="3"/>
  <c r="BG31" i="3"/>
  <c r="BG37" i="3"/>
  <c r="BF54" i="3"/>
  <c r="BF55" i="3"/>
  <c r="BF31" i="3"/>
  <c r="BF37" i="3"/>
  <c r="BE54" i="3"/>
  <c r="BE55" i="3"/>
  <c r="BE31" i="3"/>
  <c r="BE37" i="3"/>
  <c r="BD54" i="3"/>
  <c r="BD55" i="3"/>
  <c r="BD31" i="3"/>
  <c r="BD37" i="3"/>
  <c r="BC54" i="3"/>
  <c r="BC55" i="3"/>
  <c r="BC31" i="3"/>
  <c r="BC37" i="3"/>
  <c r="BB54" i="3"/>
  <c r="BB55" i="3"/>
  <c r="BB31" i="3"/>
  <c r="BB37" i="3"/>
  <c r="BA54" i="3"/>
  <c r="BA55" i="3"/>
  <c r="BA31" i="3"/>
  <c r="BA37" i="3"/>
  <c r="AZ54" i="3"/>
  <c r="AZ55" i="3"/>
  <c r="H27" i="5" s="1"/>
  <c r="AZ31" i="3"/>
  <c r="AZ37" i="3"/>
  <c r="H20" i="5" s="1"/>
  <c r="H18" i="5"/>
  <c r="H25" i="5"/>
  <c r="AY54" i="3"/>
  <c r="AY55" i="3"/>
  <c r="AY31" i="3"/>
  <c r="G17" i="5" s="1"/>
  <c r="J41" i="1" s="1"/>
  <c r="AY37" i="3"/>
  <c r="AX54" i="3"/>
  <c r="AX55" i="3"/>
  <c r="AX31" i="3"/>
  <c r="AX37" i="3"/>
  <c r="AW54" i="3"/>
  <c r="AW55" i="3"/>
  <c r="AW31" i="3"/>
  <c r="AW37" i="3"/>
  <c r="AV54" i="3"/>
  <c r="AV55" i="3"/>
  <c r="AV31" i="3"/>
  <c r="AV37" i="3"/>
  <c r="AU54" i="3"/>
  <c r="AU55" i="3"/>
  <c r="AU31" i="3"/>
  <c r="AU37" i="3"/>
  <c r="AT54" i="3"/>
  <c r="AT55" i="3"/>
  <c r="AT31" i="3"/>
  <c r="AT37" i="3"/>
  <c r="AS54" i="3"/>
  <c r="AS55" i="3"/>
  <c r="AS31" i="3"/>
  <c r="AS37" i="3"/>
  <c r="AR54" i="3"/>
  <c r="AR55" i="3"/>
  <c r="AR31" i="3"/>
  <c r="AR37" i="3"/>
  <c r="AQ54" i="3"/>
  <c r="AQ55" i="3"/>
  <c r="AQ31" i="3"/>
  <c r="AQ37" i="3"/>
  <c r="AP54" i="3"/>
  <c r="AP55" i="3"/>
  <c r="AP31" i="3"/>
  <c r="AP37" i="3"/>
  <c r="AO54" i="3"/>
  <c r="AO55" i="3"/>
  <c r="AO31" i="3"/>
  <c r="AO37" i="3"/>
  <c r="AN54" i="3"/>
  <c r="AN55" i="3"/>
  <c r="AN31" i="3"/>
  <c r="AN37" i="3"/>
  <c r="G18" i="5"/>
  <c r="G25" i="5"/>
  <c r="AM54" i="3"/>
  <c r="AM55" i="3"/>
  <c r="AM31" i="3"/>
  <c r="F17" i="5" s="1"/>
  <c r="I41" i="1" s="1"/>
  <c r="AM37" i="3"/>
  <c r="AL54" i="3"/>
  <c r="AL55" i="3"/>
  <c r="AL31" i="3"/>
  <c r="AL37" i="3"/>
  <c r="AK54" i="3"/>
  <c r="AK55" i="3"/>
  <c r="AK31" i="3"/>
  <c r="AK37" i="3"/>
  <c r="AK36" i="3"/>
  <c r="AK39" i="3" s="1"/>
  <c r="AJ54" i="3"/>
  <c r="AJ55" i="3"/>
  <c r="AJ31" i="3"/>
  <c r="AJ37" i="3"/>
  <c r="AI54" i="3"/>
  <c r="AI55" i="3"/>
  <c r="AI31" i="3"/>
  <c r="AI37" i="3"/>
  <c r="AH54" i="3"/>
  <c r="AH55" i="3"/>
  <c r="AH31" i="3"/>
  <c r="AH37" i="3"/>
  <c r="AG54" i="3"/>
  <c r="AG55" i="3"/>
  <c r="AG31" i="3"/>
  <c r="AG37" i="3"/>
  <c r="AF54" i="3"/>
  <c r="AF55" i="3"/>
  <c r="AF31" i="3"/>
  <c r="AF37" i="3"/>
  <c r="AE54" i="3"/>
  <c r="AE55" i="3"/>
  <c r="AE31" i="3"/>
  <c r="AE37" i="3"/>
  <c r="AD54" i="3"/>
  <c r="AD55" i="3"/>
  <c r="AD31" i="3"/>
  <c r="AD37" i="3"/>
  <c r="AC54" i="3"/>
  <c r="AC55" i="3"/>
  <c r="AC31" i="3"/>
  <c r="AC37" i="3"/>
  <c r="AB54" i="3"/>
  <c r="AB55" i="3"/>
  <c r="F27" i="5" s="1"/>
  <c r="AB31" i="3"/>
  <c r="AB37" i="3"/>
  <c r="F20" i="5" s="1"/>
  <c r="F18" i="5"/>
  <c r="F25" i="5"/>
  <c r="AA54" i="3"/>
  <c r="AA55" i="3"/>
  <c r="AA31" i="3"/>
  <c r="E17" i="5" s="1"/>
  <c r="H41" i="1" s="1"/>
  <c r="AA37" i="3"/>
  <c r="Z54" i="3"/>
  <c r="Z55" i="3"/>
  <c r="Z31" i="3"/>
  <c r="Z37" i="3"/>
  <c r="Y54" i="3"/>
  <c r="Y55" i="3"/>
  <c r="Y31" i="3"/>
  <c r="Y37" i="3"/>
  <c r="X54" i="3"/>
  <c r="X55" i="3"/>
  <c r="X31" i="3"/>
  <c r="X37" i="3"/>
  <c r="W54" i="3"/>
  <c r="W55" i="3"/>
  <c r="W31" i="3"/>
  <c r="W37" i="3"/>
  <c r="V54" i="3"/>
  <c r="V55" i="3"/>
  <c r="V31" i="3"/>
  <c r="V37" i="3"/>
  <c r="T54" i="3"/>
  <c r="T55" i="3"/>
  <c r="T31" i="3"/>
  <c r="T37" i="3"/>
  <c r="S31" i="3"/>
  <c r="S37" i="3"/>
  <c r="R54" i="3"/>
  <c r="R55" i="3"/>
  <c r="R31" i="3"/>
  <c r="R37" i="3"/>
  <c r="Q31" i="3"/>
  <c r="Q37" i="3"/>
  <c r="P31" i="3"/>
  <c r="P37" i="3"/>
  <c r="E18" i="5"/>
  <c r="E25" i="5"/>
  <c r="O31" i="3"/>
  <c r="D17" i="5" s="1"/>
  <c r="G41" i="1" s="1"/>
  <c r="O37" i="3"/>
  <c r="N31" i="3"/>
  <c r="N37" i="3"/>
  <c r="M54" i="3"/>
  <c r="M55" i="3"/>
  <c r="M31" i="3"/>
  <c r="M37" i="3"/>
  <c r="L54" i="3"/>
  <c r="L55" i="3"/>
  <c r="L31" i="3"/>
  <c r="L37" i="3"/>
  <c r="K54" i="3"/>
  <c r="K55" i="3"/>
  <c r="K31" i="3"/>
  <c r="K37" i="3"/>
  <c r="J54" i="3"/>
  <c r="J55" i="3"/>
  <c r="J31" i="3"/>
  <c r="J37" i="3"/>
  <c r="I54" i="3"/>
  <c r="I55" i="3"/>
  <c r="I31" i="3"/>
  <c r="I37" i="3"/>
  <c r="H54" i="3"/>
  <c r="H55" i="3"/>
  <c r="H31" i="3"/>
  <c r="H37" i="3"/>
  <c r="G54" i="3"/>
  <c r="G55" i="3"/>
  <c r="G31" i="3"/>
  <c r="G37" i="3"/>
  <c r="F54" i="3"/>
  <c r="F55" i="3"/>
  <c r="F31" i="3"/>
  <c r="F37" i="3"/>
  <c r="E54" i="3"/>
  <c r="E55" i="3"/>
  <c r="E31" i="3"/>
  <c r="E37" i="3"/>
  <c r="D54" i="3"/>
  <c r="D55" i="3"/>
  <c r="D31" i="3"/>
  <c r="D37" i="3"/>
  <c r="D20" i="5" s="1"/>
  <c r="D18" i="5"/>
  <c r="D25" i="5"/>
  <c r="C54" i="3"/>
  <c r="C55" i="3"/>
  <c r="C31" i="3"/>
  <c r="C17" i="5" s="1"/>
  <c r="F41" i="1" s="1"/>
  <c r="C37" i="3"/>
  <c r="C20" i="5" s="1"/>
  <c r="C18" i="5"/>
  <c r="C25" i="5"/>
  <c r="D11" i="4"/>
  <c r="U54" i="3"/>
  <c r="U55" i="3"/>
  <c r="U31" i="3"/>
  <c r="U37" i="3"/>
  <c r="F79" i="3"/>
  <c r="F78" i="3"/>
  <c r="F81" i="3"/>
  <c r="G75" i="3" s="1"/>
  <c r="C27" i="7"/>
  <c r="M22" i="7"/>
  <c r="L22" i="7"/>
  <c r="K22" i="7"/>
  <c r="J22" i="7"/>
  <c r="I22" i="7"/>
  <c r="H22" i="7"/>
  <c r="G22" i="7"/>
  <c r="F22" i="7"/>
  <c r="E22" i="7"/>
  <c r="D22" i="7"/>
  <c r="C22" i="7"/>
  <c r="EE47" i="3"/>
  <c r="ED47" i="3"/>
  <c r="EC47" i="3"/>
  <c r="EB47" i="3"/>
  <c r="EA47" i="3"/>
  <c r="DZ47" i="3"/>
  <c r="DY47" i="3"/>
  <c r="DX47" i="3"/>
  <c r="DW47" i="3"/>
  <c r="DV47" i="3"/>
  <c r="DU47" i="3"/>
  <c r="DT47" i="3"/>
  <c r="DR47" i="3"/>
  <c r="DN47" i="3"/>
  <c r="CI47" i="3"/>
  <c r="CG47" i="3"/>
  <c r="BX47" i="3"/>
  <c r="BM47" i="3"/>
  <c r="BL47" i="3"/>
  <c r="Y47" i="3"/>
  <c r="DM47" i="3"/>
  <c r="DL47" i="3"/>
  <c r="DK47" i="3"/>
  <c r="DJ47" i="3"/>
  <c r="DI47" i="3"/>
  <c r="M21" i="5"/>
  <c r="DH47" i="3"/>
  <c r="DG47" i="3"/>
  <c r="DF47" i="3"/>
  <c r="DE47" i="3"/>
  <c r="DD47" i="3"/>
  <c r="DC47" i="3"/>
  <c r="DB47" i="3"/>
  <c r="DA47" i="3"/>
  <c r="CZ47" i="3"/>
  <c r="CY47" i="3"/>
  <c r="CX47" i="3"/>
  <c r="CW47" i="3"/>
  <c r="CV47" i="3"/>
  <c r="CS47" i="3"/>
  <c r="CR47" i="3"/>
  <c r="CQ47" i="3"/>
  <c r="CP47" i="3"/>
  <c r="CO47" i="3"/>
  <c r="CN47" i="3"/>
  <c r="CL47" i="3"/>
  <c r="CF47" i="3"/>
  <c r="BV47" i="3"/>
  <c r="BU47" i="3"/>
  <c r="BT47" i="3"/>
  <c r="BS47" i="3"/>
  <c r="BP47" i="3"/>
  <c r="AE47" i="3"/>
  <c r="AD47" i="3"/>
  <c r="X47" i="3"/>
  <c r="V47" i="3"/>
  <c r="CU47" i="3"/>
  <c r="CT47" i="3"/>
  <c r="CM47" i="3"/>
  <c r="CH47" i="3"/>
  <c r="CD47" i="3"/>
  <c r="BK47" i="3"/>
  <c r="AF47" i="3"/>
  <c r="AC47" i="3"/>
  <c r="Z47" i="3"/>
  <c r="W47" i="3"/>
  <c r="CB47" i="3"/>
  <c r="CA47" i="3"/>
  <c r="BZ47" i="3"/>
  <c r="BY47" i="3"/>
  <c r="BJ47" i="3"/>
  <c r="BI47" i="3"/>
  <c r="BH47" i="3"/>
  <c r="BG47" i="3"/>
  <c r="BF47" i="3"/>
  <c r="BE47" i="3"/>
  <c r="BD47" i="3"/>
  <c r="BC47" i="3"/>
  <c r="BB47" i="3"/>
  <c r="BA47" i="3"/>
  <c r="H21" i="5"/>
  <c r="AZ47" i="3"/>
  <c r="AY47" i="3"/>
  <c r="AX47" i="3"/>
  <c r="AW47" i="3"/>
  <c r="AV47" i="3"/>
  <c r="AU47" i="3"/>
  <c r="AT47" i="3"/>
  <c r="AS47" i="3"/>
  <c r="AR47" i="3"/>
  <c r="AQ47" i="3"/>
  <c r="AP47" i="3"/>
  <c r="AO47" i="3"/>
  <c r="AN47" i="3"/>
  <c r="AM47" i="3"/>
  <c r="AL47" i="3"/>
  <c r="AG47" i="3"/>
  <c r="T47" i="3"/>
  <c r="S29" i="3"/>
  <c r="S47" i="3"/>
  <c r="R47" i="3"/>
  <c r="Q29" i="3"/>
  <c r="Q47" i="3"/>
  <c r="P29" i="3"/>
  <c r="P47" i="3"/>
  <c r="O29" i="3"/>
  <c r="O47" i="3"/>
  <c r="N29" i="3"/>
  <c r="N47" i="3"/>
  <c r="M47" i="3"/>
  <c r="L47" i="3"/>
  <c r="K47" i="3"/>
  <c r="J47" i="3"/>
  <c r="I47" i="3"/>
  <c r="H47" i="3"/>
  <c r="G47" i="3"/>
  <c r="F47" i="3"/>
  <c r="E47" i="3"/>
  <c r="D47" i="3"/>
  <c r="C47" i="3"/>
  <c r="U47" i="3"/>
  <c r="DT82" i="3"/>
  <c r="AB47" i="3"/>
  <c r="DS47" i="3"/>
  <c r="DQ47" i="3"/>
  <c r="DP47" i="3"/>
  <c r="DO47" i="3"/>
  <c r="CK47" i="3"/>
  <c r="CJ47" i="3"/>
  <c r="CE47" i="3"/>
  <c r="BW47" i="3"/>
  <c r="BN47" i="3"/>
  <c r="AJ47" i="3"/>
  <c r="AI47" i="3"/>
  <c r="AH47" i="3"/>
  <c r="AA47" i="3"/>
  <c r="E82" i="3"/>
  <c r="F82" i="3" l="1"/>
  <c r="CC60" i="3"/>
  <c r="CC61" i="3" s="1"/>
  <c r="CC48" i="3"/>
  <c r="CC49" i="3" s="1"/>
  <c r="CC50" i="3" s="1"/>
  <c r="BV66" i="3"/>
  <c r="BV70" i="3" s="1"/>
  <c r="BU66" i="3"/>
  <c r="BU70" i="3" s="1"/>
  <c r="BT66" i="3"/>
  <c r="BT70" i="3" s="1"/>
  <c r="BS66" i="3"/>
  <c r="BS70" i="3" s="1"/>
  <c r="BR66" i="3"/>
  <c r="BR70" i="3" s="1"/>
  <c r="BR60" i="3"/>
  <c r="BR61" i="3" s="1"/>
  <c r="BR62" i="3" s="1"/>
  <c r="BR50" i="3"/>
  <c r="BR48" i="3"/>
  <c r="BR49" i="3" s="1"/>
  <c r="BQ66" i="3"/>
  <c r="BQ70" i="3" s="1"/>
  <c r="BQ60" i="3"/>
  <c r="BQ61" i="3" s="1"/>
  <c r="BQ48" i="3"/>
  <c r="BQ49" i="3" s="1"/>
  <c r="BQ50" i="3" s="1"/>
  <c r="BP66" i="3"/>
  <c r="BP70" i="3" s="1"/>
  <c r="BO66" i="3"/>
  <c r="BO70" i="3" s="1"/>
  <c r="BO60" i="3"/>
  <c r="BO61" i="3" s="1"/>
  <c r="BO48" i="3"/>
  <c r="BO49" i="3" s="1"/>
  <c r="BO50" i="3" s="1"/>
  <c r="BO62" i="3" s="1"/>
  <c r="BN66" i="3"/>
  <c r="BN70" i="3" s="1"/>
  <c r="BM66" i="3"/>
  <c r="BM70" i="3" s="1"/>
  <c r="BL66" i="3"/>
  <c r="I26" i="5"/>
  <c r="BK66" i="3"/>
  <c r="BK70" i="3" s="1"/>
  <c r="BJ66" i="3"/>
  <c r="BJ70" i="3" s="1"/>
  <c r="BI66" i="3"/>
  <c r="BI70" i="3" s="1"/>
  <c r="BH66" i="3"/>
  <c r="BH70" i="3" s="1"/>
  <c r="BG66" i="3"/>
  <c r="BG70" i="3" s="1"/>
  <c r="BF66" i="3"/>
  <c r="BF70" i="3" s="1"/>
  <c r="BE66" i="3"/>
  <c r="BE70" i="3" s="1"/>
  <c r="BD66" i="3"/>
  <c r="BD70" i="3" s="1"/>
  <c r="BC66" i="3"/>
  <c r="BC70" i="3" s="1"/>
  <c r="BB66" i="3"/>
  <c r="BB70" i="3" s="1"/>
  <c r="BA66" i="3"/>
  <c r="BA70" i="3" s="1"/>
  <c r="AZ66" i="3"/>
  <c r="H26" i="5"/>
  <c r="AY66" i="3"/>
  <c r="AY70" i="3" s="1"/>
  <c r="AX66" i="3"/>
  <c r="AX70" i="3" s="1"/>
  <c r="AW66" i="3"/>
  <c r="AW70" i="3" s="1"/>
  <c r="AV66" i="3"/>
  <c r="AV70" i="3" s="1"/>
  <c r="AU66" i="3"/>
  <c r="AU70" i="3" s="1"/>
  <c r="AT66" i="3"/>
  <c r="AT70" i="3" s="1"/>
  <c r="AS66" i="3"/>
  <c r="AS70" i="3" s="1"/>
  <c r="AR66" i="3"/>
  <c r="AR70" i="3" s="1"/>
  <c r="AQ66" i="3"/>
  <c r="AQ70" i="3" s="1"/>
  <c r="AP66" i="3"/>
  <c r="AP70" i="3" s="1"/>
  <c r="AO66" i="3"/>
  <c r="AO70" i="3" s="1"/>
  <c r="AN66" i="3"/>
  <c r="G26" i="5"/>
  <c r="AM66" i="3"/>
  <c r="AM70" i="3" s="1"/>
  <c r="AL66" i="3"/>
  <c r="AL70" i="3" s="1"/>
  <c r="AK66" i="3"/>
  <c r="AK70" i="3" s="1"/>
  <c r="AK60" i="3"/>
  <c r="AK61" i="3" s="1"/>
  <c r="AK48" i="3"/>
  <c r="AK49" i="3" s="1"/>
  <c r="AK50" i="3" s="1"/>
  <c r="AK62" i="3" s="1"/>
  <c r="AJ66" i="3"/>
  <c r="AJ70" i="3" s="1"/>
  <c r="AI66" i="3"/>
  <c r="AI70" i="3" s="1"/>
  <c r="AH66" i="3"/>
  <c r="AH70" i="3" s="1"/>
  <c r="AG66" i="3"/>
  <c r="AG70" i="3" s="1"/>
  <c r="AF66" i="3"/>
  <c r="AF70" i="3" s="1"/>
  <c r="AE66" i="3"/>
  <c r="AE70" i="3" s="1"/>
  <c r="AD66" i="3"/>
  <c r="AD70" i="3" s="1"/>
  <c r="AC66" i="3"/>
  <c r="AC70" i="3" s="1"/>
  <c r="AB66" i="3"/>
  <c r="F26" i="5"/>
  <c r="AA66" i="3"/>
  <c r="AA70" i="3" s="1"/>
  <c r="Z66" i="3"/>
  <c r="Z70" i="3" s="1"/>
  <c r="Y66" i="3"/>
  <c r="Y70" i="3" s="1"/>
  <c r="X66" i="3"/>
  <c r="X70" i="3" s="1"/>
  <c r="W66" i="3"/>
  <c r="W70" i="3" s="1"/>
  <c r="V66" i="3"/>
  <c r="V70" i="3" s="1"/>
  <c r="T66" i="3"/>
  <c r="T70" i="3" s="1"/>
  <c r="R66" i="3"/>
  <c r="R70" i="3" s="1"/>
  <c r="M66" i="3"/>
  <c r="M70" i="3" s="1"/>
  <c r="L66" i="3"/>
  <c r="L70" i="3" s="1"/>
  <c r="K66" i="3"/>
  <c r="K70" i="3" s="1"/>
  <c r="J66" i="3"/>
  <c r="J70" i="3" s="1"/>
  <c r="I66" i="3"/>
  <c r="I70" i="3" s="1"/>
  <c r="H66" i="3"/>
  <c r="H70" i="3" s="1"/>
  <c r="G66" i="3"/>
  <c r="G70" i="3" s="1"/>
  <c r="F66" i="3"/>
  <c r="F70" i="3" s="1"/>
  <c r="E66" i="3"/>
  <c r="E70" i="3" s="1"/>
  <c r="D66" i="3"/>
  <c r="C66" i="3"/>
  <c r="C26" i="5"/>
  <c r="C10" i="4"/>
  <c r="C27" i="5"/>
  <c r="U66" i="3"/>
  <c r="U70" i="3" s="1"/>
  <c r="G79" i="3"/>
  <c r="G78" i="3"/>
  <c r="G81" i="3"/>
  <c r="H75" i="3" s="1"/>
  <c r="C40" i="7"/>
  <c r="C41" i="7" s="1"/>
  <c r="C61" i="7"/>
  <c r="E12" i="1" s="1"/>
  <c r="EE36" i="3"/>
  <c r="EE39" i="3" s="1"/>
  <c r="ED36" i="3"/>
  <c r="ED39" i="3" s="1"/>
  <c r="EC36" i="3"/>
  <c r="EC39" i="3" s="1"/>
  <c r="EB36" i="3"/>
  <c r="EB39" i="3" s="1"/>
  <c r="EA36" i="3"/>
  <c r="EA39" i="3" s="1"/>
  <c r="DZ36" i="3"/>
  <c r="DZ39" i="3" s="1"/>
  <c r="DY36" i="3"/>
  <c r="DY39" i="3" s="1"/>
  <c r="DX36" i="3"/>
  <c r="DX39" i="3" s="1"/>
  <c r="DW36" i="3"/>
  <c r="DW39" i="3" s="1"/>
  <c r="DV36" i="3"/>
  <c r="DV39" i="3" s="1"/>
  <c r="DU36" i="3"/>
  <c r="DU39" i="3" s="1"/>
  <c r="DT36" i="3"/>
  <c r="DT39" i="3" s="1"/>
  <c r="DR36" i="3"/>
  <c r="DR39" i="3" s="1"/>
  <c r="DN36" i="3"/>
  <c r="DN39" i="3" s="1"/>
  <c r="CI36" i="3"/>
  <c r="CI39" i="3" s="1"/>
  <c r="CG36" i="3"/>
  <c r="CG39" i="3" s="1"/>
  <c r="BX36" i="3"/>
  <c r="BM36" i="3"/>
  <c r="BM39" i="3" s="1"/>
  <c r="BL36" i="3"/>
  <c r="Y36" i="3"/>
  <c r="Y39" i="3" s="1"/>
  <c r="DM36" i="3"/>
  <c r="DM39" i="3" s="1"/>
  <c r="DL36" i="3"/>
  <c r="DL39" i="3" s="1"/>
  <c r="DK36" i="3"/>
  <c r="DK39" i="3" s="1"/>
  <c r="DJ36" i="3"/>
  <c r="DJ39" i="3" s="1"/>
  <c r="DI36" i="3"/>
  <c r="DI39" i="3" s="1"/>
  <c r="DH36" i="3"/>
  <c r="DG36" i="3"/>
  <c r="DG39" i="3" s="1"/>
  <c r="DF36" i="3"/>
  <c r="DF39" i="3" s="1"/>
  <c r="DE36" i="3"/>
  <c r="DE39" i="3" s="1"/>
  <c r="DD36" i="3"/>
  <c r="DD39" i="3" s="1"/>
  <c r="DC36" i="3"/>
  <c r="DC39" i="3" s="1"/>
  <c r="DB36" i="3"/>
  <c r="DB39" i="3" s="1"/>
  <c r="DA36" i="3"/>
  <c r="DA39" i="3" s="1"/>
  <c r="CZ36" i="3"/>
  <c r="CZ39" i="3" s="1"/>
  <c r="CY36" i="3"/>
  <c r="CY39" i="3" s="1"/>
  <c r="CX36" i="3"/>
  <c r="CX39" i="3" s="1"/>
  <c r="CW36" i="3"/>
  <c r="CW39" i="3" s="1"/>
  <c r="CV36" i="3"/>
  <c r="CS36" i="3"/>
  <c r="CS39" i="3" s="1"/>
  <c r="CR36" i="3"/>
  <c r="CR39" i="3" s="1"/>
  <c r="CQ36" i="3"/>
  <c r="CQ39" i="3" s="1"/>
  <c r="CP36" i="3"/>
  <c r="CP39" i="3" s="1"/>
  <c r="CO36" i="3"/>
  <c r="CO39" i="3" s="1"/>
  <c r="CN36" i="3"/>
  <c r="CN39" i="3" s="1"/>
  <c r="CL36" i="3"/>
  <c r="CL39" i="3" s="1"/>
  <c r="CF36" i="3"/>
  <c r="CF39" i="3" s="1"/>
  <c r="BV36" i="3"/>
  <c r="BV39" i="3" s="1"/>
  <c r="BU36" i="3"/>
  <c r="BU39" i="3" s="1"/>
  <c r="BT36" i="3"/>
  <c r="BT39" i="3" s="1"/>
  <c r="BS36" i="3"/>
  <c r="BS39" i="3" s="1"/>
  <c r="BP36" i="3"/>
  <c r="BP39" i="3" s="1"/>
  <c r="AE36" i="3"/>
  <c r="AE39" i="3" s="1"/>
  <c r="AD36" i="3"/>
  <c r="AD39" i="3" s="1"/>
  <c r="X36" i="3"/>
  <c r="X39" i="3" s="1"/>
  <c r="V36" i="3"/>
  <c r="V39" i="3" s="1"/>
  <c r="CU36" i="3"/>
  <c r="CU39" i="3" s="1"/>
  <c r="CT36" i="3"/>
  <c r="CT39" i="3" s="1"/>
  <c r="CM36" i="3"/>
  <c r="CM39" i="3" s="1"/>
  <c r="CH36" i="3"/>
  <c r="CH39" i="3" s="1"/>
  <c r="CD36" i="3"/>
  <c r="CD39" i="3" s="1"/>
  <c r="BK36" i="3"/>
  <c r="BK39" i="3" s="1"/>
  <c r="AF36" i="3"/>
  <c r="AF39" i="3" s="1"/>
  <c r="AC36" i="3"/>
  <c r="AC39" i="3" s="1"/>
  <c r="Z36" i="3"/>
  <c r="Z39" i="3" s="1"/>
  <c r="W36" i="3"/>
  <c r="W39" i="3" s="1"/>
  <c r="CB36" i="3"/>
  <c r="CB39" i="3" s="1"/>
  <c r="CA36" i="3"/>
  <c r="CA39" i="3" s="1"/>
  <c r="BZ36" i="3"/>
  <c r="BZ39" i="3" s="1"/>
  <c r="BY36" i="3"/>
  <c r="BY39" i="3" s="1"/>
  <c r="BJ36" i="3"/>
  <c r="BJ39" i="3" s="1"/>
  <c r="BI36" i="3"/>
  <c r="BI39" i="3" s="1"/>
  <c r="BH36" i="3"/>
  <c r="BH39" i="3" s="1"/>
  <c r="BG36" i="3"/>
  <c r="BG39" i="3" s="1"/>
  <c r="BF36" i="3"/>
  <c r="BF39" i="3" s="1"/>
  <c r="BE36" i="3"/>
  <c r="BE39" i="3" s="1"/>
  <c r="BD36" i="3"/>
  <c r="BD39" i="3" s="1"/>
  <c r="BC36" i="3"/>
  <c r="BC39" i="3" s="1"/>
  <c r="BB36" i="3"/>
  <c r="BB39" i="3" s="1"/>
  <c r="BA36" i="3"/>
  <c r="BA39" i="3" s="1"/>
  <c r="AZ36" i="3"/>
  <c r="AY36" i="3"/>
  <c r="AY39" i="3" s="1"/>
  <c r="AX36" i="3"/>
  <c r="AX39" i="3" s="1"/>
  <c r="AW36" i="3"/>
  <c r="AW39" i="3" s="1"/>
  <c r="AV36" i="3"/>
  <c r="AV39" i="3" s="1"/>
  <c r="AU36" i="3"/>
  <c r="AU39" i="3" s="1"/>
  <c r="AT36" i="3"/>
  <c r="AT39" i="3" s="1"/>
  <c r="AS36" i="3"/>
  <c r="AS39" i="3" s="1"/>
  <c r="AR36" i="3"/>
  <c r="AR39" i="3" s="1"/>
  <c r="AQ36" i="3"/>
  <c r="AQ39" i="3" s="1"/>
  <c r="AP36" i="3"/>
  <c r="AP39" i="3" s="1"/>
  <c r="AO36" i="3"/>
  <c r="AO39" i="3" s="1"/>
  <c r="AN36" i="3"/>
  <c r="AM36" i="3"/>
  <c r="AM39" i="3" s="1"/>
  <c r="AL36" i="3"/>
  <c r="AL39" i="3" s="1"/>
  <c r="AG36" i="3"/>
  <c r="AG39" i="3" s="1"/>
  <c r="T36" i="3"/>
  <c r="T39" i="3" s="1"/>
  <c r="S55" i="3"/>
  <c r="S54" i="3"/>
  <c r="S36" i="3"/>
  <c r="S39" i="3" s="1"/>
  <c r="R36" i="3"/>
  <c r="R39" i="3" s="1"/>
  <c r="Q55" i="3"/>
  <c r="Q54" i="3"/>
  <c r="Q36" i="3"/>
  <c r="Q39" i="3" s="1"/>
  <c r="P55" i="3"/>
  <c r="E27" i="5" s="1"/>
  <c r="P54" i="3"/>
  <c r="P36" i="3"/>
  <c r="O55" i="3"/>
  <c r="O54" i="3"/>
  <c r="O36" i="3"/>
  <c r="O39" i="3" s="1"/>
  <c r="N55" i="3"/>
  <c r="D27" i="5" s="1"/>
  <c r="N54" i="3"/>
  <c r="N36" i="3"/>
  <c r="N39" i="3" s="1"/>
  <c r="M36" i="3"/>
  <c r="M39" i="3" s="1"/>
  <c r="L36" i="3"/>
  <c r="L39" i="3" s="1"/>
  <c r="K36" i="3"/>
  <c r="K39" i="3" s="1"/>
  <c r="J36" i="3"/>
  <c r="J39" i="3" s="1"/>
  <c r="I36" i="3"/>
  <c r="I39" i="3" s="1"/>
  <c r="H36" i="3"/>
  <c r="H39" i="3" s="1"/>
  <c r="G36" i="3"/>
  <c r="G39" i="3" s="1"/>
  <c r="F36" i="3"/>
  <c r="F39" i="3" s="1"/>
  <c r="E36" i="3"/>
  <c r="E39" i="3" s="1"/>
  <c r="D36" i="3"/>
  <c r="C36" i="3"/>
  <c r="U36" i="3"/>
  <c r="U39" i="3" s="1"/>
  <c r="AB36" i="3"/>
  <c r="DS36" i="3"/>
  <c r="DS39" i="3" s="1"/>
  <c r="DQ36" i="3"/>
  <c r="DQ39" i="3" s="1"/>
  <c r="DP36" i="3"/>
  <c r="DP39" i="3" s="1"/>
  <c r="DO36" i="3"/>
  <c r="DO39" i="3" s="1"/>
  <c r="CK36" i="3"/>
  <c r="CK39" i="3" s="1"/>
  <c r="CJ36" i="3"/>
  <c r="CE36" i="3"/>
  <c r="CE39" i="3" s="1"/>
  <c r="BW36" i="3"/>
  <c r="BW39" i="3" s="1"/>
  <c r="BN36" i="3"/>
  <c r="BN39" i="3" s="1"/>
  <c r="AJ36" i="3"/>
  <c r="AJ39" i="3" s="1"/>
  <c r="AI36" i="3"/>
  <c r="AI39" i="3" s="1"/>
  <c r="AH36" i="3"/>
  <c r="AH39" i="3" s="1"/>
  <c r="AA36" i="3"/>
  <c r="AA39" i="3" s="1"/>
  <c r="M26" i="5"/>
  <c r="M27" i="5"/>
  <c r="M20" i="5"/>
  <c r="L26" i="5"/>
  <c r="I27" i="5"/>
  <c r="I20" i="5"/>
  <c r="G27" i="5"/>
  <c r="G20" i="5"/>
  <c r="E20" i="5"/>
  <c r="BQ62" i="3" l="1"/>
  <c r="I33" i="5"/>
  <c r="BL70" i="3"/>
  <c r="I34" i="5" s="1"/>
  <c r="H33" i="5"/>
  <c r="AZ70" i="3"/>
  <c r="H34" i="5" s="1"/>
  <c r="G33" i="5"/>
  <c r="AN70" i="3"/>
  <c r="G34" i="5" s="1"/>
  <c r="F33" i="5"/>
  <c r="AB70" i="3"/>
  <c r="F34" i="5" s="1"/>
  <c r="D33" i="5"/>
  <c r="D70" i="3"/>
  <c r="D34" i="5" s="1"/>
  <c r="C33" i="5"/>
  <c r="C72" i="3"/>
  <c r="C70" i="3"/>
  <c r="D10" i="4"/>
  <c r="G82" i="3"/>
  <c r="H79" i="3"/>
  <c r="H78" i="3"/>
  <c r="H81" i="3"/>
  <c r="I75" i="3" s="1"/>
  <c r="EE60" i="3"/>
  <c r="EE61" i="3" s="1"/>
  <c r="EE48" i="3"/>
  <c r="EE49" i="3" s="1"/>
  <c r="EE50" i="3" s="1"/>
  <c r="EE62" i="3" s="1"/>
  <c r="EE90" i="3" s="1"/>
  <c r="ED60" i="3"/>
  <c r="ED61" i="3" s="1"/>
  <c r="ED50" i="3"/>
  <c r="ED62" i="3" s="1"/>
  <c r="ED90" i="3" s="1"/>
  <c r="ED48" i="3"/>
  <c r="ED49" i="3" s="1"/>
  <c r="EC60" i="3"/>
  <c r="EC61" i="3" s="1"/>
  <c r="EC48" i="3"/>
  <c r="EC49" i="3" s="1"/>
  <c r="EC50" i="3" s="1"/>
  <c r="EC62" i="3" s="1"/>
  <c r="EC90" i="3" s="1"/>
  <c r="EB60" i="3"/>
  <c r="EB61" i="3" s="1"/>
  <c r="EB48" i="3"/>
  <c r="EB49" i="3" s="1"/>
  <c r="EB50" i="3" s="1"/>
  <c r="EB62" i="3" s="1"/>
  <c r="EB90" i="3" s="1"/>
  <c r="EA60" i="3"/>
  <c r="EA61" i="3" s="1"/>
  <c r="EA48" i="3"/>
  <c r="EA49" i="3" s="1"/>
  <c r="EA50" i="3" s="1"/>
  <c r="EA62" i="3" s="1"/>
  <c r="EA90" i="3" s="1"/>
  <c r="DZ60" i="3"/>
  <c r="DZ61" i="3" s="1"/>
  <c r="DZ48" i="3"/>
  <c r="DZ49" i="3" s="1"/>
  <c r="DZ50" i="3" s="1"/>
  <c r="DY60" i="3"/>
  <c r="DY61" i="3" s="1"/>
  <c r="DY48" i="3"/>
  <c r="DY49" i="3" s="1"/>
  <c r="DY50" i="3" s="1"/>
  <c r="DX60" i="3"/>
  <c r="DX61" i="3" s="1"/>
  <c r="DX48" i="3"/>
  <c r="DX49" i="3" s="1"/>
  <c r="DX50" i="3" s="1"/>
  <c r="DX62" i="3" s="1"/>
  <c r="DX90" i="3" s="1"/>
  <c r="DW60" i="3"/>
  <c r="DW61" i="3" s="1"/>
  <c r="DW48" i="3"/>
  <c r="DW49" i="3" s="1"/>
  <c r="DW50" i="3" s="1"/>
  <c r="DW62" i="3" s="1"/>
  <c r="DW90" i="3" s="1"/>
  <c r="DV60" i="3"/>
  <c r="DV61" i="3" s="1"/>
  <c r="DV48" i="3"/>
  <c r="DV49" i="3" s="1"/>
  <c r="DV50" i="3" s="1"/>
  <c r="DV62" i="3" s="1"/>
  <c r="DV90" i="3" s="1"/>
  <c r="DU60" i="3"/>
  <c r="DU61" i="3" s="1"/>
  <c r="DU48" i="3"/>
  <c r="DU49" i="3" s="1"/>
  <c r="DU50" i="3" s="1"/>
  <c r="DT60" i="3"/>
  <c r="DT61" i="3" s="1"/>
  <c r="DT50" i="3"/>
  <c r="DT48" i="3"/>
  <c r="DT49" i="3" s="1"/>
  <c r="DR60" i="3"/>
  <c r="DR61" i="3" s="1"/>
  <c r="DR48" i="3"/>
  <c r="DR49" i="3" s="1"/>
  <c r="DR50" i="3" s="1"/>
  <c r="DR62" i="3" s="1"/>
  <c r="DN60" i="3"/>
  <c r="DN61" i="3" s="1"/>
  <c r="DN48" i="3"/>
  <c r="DN49" i="3" s="1"/>
  <c r="DN50" i="3" s="1"/>
  <c r="CI60" i="3"/>
  <c r="CI61" i="3" s="1"/>
  <c r="CI48" i="3"/>
  <c r="CI49" i="3" s="1"/>
  <c r="CI50" i="3" s="1"/>
  <c r="CI62" i="3" s="1"/>
  <c r="CG60" i="3"/>
  <c r="CG61" i="3" s="1"/>
  <c r="CG48" i="3"/>
  <c r="CG49" i="3" s="1"/>
  <c r="CG50" i="3" s="1"/>
  <c r="BX39" i="3"/>
  <c r="J19" i="5"/>
  <c r="C60" i="5" s="1"/>
  <c r="BM60" i="3"/>
  <c r="BM61" i="3" s="1"/>
  <c r="BM48" i="3"/>
  <c r="BM49" i="3" s="1"/>
  <c r="BM50" i="3" s="1"/>
  <c r="BM62" i="3" s="1"/>
  <c r="BL39" i="3"/>
  <c r="I19" i="5"/>
  <c r="Y60" i="3"/>
  <c r="Y61" i="3" s="1"/>
  <c r="Y48" i="3"/>
  <c r="Y49" i="3" s="1"/>
  <c r="Y50" i="3" s="1"/>
  <c r="DM60" i="3"/>
  <c r="DM61" i="3" s="1"/>
  <c r="DM48" i="3"/>
  <c r="DM49" i="3" s="1"/>
  <c r="DM50" i="3" s="1"/>
  <c r="DM62" i="3" s="1"/>
  <c r="DL60" i="3"/>
  <c r="DL61" i="3" s="1"/>
  <c r="DL48" i="3"/>
  <c r="DL49" i="3" s="1"/>
  <c r="DL50" i="3" s="1"/>
  <c r="DL62" i="3" s="1"/>
  <c r="DK60" i="3"/>
  <c r="DK61" i="3" s="1"/>
  <c r="DK48" i="3"/>
  <c r="DK49" i="3" s="1"/>
  <c r="DK50" i="3" s="1"/>
  <c r="DJ60" i="3"/>
  <c r="DJ61" i="3" s="1"/>
  <c r="DJ48" i="3"/>
  <c r="DJ49" i="3" s="1"/>
  <c r="DJ50" i="3" s="1"/>
  <c r="DJ62" i="3" s="1"/>
  <c r="DI60" i="3"/>
  <c r="DI61" i="3" s="1"/>
  <c r="DI48" i="3"/>
  <c r="DI49" i="3" s="1"/>
  <c r="DI50" i="3" s="1"/>
  <c r="DH39" i="3"/>
  <c r="M19" i="5"/>
  <c r="DG60" i="3"/>
  <c r="DG61" i="3" s="1"/>
  <c r="DG48" i="3"/>
  <c r="DG49" i="3" s="1"/>
  <c r="DG50" i="3" s="1"/>
  <c r="DG62" i="3" s="1"/>
  <c r="DF60" i="3"/>
  <c r="DF61" i="3" s="1"/>
  <c r="DF48" i="3"/>
  <c r="DF49" i="3" s="1"/>
  <c r="DF50" i="3" s="1"/>
  <c r="DE60" i="3"/>
  <c r="DE61" i="3" s="1"/>
  <c r="DE48" i="3"/>
  <c r="DE49" i="3" s="1"/>
  <c r="DE50" i="3" s="1"/>
  <c r="DD60" i="3"/>
  <c r="DD61" i="3" s="1"/>
  <c r="DD50" i="3"/>
  <c r="DD48" i="3"/>
  <c r="DD49" i="3" s="1"/>
  <c r="DC60" i="3"/>
  <c r="DC61" i="3" s="1"/>
  <c r="DC48" i="3"/>
  <c r="DC49" i="3" s="1"/>
  <c r="DC50" i="3" s="1"/>
  <c r="DC62" i="3" s="1"/>
  <c r="DB60" i="3"/>
  <c r="DB61" i="3" s="1"/>
  <c r="DB48" i="3"/>
  <c r="DB49" i="3" s="1"/>
  <c r="DB50" i="3" s="1"/>
  <c r="DB62" i="3" s="1"/>
  <c r="DA60" i="3"/>
  <c r="DA61" i="3" s="1"/>
  <c r="DA48" i="3"/>
  <c r="DA49" i="3" s="1"/>
  <c r="DA50" i="3" s="1"/>
  <c r="DA62" i="3" s="1"/>
  <c r="CZ60" i="3"/>
  <c r="CZ61" i="3" s="1"/>
  <c r="CZ48" i="3"/>
  <c r="CZ49" i="3" s="1"/>
  <c r="CZ50" i="3" s="1"/>
  <c r="CZ62" i="3" s="1"/>
  <c r="CY60" i="3"/>
  <c r="CY61" i="3" s="1"/>
  <c r="CY48" i="3"/>
  <c r="CY49" i="3" s="1"/>
  <c r="CY50" i="3" s="1"/>
  <c r="CY62" i="3" s="1"/>
  <c r="CX60" i="3"/>
  <c r="CX61" i="3" s="1"/>
  <c r="CX48" i="3"/>
  <c r="CX49" i="3" s="1"/>
  <c r="CX50" i="3" s="1"/>
  <c r="CX62" i="3" s="1"/>
  <c r="CW60" i="3"/>
  <c r="CW61" i="3" s="1"/>
  <c r="CW48" i="3"/>
  <c r="CW49" i="3" s="1"/>
  <c r="CW50" i="3" s="1"/>
  <c r="CW62" i="3" s="1"/>
  <c r="CV39" i="3"/>
  <c r="L19" i="5"/>
  <c r="CS60" i="3"/>
  <c r="CS61" i="3" s="1"/>
  <c r="CS48" i="3"/>
  <c r="CS49" i="3" s="1"/>
  <c r="CS50" i="3" s="1"/>
  <c r="CS62" i="3" s="1"/>
  <c r="CR60" i="3"/>
  <c r="CR61" i="3" s="1"/>
  <c r="CR48" i="3"/>
  <c r="CR49" i="3" s="1"/>
  <c r="CR50" i="3" s="1"/>
  <c r="CR62" i="3" s="1"/>
  <c r="CQ60" i="3"/>
  <c r="CQ61" i="3" s="1"/>
  <c r="CQ48" i="3"/>
  <c r="CQ49" i="3" s="1"/>
  <c r="CQ50" i="3" s="1"/>
  <c r="CQ62" i="3" s="1"/>
  <c r="CP60" i="3"/>
  <c r="CP61" i="3" s="1"/>
  <c r="CP48" i="3"/>
  <c r="CP49" i="3" s="1"/>
  <c r="CP50" i="3" s="1"/>
  <c r="CP62" i="3" s="1"/>
  <c r="CO60" i="3"/>
  <c r="CO61" i="3" s="1"/>
  <c r="CO48" i="3"/>
  <c r="CO49" i="3" s="1"/>
  <c r="CO50" i="3" s="1"/>
  <c r="CO62" i="3" s="1"/>
  <c r="CN60" i="3"/>
  <c r="CN61" i="3" s="1"/>
  <c r="CN48" i="3"/>
  <c r="CN49" i="3" s="1"/>
  <c r="CN50" i="3" s="1"/>
  <c r="CN62" i="3" s="1"/>
  <c r="CL60" i="3"/>
  <c r="CL61" i="3" s="1"/>
  <c r="CL48" i="3"/>
  <c r="CL49" i="3" s="1"/>
  <c r="CL50" i="3" s="1"/>
  <c r="CL62" i="3" s="1"/>
  <c r="CF60" i="3"/>
  <c r="CF61" i="3" s="1"/>
  <c r="CF48" i="3"/>
  <c r="CF49" i="3" s="1"/>
  <c r="CF50" i="3" s="1"/>
  <c r="CF62" i="3" s="1"/>
  <c r="BV60" i="3"/>
  <c r="BV61" i="3" s="1"/>
  <c r="BV48" i="3"/>
  <c r="BV49" i="3" s="1"/>
  <c r="BV50" i="3" s="1"/>
  <c r="BV62" i="3" s="1"/>
  <c r="BU60" i="3"/>
  <c r="BU61" i="3" s="1"/>
  <c r="BU48" i="3"/>
  <c r="BU49" i="3" s="1"/>
  <c r="BU50" i="3" s="1"/>
  <c r="BU62" i="3" s="1"/>
  <c r="BT60" i="3"/>
  <c r="BT61" i="3" s="1"/>
  <c r="BT48" i="3"/>
  <c r="BT49" i="3" s="1"/>
  <c r="BT50" i="3" s="1"/>
  <c r="BT62" i="3" s="1"/>
  <c r="BS60" i="3"/>
  <c r="BS61" i="3" s="1"/>
  <c r="BS48" i="3"/>
  <c r="BS49" i="3" s="1"/>
  <c r="BS50" i="3" s="1"/>
  <c r="BS62" i="3" s="1"/>
  <c r="BP60" i="3"/>
  <c r="BP61" i="3" s="1"/>
  <c r="BP48" i="3"/>
  <c r="BP49" i="3" s="1"/>
  <c r="BP50" i="3" s="1"/>
  <c r="BP62" i="3" s="1"/>
  <c r="AE60" i="3"/>
  <c r="AE61" i="3" s="1"/>
  <c r="AE48" i="3"/>
  <c r="AE49" i="3" s="1"/>
  <c r="AE50" i="3" s="1"/>
  <c r="AE62" i="3" s="1"/>
  <c r="AD60" i="3"/>
  <c r="AD61" i="3" s="1"/>
  <c r="AD48" i="3"/>
  <c r="AD49" i="3" s="1"/>
  <c r="AD50" i="3" s="1"/>
  <c r="AD62" i="3" s="1"/>
  <c r="X60" i="3"/>
  <c r="X61" i="3" s="1"/>
  <c r="X48" i="3"/>
  <c r="X49" i="3" s="1"/>
  <c r="X50" i="3" s="1"/>
  <c r="X62" i="3" s="1"/>
  <c r="V60" i="3"/>
  <c r="V61" i="3" s="1"/>
  <c r="V48" i="3"/>
  <c r="V49" i="3" s="1"/>
  <c r="V50" i="3" s="1"/>
  <c r="V62" i="3" s="1"/>
  <c r="CU60" i="3"/>
  <c r="CU61" i="3" s="1"/>
  <c r="CU48" i="3"/>
  <c r="CU49" i="3" s="1"/>
  <c r="CU50" i="3" s="1"/>
  <c r="CU62" i="3" s="1"/>
  <c r="CT60" i="3"/>
  <c r="CT61" i="3" s="1"/>
  <c r="CT48" i="3"/>
  <c r="CT49" i="3" s="1"/>
  <c r="CT50" i="3" s="1"/>
  <c r="CT62" i="3" s="1"/>
  <c r="CM60" i="3"/>
  <c r="CM61" i="3" s="1"/>
  <c r="CM48" i="3"/>
  <c r="CM49" i="3" s="1"/>
  <c r="CM50" i="3" s="1"/>
  <c r="CM62" i="3" s="1"/>
  <c r="CH60" i="3"/>
  <c r="CH61" i="3" s="1"/>
  <c r="CH48" i="3"/>
  <c r="CH49" i="3" s="1"/>
  <c r="CH50" i="3" s="1"/>
  <c r="CH62" i="3" s="1"/>
  <c r="CD60" i="3"/>
  <c r="CD61" i="3" s="1"/>
  <c r="CD48" i="3"/>
  <c r="CD49" i="3" s="1"/>
  <c r="CD50" i="3" s="1"/>
  <c r="CD62" i="3" s="1"/>
  <c r="BK60" i="3"/>
  <c r="BK61" i="3" s="1"/>
  <c r="BK48" i="3"/>
  <c r="BK49" i="3" s="1"/>
  <c r="BK50" i="3" s="1"/>
  <c r="BK62" i="3" s="1"/>
  <c r="AF60" i="3"/>
  <c r="AF61" i="3" s="1"/>
  <c r="AF48" i="3"/>
  <c r="AF49" i="3" s="1"/>
  <c r="AF50" i="3" s="1"/>
  <c r="AF62" i="3" s="1"/>
  <c r="AC60" i="3"/>
  <c r="AC61" i="3" s="1"/>
  <c r="AC48" i="3"/>
  <c r="AC49" i="3" s="1"/>
  <c r="AC50" i="3" s="1"/>
  <c r="AC62" i="3" s="1"/>
  <c r="Z60" i="3"/>
  <c r="Z61" i="3" s="1"/>
  <c r="Z48" i="3"/>
  <c r="Z49" i="3" s="1"/>
  <c r="Z50" i="3" s="1"/>
  <c r="Z62" i="3" s="1"/>
  <c r="W60" i="3"/>
  <c r="W61" i="3" s="1"/>
  <c r="W48" i="3"/>
  <c r="W49" i="3" s="1"/>
  <c r="W50" i="3" s="1"/>
  <c r="W62" i="3" s="1"/>
  <c r="CB60" i="3"/>
  <c r="CB61" i="3" s="1"/>
  <c r="CB48" i="3"/>
  <c r="CB49" i="3" s="1"/>
  <c r="CB50" i="3" s="1"/>
  <c r="CB62" i="3" s="1"/>
  <c r="CA60" i="3"/>
  <c r="CA61" i="3" s="1"/>
  <c r="CA48" i="3"/>
  <c r="CA49" i="3" s="1"/>
  <c r="CA50" i="3" s="1"/>
  <c r="CA62" i="3" s="1"/>
  <c r="BZ60" i="3"/>
  <c r="BZ61" i="3" s="1"/>
  <c r="BZ48" i="3"/>
  <c r="BZ49" i="3" s="1"/>
  <c r="BZ50" i="3" s="1"/>
  <c r="BZ62" i="3" s="1"/>
  <c r="BY60" i="3"/>
  <c r="BY61" i="3" s="1"/>
  <c r="BY48" i="3"/>
  <c r="BY49" i="3" s="1"/>
  <c r="BY50" i="3" s="1"/>
  <c r="BY62" i="3" s="1"/>
  <c r="BJ60" i="3"/>
  <c r="BJ61" i="3" s="1"/>
  <c r="BJ48" i="3"/>
  <c r="BJ49" i="3" s="1"/>
  <c r="BJ50" i="3" s="1"/>
  <c r="BJ62" i="3" s="1"/>
  <c r="BI60" i="3"/>
  <c r="BI61" i="3" s="1"/>
  <c r="BI48" i="3"/>
  <c r="BI49" i="3" s="1"/>
  <c r="BI50" i="3" s="1"/>
  <c r="BI62" i="3" s="1"/>
  <c r="BH60" i="3"/>
  <c r="BH61" i="3" s="1"/>
  <c r="BH48" i="3"/>
  <c r="BH49" i="3" s="1"/>
  <c r="BH50" i="3" s="1"/>
  <c r="BH62" i="3" s="1"/>
  <c r="BG60" i="3"/>
  <c r="BG61" i="3" s="1"/>
  <c r="BG48" i="3"/>
  <c r="BG49" i="3" s="1"/>
  <c r="BG50" i="3" s="1"/>
  <c r="BG62" i="3" s="1"/>
  <c r="BF60" i="3"/>
  <c r="BF61" i="3" s="1"/>
  <c r="BF48" i="3"/>
  <c r="BF49" i="3" s="1"/>
  <c r="BF50" i="3" s="1"/>
  <c r="BF62" i="3" s="1"/>
  <c r="BE60" i="3"/>
  <c r="BE61" i="3" s="1"/>
  <c r="BE48" i="3"/>
  <c r="BE49" i="3" s="1"/>
  <c r="BE50" i="3" s="1"/>
  <c r="BE62" i="3" s="1"/>
  <c r="BD60" i="3"/>
  <c r="BD61" i="3" s="1"/>
  <c r="BD48" i="3"/>
  <c r="BD49" i="3" s="1"/>
  <c r="BD50" i="3" s="1"/>
  <c r="BD62" i="3" s="1"/>
  <c r="BC60" i="3"/>
  <c r="BC61" i="3" s="1"/>
  <c r="BC48" i="3"/>
  <c r="BC49" i="3" s="1"/>
  <c r="BC50" i="3" s="1"/>
  <c r="BC62" i="3" s="1"/>
  <c r="BB60" i="3"/>
  <c r="BB61" i="3" s="1"/>
  <c r="BB48" i="3"/>
  <c r="BB49" i="3" s="1"/>
  <c r="BB50" i="3" s="1"/>
  <c r="BA60" i="3"/>
  <c r="BA61" i="3" s="1"/>
  <c r="BA48" i="3"/>
  <c r="BA49" i="3" s="1"/>
  <c r="BA50" i="3" s="1"/>
  <c r="BA62" i="3" s="1"/>
  <c r="AZ39" i="3"/>
  <c r="H19" i="5"/>
  <c r="AY60" i="3"/>
  <c r="AY61" i="3" s="1"/>
  <c r="AY48" i="3"/>
  <c r="AY49" i="3" s="1"/>
  <c r="AY50" i="3" s="1"/>
  <c r="AY62" i="3" s="1"/>
  <c r="AX60" i="3"/>
  <c r="AX61" i="3" s="1"/>
  <c r="AX48" i="3"/>
  <c r="AX49" i="3" s="1"/>
  <c r="AX50" i="3" s="1"/>
  <c r="AX62" i="3" s="1"/>
  <c r="AW60" i="3"/>
  <c r="AW61" i="3" s="1"/>
  <c r="AW48" i="3"/>
  <c r="AW49" i="3" s="1"/>
  <c r="AW50" i="3" s="1"/>
  <c r="AW62" i="3" s="1"/>
  <c r="AV60" i="3"/>
  <c r="AV61" i="3" s="1"/>
  <c r="AV48" i="3"/>
  <c r="AV49" i="3" s="1"/>
  <c r="AV50" i="3" s="1"/>
  <c r="AV62" i="3" s="1"/>
  <c r="AU60" i="3"/>
  <c r="AU61" i="3" s="1"/>
  <c r="AU48" i="3"/>
  <c r="AU49" i="3" s="1"/>
  <c r="AU50" i="3" s="1"/>
  <c r="AT60" i="3"/>
  <c r="AT61" i="3" s="1"/>
  <c r="AT48" i="3"/>
  <c r="AT49" i="3" s="1"/>
  <c r="AT50" i="3" s="1"/>
  <c r="AT62" i="3" s="1"/>
  <c r="AS60" i="3"/>
  <c r="AS61" i="3" s="1"/>
  <c r="AS48" i="3"/>
  <c r="AS49" i="3" s="1"/>
  <c r="AS50" i="3" s="1"/>
  <c r="AS62" i="3" s="1"/>
  <c r="AR60" i="3"/>
  <c r="AR61" i="3" s="1"/>
  <c r="AR48" i="3"/>
  <c r="AR49" i="3" s="1"/>
  <c r="AR50" i="3" s="1"/>
  <c r="AQ60" i="3"/>
  <c r="AQ61" i="3" s="1"/>
  <c r="AQ48" i="3"/>
  <c r="AQ49" i="3" s="1"/>
  <c r="AQ50" i="3" s="1"/>
  <c r="AP60" i="3"/>
  <c r="AP61" i="3" s="1"/>
  <c r="AP48" i="3"/>
  <c r="AP49" i="3" s="1"/>
  <c r="AP50" i="3" s="1"/>
  <c r="AP62" i="3" s="1"/>
  <c r="AO60" i="3"/>
  <c r="AO61" i="3" s="1"/>
  <c r="AO48" i="3"/>
  <c r="AO49" i="3" s="1"/>
  <c r="AO50" i="3" s="1"/>
  <c r="AN39" i="3"/>
  <c r="G19" i="5"/>
  <c r="AM60" i="3"/>
  <c r="AM61" i="3" s="1"/>
  <c r="AM48" i="3"/>
  <c r="AM49" i="3" s="1"/>
  <c r="AM50" i="3" s="1"/>
  <c r="AM62" i="3" s="1"/>
  <c r="AL60" i="3"/>
  <c r="AL61" i="3" s="1"/>
  <c r="AL48" i="3"/>
  <c r="AL49" i="3" s="1"/>
  <c r="AL50" i="3" s="1"/>
  <c r="AL62" i="3" s="1"/>
  <c r="AG60" i="3"/>
  <c r="AG61" i="3" s="1"/>
  <c r="AG48" i="3"/>
  <c r="AG49" i="3" s="1"/>
  <c r="AG50" i="3" s="1"/>
  <c r="T60" i="3"/>
  <c r="T61" i="3" s="1"/>
  <c r="T48" i="3"/>
  <c r="T49" i="3" s="1"/>
  <c r="T50" i="3" s="1"/>
  <c r="S66" i="3"/>
  <c r="S70" i="3" s="1"/>
  <c r="S60" i="3"/>
  <c r="S61" i="3" s="1"/>
  <c r="S48" i="3"/>
  <c r="S49" i="3" s="1"/>
  <c r="S50" i="3" s="1"/>
  <c r="R60" i="3"/>
  <c r="R61" i="3" s="1"/>
  <c r="R48" i="3"/>
  <c r="R49" i="3" s="1"/>
  <c r="R50" i="3" s="1"/>
  <c r="R62" i="3" s="1"/>
  <c r="Q66" i="3"/>
  <c r="Q70" i="3" s="1"/>
  <c r="Q60" i="3"/>
  <c r="Q61" i="3" s="1"/>
  <c r="Q48" i="3"/>
  <c r="Q49" i="3" s="1"/>
  <c r="Q50" i="3" s="1"/>
  <c r="P66" i="3"/>
  <c r="E26" i="5"/>
  <c r="P39" i="3"/>
  <c r="E19" i="5"/>
  <c r="O66" i="3"/>
  <c r="O70" i="3" s="1"/>
  <c r="O60" i="3"/>
  <c r="O61" i="3" s="1"/>
  <c r="O48" i="3"/>
  <c r="O49" i="3" s="1"/>
  <c r="O50" i="3" s="1"/>
  <c r="O62" i="3" s="1"/>
  <c r="N66" i="3"/>
  <c r="N70" i="3" s="1"/>
  <c r="N60" i="3"/>
  <c r="N61" i="3" s="1"/>
  <c r="N48" i="3"/>
  <c r="N49" i="3" s="1"/>
  <c r="N50" i="3" s="1"/>
  <c r="N62" i="3" s="1"/>
  <c r="M60" i="3"/>
  <c r="M61" i="3" s="1"/>
  <c r="M48" i="3"/>
  <c r="M49" i="3" s="1"/>
  <c r="M50" i="3" s="1"/>
  <c r="M62" i="3" s="1"/>
  <c r="L60" i="3"/>
  <c r="L61" i="3" s="1"/>
  <c r="L48" i="3"/>
  <c r="L49" i="3" s="1"/>
  <c r="L50" i="3" s="1"/>
  <c r="L62" i="3" s="1"/>
  <c r="K60" i="3"/>
  <c r="K61" i="3" s="1"/>
  <c r="K48" i="3"/>
  <c r="K49" i="3" s="1"/>
  <c r="K50" i="3" s="1"/>
  <c r="K62" i="3" s="1"/>
  <c r="J60" i="3"/>
  <c r="J61" i="3" s="1"/>
  <c r="J48" i="3"/>
  <c r="J49" i="3" s="1"/>
  <c r="J50" i="3" s="1"/>
  <c r="J62" i="3" s="1"/>
  <c r="I60" i="3"/>
  <c r="I61" i="3" s="1"/>
  <c r="I48" i="3"/>
  <c r="I49" i="3" s="1"/>
  <c r="I50" i="3" s="1"/>
  <c r="I62" i="3" s="1"/>
  <c r="H60" i="3"/>
  <c r="H61" i="3" s="1"/>
  <c r="H48" i="3"/>
  <c r="H49" i="3" s="1"/>
  <c r="H50" i="3" s="1"/>
  <c r="H62" i="3" s="1"/>
  <c r="G60" i="3"/>
  <c r="G61" i="3" s="1"/>
  <c r="G48" i="3"/>
  <c r="G49" i="3" s="1"/>
  <c r="G50" i="3" s="1"/>
  <c r="G62" i="3" s="1"/>
  <c r="G90" i="3" s="1"/>
  <c r="F60" i="3"/>
  <c r="F61" i="3" s="1"/>
  <c r="F48" i="3"/>
  <c r="F49" i="3" s="1"/>
  <c r="F50" i="3" s="1"/>
  <c r="F62" i="3" s="1"/>
  <c r="F90" i="3" s="1"/>
  <c r="E60" i="3"/>
  <c r="E61" i="3" s="1"/>
  <c r="E48" i="3"/>
  <c r="E49" i="3" s="1"/>
  <c r="E50" i="3" s="1"/>
  <c r="E62" i="3" s="1"/>
  <c r="E90" i="3" s="1"/>
  <c r="D39" i="3"/>
  <c r="D19" i="5"/>
  <c r="C39" i="3"/>
  <c r="C19" i="5"/>
  <c r="U60" i="3"/>
  <c r="U61" i="3" s="1"/>
  <c r="U48" i="3"/>
  <c r="U49" i="3" s="1"/>
  <c r="U50" i="3" s="1"/>
  <c r="U62" i="3" s="1"/>
  <c r="AB39" i="3"/>
  <c r="F19" i="5"/>
  <c r="DS60" i="3"/>
  <c r="DS61" i="3" s="1"/>
  <c r="DS48" i="3"/>
  <c r="DS49" i="3" s="1"/>
  <c r="DS50" i="3" s="1"/>
  <c r="DQ60" i="3"/>
  <c r="DQ61" i="3" s="1"/>
  <c r="DQ48" i="3"/>
  <c r="DQ49" i="3" s="1"/>
  <c r="DQ50" i="3" s="1"/>
  <c r="DP60" i="3"/>
  <c r="DP61" i="3" s="1"/>
  <c r="DP48" i="3"/>
  <c r="DP49" i="3" s="1"/>
  <c r="DP50" i="3" s="1"/>
  <c r="DP62" i="3" s="1"/>
  <c r="DO60" i="3"/>
  <c r="DO61" i="3" s="1"/>
  <c r="DO48" i="3"/>
  <c r="DO49" i="3" s="1"/>
  <c r="DO50" i="3" s="1"/>
  <c r="DO62" i="3" s="1"/>
  <c r="CK60" i="3"/>
  <c r="CK61" i="3" s="1"/>
  <c r="CK48" i="3"/>
  <c r="CK49" i="3" s="1"/>
  <c r="CK50" i="3" s="1"/>
  <c r="CK62" i="3" s="1"/>
  <c r="CJ39" i="3"/>
  <c r="K19" i="5"/>
  <c r="CE60" i="3"/>
  <c r="CE61" i="3" s="1"/>
  <c r="CE48" i="3"/>
  <c r="CE49" i="3" s="1"/>
  <c r="CE50" i="3" s="1"/>
  <c r="BW60" i="3"/>
  <c r="BW61" i="3" s="1"/>
  <c r="BW48" i="3"/>
  <c r="BW49" i="3" s="1"/>
  <c r="BW50" i="3" s="1"/>
  <c r="BN60" i="3"/>
  <c r="BN61" i="3" s="1"/>
  <c r="BN48" i="3"/>
  <c r="BN49" i="3" s="1"/>
  <c r="BN50" i="3" s="1"/>
  <c r="BN62" i="3" s="1"/>
  <c r="AJ60" i="3"/>
  <c r="AJ61" i="3" s="1"/>
  <c r="AJ48" i="3"/>
  <c r="AJ49" i="3" s="1"/>
  <c r="AJ50" i="3" s="1"/>
  <c r="AJ62" i="3" s="1"/>
  <c r="AI60" i="3"/>
  <c r="AI61" i="3" s="1"/>
  <c r="AI48" i="3"/>
  <c r="AI49" i="3" s="1"/>
  <c r="AI50" i="3" s="1"/>
  <c r="AI62" i="3" s="1"/>
  <c r="AH60" i="3"/>
  <c r="AH61" i="3" s="1"/>
  <c r="AH48" i="3"/>
  <c r="AH49" i="3" s="1"/>
  <c r="AH50" i="3" s="1"/>
  <c r="AA60" i="3"/>
  <c r="AA61" i="3" s="1"/>
  <c r="AA48" i="3"/>
  <c r="AA49" i="3" s="1"/>
  <c r="AA50" i="3" s="1"/>
  <c r="AA62" i="3" s="1"/>
  <c r="D26" i="5"/>
  <c r="C9" i="4"/>
  <c r="CC62" i="3"/>
  <c r="H90" i="3" l="1"/>
  <c r="DU62" i="3"/>
  <c r="DU90" i="3" s="1"/>
  <c r="AU62" i="3"/>
  <c r="AQ62" i="3"/>
  <c r="DD62" i="3"/>
  <c r="AR62" i="3"/>
  <c r="AO62" i="3"/>
  <c r="BW62" i="3"/>
  <c r="AH62" i="3"/>
  <c r="DZ62" i="3"/>
  <c r="DZ90" i="3" s="1"/>
  <c r="DE62" i="3"/>
  <c r="AG62" i="3"/>
  <c r="T62" i="3"/>
  <c r="DQ62" i="3"/>
  <c r="CE62" i="3"/>
  <c r="DK62" i="3"/>
  <c r="DF62" i="3"/>
  <c r="BB62" i="3"/>
  <c r="DS62" i="3"/>
  <c r="DY62" i="3"/>
  <c r="DY90" i="3" s="1"/>
  <c r="DN62" i="3"/>
  <c r="CG62" i="3"/>
  <c r="Y62" i="3"/>
  <c r="DI62" i="3"/>
  <c r="C40" i="5"/>
  <c r="D65" i="3"/>
  <c r="C34" i="5"/>
  <c r="I79" i="3"/>
  <c r="I78" i="3"/>
  <c r="I81" i="3"/>
  <c r="J75" i="3" s="1"/>
  <c r="C5" i="8"/>
  <c r="DS85" i="3"/>
  <c r="DT62" i="3"/>
  <c r="DT90" i="3" s="1"/>
  <c r="BX60" i="3"/>
  <c r="J22" i="5"/>
  <c r="BX48" i="3"/>
  <c r="BX49" i="3" s="1"/>
  <c r="I22" i="5"/>
  <c r="BL60" i="3"/>
  <c r="BL48" i="3"/>
  <c r="BL49" i="3" s="1"/>
  <c r="M22" i="5"/>
  <c r="DH60" i="3"/>
  <c r="DH48" i="3"/>
  <c r="DH49" i="3" s="1"/>
  <c r="L22" i="5"/>
  <c r="CV60" i="3"/>
  <c r="CV48" i="3"/>
  <c r="CV49" i="3" s="1"/>
  <c r="H22" i="5"/>
  <c r="AZ60" i="3"/>
  <c r="AZ48" i="3"/>
  <c r="AZ49" i="3" s="1"/>
  <c r="AN60" i="3"/>
  <c r="G22" i="5"/>
  <c r="AN48" i="3"/>
  <c r="AN49" i="3" s="1"/>
  <c r="E33" i="5"/>
  <c r="P70" i="3"/>
  <c r="P60" i="3"/>
  <c r="E22" i="5"/>
  <c r="P48" i="3"/>
  <c r="P49" i="3" s="1"/>
  <c r="D60" i="3"/>
  <c r="D22" i="5"/>
  <c r="D48" i="3"/>
  <c r="D49" i="3" s="1"/>
  <c r="C22" i="5"/>
  <c r="C60" i="3"/>
  <c r="C48" i="3"/>
  <c r="C49" i="3" s="1"/>
  <c r="F22" i="5"/>
  <c r="AB60" i="3"/>
  <c r="AB48" i="3"/>
  <c r="AB49" i="3" s="1"/>
  <c r="K22" i="5"/>
  <c r="CJ60" i="3"/>
  <c r="CJ48" i="3"/>
  <c r="CJ49" i="3" s="1"/>
  <c r="D9" i="4"/>
  <c r="H82" i="3"/>
  <c r="S62" i="3"/>
  <c r="Q62" i="3"/>
  <c r="D67" i="3" l="1"/>
  <c r="D68" i="3" s="1"/>
  <c r="D72" i="3"/>
  <c r="I90" i="3"/>
  <c r="I82" i="3"/>
  <c r="J79" i="3"/>
  <c r="J81" i="3" s="1"/>
  <c r="K75" i="3" s="1"/>
  <c r="J78" i="3"/>
  <c r="G27" i="8"/>
  <c r="F27" i="8"/>
  <c r="E27" i="8"/>
  <c r="D27" i="8"/>
  <c r="C27" i="8"/>
  <c r="G26" i="8"/>
  <c r="F26" i="8"/>
  <c r="E26" i="8"/>
  <c r="D26" i="8"/>
  <c r="C26" i="8"/>
  <c r="G25" i="8"/>
  <c r="F25" i="8"/>
  <c r="E25" i="8"/>
  <c r="D25" i="8"/>
  <c r="C25" i="8"/>
  <c r="G24" i="8"/>
  <c r="F24" i="8"/>
  <c r="E24" i="8"/>
  <c r="D24" i="8"/>
  <c r="C24" i="8"/>
  <c r="G23" i="8"/>
  <c r="F23" i="8"/>
  <c r="E23" i="8"/>
  <c r="D23" i="8"/>
  <c r="C23" i="8"/>
  <c r="G22" i="8"/>
  <c r="F22" i="8"/>
  <c r="E22" i="8"/>
  <c r="D22" i="8"/>
  <c r="C22" i="8"/>
  <c r="G21" i="8"/>
  <c r="F21" i="8"/>
  <c r="E21" i="8"/>
  <c r="D21" i="8"/>
  <c r="C21" i="8"/>
  <c r="C50" i="5"/>
  <c r="B27" i="1" s="1"/>
  <c r="DS86" i="3"/>
  <c r="DS88" i="3" s="1"/>
  <c r="M31" i="5" s="1"/>
  <c r="DS87" i="3"/>
  <c r="BX61" i="3"/>
  <c r="J29" i="5"/>
  <c r="J28" i="7"/>
  <c r="BL61" i="3"/>
  <c r="I29" i="5"/>
  <c r="I28" i="7"/>
  <c r="DH61" i="3"/>
  <c r="M29" i="5"/>
  <c r="M28" i="7"/>
  <c r="CV61" i="3"/>
  <c r="L29" i="5"/>
  <c r="L28" i="7"/>
  <c r="AZ61" i="3"/>
  <c r="H29" i="5"/>
  <c r="H28" i="7"/>
  <c r="AN61" i="3"/>
  <c r="G29" i="5"/>
  <c r="G28" i="7"/>
  <c r="P61" i="3"/>
  <c r="E29" i="5"/>
  <c r="E28" i="7"/>
  <c r="D61" i="3"/>
  <c r="D29" i="5"/>
  <c r="D28" i="7"/>
  <c r="C61" i="3"/>
  <c r="C29" i="5"/>
  <c r="C74" i="6"/>
  <c r="C28" i="7"/>
  <c r="AB61" i="3"/>
  <c r="F29" i="5"/>
  <c r="F28" i="7"/>
  <c r="CJ61" i="3"/>
  <c r="K29" i="5"/>
  <c r="K28" i="7"/>
  <c r="J23" i="5"/>
  <c r="C61" i="5" s="1"/>
  <c r="BX50" i="3"/>
  <c r="I23" i="5"/>
  <c r="BL50" i="3"/>
  <c r="M23" i="5"/>
  <c r="DH50" i="3"/>
  <c r="L23" i="5"/>
  <c r="CV50" i="3"/>
  <c r="H23" i="5"/>
  <c r="AZ50" i="3"/>
  <c r="G23" i="5"/>
  <c r="AN50" i="3"/>
  <c r="E34" i="5"/>
  <c r="E23" i="5"/>
  <c r="P50" i="3"/>
  <c r="D23" i="5"/>
  <c r="D50" i="3"/>
  <c r="C23" i="5"/>
  <c r="C50" i="3"/>
  <c r="F23" i="5"/>
  <c r="AB50" i="3"/>
  <c r="K23" i="5"/>
  <c r="CJ50" i="3"/>
  <c r="E65" i="3" l="1"/>
  <c r="J90" i="3"/>
  <c r="J82" i="3"/>
  <c r="K79" i="3"/>
  <c r="K81" i="3" s="1"/>
  <c r="L75" i="3" s="1"/>
  <c r="K78" i="3"/>
  <c r="C37" i="7"/>
  <c r="C38" i="7"/>
  <c r="C42" i="7" s="1"/>
  <c r="E19" i="1"/>
  <c r="J24" i="5"/>
  <c r="C5" i="5"/>
  <c r="BX62" i="3"/>
  <c r="BL62" i="3"/>
  <c r="I24" i="5"/>
  <c r="M24" i="5"/>
  <c r="DH62" i="3"/>
  <c r="CV62" i="3"/>
  <c r="L24" i="5"/>
  <c r="H24" i="5"/>
  <c r="AZ62" i="3"/>
  <c r="G24" i="5"/>
  <c r="AN62" i="3"/>
  <c r="P62" i="3"/>
  <c r="E24" i="5"/>
  <c r="D24" i="5"/>
  <c r="D62" i="3"/>
  <c r="C24" i="5"/>
  <c r="C62" i="3"/>
  <c r="F24" i="5"/>
  <c r="AB62" i="3"/>
  <c r="K24" i="5"/>
  <c r="CJ62" i="3"/>
  <c r="E67" i="3" l="1"/>
  <c r="E68" i="3" s="1"/>
  <c r="E72" i="3"/>
  <c r="K90" i="3"/>
  <c r="K82" i="3"/>
  <c r="L79" i="3"/>
  <c r="L78" i="3"/>
  <c r="L81" i="3"/>
  <c r="M75" i="3" s="1"/>
  <c r="C43" i="7"/>
  <c r="M42" i="1"/>
  <c r="J25" i="7"/>
  <c r="C6" i="5"/>
  <c r="C7" i="5" s="1"/>
  <c r="C8" i="5"/>
  <c r="C9" i="5"/>
  <c r="C46" i="5"/>
  <c r="J30" i="5"/>
  <c r="J32" i="5" s="1"/>
  <c r="I30" i="5"/>
  <c r="I32" i="5" s="1"/>
  <c r="L42" i="1"/>
  <c r="I25" i="7"/>
  <c r="M25" i="7"/>
  <c r="P42" i="1"/>
  <c r="M30" i="5"/>
  <c r="M32" i="5" s="1"/>
  <c r="L30" i="5"/>
  <c r="L32" i="5" s="1"/>
  <c r="L25" i="7"/>
  <c r="O42" i="1"/>
  <c r="K42" i="1"/>
  <c r="H25" i="7"/>
  <c r="H30" i="5"/>
  <c r="H32" i="5" s="1"/>
  <c r="G25" i="7"/>
  <c r="J42" i="1"/>
  <c r="G30" i="5"/>
  <c r="G32" i="5" s="1"/>
  <c r="E30" i="5"/>
  <c r="E32" i="5" s="1"/>
  <c r="H42" i="1"/>
  <c r="E25" i="7"/>
  <c r="D25" i="7"/>
  <c r="G42" i="1"/>
  <c r="D90" i="3"/>
  <c r="D30" i="5"/>
  <c r="D32" i="5" s="1"/>
  <c r="C42" i="5"/>
  <c r="F42" i="1"/>
  <c r="C25" i="7"/>
  <c r="C29" i="7" s="1"/>
  <c r="C90" i="3"/>
  <c r="C91" i="3" s="1"/>
  <c r="C30" i="5"/>
  <c r="C32" i="5" s="1"/>
  <c r="I42" i="1"/>
  <c r="F25" i="7"/>
  <c r="F30" i="5"/>
  <c r="F32" i="5" s="1"/>
  <c r="N42" i="1"/>
  <c r="K25" i="7"/>
  <c r="K30" i="5"/>
  <c r="K32" i="5" s="1"/>
  <c r="F65" i="3" l="1"/>
  <c r="L90" i="3"/>
  <c r="L82" i="3"/>
  <c r="M79" i="3"/>
  <c r="M78" i="3"/>
  <c r="M81" i="3"/>
  <c r="N75" i="3" s="1"/>
  <c r="C17" i="8"/>
  <c r="B23" i="1"/>
  <c r="C31" i="7"/>
  <c r="C32" i="7" s="1"/>
  <c r="D30" i="7" s="1"/>
  <c r="C33" i="7"/>
  <c r="C34" i="7" s="1"/>
  <c r="C53" i="7" s="1"/>
  <c r="D91" i="3"/>
  <c r="C51" i="5"/>
  <c r="E15" i="1" s="1"/>
  <c r="C52" i="5"/>
  <c r="C39" i="5"/>
  <c r="C10" i="5"/>
  <c r="AY76" i="3" s="1"/>
  <c r="C46" i="7"/>
  <c r="C44" i="7"/>
  <c r="C47" i="7" s="1"/>
  <c r="G36" i="5" l="1"/>
  <c r="AY77" i="3"/>
  <c r="F67" i="3"/>
  <c r="F68" i="3" s="1"/>
  <c r="F72" i="3" s="1"/>
  <c r="M90" i="3"/>
  <c r="M82" i="3"/>
  <c r="N79" i="3"/>
  <c r="N78" i="3"/>
  <c r="N81" i="3"/>
  <c r="O75" i="3" s="1"/>
  <c r="E91" i="3"/>
  <c r="C12" i="6"/>
  <c r="B11" i="1"/>
  <c r="C11" i="5"/>
  <c r="BW76" i="3"/>
  <c r="G65" i="3" l="1"/>
  <c r="N90" i="3"/>
  <c r="N82" i="3"/>
  <c r="O79" i="3"/>
  <c r="O81" i="3" s="1"/>
  <c r="P75" i="3" s="1"/>
  <c r="O78" i="3"/>
  <c r="F91" i="3"/>
  <c r="BW77" i="3"/>
  <c r="C13" i="4" s="1"/>
  <c r="I36" i="5"/>
  <c r="G67" i="3" l="1"/>
  <c r="G68" i="3" s="1"/>
  <c r="G72" i="3" s="1"/>
  <c r="H65" i="3" s="1"/>
  <c r="O90" i="3"/>
  <c r="O82" i="3"/>
  <c r="P79" i="3"/>
  <c r="P81" i="3" s="1"/>
  <c r="Q75" i="3" s="1"/>
  <c r="P78" i="3"/>
  <c r="G91" i="3"/>
  <c r="D13" i="4"/>
  <c r="H67" i="3" l="1"/>
  <c r="H68" i="3" s="1"/>
  <c r="H72" i="3" s="1"/>
  <c r="I65" i="3" s="1"/>
  <c r="P90" i="3"/>
  <c r="P82" i="3"/>
  <c r="Q79" i="3"/>
  <c r="Q78" i="3"/>
  <c r="Q81" i="3"/>
  <c r="R75" i="3" s="1"/>
  <c r="H91" i="3"/>
  <c r="I67" i="3" l="1"/>
  <c r="I68" i="3" s="1"/>
  <c r="I72" i="3" s="1"/>
  <c r="J65" i="3" s="1"/>
  <c r="Q90" i="3"/>
  <c r="Q82" i="3"/>
  <c r="R79" i="3"/>
  <c r="R78" i="3"/>
  <c r="R81" i="3"/>
  <c r="S75" i="3" s="1"/>
  <c r="I91" i="3"/>
  <c r="J67" i="3" l="1"/>
  <c r="J68" i="3" s="1"/>
  <c r="J72" i="3" s="1"/>
  <c r="K65" i="3" s="1"/>
  <c r="R90" i="3"/>
  <c r="R82" i="3"/>
  <c r="S79" i="3"/>
  <c r="S78" i="3"/>
  <c r="S81" i="3"/>
  <c r="T75" i="3" s="1"/>
  <c r="J91" i="3"/>
  <c r="K67" i="3" l="1"/>
  <c r="K68" i="3" s="1"/>
  <c r="K72" i="3" s="1"/>
  <c r="L65" i="3" s="1"/>
  <c r="S90" i="3"/>
  <c r="S82" i="3"/>
  <c r="T79" i="3"/>
  <c r="T81" i="3" s="1"/>
  <c r="U75" i="3" s="1"/>
  <c r="T78" i="3"/>
  <c r="K91" i="3"/>
  <c r="L67" i="3" l="1"/>
  <c r="L68" i="3" s="1"/>
  <c r="L72" i="3" s="1"/>
  <c r="M65" i="3" s="1"/>
  <c r="T90" i="3"/>
  <c r="T82" i="3"/>
  <c r="U79" i="3"/>
  <c r="U81" i="3" s="1"/>
  <c r="V75" i="3" s="1"/>
  <c r="U78" i="3"/>
  <c r="L91" i="3"/>
  <c r="M67" i="3" l="1"/>
  <c r="M68" i="3" s="1"/>
  <c r="M72" i="3" s="1"/>
  <c r="N65" i="3" s="1"/>
  <c r="U90" i="3"/>
  <c r="U82" i="3"/>
  <c r="V79" i="3"/>
  <c r="V78" i="3"/>
  <c r="V81" i="3"/>
  <c r="W75" i="3" s="1"/>
  <c r="M91" i="3"/>
  <c r="N67" i="3" l="1"/>
  <c r="N68" i="3" s="1"/>
  <c r="N72" i="3"/>
  <c r="O65" i="3" s="1"/>
  <c r="V90" i="3"/>
  <c r="V82" i="3"/>
  <c r="W79" i="3"/>
  <c r="W81" i="3" s="1"/>
  <c r="X75" i="3" s="1"/>
  <c r="W78" i="3"/>
  <c r="N91" i="3"/>
  <c r="O67" i="3" l="1"/>
  <c r="O68" i="3" s="1"/>
  <c r="O72" i="3" s="1"/>
  <c r="W90" i="3"/>
  <c r="W82" i="3"/>
  <c r="X79" i="3"/>
  <c r="X81" i="3" s="1"/>
  <c r="Y75" i="3" s="1"/>
  <c r="X78" i="3"/>
  <c r="O91" i="3"/>
  <c r="D40" i="5" l="1"/>
  <c r="D42" i="5" s="1"/>
  <c r="P65" i="3"/>
  <c r="X90" i="3"/>
  <c r="X82" i="3"/>
  <c r="Y79" i="3"/>
  <c r="Y81" i="3" s="1"/>
  <c r="Z75" i="3" s="1"/>
  <c r="Y78" i="3"/>
  <c r="P91" i="3"/>
  <c r="P67" i="3" l="1"/>
  <c r="P68" i="3" s="1"/>
  <c r="P72" i="3"/>
  <c r="Q65" i="3" s="1"/>
  <c r="Y90" i="3"/>
  <c r="Y82" i="3"/>
  <c r="Z79" i="3"/>
  <c r="Z81" i="3" s="1"/>
  <c r="AA75" i="3" s="1"/>
  <c r="Z78" i="3"/>
  <c r="Q91" i="3"/>
  <c r="Q67" i="3" l="1"/>
  <c r="Q68" i="3" s="1"/>
  <c r="Q72" i="3"/>
  <c r="R65" i="3" s="1"/>
  <c r="Z90" i="3"/>
  <c r="Z82" i="3"/>
  <c r="AA79" i="3"/>
  <c r="AA78" i="3"/>
  <c r="AA81" i="3"/>
  <c r="AB75" i="3" s="1"/>
  <c r="R91" i="3"/>
  <c r="R67" i="3" l="1"/>
  <c r="R68" i="3" s="1"/>
  <c r="R72" i="3" s="1"/>
  <c r="S65" i="3" s="1"/>
  <c r="AA90" i="3"/>
  <c r="AA82" i="3"/>
  <c r="AB79" i="3"/>
  <c r="AB78" i="3"/>
  <c r="AB81" i="3"/>
  <c r="AC75" i="3" s="1"/>
  <c r="S91" i="3"/>
  <c r="S67" i="3" l="1"/>
  <c r="S68" i="3" s="1"/>
  <c r="S72" i="3"/>
  <c r="T65" i="3" s="1"/>
  <c r="AB90" i="3"/>
  <c r="AB82" i="3"/>
  <c r="AC79" i="3"/>
  <c r="AC81" i="3" s="1"/>
  <c r="AD75" i="3" s="1"/>
  <c r="AC78" i="3"/>
  <c r="T91" i="3"/>
  <c r="T67" i="3" l="1"/>
  <c r="T68" i="3" s="1"/>
  <c r="T72" i="3"/>
  <c r="U65" i="3" s="1"/>
  <c r="AC90" i="3"/>
  <c r="AC82" i="3"/>
  <c r="AD79" i="3"/>
  <c r="AD78" i="3"/>
  <c r="AD81" i="3"/>
  <c r="AE75" i="3" s="1"/>
  <c r="U91" i="3"/>
  <c r="U67" i="3" l="1"/>
  <c r="U68" i="3" s="1"/>
  <c r="U72" i="3" s="1"/>
  <c r="V65" i="3" s="1"/>
  <c r="AD90" i="3"/>
  <c r="AD82" i="3"/>
  <c r="AE79" i="3"/>
  <c r="AE81" i="3" s="1"/>
  <c r="AF75" i="3" s="1"/>
  <c r="AE78" i="3"/>
  <c r="V91" i="3"/>
  <c r="V67" i="3" l="1"/>
  <c r="V68" i="3" s="1"/>
  <c r="V72" i="3" s="1"/>
  <c r="W65" i="3" s="1"/>
  <c r="AE90" i="3"/>
  <c r="AE82" i="3"/>
  <c r="AF79" i="3"/>
  <c r="AF81" i="3" s="1"/>
  <c r="AG75" i="3" s="1"/>
  <c r="AF78" i="3"/>
  <c r="W91" i="3"/>
  <c r="W67" i="3" l="1"/>
  <c r="W68" i="3" s="1"/>
  <c r="W72" i="3" s="1"/>
  <c r="X65" i="3" s="1"/>
  <c r="AF90" i="3"/>
  <c r="AF82" i="3"/>
  <c r="AG79" i="3"/>
  <c r="AG81" i="3" s="1"/>
  <c r="AH75" i="3" s="1"/>
  <c r="AG78" i="3"/>
  <c r="X91" i="3"/>
  <c r="X67" i="3" l="1"/>
  <c r="X68" i="3" s="1"/>
  <c r="X72" i="3" s="1"/>
  <c r="Y65" i="3" s="1"/>
  <c r="AG90" i="3"/>
  <c r="AG82" i="3"/>
  <c r="AH79" i="3"/>
  <c r="AH78" i="3"/>
  <c r="AH81" i="3"/>
  <c r="AI75" i="3" s="1"/>
  <c r="Y91" i="3"/>
  <c r="Y67" i="3" l="1"/>
  <c r="AH90" i="3"/>
  <c r="AH82" i="3"/>
  <c r="AI79" i="3"/>
  <c r="AI81" i="3" s="1"/>
  <c r="AJ75" i="3" s="1"/>
  <c r="AI78" i="3"/>
  <c r="Z91" i="3"/>
  <c r="Y68" i="3" l="1"/>
  <c r="Y72" i="3" s="1"/>
  <c r="Z65" i="3" s="1"/>
  <c r="Z67" i="3" s="1"/>
  <c r="AI90" i="3"/>
  <c r="AI82" i="3"/>
  <c r="AJ79" i="3"/>
  <c r="AJ81" i="3" s="1"/>
  <c r="AK75" i="3" s="1"/>
  <c r="AJ78" i="3"/>
  <c r="AA91" i="3"/>
  <c r="AJ90" i="3" l="1"/>
  <c r="AJ82" i="3"/>
  <c r="AK79" i="3"/>
  <c r="AK81" i="3" s="1"/>
  <c r="AL75" i="3" s="1"/>
  <c r="AK78" i="3"/>
  <c r="AB91" i="3"/>
  <c r="Z68" i="3"/>
  <c r="Z72" i="3" s="1"/>
  <c r="AA65" i="3" s="1"/>
  <c r="AA67" i="3" l="1"/>
  <c r="AK90" i="3"/>
  <c r="AK82" i="3"/>
  <c r="AL79" i="3"/>
  <c r="AL78" i="3"/>
  <c r="AL81" i="3"/>
  <c r="AM75" i="3" s="1"/>
  <c r="AC91" i="3"/>
  <c r="E26" i="7" l="1"/>
  <c r="E29" i="7" s="1"/>
  <c r="E31" i="7" s="1"/>
  <c r="AA68" i="3"/>
  <c r="AA72" i="3" s="1"/>
  <c r="AL90" i="3"/>
  <c r="AL82" i="3"/>
  <c r="AM79" i="3"/>
  <c r="AM81" i="3" s="1"/>
  <c r="AN75" i="3" s="1"/>
  <c r="AM78" i="3"/>
  <c r="AD91" i="3"/>
  <c r="AB65" i="3" l="1"/>
  <c r="AB67" i="3" s="1"/>
  <c r="E40" i="5"/>
  <c r="E42" i="5" s="1"/>
  <c r="AB68" i="3"/>
  <c r="AB72" i="3" s="1"/>
  <c r="AC65" i="3" s="1"/>
  <c r="AC67" i="3" s="1"/>
  <c r="AM90" i="3"/>
  <c r="AM82" i="3"/>
  <c r="AN79" i="3"/>
  <c r="AN81" i="3" s="1"/>
  <c r="AO75" i="3" s="1"/>
  <c r="AN78" i="3"/>
  <c r="AE91" i="3"/>
  <c r="AN90" i="3" l="1"/>
  <c r="AN82" i="3"/>
  <c r="AO79" i="3"/>
  <c r="AO81" i="3" s="1"/>
  <c r="AP75" i="3" s="1"/>
  <c r="AO78" i="3"/>
  <c r="AF91" i="3"/>
  <c r="AC68" i="3"/>
  <c r="AC72" i="3" s="1"/>
  <c r="AD65" i="3" s="1"/>
  <c r="AD67" i="3" l="1"/>
  <c r="AD68" i="3" s="1"/>
  <c r="AD72" i="3" s="1"/>
  <c r="AE65" i="3" s="1"/>
  <c r="AO90" i="3"/>
  <c r="AO82" i="3"/>
  <c r="AP79" i="3"/>
  <c r="AP81" i="3" s="1"/>
  <c r="AQ75" i="3" s="1"/>
  <c r="AP78" i="3"/>
  <c r="AG91" i="3"/>
  <c r="AE67" i="3" l="1"/>
  <c r="AE68" i="3" s="1"/>
  <c r="AE72" i="3"/>
  <c r="AF65" i="3" s="1"/>
  <c r="AF67" i="3" s="1"/>
  <c r="AF68" i="3" s="1"/>
  <c r="AF72" i="3" s="1"/>
  <c r="AG65" i="3" s="1"/>
  <c r="AP90" i="3"/>
  <c r="AP82" i="3"/>
  <c r="AQ79" i="3"/>
  <c r="AQ78" i="3"/>
  <c r="AQ81" i="3"/>
  <c r="AR75" i="3" s="1"/>
  <c r="AH91" i="3"/>
  <c r="AG67" i="3" l="1"/>
  <c r="AG68" i="3" s="1"/>
  <c r="AG72" i="3" s="1"/>
  <c r="AH65" i="3" s="1"/>
  <c r="AQ90" i="3"/>
  <c r="AQ82" i="3"/>
  <c r="AR79" i="3"/>
  <c r="AR78" i="3"/>
  <c r="AR81" i="3"/>
  <c r="AS75" i="3" s="1"/>
  <c r="AI91" i="3"/>
  <c r="AH67" i="3" l="1"/>
  <c r="AH68" i="3" s="1"/>
  <c r="AH72" i="3" s="1"/>
  <c r="AI65" i="3" s="1"/>
  <c r="AR90" i="3"/>
  <c r="AR82" i="3"/>
  <c r="AS79" i="3"/>
  <c r="AS81" i="3" s="1"/>
  <c r="AT75" i="3" s="1"/>
  <c r="AS78" i="3"/>
  <c r="AJ91" i="3"/>
  <c r="AI67" i="3" l="1"/>
  <c r="AI68" i="3" s="1"/>
  <c r="AI72" i="3" s="1"/>
  <c r="AJ65" i="3" s="1"/>
  <c r="AS90" i="3"/>
  <c r="AS82" i="3"/>
  <c r="AT79" i="3"/>
  <c r="AT78" i="3"/>
  <c r="AT81" i="3"/>
  <c r="AU75" i="3" s="1"/>
  <c r="AK91" i="3"/>
  <c r="AJ67" i="3" l="1"/>
  <c r="AJ68" i="3" s="1"/>
  <c r="AJ72" i="3" s="1"/>
  <c r="AK65" i="3" s="1"/>
  <c r="AT90" i="3"/>
  <c r="AT82" i="3"/>
  <c r="AU79" i="3"/>
  <c r="AU78" i="3"/>
  <c r="AU81" i="3"/>
  <c r="AV75" i="3" s="1"/>
  <c r="AL91" i="3"/>
  <c r="AK67" i="3" l="1"/>
  <c r="AK68" i="3" s="1"/>
  <c r="AK72" i="3" s="1"/>
  <c r="AL65" i="3" s="1"/>
  <c r="AU90" i="3"/>
  <c r="AU82" i="3"/>
  <c r="AV79" i="3"/>
  <c r="AV81" i="3" s="1"/>
  <c r="AW75" i="3" s="1"/>
  <c r="AV78" i="3"/>
  <c r="AM91" i="3"/>
  <c r="AL67" i="3" l="1"/>
  <c r="AL68" i="3" s="1"/>
  <c r="AL72" i="3" s="1"/>
  <c r="AM65" i="3" s="1"/>
  <c r="AV90" i="3"/>
  <c r="AV82" i="3"/>
  <c r="AW79" i="3"/>
  <c r="AW81" i="3" s="1"/>
  <c r="AX75" i="3" s="1"/>
  <c r="AW78" i="3"/>
  <c r="AN91" i="3"/>
  <c r="AM67" i="3" l="1"/>
  <c r="AM68" i="3" s="1"/>
  <c r="AM72" i="3" s="1"/>
  <c r="AW90" i="3"/>
  <c r="AW82" i="3"/>
  <c r="AX79" i="3"/>
  <c r="AX81" i="3" s="1"/>
  <c r="AY75" i="3" s="1"/>
  <c r="AX78" i="3"/>
  <c r="AO91" i="3"/>
  <c r="F40" i="5" l="1"/>
  <c r="F42" i="5" s="1"/>
  <c r="AN65" i="3"/>
  <c r="AX90" i="3"/>
  <c r="AX82" i="3"/>
  <c r="AY79" i="3"/>
  <c r="AY81" i="3" s="1"/>
  <c r="AZ75" i="3" s="1"/>
  <c r="AY78" i="3"/>
  <c r="AP91" i="3"/>
  <c r="AN67" i="3" l="1"/>
  <c r="AY82" i="3"/>
  <c r="AZ79" i="3"/>
  <c r="AZ81" i="3" s="1"/>
  <c r="BA75" i="3" s="1"/>
  <c r="AZ78" i="3"/>
  <c r="AQ91" i="3"/>
  <c r="AN68" i="3" l="1"/>
  <c r="AN72" i="3" s="1"/>
  <c r="AO65" i="3" s="1"/>
  <c r="AO67" i="3" s="1"/>
  <c r="AO68" i="3" s="1"/>
  <c r="AO72" i="3" s="1"/>
  <c r="AP65" i="3" s="1"/>
  <c r="AZ90" i="3"/>
  <c r="AZ82" i="3"/>
  <c r="BA79" i="3"/>
  <c r="BA81" i="3" s="1"/>
  <c r="BB75" i="3" s="1"/>
  <c r="BA78" i="3"/>
  <c r="AR91" i="3"/>
  <c r="AP67" i="3" l="1"/>
  <c r="BA90" i="3"/>
  <c r="BA82" i="3"/>
  <c r="BB78" i="3"/>
  <c r="BB79" i="3" s="1"/>
  <c r="BB81" i="3" s="1"/>
  <c r="BC75" i="3" s="1"/>
  <c r="AS91" i="3"/>
  <c r="AP68" i="3" l="1"/>
  <c r="AP72" i="3" s="1"/>
  <c r="AQ65" i="3" s="1"/>
  <c r="AQ67" i="3"/>
  <c r="AQ68" i="3" s="1"/>
  <c r="AQ72" i="3" s="1"/>
  <c r="AR65" i="3" s="1"/>
  <c r="BB90" i="3"/>
  <c r="BB82" i="3"/>
  <c r="BC79" i="3"/>
  <c r="BC81" i="3" s="1"/>
  <c r="BD75" i="3" s="1"/>
  <c r="BC78" i="3"/>
  <c r="AT91" i="3"/>
  <c r="AR67" i="3" l="1"/>
  <c r="BC90" i="3"/>
  <c r="BC82" i="3"/>
  <c r="BD79" i="3"/>
  <c r="BD81" i="3" s="1"/>
  <c r="BE75" i="3" s="1"/>
  <c r="BD78" i="3"/>
  <c r="AU91" i="3"/>
  <c r="AR68" i="3" l="1"/>
  <c r="AR72" i="3" s="1"/>
  <c r="AS65" i="3" s="1"/>
  <c r="AS67" i="3" s="1"/>
  <c r="AS68" i="3" s="1"/>
  <c r="AS72" i="3" s="1"/>
  <c r="AT65" i="3" s="1"/>
  <c r="BD90" i="3"/>
  <c r="BD82" i="3"/>
  <c r="BE79" i="3"/>
  <c r="BE81" i="3" s="1"/>
  <c r="BF75" i="3" s="1"/>
  <c r="BE78" i="3"/>
  <c r="AV91" i="3"/>
  <c r="AT67" i="3" l="1"/>
  <c r="AT68" i="3" s="1"/>
  <c r="AT72" i="3"/>
  <c r="AU65" i="3" s="1"/>
  <c r="BE90" i="3"/>
  <c r="BE82" i="3"/>
  <c r="BF78" i="3"/>
  <c r="BF79" i="3" s="1"/>
  <c r="BF81" i="3" s="1"/>
  <c r="BG75" i="3" s="1"/>
  <c r="AW91" i="3"/>
  <c r="AU67" i="3" l="1"/>
  <c r="AU68" i="3" s="1"/>
  <c r="AU72" i="3" s="1"/>
  <c r="AV65" i="3" s="1"/>
  <c r="BF90" i="3"/>
  <c r="BF82" i="3"/>
  <c r="BG79" i="3"/>
  <c r="BG81" i="3" s="1"/>
  <c r="BH75" i="3" s="1"/>
  <c r="BG78" i="3"/>
  <c r="AX91" i="3"/>
  <c r="AV67" i="3" l="1"/>
  <c r="AV68" i="3" s="1"/>
  <c r="AV72" i="3" s="1"/>
  <c r="AW65" i="3" s="1"/>
  <c r="BG90" i="3"/>
  <c r="BG82" i="3"/>
  <c r="BH79" i="3"/>
  <c r="BH81" i="3" s="1"/>
  <c r="BI75" i="3" s="1"/>
  <c r="BH78" i="3"/>
  <c r="AW67" i="3" l="1"/>
  <c r="AW68" i="3" s="1"/>
  <c r="AW72" i="3" s="1"/>
  <c r="AX65" i="3" s="1"/>
  <c r="BH90" i="3"/>
  <c r="BH82" i="3"/>
  <c r="BI79" i="3"/>
  <c r="BI81" i="3" s="1"/>
  <c r="BJ75" i="3" s="1"/>
  <c r="BI78" i="3"/>
  <c r="AX67" i="3" l="1"/>
  <c r="AX68" i="3" s="1"/>
  <c r="AX72" i="3" s="1"/>
  <c r="AY65" i="3" s="1"/>
  <c r="BI90" i="3"/>
  <c r="BI82" i="3"/>
  <c r="BJ78" i="3"/>
  <c r="BJ79" i="3" s="1"/>
  <c r="BJ81" i="3" s="1"/>
  <c r="BK75" i="3" s="1"/>
  <c r="AY67" i="3" l="1"/>
  <c r="AY68" i="3" s="1"/>
  <c r="BJ90" i="3"/>
  <c r="BJ82" i="3"/>
  <c r="BK78" i="3"/>
  <c r="BK79" i="3" s="1"/>
  <c r="BK81" i="3" s="1"/>
  <c r="BL75" i="3" s="1"/>
  <c r="AY72" i="3" l="1"/>
  <c r="AY71" i="3"/>
  <c r="G40" i="5"/>
  <c r="G42" i="5" s="1"/>
  <c r="AZ65" i="3"/>
  <c r="BK90" i="3"/>
  <c r="BK82" i="3"/>
  <c r="BL78" i="3"/>
  <c r="BL79" i="3" s="1"/>
  <c r="BL81" i="3" s="1"/>
  <c r="BM75" i="3" s="1"/>
  <c r="G35" i="5" l="1"/>
  <c r="AY90" i="3"/>
  <c r="AY91" i="3" s="1"/>
  <c r="AZ91" i="3" s="1"/>
  <c r="BA91" i="3" s="1"/>
  <c r="BB91" i="3" s="1"/>
  <c r="BC91" i="3" s="1"/>
  <c r="BD91" i="3" s="1"/>
  <c r="AZ67" i="3"/>
  <c r="BL90" i="3"/>
  <c r="BL82" i="3"/>
  <c r="BM79" i="3"/>
  <c r="BM81" i="3" s="1"/>
  <c r="BN75" i="3" s="1"/>
  <c r="BM78" i="3"/>
  <c r="AZ68" i="3" l="1"/>
  <c r="AZ72" i="3" s="1"/>
  <c r="BA65" i="3" s="1"/>
  <c r="BA67" i="3"/>
  <c r="BA68" i="3" s="1"/>
  <c r="BM90" i="3"/>
  <c r="BM82" i="3"/>
  <c r="BN79" i="3"/>
  <c r="BN81" i="3" s="1"/>
  <c r="BO75" i="3" s="1"/>
  <c r="BN78" i="3"/>
  <c r="BE91" i="3"/>
  <c r="BA72" i="3" l="1"/>
  <c r="BB65" i="3" s="1"/>
  <c r="BB67" i="3"/>
  <c r="BN90" i="3"/>
  <c r="BN82" i="3"/>
  <c r="BO78" i="3"/>
  <c r="BO79" i="3" s="1"/>
  <c r="BO81" i="3" s="1"/>
  <c r="BP75" i="3" s="1"/>
  <c r="BF91" i="3"/>
  <c r="BB68" i="3" l="1"/>
  <c r="BB72" i="3" s="1"/>
  <c r="BC65" i="3" s="1"/>
  <c r="BO90" i="3"/>
  <c r="BO82" i="3"/>
  <c r="BP79" i="3"/>
  <c r="BP81" i="3" s="1"/>
  <c r="BQ75" i="3" s="1"/>
  <c r="BP78" i="3"/>
  <c r="BG91" i="3"/>
  <c r="BP90" i="3" l="1"/>
  <c r="BP82" i="3"/>
  <c r="BQ79" i="3"/>
  <c r="BQ81" i="3" s="1"/>
  <c r="BR75" i="3" s="1"/>
  <c r="BQ78" i="3"/>
  <c r="BH91" i="3"/>
  <c r="BC67" i="3"/>
  <c r="BQ90" i="3" l="1"/>
  <c r="BQ82" i="3"/>
  <c r="BR78" i="3"/>
  <c r="BR79" i="3" s="1"/>
  <c r="BR81" i="3" s="1"/>
  <c r="BS75" i="3" s="1"/>
  <c r="BI91" i="3"/>
  <c r="BC68" i="3"/>
  <c r="BC72" i="3" s="1"/>
  <c r="BD65" i="3" s="1"/>
  <c r="BD67" i="3" s="1"/>
  <c r="BD68" i="3" s="1"/>
  <c r="BD72" i="3" s="1"/>
  <c r="BE65" i="3" s="1"/>
  <c r="BR90" i="3" l="1"/>
  <c r="BR82" i="3"/>
  <c r="BS78" i="3"/>
  <c r="BS79" i="3"/>
  <c r="BS81" i="3" s="1"/>
  <c r="BT75" i="3" s="1"/>
  <c r="BJ91" i="3"/>
  <c r="BE67" i="3"/>
  <c r="BE68" i="3" s="1"/>
  <c r="BE72" i="3"/>
  <c r="BF65" i="3" s="1"/>
  <c r="BS90" i="3" l="1"/>
  <c r="BS82" i="3"/>
  <c r="BT78" i="3"/>
  <c r="BT79" i="3"/>
  <c r="BT81" i="3" s="1"/>
  <c r="BU75" i="3" s="1"/>
  <c r="BK91" i="3"/>
  <c r="BF67" i="3"/>
  <c r="BF68" i="3" s="1"/>
  <c r="BF72" i="3"/>
  <c r="BG65" i="3" s="1"/>
  <c r="BT90" i="3" l="1"/>
  <c r="BT82" i="3"/>
  <c r="BU79" i="3"/>
  <c r="BU81" i="3" s="1"/>
  <c r="BV75" i="3" s="1"/>
  <c r="BU78" i="3"/>
  <c r="BL91" i="3"/>
  <c r="BG67" i="3"/>
  <c r="BG68" i="3" s="1"/>
  <c r="BG72" i="3"/>
  <c r="BH65" i="3" s="1"/>
  <c r="BU90" i="3" l="1"/>
  <c r="BU82" i="3"/>
  <c r="BV78" i="3"/>
  <c r="BV79" i="3"/>
  <c r="BV81" i="3" s="1"/>
  <c r="BW75" i="3" s="1"/>
  <c r="BM91" i="3"/>
  <c r="BH67" i="3"/>
  <c r="BH68" i="3" s="1"/>
  <c r="BH72" i="3" s="1"/>
  <c r="BI65" i="3" s="1"/>
  <c r="BV90" i="3" l="1"/>
  <c r="BV82" i="3"/>
  <c r="BW79" i="3"/>
  <c r="BW81" i="3" s="1"/>
  <c r="BW78" i="3"/>
  <c r="BN91" i="3"/>
  <c r="BI67" i="3"/>
  <c r="BI68" i="3" s="1"/>
  <c r="BI72" i="3" s="1"/>
  <c r="BJ65" i="3" s="1"/>
  <c r="I40" i="5" l="1"/>
  <c r="I42" i="5" s="1"/>
  <c r="BX75" i="3"/>
  <c r="BO91" i="3"/>
  <c r="BJ67" i="3"/>
  <c r="BJ68" i="3" s="1"/>
  <c r="BJ72" i="3" s="1"/>
  <c r="BK65" i="3" s="1"/>
  <c r="BW82" i="3"/>
  <c r="BX78" i="3" l="1"/>
  <c r="BX79" i="3"/>
  <c r="BX81" i="3" s="1"/>
  <c r="BY75" i="3" s="1"/>
  <c r="BP91" i="3"/>
  <c r="BK67" i="3"/>
  <c r="BK68" i="3" s="1"/>
  <c r="BK72" i="3" s="1"/>
  <c r="BY78" i="3" l="1"/>
  <c r="BY79" i="3"/>
  <c r="BY81" i="3" s="1"/>
  <c r="BZ75" i="3" s="1"/>
  <c r="BX90" i="3"/>
  <c r="BX82" i="3"/>
  <c r="BQ91" i="3"/>
  <c r="H40" i="5"/>
  <c r="H42" i="5" s="1"/>
  <c r="BL65" i="3"/>
  <c r="BY90" i="3" l="1"/>
  <c r="BY82" i="3"/>
  <c r="BZ78" i="3"/>
  <c r="BZ79" i="3" s="1"/>
  <c r="BZ81" i="3" s="1"/>
  <c r="CA75" i="3" s="1"/>
  <c r="BR91" i="3"/>
  <c r="BL67" i="3"/>
  <c r="BZ90" i="3" l="1"/>
  <c r="BZ82" i="3"/>
  <c r="CA78" i="3"/>
  <c r="CA79" i="3" s="1"/>
  <c r="CA81" i="3" s="1"/>
  <c r="CB75" i="3" s="1"/>
  <c r="BS91" i="3"/>
  <c r="BL68" i="3"/>
  <c r="BL72" i="3" s="1"/>
  <c r="BM65" i="3" s="1"/>
  <c r="CA90" i="3" l="1"/>
  <c r="CA82" i="3"/>
  <c r="CB78" i="3"/>
  <c r="CB79" i="3" s="1"/>
  <c r="CB81" i="3" s="1"/>
  <c r="CC75" i="3" s="1"/>
  <c r="BT91" i="3"/>
  <c r="BM67" i="3"/>
  <c r="CB90" i="3" l="1"/>
  <c r="CB82" i="3"/>
  <c r="CC78" i="3"/>
  <c r="CC79" i="3"/>
  <c r="CC81" i="3" s="1"/>
  <c r="CD75" i="3" s="1"/>
  <c r="BU91" i="3"/>
  <c r="BM68" i="3"/>
  <c r="BM72" i="3" s="1"/>
  <c r="BN65" i="3" s="1"/>
  <c r="BN67" i="3"/>
  <c r="BN68" i="3" s="1"/>
  <c r="BN72" i="3" s="1"/>
  <c r="BO65" i="3" s="1"/>
  <c r="CC90" i="3" l="1"/>
  <c r="CC82" i="3"/>
  <c r="CD78" i="3"/>
  <c r="CD79" i="3"/>
  <c r="CD81" i="3" s="1"/>
  <c r="CE75" i="3" s="1"/>
  <c r="BV91" i="3"/>
  <c r="BO67" i="3"/>
  <c r="CD90" i="3" l="1"/>
  <c r="CD82" i="3"/>
  <c r="CE78" i="3"/>
  <c r="CE79" i="3"/>
  <c r="CE81" i="3" s="1"/>
  <c r="CF75" i="3" s="1"/>
  <c r="BO68" i="3"/>
  <c r="BO72" i="3" s="1"/>
  <c r="BP65" i="3" s="1"/>
  <c r="BP67" i="3" s="1"/>
  <c r="BP68" i="3" s="1"/>
  <c r="BP72" i="3" s="1"/>
  <c r="BQ65" i="3" s="1"/>
  <c r="CE90" i="3" l="1"/>
  <c r="CE82" i="3"/>
  <c r="CF78" i="3"/>
  <c r="CF79" i="3" s="1"/>
  <c r="CF81" i="3" s="1"/>
  <c r="CG75" i="3" s="1"/>
  <c r="BQ67" i="3"/>
  <c r="BQ68" i="3" s="1"/>
  <c r="BQ72" i="3"/>
  <c r="BR65" i="3" s="1"/>
  <c r="CF90" i="3" l="1"/>
  <c r="CF82" i="3"/>
  <c r="CG78" i="3"/>
  <c r="CG79" i="3" s="1"/>
  <c r="CG81" i="3" s="1"/>
  <c r="CH75" i="3" s="1"/>
  <c r="BR67" i="3"/>
  <c r="BR68" i="3" s="1"/>
  <c r="BR72" i="3"/>
  <c r="BS65" i="3" s="1"/>
  <c r="CG90" i="3" l="1"/>
  <c r="CG82" i="3"/>
  <c r="CH78" i="3"/>
  <c r="CH79" i="3"/>
  <c r="CH81" i="3" s="1"/>
  <c r="CI75" i="3" s="1"/>
  <c r="BS67" i="3"/>
  <c r="BS68" i="3" s="1"/>
  <c r="BS72" i="3" s="1"/>
  <c r="BT65" i="3" s="1"/>
  <c r="CH90" i="3" l="1"/>
  <c r="CH82" i="3"/>
  <c r="CI78" i="3"/>
  <c r="CI79" i="3" s="1"/>
  <c r="CI81" i="3" s="1"/>
  <c r="BT67" i="3"/>
  <c r="BT68" i="3" s="1"/>
  <c r="BT72" i="3" s="1"/>
  <c r="BU65" i="3" s="1"/>
  <c r="CI90" i="3" l="1"/>
  <c r="CI82" i="3"/>
  <c r="J40" i="5"/>
  <c r="J42" i="5" s="1"/>
  <c r="C70" i="5" s="1"/>
  <c r="E27" i="1" s="1"/>
  <c r="CJ75" i="3"/>
  <c r="BU67" i="3"/>
  <c r="BU68" i="3" s="1"/>
  <c r="BU72" i="3"/>
  <c r="BV65" i="3" s="1"/>
  <c r="CJ78" i="3" l="1"/>
  <c r="CJ79" i="3"/>
  <c r="CJ81" i="3" s="1"/>
  <c r="CK75" i="3" s="1"/>
  <c r="BV67" i="3"/>
  <c r="BV68" i="3" s="1"/>
  <c r="BV72" i="3" s="1"/>
  <c r="CK78" i="3" l="1"/>
  <c r="CK79" i="3"/>
  <c r="CK81" i="3" s="1"/>
  <c r="CL75" i="3" s="1"/>
  <c r="CJ90" i="3"/>
  <c r="CJ82" i="3"/>
  <c r="C17" i="4"/>
  <c r="BW65" i="3"/>
  <c r="CK90" i="3" l="1"/>
  <c r="CK82" i="3"/>
  <c r="CL78" i="3"/>
  <c r="CL79" i="3" s="1"/>
  <c r="CL81" i="3" s="1"/>
  <c r="CM75" i="3" s="1"/>
  <c r="B10" i="1"/>
  <c r="BW67" i="3"/>
  <c r="CL90" i="3" l="1"/>
  <c r="CL82" i="3"/>
  <c r="CM79" i="3"/>
  <c r="CM81" i="3" s="1"/>
  <c r="CN75" i="3" s="1"/>
  <c r="CM78" i="3"/>
  <c r="I26" i="7"/>
  <c r="I29" i="7" s="1"/>
  <c r="H26" i="7"/>
  <c r="H29" i="7" s="1"/>
  <c r="G26" i="7"/>
  <c r="G29" i="7" s="1"/>
  <c r="F26" i="7"/>
  <c r="F29" i="7" s="1"/>
  <c r="BW68" i="3"/>
  <c r="CM90" i="3" l="1"/>
  <c r="CM82" i="3"/>
  <c r="CN78" i="3"/>
  <c r="CN79" i="3" s="1"/>
  <c r="CN81" i="3" s="1"/>
  <c r="CO75" i="3" s="1"/>
  <c r="H31" i="7"/>
  <c r="F31" i="7"/>
  <c r="BW71" i="3"/>
  <c r="C12" i="4"/>
  <c r="CN90" i="3" l="1"/>
  <c r="CN82" i="3"/>
  <c r="CO78" i="3"/>
  <c r="CO79" i="3" s="1"/>
  <c r="CO81" i="3" s="1"/>
  <c r="CP75" i="3" s="1"/>
  <c r="I35" i="5"/>
  <c r="BW90" i="3"/>
  <c r="BW91" i="3" s="1"/>
  <c r="D12" i="4"/>
  <c r="C14" i="4"/>
  <c r="E12" i="4" s="1"/>
  <c r="CO90" i="3" l="1"/>
  <c r="CO82" i="3"/>
  <c r="CP78" i="3"/>
  <c r="CP79" i="3" s="1"/>
  <c r="CP81" i="3" s="1"/>
  <c r="CQ75" i="3" s="1"/>
  <c r="BX91" i="3"/>
  <c r="C28" i="4"/>
  <c r="E13" i="4"/>
  <c r="E5" i="4"/>
  <c r="E7" i="4"/>
  <c r="E6" i="4"/>
  <c r="E14" i="4"/>
  <c r="C27" i="4"/>
  <c r="B9" i="1" s="1"/>
  <c r="D14" i="4"/>
  <c r="C19" i="4"/>
  <c r="C18" i="4" s="1"/>
  <c r="C45" i="5"/>
  <c r="C47" i="5" s="1"/>
  <c r="C15" i="8"/>
  <c r="B8" i="1"/>
  <c r="E8" i="4"/>
  <c r="E11" i="4"/>
  <c r="E10" i="4"/>
  <c r="E9" i="4"/>
  <c r="CP90" i="3" l="1"/>
  <c r="CP82" i="3"/>
  <c r="CQ78" i="3"/>
  <c r="CQ79" i="3"/>
  <c r="CQ81" i="3" s="1"/>
  <c r="CR75" i="3" s="1"/>
  <c r="BY91" i="3"/>
  <c r="B24" i="1"/>
  <c r="C49" i="5"/>
  <c r="B26" i="1" s="1"/>
  <c r="G63" i="8"/>
  <c r="E63" i="8"/>
  <c r="C63" i="8"/>
  <c r="G62" i="8"/>
  <c r="E62" i="8"/>
  <c r="D62" i="8"/>
  <c r="C62" i="8"/>
  <c r="G61" i="8"/>
  <c r="F61" i="8"/>
  <c r="E61" i="8"/>
  <c r="D61" i="8"/>
  <c r="G60" i="8"/>
  <c r="F60" i="8"/>
  <c r="E60" i="8"/>
  <c r="D60" i="8"/>
  <c r="C60" i="8"/>
  <c r="G59" i="8"/>
  <c r="F59" i="8"/>
  <c r="E59" i="8"/>
  <c r="D59" i="8"/>
  <c r="C59" i="8"/>
  <c r="G55" i="8"/>
  <c r="F55" i="8"/>
  <c r="E55" i="8"/>
  <c r="D55" i="8"/>
  <c r="C55" i="8"/>
  <c r="G54" i="8"/>
  <c r="F54" i="8"/>
  <c r="E54" i="8"/>
  <c r="D54" i="8"/>
  <c r="C54" i="8"/>
  <c r="G53" i="8"/>
  <c r="F53" i="8"/>
  <c r="E53" i="8"/>
  <c r="D53" i="8"/>
  <c r="C53" i="8"/>
  <c r="G52" i="8"/>
  <c r="F52" i="8"/>
  <c r="E52" i="8"/>
  <c r="D52" i="8"/>
  <c r="C52" i="8"/>
  <c r="G51" i="8"/>
  <c r="F51" i="8"/>
  <c r="E51" i="8"/>
  <c r="D51" i="8"/>
  <c r="C51" i="8"/>
  <c r="F63" i="8"/>
  <c r="D63" i="8"/>
  <c r="F62" i="8"/>
  <c r="C61" i="8"/>
  <c r="CQ90" i="3" l="1"/>
  <c r="CQ82" i="3"/>
  <c r="CR79" i="3"/>
  <c r="CR81" i="3" s="1"/>
  <c r="CS75" i="3" s="1"/>
  <c r="CR78" i="3"/>
  <c r="BZ91" i="3"/>
  <c r="CR90" i="3" l="1"/>
  <c r="CR82" i="3"/>
  <c r="CS78" i="3"/>
  <c r="CS79" i="3" s="1"/>
  <c r="CS81" i="3" s="1"/>
  <c r="CT75" i="3" s="1"/>
  <c r="CA91" i="3"/>
  <c r="CS90" i="3" l="1"/>
  <c r="CS82" i="3"/>
  <c r="CT78" i="3"/>
  <c r="CT79" i="3" s="1"/>
  <c r="CT81" i="3" s="1"/>
  <c r="CU75" i="3" s="1"/>
  <c r="CB91" i="3"/>
  <c r="CT90" i="3" l="1"/>
  <c r="CT82" i="3"/>
  <c r="CU78" i="3"/>
  <c r="CU79" i="3" s="1"/>
  <c r="CU81" i="3" s="1"/>
  <c r="CC91" i="3"/>
  <c r="CU90" i="3" l="1"/>
  <c r="CU82" i="3"/>
  <c r="K40" i="5"/>
  <c r="K42" i="5" s="1"/>
  <c r="CV75" i="3"/>
  <c r="CD91" i="3"/>
  <c r="CV78" i="3" l="1"/>
  <c r="CV79" i="3" s="1"/>
  <c r="CV81" i="3" s="1"/>
  <c r="CW75" i="3" s="1"/>
  <c r="CE91" i="3"/>
  <c r="CW78" i="3" l="1"/>
  <c r="CW79" i="3" s="1"/>
  <c r="CW81" i="3" s="1"/>
  <c r="CX75" i="3" s="1"/>
  <c r="CV90" i="3"/>
  <c r="CV82" i="3"/>
  <c r="CF91" i="3"/>
  <c r="CW90" i="3" l="1"/>
  <c r="CW82" i="3"/>
  <c r="CX78" i="3"/>
  <c r="CX79" i="3" s="1"/>
  <c r="CX81" i="3" s="1"/>
  <c r="CY75" i="3" s="1"/>
  <c r="CG91" i="3"/>
  <c r="CX90" i="3" l="1"/>
  <c r="CX82" i="3"/>
  <c r="CY78" i="3"/>
  <c r="CY79" i="3" s="1"/>
  <c r="CY81" i="3" s="1"/>
  <c r="CZ75" i="3" s="1"/>
  <c r="CH91" i="3"/>
  <c r="CY90" i="3" l="1"/>
  <c r="CY82" i="3"/>
  <c r="CZ78" i="3"/>
  <c r="CZ79" i="3" s="1"/>
  <c r="CZ81" i="3" s="1"/>
  <c r="DA75" i="3" s="1"/>
  <c r="CI91" i="3"/>
  <c r="CZ90" i="3" l="1"/>
  <c r="CZ82" i="3"/>
  <c r="DA78" i="3"/>
  <c r="CJ91" i="3"/>
  <c r="CK91" i="3" l="1"/>
  <c r="DA79" i="3"/>
  <c r="DA90" i="3" s="1"/>
  <c r="CL91" i="3" l="1"/>
  <c r="DA81" i="3"/>
  <c r="DB75" i="3" s="1"/>
  <c r="DA82" i="3"/>
  <c r="CM91" i="3" l="1"/>
  <c r="DB78" i="3"/>
  <c r="DB79" i="3"/>
  <c r="DB81" i="3" s="1"/>
  <c r="DC75" i="3" s="1"/>
  <c r="CN91" i="3" l="1"/>
  <c r="DB90" i="3"/>
  <c r="DB82" i="3"/>
  <c r="DC79" i="3"/>
  <c r="DC81" i="3" s="1"/>
  <c r="DD75" i="3" s="1"/>
  <c r="DC78" i="3"/>
  <c r="CO91" i="3" l="1"/>
  <c r="DC90" i="3"/>
  <c r="DC82" i="3"/>
  <c r="DD79" i="3"/>
  <c r="DD81" i="3" s="1"/>
  <c r="DE75" i="3" s="1"/>
  <c r="DD78" i="3"/>
  <c r="CP91" i="3" l="1"/>
  <c r="DD90" i="3"/>
  <c r="DD82" i="3"/>
  <c r="DE78" i="3"/>
  <c r="DE79" i="3"/>
  <c r="DE81" i="3" s="1"/>
  <c r="DF75" i="3" s="1"/>
  <c r="CQ91" i="3" l="1"/>
  <c r="DE90" i="3"/>
  <c r="DE82" i="3"/>
  <c r="DF78" i="3"/>
  <c r="DF79" i="3" s="1"/>
  <c r="DF81" i="3" s="1"/>
  <c r="DG75" i="3" s="1"/>
  <c r="CR91" i="3" l="1"/>
  <c r="DF90" i="3"/>
  <c r="DF82" i="3"/>
  <c r="DG78" i="3"/>
  <c r="DG79" i="3" s="1"/>
  <c r="DG81" i="3" s="1"/>
  <c r="CS91" i="3" l="1"/>
  <c r="DG90" i="3"/>
  <c r="DG82" i="3"/>
  <c r="L40" i="5"/>
  <c r="L42" i="5" s="1"/>
  <c r="DH75" i="3"/>
  <c r="CT91" i="3" l="1"/>
  <c r="DH78" i="3"/>
  <c r="DH79" i="3"/>
  <c r="DH81" i="3" s="1"/>
  <c r="DI75" i="3" s="1"/>
  <c r="CU91" i="3" l="1"/>
  <c r="DI78" i="3"/>
  <c r="DI79" i="3" s="1"/>
  <c r="DI81" i="3" s="1"/>
  <c r="DJ75" i="3" s="1"/>
  <c r="DH90" i="3"/>
  <c r="DH82" i="3"/>
  <c r="CV91" i="3" l="1"/>
  <c r="DI90" i="3"/>
  <c r="DI82" i="3"/>
  <c r="DJ78" i="3"/>
  <c r="DJ79" i="3"/>
  <c r="DJ81" i="3" s="1"/>
  <c r="DK75" i="3" s="1"/>
  <c r="CW91" i="3" l="1"/>
  <c r="DJ90" i="3"/>
  <c r="DJ82" i="3"/>
  <c r="DK78" i="3"/>
  <c r="DK79" i="3"/>
  <c r="DK81" i="3" s="1"/>
  <c r="DL75" i="3" s="1"/>
  <c r="CX91" i="3" l="1"/>
  <c r="DK90" i="3"/>
  <c r="DK82" i="3"/>
  <c r="DL78" i="3"/>
  <c r="DL79" i="3" s="1"/>
  <c r="DL81" i="3" s="1"/>
  <c r="DM75" i="3" s="1"/>
  <c r="CY91" i="3" l="1"/>
  <c r="DL90" i="3"/>
  <c r="DL82" i="3"/>
  <c r="DM78" i="3"/>
  <c r="DM79" i="3"/>
  <c r="DM81" i="3"/>
  <c r="DN75" i="3" s="1"/>
  <c r="CZ91" i="3" l="1"/>
  <c r="DM90" i="3"/>
  <c r="DM82" i="3"/>
  <c r="DN78" i="3"/>
  <c r="DN79" i="3" s="1"/>
  <c r="DN81" i="3" s="1"/>
  <c r="DO75" i="3" s="1"/>
  <c r="DA91" i="3" l="1"/>
  <c r="DN90" i="3"/>
  <c r="DN82" i="3"/>
  <c r="DO78" i="3"/>
  <c r="DO79" i="3"/>
  <c r="DO81" i="3" s="1"/>
  <c r="DP75" i="3" s="1"/>
  <c r="DB91" i="3" l="1"/>
  <c r="DO90" i="3"/>
  <c r="DO82" i="3"/>
  <c r="DP78" i="3"/>
  <c r="DP79" i="3" s="1"/>
  <c r="DP81" i="3" s="1"/>
  <c r="DQ75" i="3" s="1"/>
  <c r="DC91" i="3" l="1"/>
  <c r="DP90" i="3"/>
  <c r="DP82" i="3"/>
  <c r="DQ78" i="3"/>
  <c r="DQ79" i="3" s="1"/>
  <c r="DQ81" i="3" s="1"/>
  <c r="DR75" i="3" s="1"/>
  <c r="DD91" i="3" l="1"/>
  <c r="DQ90" i="3"/>
  <c r="DQ82" i="3"/>
  <c r="DR78" i="3"/>
  <c r="DR79" i="3"/>
  <c r="DR81" i="3" s="1"/>
  <c r="DS75" i="3" s="1"/>
  <c r="DE91" i="3" l="1"/>
  <c r="DR90" i="3"/>
  <c r="DR82" i="3"/>
  <c r="DS78" i="3"/>
  <c r="DS79" i="3" s="1"/>
  <c r="DS80" i="3" s="1"/>
  <c r="DF91" i="3" l="1"/>
  <c r="M26" i="7"/>
  <c r="M29" i="7" s="1"/>
  <c r="M37" i="5"/>
  <c r="L37" i="5"/>
  <c r="L26" i="7"/>
  <c r="L29" i="7" s="1"/>
  <c r="K26" i="7"/>
  <c r="K29" i="7" s="1"/>
  <c r="K37" i="5"/>
  <c r="J37" i="5"/>
  <c r="J26" i="7"/>
  <c r="J29" i="7" s="1"/>
  <c r="I37" i="5"/>
  <c r="H37" i="5"/>
  <c r="G37" i="5"/>
  <c r="F37" i="5"/>
  <c r="E37" i="5"/>
  <c r="D37" i="5"/>
  <c r="DS90" i="3"/>
  <c r="D26" i="7"/>
  <c r="D29" i="7" s="1"/>
  <c r="DS82" i="3"/>
  <c r="M38" i="5"/>
  <c r="C10" i="8"/>
  <c r="DG91" i="3" l="1"/>
  <c r="M41" i="5"/>
  <c r="P43" i="1" s="1"/>
  <c r="M39" i="5"/>
  <c r="L39" i="5"/>
  <c r="L12" i="6" s="1"/>
  <c r="L41" i="5"/>
  <c r="O43" i="1" s="1"/>
  <c r="K39" i="5"/>
  <c r="K12" i="6" s="1"/>
  <c r="K41" i="5"/>
  <c r="N43" i="1" s="1"/>
  <c r="J41" i="5"/>
  <c r="C62" i="5"/>
  <c r="J39" i="5"/>
  <c r="J12" i="6" s="1"/>
  <c r="I39" i="5"/>
  <c r="I12" i="6" s="1"/>
  <c r="I41" i="5"/>
  <c r="L43" i="1" s="1"/>
  <c r="H41" i="5"/>
  <c r="K43" i="1" s="1"/>
  <c r="H39" i="5"/>
  <c r="H12" i="6" s="1"/>
  <c r="G39" i="5"/>
  <c r="G12" i="6" s="1"/>
  <c r="G41" i="5"/>
  <c r="J43" i="1" s="1"/>
  <c r="F39" i="5"/>
  <c r="F12" i="6" s="1"/>
  <c r="F41" i="5"/>
  <c r="I43" i="1" s="1"/>
  <c r="E41" i="5"/>
  <c r="H43" i="1" s="1"/>
  <c r="E39" i="5"/>
  <c r="E12" i="6" s="1"/>
  <c r="D39" i="5"/>
  <c r="D41" i="5"/>
  <c r="G43" i="1" s="1"/>
  <c r="D33" i="7"/>
  <c r="D34" i="7" s="1"/>
  <c r="D53" i="7" s="1"/>
  <c r="D31" i="7"/>
  <c r="D32" i="7" s="1"/>
  <c r="E30" i="7" s="1"/>
  <c r="DH91" i="3" l="1"/>
  <c r="C11" i="8"/>
  <c r="M12" i="6"/>
  <c r="C69" i="5"/>
  <c r="E26" i="1" s="1"/>
  <c r="M43" i="1"/>
  <c r="C63" i="5"/>
  <c r="E22" i="1" s="1"/>
  <c r="C64" i="5"/>
  <c r="C56" i="5"/>
  <c r="C55" i="5"/>
  <c r="C54" i="5"/>
  <c r="C53" i="5"/>
  <c r="E16" i="1" s="1"/>
  <c r="E70" i="6"/>
  <c r="D12" i="6"/>
  <c r="E33" i="7"/>
  <c r="E34" i="7" s="1"/>
  <c r="E53" i="7" s="1"/>
  <c r="E32" i="7"/>
  <c r="F30" i="7" s="1"/>
  <c r="DI91" i="3" l="1"/>
  <c r="E23" i="1"/>
  <c r="C66" i="5"/>
  <c r="E25" i="1" s="1"/>
  <c r="F33" i="7"/>
  <c r="F34" i="7" s="1"/>
  <c r="F53" i="7" s="1"/>
  <c r="F32" i="7"/>
  <c r="G30" i="7" s="1"/>
  <c r="DJ91" i="3" l="1"/>
  <c r="G33" i="7"/>
  <c r="G34" i="7" s="1"/>
  <c r="G53" i="7" s="1"/>
  <c r="G31" i="7"/>
  <c r="G32" i="7" s="1"/>
  <c r="H30" i="7" s="1"/>
  <c r="DK91" i="3" l="1"/>
  <c r="H33" i="7"/>
  <c r="H34" i="7" s="1"/>
  <c r="H53" i="7" s="1"/>
  <c r="H32" i="7"/>
  <c r="I30" i="7" s="1"/>
  <c r="DL91" i="3" l="1"/>
  <c r="I31" i="7"/>
  <c r="I32" i="7" s="1"/>
  <c r="J30" i="7" s="1"/>
  <c r="I33" i="7"/>
  <c r="I34" i="7" s="1"/>
  <c r="I53" i="7" s="1"/>
  <c r="DM91" i="3" l="1"/>
  <c r="J33" i="7"/>
  <c r="J34" i="7" s="1"/>
  <c r="J53" i="7" s="1"/>
  <c r="J31" i="7"/>
  <c r="J32" i="7" s="1"/>
  <c r="K30" i="7" s="1"/>
  <c r="DN91" i="3" l="1"/>
  <c r="K33" i="7"/>
  <c r="K34" i="7" s="1"/>
  <c r="K53" i="7" s="1"/>
  <c r="K31" i="7"/>
  <c r="K32" i="7" s="1"/>
  <c r="L30" i="7" s="1"/>
  <c r="DO91" i="3" l="1"/>
  <c r="L33" i="7"/>
  <c r="L34" i="7" s="1"/>
  <c r="L53" i="7" s="1"/>
  <c r="L31" i="7"/>
  <c r="L32" i="7" s="1"/>
  <c r="M30" i="7" s="1"/>
  <c r="DP91" i="3" l="1"/>
  <c r="M33" i="7"/>
  <c r="M34" i="7" s="1"/>
  <c r="M53" i="7" s="1"/>
  <c r="M31" i="7"/>
  <c r="M32" i="7"/>
  <c r="C45" i="7" s="1"/>
  <c r="C48" i="7" s="1"/>
  <c r="C49" i="7" s="1"/>
  <c r="M54" i="7" s="1"/>
  <c r="DQ91" i="3" l="1"/>
  <c r="DR91" i="3" l="1"/>
  <c r="DS91" i="3" l="1"/>
  <c r="DS92" i="3" l="1"/>
  <c r="DR92" i="3" s="1"/>
  <c r="DQ92" i="3" s="1"/>
  <c r="DP92" i="3" s="1"/>
  <c r="DO92" i="3" s="1"/>
  <c r="DN92" i="3" s="1"/>
  <c r="DM92" i="3" s="1"/>
  <c r="DL92" i="3" s="1"/>
  <c r="DK92" i="3" s="1"/>
  <c r="DJ92" i="3" s="1"/>
  <c r="DI92" i="3" s="1"/>
  <c r="DH92" i="3" s="1"/>
  <c r="DT91" i="3"/>
  <c r="DU91" i="3" s="1"/>
  <c r="DV91" i="3" s="1"/>
  <c r="DW91" i="3" s="1"/>
  <c r="DX91" i="3" s="1"/>
  <c r="DY91" i="3" s="1"/>
  <c r="DZ91" i="3" s="1"/>
  <c r="EA91" i="3" s="1"/>
  <c r="EB91" i="3" s="1"/>
  <c r="EC91" i="3" s="1"/>
  <c r="ED91" i="3" s="1"/>
  <c r="EE91" i="3" s="1"/>
  <c r="B8" i="6" s="1"/>
  <c r="L13" i="6" l="1"/>
  <c r="DG92" i="3"/>
  <c r="DF92" i="3" s="1"/>
  <c r="DE92" i="3" s="1"/>
  <c r="DD92" i="3" s="1"/>
  <c r="DC92" i="3" s="1"/>
  <c r="DB92" i="3" s="1"/>
  <c r="DA92" i="3" s="1"/>
  <c r="CZ92" i="3" s="1"/>
  <c r="CY92" i="3" s="1"/>
  <c r="CX92" i="3" s="1"/>
  <c r="CW92" i="3" s="1"/>
  <c r="CV92" i="3" s="1"/>
  <c r="C67" i="5"/>
  <c r="C68" i="5" s="1"/>
  <c r="C20" i="4"/>
  <c r="B12" i="1"/>
  <c r="C12" i="8"/>
  <c r="C14" i="6"/>
  <c r="K13" i="6" l="1"/>
  <c r="CU92" i="3"/>
  <c r="CT92" i="3" s="1"/>
  <c r="CS92" i="3" s="1"/>
  <c r="CR92" i="3" s="1"/>
  <c r="CQ92" i="3" s="1"/>
  <c r="CP92" i="3" s="1"/>
  <c r="CO92" i="3" s="1"/>
  <c r="CN92" i="3" s="1"/>
  <c r="CM92" i="3" s="1"/>
  <c r="CL92" i="3" s="1"/>
  <c r="CK92" i="3" s="1"/>
  <c r="CJ92" i="3" s="1"/>
  <c r="C21" i="4"/>
  <c r="C22" i="4"/>
  <c r="F33" i="8"/>
  <c r="G32" i="8"/>
  <c r="C31" i="8"/>
  <c r="E32" i="8"/>
  <c r="G31" i="8"/>
  <c r="D31" i="8"/>
  <c r="F46" i="8"/>
  <c r="G45" i="8"/>
  <c r="F45" i="8"/>
  <c r="E34" i="8"/>
  <c r="D34" i="8"/>
  <c r="G33" i="8"/>
  <c r="E33" i="8"/>
  <c r="C33" i="8"/>
  <c r="D32" i="8"/>
  <c r="E31" i="8"/>
  <c r="F47" i="8"/>
  <c r="D47" i="8"/>
  <c r="G46" i="8"/>
  <c r="E46" i="8"/>
  <c r="C46" i="8"/>
  <c r="D45" i="8"/>
  <c r="G44" i="8"/>
  <c r="E44" i="8"/>
  <c r="C44" i="8"/>
  <c r="F43" i="8"/>
  <c r="D43" i="8"/>
  <c r="G42" i="8"/>
  <c r="F42" i="8"/>
  <c r="E42" i="8"/>
  <c r="D42" i="8"/>
  <c r="C42" i="8"/>
  <c r="G41" i="8"/>
  <c r="F41" i="8"/>
  <c r="C34" i="8"/>
  <c r="D33" i="8"/>
  <c r="F32" i="8"/>
  <c r="C32" i="8"/>
  <c r="F31" i="8"/>
  <c r="G47" i="8"/>
  <c r="E47" i="8"/>
  <c r="C47" i="8"/>
  <c r="D46" i="8"/>
  <c r="E45" i="8"/>
  <c r="C45" i="8"/>
  <c r="F44" i="8"/>
  <c r="D44" i="8"/>
  <c r="G43" i="8"/>
  <c r="E43" i="8"/>
  <c r="C43" i="8"/>
  <c r="E41" i="8"/>
  <c r="D41" i="8"/>
  <c r="C41" i="8"/>
  <c r="G37" i="8"/>
  <c r="F37" i="8"/>
  <c r="E37" i="8"/>
  <c r="D37" i="8"/>
  <c r="C37" i="8"/>
  <c r="G36" i="8"/>
  <c r="F36" i="8"/>
  <c r="E36" i="8"/>
  <c r="D36" i="8"/>
  <c r="C36" i="8"/>
  <c r="G35" i="8"/>
  <c r="F35" i="8"/>
  <c r="E35" i="8"/>
  <c r="D35" i="8"/>
  <c r="C35" i="8"/>
  <c r="G34" i="8"/>
  <c r="F34" i="8"/>
  <c r="C16" i="6"/>
  <c r="D19" i="6"/>
  <c r="E19" i="6"/>
  <c r="F19" i="6"/>
  <c r="G19" i="6"/>
  <c r="H19" i="6"/>
  <c r="I19" i="6"/>
  <c r="J19" i="6"/>
  <c r="K19" i="6"/>
  <c r="L19" i="6"/>
  <c r="M19" i="6"/>
  <c r="C20" i="6"/>
  <c r="C21" i="6"/>
  <c r="C25" i="6"/>
  <c r="C32" i="6"/>
  <c r="C39" i="6"/>
  <c r="J13" i="6" l="1"/>
  <c r="CI92" i="3"/>
  <c r="CH92" i="3" s="1"/>
  <c r="CG92" i="3" s="1"/>
  <c r="CF92" i="3" s="1"/>
  <c r="CE92" i="3" s="1"/>
  <c r="CD92" i="3" s="1"/>
  <c r="CC92" i="3" s="1"/>
  <c r="CB92" i="3" s="1"/>
  <c r="CA92" i="3" s="1"/>
  <c r="BZ92" i="3" s="1"/>
  <c r="BY92" i="3" s="1"/>
  <c r="BX92" i="3" s="1"/>
  <c r="C66" i="6"/>
  <c r="F37" i="1"/>
  <c r="D66" i="6"/>
  <c r="BW92" i="3" l="1"/>
  <c r="BV92" i="3" s="1"/>
  <c r="BU92" i="3" s="1"/>
  <c r="BT92" i="3" s="1"/>
  <c r="BS92" i="3" s="1"/>
  <c r="BR92" i="3" s="1"/>
  <c r="BQ92" i="3" s="1"/>
  <c r="BP92" i="3" s="1"/>
  <c r="BO92" i="3" s="1"/>
  <c r="BN92" i="3" s="1"/>
  <c r="BM92" i="3" s="1"/>
  <c r="BL92" i="3" s="1"/>
  <c r="I13" i="6"/>
  <c r="E66" i="6"/>
  <c r="C62" i="7"/>
  <c r="B13" i="1"/>
  <c r="B14" i="1"/>
  <c r="H13" i="6" l="1"/>
  <c r="BK92" i="3"/>
  <c r="BJ92" i="3" s="1"/>
  <c r="BI92" i="3" s="1"/>
  <c r="BH92" i="3" s="1"/>
  <c r="BG92" i="3" s="1"/>
  <c r="BF92" i="3" s="1"/>
  <c r="BE92" i="3" s="1"/>
  <c r="BD92" i="3" s="1"/>
  <c r="BC92" i="3" s="1"/>
  <c r="BB92" i="3" s="1"/>
  <c r="BA92" i="3" s="1"/>
  <c r="AZ92" i="3" s="1"/>
  <c r="G13" i="6" l="1"/>
  <c r="AY92" i="3"/>
  <c r="AX92" i="3" s="1"/>
  <c r="AW92" i="3" s="1"/>
  <c r="AV92" i="3" s="1"/>
  <c r="AU92" i="3" s="1"/>
  <c r="AT92" i="3" s="1"/>
  <c r="AS92" i="3" s="1"/>
  <c r="AR92" i="3" s="1"/>
  <c r="AQ92" i="3" s="1"/>
  <c r="AP92" i="3" s="1"/>
  <c r="AO92" i="3" s="1"/>
  <c r="AN92" i="3" s="1"/>
  <c r="F13" i="6" l="1"/>
  <c r="AM92" i="3"/>
  <c r="AL92" i="3" s="1"/>
  <c r="AK92" i="3" s="1"/>
  <c r="AJ92" i="3" s="1"/>
  <c r="AI92" i="3" s="1"/>
  <c r="AH92" i="3" s="1"/>
  <c r="AG92" i="3" s="1"/>
  <c r="AF92" i="3" s="1"/>
  <c r="AE92" i="3" s="1"/>
  <c r="AD92" i="3" s="1"/>
  <c r="AC92" i="3" s="1"/>
  <c r="AB92" i="3" s="1"/>
  <c r="E13" i="6" l="1"/>
  <c r="AA92" i="3"/>
  <c r="Z92" i="3" s="1"/>
  <c r="Y92" i="3" s="1"/>
  <c r="X92" i="3" s="1"/>
  <c r="W92" i="3" s="1"/>
  <c r="V92" i="3" s="1"/>
  <c r="U92" i="3" s="1"/>
  <c r="T92" i="3" s="1"/>
  <c r="S92" i="3" s="1"/>
  <c r="R92" i="3" s="1"/>
  <c r="Q92" i="3" s="1"/>
  <c r="P92" i="3" s="1"/>
  <c r="O92" i="3" l="1"/>
  <c r="N92" i="3" s="1"/>
  <c r="M92" i="3" s="1"/>
  <c r="L92" i="3" s="1"/>
  <c r="K92" i="3" s="1"/>
  <c r="J92" i="3" s="1"/>
  <c r="I92" i="3" s="1"/>
  <c r="H92" i="3" s="1"/>
  <c r="G92" i="3" s="1"/>
  <c r="F92" i="3" s="1"/>
  <c r="E92" i="3" s="1"/>
  <c r="D92" i="3" s="1"/>
  <c r="D13" i="6"/>
  <c r="C92" i="3" l="1"/>
  <c r="C13" i="6"/>
  <c r="C17" i="6" s="1"/>
  <c r="C18" i="6" l="1"/>
  <c r="C27" i="6"/>
  <c r="D15" i="6" l="1"/>
  <c r="D16" i="6" s="1"/>
  <c r="C61" i="6"/>
  <c r="F40" i="1" s="1"/>
  <c r="C62" i="6"/>
  <c r="C28" i="6"/>
  <c r="D24" i="6" s="1"/>
  <c r="C34" i="6"/>
  <c r="D17" i="6" l="1"/>
  <c r="D18" i="6" s="1"/>
  <c r="D26" i="6"/>
  <c r="D27" i="6" s="1"/>
  <c r="C35" i="6"/>
  <c r="D31" i="6" s="1"/>
  <c r="C41" i="6"/>
  <c r="D28" i="6" l="1"/>
  <c r="E24" i="6" s="1"/>
  <c r="E26" i="6" s="1"/>
  <c r="E15" i="6"/>
  <c r="E16" i="6" s="1"/>
  <c r="D62" i="6"/>
  <c r="D61" i="6"/>
  <c r="G40" i="1" s="1"/>
  <c r="D33" i="6"/>
  <c r="C42" i="6"/>
  <c r="D38" i="6" s="1"/>
  <c r="C45" i="6"/>
  <c r="E17" i="6" l="1"/>
  <c r="E18" i="6" s="1"/>
  <c r="D40" i="6"/>
  <c r="D34" i="6"/>
  <c r="D35" i="6" s="1"/>
  <c r="E31" i="6" s="1"/>
  <c r="C50" i="6"/>
  <c r="C48" i="6"/>
  <c r="C49" i="6"/>
  <c r="E27" i="6" l="1"/>
  <c r="F15" i="6"/>
  <c r="F16" i="6" s="1"/>
  <c r="D41" i="6"/>
  <c r="E33" i="6"/>
  <c r="F38" i="1"/>
  <c r="C60" i="6"/>
  <c r="C59" i="6"/>
  <c r="F39" i="1" s="1"/>
  <c r="C58" i="6"/>
  <c r="C51" i="6"/>
  <c r="C54" i="6"/>
  <c r="C63" i="6"/>
  <c r="C55" i="6"/>
  <c r="E62" i="6" l="1"/>
  <c r="E61" i="6"/>
  <c r="H40" i="1" s="1"/>
  <c r="E28" i="6"/>
  <c r="F24" i="6" s="1"/>
  <c r="F17" i="6"/>
  <c r="F18" i="6" s="1"/>
  <c r="C52" i="7"/>
  <c r="C55" i="7" s="1"/>
  <c r="D42" i="6"/>
  <c r="E38" i="6" s="1"/>
  <c r="D45" i="6"/>
  <c r="D48" i="6" s="1"/>
  <c r="E34" i="6"/>
  <c r="E35" i="6" s="1"/>
  <c r="F31" i="6" s="1"/>
  <c r="F26" i="6" l="1"/>
  <c r="G15" i="6"/>
  <c r="G16" i="6" s="1"/>
  <c r="E40" i="6"/>
  <c r="E41" i="6" s="1"/>
  <c r="D54" i="6"/>
  <c r="D58" i="6"/>
  <c r="D59" i="6"/>
  <c r="G39" i="1" s="1"/>
  <c r="G38" i="1"/>
  <c r="D60" i="6"/>
  <c r="F33" i="6"/>
  <c r="D50" i="6"/>
  <c r="D49" i="6"/>
  <c r="D51" i="6" s="1"/>
  <c r="G17" i="6" l="1"/>
  <c r="G18" i="6" s="1"/>
  <c r="H15" i="6" s="1"/>
  <c r="H16" i="6" s="1"/>
  <c r="D52" i="7"/>
  <c r="D55" i="7" s="1"/>
  <c r="D63" i="6"/>
  <c r="D55" i="6"/>
  <c r="F27" i="6"/>
  <c r="E45" i="6"/>
  <c r="E50" i="6" s="1"/>
  <c r="E42" i="6"/>
  <c r="F38" i="6" s="1"/>
  <c r="H17" i="6" l="1"/>
  <c r="H18" i="6" s="1"/>
  <c r="I15" i="6" s="1"/>
  <c r="I16" i="6" s="1"/>
  <c r="F61" i="6"/>
  <c r="I40" i="1" s="1"/>
  <c r="F34" i="6"/>
  <c r="F40" i="6"/>
  <c r="F62" i="6"/>
  <c r="F28" i="6"/>
  <c r="G24" i="6" s="1"/>
  <c r="E49" i="6"/>
  <c r="E48" i="6"/>
  <c r="I17" i="6" l="1"/>
  <c r="I18" i="6" s="1"/>
  <c r="J15" i="6" s="1"/>
  <c r="J16" i="6" s="1"/>
  <c r="G26" i="6"/>
  <c r="E55" i="6"/>
  <c r="E63" i="6"/>
  <c r="E54" i="6"/>
  <c r="E51" i="6"/>
  <c r="E58" i="6"/>
  <c r="E59" i="6"/>
  <c r="H39" i="1" s="1"/>
  <c r="H38" i="1"/>
  <c r="E60" i="6"/>
  <c r="F35" i="6"/>
  <c r="G31" i="6" s="1"/>
  <c r="F41" i="6"/>
  <c r="J17" i="6" l="1"/>
  <c r="J18" i="6"/>
  <c r="K15" i="6" s="1"/>
  <c r="K16" i="6" s="1"/>
  <c r="E52" i="7"/>
  <c r="E55" i="7" s="1"/>
  <c r="G33" i="6"/>
  <c r="F42" i="6"/>
  <c r="G38" i="6" s="1"/>
  <c r="G27" i="6"/>
  <c r="G28" i="6"/>
  <c r="H24" i="6" s="1"/>
  <c r="F45" i="6"/>
  <c r="K17" i="6" l="1"/>
  <c r="K18" i="6"/>
  <c r="L15" i="6" s="1"/>
  <c r="L16" i="6" s="1"/>
  <c r="G40" i="6"/>
  <c r="G62" i="6"/>
  <c r="G61" i="6"/>
  <c r="J40" i="1" s="1"/>
  <c r="G34" i="6"/>
  <c r="H26" i="6"/>
  <c r="F50" i="6"/>
  <c r="F49" i="6"/>
  <c r="F48" i="6"/>
  <c r="G41" i="6" l="1"/>
  <c r="G45" i="6" s="1"/>
  <c r="G42" i="6"/>
  <c r="H38" i="6" s="1"/>
  <c r="H40" i="6" s="1"/>
  <c r="L17" i="6"/>
  <c r="L18" i="6" s="1"/>
  <c r="M15" i="6" s="1"/>
  <c r="M16" i="6" s="1"/>
  <c r="G35" i="6"/>
  <c r="H31" i="6" s="1"/>
  <c r="G50" i="6"/>
  <c r="F63" i="6"/>
  <c r="F55" i="6"/>
  <c r="F60" i="6"/>
  <c r="I38" i="1"/>
  <c r="F59" i="6"/>
  <c r="I39" i="1" s="1"/>
  <c r="F58" i="6"/>
  <c r="F51" i="6"/>
  <c r="F54" i="6"/>
  <c r="G49" i="6"/>
  <c r="G48" i="6"/>
  <c r="G60" i="6" s="1"/>
  <c r="H27" i="6"/>
  <c r="H28" i="6" s="1"/>
  <c r="I24" i="6" s="1"/>
  <c r="M17" i="6" l="1"/>
  <c r="M18" i="6" s="1"/>
  <c r="B9" i="6" s="1"/>
  <c r="H33" i="6"/>
  <c r="F52" i="7"/>
  <c r="F55" i="7" s="1"/>
  <c r="G63" i="6"/>
  <c r="G55" i="6"/>
  <c r="J38" i="1"/>
  <c r="G59" i="6"/>
  <c r="J39" i="1" s="1"/>
  <c r="G58" i="6"/>
  <c r="G51" i="6"/>
  <c r="G54" i="6"/>
  <c r="G52" i="7" s="1"/>
  <c r="G55" i="7" s="1"/>
  <c r="I26" i="6"/>
  <c r="I27" i="6" s="1"/>
  <c r="I28" i="6" s="1"/>
  <c r="J24" i="6" s="1"/>
  <c r="H61" i="6"/>
  <c r="K40" i="1" s="1"/>
  <c r="H62" i="6"/>
  <c r="J26" i="6" l="1"/>
  <c r="J27" i="6" s="1"/>
  <c r="J28" i="6" s="1"/>
  <c r="K24" i="6" s="1"/>
  <c r="I61" i="6"/>
  <c r="L40" i="1" s="1"/>
  <c r="I62" i="6"/>
  <c r="H34" i="6"/>
  <c r="H35" i="6" s="1"/>
  <c r="I31" i="6" s="1"/>
  <c r="J61" i="6" l="1"/>
  <c r="M40" i="1" s="1"/>
  <c r="K26" i="6"/>
  <c r="H41" i="6"/>
  <c r="I33" i="6"/>
  <c r="J62" i="6"/>
  <c r="K27" i="6" l="1"/>
  <c r="K61" i="6" s="1"/>
  <c r="N40" i="1" s="1"/>
  <c r="H45" i="6"/>
  <c r="H42" i="6"/>
  <c r="I38" i="6" s="1"/>
  <c r="I40" i="6" s="1"/>
  <c r="I34" i="6"/>
  <c r="I35" i="6" s="1"/>
  <c r="J31" i="6" s="1"/>
  <c r="H49" i="6" l="1"/>
  <c r="H48" i="6"/>
  <c r="H59" i="6" s="1"/>
  <c r="K39" i="1" s="1"/>
  <c r="H50" i="6"/>
  <c r="K62" i="6"/>
  <c r="K28" i="6"/>
  <c r="L24" i="6" s="1"/>
  <c r="H55" i="6"/>
  <c r="H63" i="6"/>
  <c r="H60" i="6"/>
  <c r="H54" i="6"/>
  <c r="H52" i="7" s="1"/>
  <c r="H55" i="7" s="1"/>
  <c r="H51" i="6"/>
  <c r="H58" i="6"/>
  <c r="K38" i="1"/>
  <c r="I41" i="6"/>
  <c r="J33" i="6"/>
  <c r="L26" i="6" l="1"/>
  <c r="I42" i="6"/>
  <c r="J38" i="6" s="1"/>
  <c r="I45" i="6"/>
  <c r="J34" i="6"/>
  <c r="J35" i="6" s="1"/>
  <c r="K31" i="6" s="1"/>
  <c r="L27" i="6" l="1"/>
  <c r="J40" i="6"/>
  <c r="K33" i="6"/>
  <c r="I49" i="6"/>
  <c r="I50" i="6"/>
  <c r="I48" i="6"/>
  <c r="L28" i="6" l="1"/>
  <c r="M24" i="6" s="1"/>
  <c r="L61" i="6"/>
  <c r="O40" i="1" s="1"/>
  <c r="L62" i="6"/>
  <c r="I55" i="6"/>
  <c r="I63" i="6"/>
  <c r="I60" i="6"/>
  <c r="I54" i="6"/>
  <c r="I52" i="7" s="1"/>
  <c r="I55" i="7" s="1"/>
  <c r="I51" i="6"/>
  <c r="I58" i="6"/>
  <c r="I59" i="6"/>
  <c r="L39" i="1" s="1"/>
  <c r="L38" i="1"/>
  <c r="J41" i="6"/>
  <c r="J42" i="6" s="1"/>
  <c r="K38" i="6" s="1"/>
  <c r="K34" i="6"/>
  <c r="K35" i="6" s="1"/>
  <c r="L31" i="6" s="1"/>
  <c r="M26" i="6" l="1"/>
  <c r="K40" i="6"/>
  <c r="J45" i="6"/>
  <c r="L33" i="6"/>
  <c r="L34" i="6" s="1"/>
  <c r="J49" i="6" l="1"/>
  <c r="J48" i="6"/>
  <c r="J50" i="6"/>
  <c r="L35" i="6"/>
  <c r="M31" i="6" s="1"/>
  <c r="M33" i="6" s="1"/>
  <c r="M27" i="6"/>
  <c r="M28" i="6" s="1"/>
  <c r="K41" i="6"/>
  <c r="K42" i="6"/>
  <c r="L38" i="6" s="1"/>
  <c r="M34" i="6" l="1"/>
  <c r="M35" i="6" s="1"/>
  <c r="J55" i="6"/>
  <c r="J63" i="6"/>
  <c r="J60" i="6"/>
  <c r="J54" i="6"/>
  <c r="J52" i="7" s="1"/>
  <c r="J55" i="7" s="1"/>
  <c r="J51" i="6"/>
  <c r="J58" i="6"/>
  <c r="J59" i="6"/>
  <c r="M39" i="1" s="1"/>
  <c r="M38" i="1"/>
  <c r="M62" i="6"/>
  <c r="M61" i="6"/>
  <c r="P40" i="1" s="1"/>
  <c r="K45" i="6"/>
  <c r="K49" i="6"/>
  <c r="K48" i="6"/>
  <c r="K50" i="6"/>
  <c r="L40" i="6"/>
  <c r="K55" i="6" l="1"/>
  <c r="K63" i="6"/>
  <c r="K60" i="6"/>
  <c r="K54" i="6"/>
  <c r="K52" i="7" s="1"/>
  <c r="K55" i="7" s="1"/>
  <c r="K51" i="6"/>
  <c r="K58" i="6"/>
  <c r="K59" i="6"/>
  <c r="N39" i="1" s="1"/>
  <c r="N38" i="1"/>
  <c r="L41" i="6"/>
  <c r="L42" i="6" s="1"/>
  <c r="M38" i="6" s="1"/>
  <c r="L45" i="6" l="1"/>
  <c r="L48" i="6" s="1"/>
  <c r="M40" i="6"/>
  <c r="L49" i="6" l="1"/>
  <c r="L51" i="6" s="1"/>
  <c r="L50" i="6"/>
  <c r="O38" i="1"/>
  <c r="L59" i="6"/>
  <c r="O39" i="1" s="1"/>
  <c r="L58" i="6"/>
  <c r="L54" i="6"/>
  <c r="L52" i="7" s="1"/>
  <c r="L55" i="7" s="1"/>
  <c r="L60" i="6"/>
  <c r="C71" i="6"/>
  <c r="M41" i="6"/>
  <c r="M42" i="6"/>
  <c r="L63" i="6" l="1"/>
  <c r="L55" i="6"/>
  <c r="D71" i="6"/>
  <c r="E71" i="6" s="1"/>
  <c r="E9" i="1"/>
  <c r="M45" i="6"/>
  <c r="M48" i="6" l="1"/>
  <c r="P38" i="1" s="1"/>
  <c r="M50" i="6"/>
  <c r="C73" i="6" s="1"/>
  <c r="E18" i="1" s="1"/>
  <c r="M49" i="6"/>
  <c r="C67" i="6"/>
  <c r="M60" i="6"/>
  <c r="M54" i="6"/>
  <c r="M51" i="6"/>
  <c r="M58" i="6"/>
  <c r="M59" i="6"/>
  <c r="P39" i="1" s="1"/>
  <c r="D67" i="6" l="1"/>
  <c r="M55" i="6"/>
  <c r="D70" i="6" s="1"/>
  <c r="E17" i="1" s="1"/>
  <c r="M63" i="6"/>
  <c r="E67" i="6"/>
  <c r="E69" i="6" s="1"/>
  <c r="C68" i="6"/>
  <c r="C69" i="6"/>
  <c r="C58" i="7"/>
  <c r="C70" i="6"/>
  <c r="E6" i="1" s="1"/>
  <c r="M52" i="7"/>
  <c r="M55" i="7" s="1"/>
  <c r="D68" i="6" l="1"/>
  <c r="C75" i="6" s="1"/>
  <c r="D69" i="6"/>
  <c r="E68" i="6"/>
  <c r="C60" i="7"/>
  <c r="E8" i="1"/>
  <c r="C59" i="7"/>
  <c r="E7" i="1"/>
  <c r="D60" i="7"/>
  <c r="D58" i="7"/>
  <c r="E10" i="1" s="1"/>
  <c r="D59" i="7"/>
  <c r="E11" i="1" s="1"/>
</calcChain>
</file>

<file path=xl/sharedStrings.xml><?xml version="1.0" encoding="utf-8"?>
<sst xmlns="http://schemas.openxmlformats.org/spreadsheetml/2006/main" count="567" uniqueCount="471">
  <si>
    <t>INVESTMENT SUMMARY</t>
  </si>
  <si>
    <t>THE DEAL</t>
  </si>
  <si>
    <t>RETURNS TO THE LP</t>
  </si>
  <si>
    <t>Total Program SF</t>
  </si>
  <si>
    <t>LP IRR</t>
  </si>
  <si>
    <t>Number of Phases</t>
  </si>
  <si>
    <t>LP Equity Multiple</t>
  </si>
  <si>
    <t>All-In Project Cost</t>
  </si>
  <si>
    <t>LP Net Profit</t>
  </si>
  <si>
    <t>All-In Cost / SF</t>
  </si>
  <si>
    <t>Avg. Annual Cash-on-Cash (Yrs 1-9)</t>
  </si>
  <si>
    <t>Construction Loan (Peak)</t>
  </si>
  <si>
    <t>LP After-Tax IRR</t>
  </si>
  <si>
    <t>Permanent Loan at Refinance</t>
  </si>
  <si>
    <t>LP After-Tax Equity Multiple</t>
  </si>
  <si>
    <t>TOTAL EQUITY REQUIRED</t>
  </si>
  <si>
    <t>Depreciation Sheltered Over Hold</t>
  </si>
  <si>
    <t xml:space="preserve">   LP Equity</t>
  </si>
  <si>
    <t xml:space="preserve">   GP Co-Investment</t>
  </si>
  <si>
    <t>PROJECT &amp; SPONSOR</t>
  </si>
  <si>
    <t>Equity Funding</t>
  </si>
  <si>
    <t>Unlevered IRR</t>
  </si>
  <si>
    <t>Levered IRR (before promote)</t>
  </si>
  <si>
    <t>OPERATING ASSUMPTIONS</t>
  </si>
  <si>
    <t>GP IRR</t>
  </si>
  <si>
    <t>Lease Structure</t>
  </si>
  <si>
    <t>GP Promote (Carried Interest)</t>
  </si>
  <si>
    <t>Market Rent ($/SF/Yr)</t>
  </si>
  <si>
    <t>GP Fees (Dev + Asset Mgmt + Disposition)</t>
  </si>
  <si>
    <t>Annual Rent Growth</t>
  </si>
  <si>
    <t>Stabilized Vacancy</t>
  </si>
  <si>
    <t>RISK &amp; BREAKEVEN</t>
  </si>
  <si>
    <t>Absorption Pace (SF/Month)</t>
  </si>
  <si>
    <t>Breakeven Occupancy (stabilized)</t>
  </si>
  <si>
    <t>Stabilized NOI</t>
  </si>
  <si>
    <t>Breakeven Rent ($/SF/Yr)</t>
  </si>
  <si>
    <t>Yield on Cost (Stabilized)</t>
  </si>
  <si>
    <t>Market Rent at Stabilization ($/SF/Yr)</t>
  </si>
  <si>
    <t>Exit Cap Rate</t>
  </si>
  <si>
    <t>Rent Cushion Before Breakeven</t>
  </si>
  <si>
    <t>Development Spread</t>
  </si>
  <si>
    <t>Stabilized DSCR</t>
  </si>
  <si>
    <t>Projected Sale Price</t>
  </si>
  <si>
    <t>Stabilized Debt Yield</t>
  </si>
  <si>
    <t>DISTRIBUTION WATERFALL</t>
  </si>
  <si>
    <t>Tier 1</t>
  </si>
  <si>
    <t>Tier 2</t>
  </si>
  <si>
    <t>Tier 3</t>
  </si>
  <si>
    <t>Tier 4</t>
  </si>
  <si>
    <t>LP DISTRIBUTION SCHEDULE</t>
  </si>
  <si>
    <t>Year</t>
  </si>
  <si>
    <t>Year 0</t>
  </si>
  <si>
    <t>Year 1</t>
  </si>
  <si>
    <t>Year 2</t>
  </si>
  <si>
    <t>Year 3</t>
  </si>
  <si>
    <t>Year 4</t>
  </si>
  <si>
    <t>Year 5</t>
  </si>
  <si>
    <t>Year 6</t>
  </si>
  <si>
    <t>Year 7</t>
  </si>
  <si>
    <t>Year 8</t>
  </si>
  <si>
    <t>Year 9</t>
  </si>
  <si>
    <t>Year 10</t>
  </si>
  <si>
    <t>LP Capital Called</t>
  </si>
  <si>
    <t>LP Distribution</t>
  </si>
  <si>
    <t>LP Cash-on-Cash</t>
  </si>
  <si>
    <t>Cumulative Capital Returned</t>
  </si>
  <si>
    <t>Property Occupancy (End of Year)</t>
  </si>
  <si>
    <t>Net Operating Income</t>
  </si>
  <si>
    <t>DSCR</t>
  </si>
  <si>
    <t>Every figure on this page is calculated from tab 1. Returns are projections based on the stated assumptions, not guarantees. Tax figures are illustrative and are not tax advice.</t>
  </si>
  <si>
    <t>SMALL BAY INDUSTRIAL DEVELOPMENT — PHASED WATERFALL MODEL</t>
  </si>
  <si>
    <t>LEGEND:  Blue text on yellow fill = INPUT (edit these).   Black = formula (do not edit).   Every other tab calculates from this page.</t>
  </si>
  <si>
    <t>Change a cell here and the whole model — pro forma, debt, waterfall, taxes, returns — recalculates.</t>
  </si>
  <si>
    <t>A.  PROJECT OVERVIEW</t>
  </si>
  <si>
    <t>Project Name</t>
  </si>
  <si>
    <t>Small Bay Flex Park — Example</t>
  </si>
  <si>
    <t>Text</t>
  </si>
  <si>
    <t>Location (City, State)</t>
  </si>
  <si>
    <t>Example City, TX</t>
  </si>
  <si>
    <t>Site Size (Acres)</t>
  </si>
  <si>
    <t>Reference only</t>
  </si>
  <si>
    <t>Land Area (SF)</t>
  </si>
  <si>
    <t>Building Coverage (Actual)</t>
  </si>
  <si>
    <t>Reference only — drives nothing</t>
  </si>
  <si>
    <t>TOTAL PROGRAM SF (drives the model)</t>
  </si>
  <si>
    <t>Sum of the phase table below</t>
  </si>
  <si>
    <t>Analysis Start Date (Month 0)</t>
  </si>
  <si>
    <t>First land closing</t>
  </si>
  <si>
    <t>Hold Period (Years from Month 0)</t>
  </si>
  <si>
    <t>Sale Month</t>
  </si>
  <si>
    <t>B.  DEVELOPMENT PHASING  (add square feet at set dates — up to 3 phases)</t>
  </si>
  <si>
    <t>Phase</t>
  </si>
  <si>
    <t>Building SF</t>
  </si>
  <si>
    <t>Land Cost ($)</t>
  </si>
  <si>
    <t>Land Close (Month)</t>
  </si>
  <si>
    <t>Constr. Start (Month)</t>
  </si>
  <si>
    <t>Constr. Duration (Mo)</t>
  </si>
  <si>
    <t>Delivery Month</t>
  </si>
  <si>
    <t>Hard Cost ($/SF)</t>
  </si>
  <si>
    <t>Soft Cost (% of Hard)</t>
  </si>
  <si>
    <t>Contingency (% of H+S)</t>
  </si>
  <si>
    <t>Total Dev Cost ($)</t>
  </si>
  <si>
    <t>Preleasing (Mo Before Delivery)</t>
  </si>
  <si>
    <t>Absorption (SF/Month)</t>
  </si>
  <si>
    <t>Lease-Up Start (Month)</t>
  </si>
  <si>
    <t>Phase 1</t>
  </si>
  <si>
    <t>Phase 2</t>
  </si>
  <si>
    <t>Phase 3</t>
  </si>
  <si>
    <t>TOTAL</t>
  </si>
  <si>
    <t>Land closes at its own month, independent of construction start — the gap between the two is your predevelopment / entitlement carry. Set a phase's Building SF to 0 to turn it off. Escalate later phases' hard cost manually in column H.</t>
  </si>
  <si>
    <t>C.  REVENUE &amp; LEASE STRUCTURE</t>
  </si>
  <si>
    <t>NNN</t>
  </si>
  <si>
    <t>"NNN", "Gross", or "Blended"</t>
  </si>
  <si>
    <t>% of SF on NNN (used when Blended)</t>
  </si>
  <si>
    <t>Effective % NNN (drives reimbursements)</t>
  </si>
  <si>
    <t>Market Rent — NNN ($/SF/Yr)</t>
  </si>
  <si>
    <t>Tenant reimburses operating expenses</t>
  </si>
  <si>
    <t>Market Rent — Gross ($/SF/Yr)</t>
  </si>
  <si>
    <t>Landlord absorbs operating expenses</t>
  </si>
  <si>
    <t>Blended Market Rent ($/SF/Yr)</t>
  </si>
  <si>
    <t>Annual Market Rent Growth</t>
  </si>
  <si>
    <t>Average Lease Term (Years)</t>
  </si>
  <si>
    <t>Lease-up caps here</t>
  </si>
  <si>
    <t>Other Income ($/SF/Yr)</t>
  </si>
  <si>
    <t>Storage, fees, signage</t>
  </si>
  <si>
    <t>Renewal Probability at Rollover</t>
  </si>
  <si>
    <t>D.  TENANT FINISH-OUT (TI) &amp; LEASING COMMISSIONS (LC)</t>
  </si>
  <si>
    <t>New Lease TI ($/SF)</t>
  </si>
  <si>
    <t>Finish-out on first-generation space</t>
  </si>
  <si>
    <t>Renewal TI ($/SF)</t>
  </si>
  <si>
    <t>New Lease Commission (% of Total Lease Value)</t>
  </si>
  <si>
    <t>Renewal Commission (% of Total Lease Value)</t>
  </si>
  <si>
    <t>Blended Rollover TI ($/SF)</t>
  </si>
  <si>
    <t>Blended Rollover Commission (%)</t>
  </si>
  <si>
    <t>Commission = SF x Market Rent x Lease Term x Commission %. Rollover TI/LC begin one full lease term after each phase delivers and recur continuously.</t>
  </si>
  <si>
    <t>E.  OPERATING EXPENSES  ($/SF/Yr, charged on delivered SF)</t>
  </si>
  <si>
    <t>Property Taxes</t>
  </si>
  <si>
    <t>Reimbursable under NNN</t>
  </si>
  <si>
    <t>Insurance</t>
  </si>
  <si>
    <t>CAM / Repairs &amp; Maintenance</t>
  </si>
  <si>
    <t>Utilities (Common Area)</t>
  </si>
  <si>
    <t>Administrative / Other</t>
  </si>
  <si>
    <t>Total Reimbursable OpEx ($/SF/Yr)</t>
  </si>
  <si>
    <t>Gross rent should exceed NNN rent by roughly this amount</t>
  </si>
  <si>
    <t>Property Management Fee (% of EGI)</t>
  </si>
  <si>
    <t>Not reimbursed in this model</t>
  </si>
  <si>
    <t>Replacement Reserves ($/SF/Yr)</t>
  </si>
  <si>
    <t>Below-NOI capital item</t>
  </si>
  <si>
    <t>Annual Expense Growth</t>
  </si>
  <si>
    <t>F.  DEBT</t>
  </si>
  <si>
    <t>Construction Loan — Loan to Cost (LTC)</t>
  </si>
  <si>
    <t>Construction Loan — Interest Rate</t>
  </si>
  <si>
    <t>Construction Loan — Fee (% of Draws)</t>
  </si>
  <si>
    <t>Capitalize Construction Interest?</t>
  </si>
  <si>
    <t>Yes</t>
  </si>
  <si>
    <t>"Yes" or "No"</t>
  </si>
  <si>
    <t>Refinance Month</t>
  </si>
  <si>
    <t>Set after the last phase stabilizes</t>
  </si>
  <si>
    <t>Refinance Valuation Cap Rate</t>
  </si>
  <si>
    <t>Permanent Loan — Loan to Value (LTV)</t>
  </si>
  <si>
    <t>Permanent Loan — Interest Rate</t>
  </si>
  <si>
    <t>Permanent Loan — Amortization (Years)</t>
  </si>
  <si>
    <t>Permanent Loan — Fee (%)</t>
  </si>
  <si>
    <t>Minimum DSCR (sizing test)</t>
  </si>
  <si>
    <t>Minimum Debt Yield (sizing test)</t>
  </si>
  <si>
    <t>Perm loan is sized at the LESSER of the LTV, DSCR and Debt Yield tests on forward-12-month NOI at the refinance month. Construction draws stop at that month.</t>
  </si>
  <si>
    <t>G.  EQUITY STRUCTURE &amp; DISTRIBUTION WATERFALL</t>
  </si>
  <si>
    <t>Equity Funding Method</t>
  </si>
  <si>
    <t>Upfront</t>
  </si>
  <si>
    <t>"Upfront" = wired at closing;  "As Needed" = called each year as required</t>
  </si>
  <si>
    <t>LP (Investor) Equity Share</t>
  </si>
  <si>
    <t>GP (Sponsor) Co-Invest Share</t>
  </si>
  <si>
    <t>Preferred Return (Tier 1)</t>
  </si>
  <si>
    <t>Accrues on unreturned capital</t>
  </si>
  <si>
    <t>Compound the Preferred Return?</t>
  </si>
  <si>
    <t>"Yes" = compounding, "No" = simple</t>
  </si>
  <si>
    <t>Tier 2 Hurdle (Project IRR)</t>
  </si>
  <si>
    <t>Tier 2 — GP Promote</t>
  </si>
  <si>
    <t>Tier 3 Hurdle (Project IRR)</t>
  </si>
  <si>
    <t>Tier 3 — GP Promote</t>
  </si>
  <si>
    <t>Tier 4 (Residual) — GP Promote</t>
  </si>
  <si>
    <t>"Upfront" funds the peak cash requirement at Month 0 and holds it in a project reserve — this is how most syndications actually work, and it lowers the IRR versus just-in-time draws. "As Needed" calls capital annually, matching this model's annual waterfall; a real monthly call schedule would sit between the two. Above each hurdle the GP takes its promote off the top, then shares the remainder pro rata with the LP.</t>
  </si>
  <si>
    <t>H.  SPONSOR FEES</t>
  </si>
  <si>
    <t>Development Fee (% of Land + Hard + Soft Cost)</t>
  </si>
  <si>
    <t>Asset Management Fee (% of EGI)</t>
  </si>
  <si>
    <t>Disposition Fee (% of Sale Price)</t>
  </si>
  <si>
    <t>I.  EXIT</t>
  </si>
  <si>
    <t>Convention: 25-50 bps above the refinance cap</t>
  </si>
  <si>
    <t>Cost of Sale (% of Sale Price)</t>
  </si>
  <si>
    <t>J.  TAX TREATMENT &amp; COST SEGREGATION</t>
  </si>
  <si>
    <t>Model Taxes?</t>
  </si>
  <si>
    <t>Cost Seg — % of Depreciable Basis to 5-Year Personal Property</t>
  </si>
  <si>
    <t>Cost Seg — % of Depreciable Basis to 15-Year Land Improvements</t>
  </si>
  <si>
    <t>Remainder — 39-Year Building</t>
  </si>
  <si>
    <t>Bonus Depreciation Rate (applies to 5- and 15-Year)</t>
  </si>
  <si>
    <t>VERIFY current law with your CPA</t>
  </si>
  <si>
    <t>Ordinary Income Tax Rate</t>
  </si>
  <si>
    <t>Long-Term Capital Gains Rate</t>
  </si>
  <si>
    <t>Depreciation Recapture Rate</t>
  </si>
  <si>
    <t>Depreciable basis = hard + soft + contingency + development fee, by phase, placed in service at delivery. Land is never depreciated. Interest incurred before a phase delivers is capitalized; interest after is deducted. Passive losses suspend and release at sale. TI is excluded from basis (conservative). Illustrative only — not tax advice.</t>
  </si>
  <si>
    <t>MONTHLY ENGINE — all calculations. Do not edit; every figure traces to tab 1.</t>
  </si>
  <si>
    <t>Month</t>
  </si>
  <si>
    <t>Period Ending</t>
  </si>
  <si>
    <t>DEVELOPMENT &amp; LEASE-UP BY PHASE</t>
  </si>
  <si>
    <t>Phase 1 — Land Spend</t>
  </si>
  <si>
    <t>Phase 1 — Hard + Soft + Contingency Spend</t>
  </si>
  <si>
    <t>Phase 1 — Delivered SF</t>
  </si>
  <si>
    <t>Phase 1 — Leased SF (Cumulative)</t>
  </si>
  <si>
    <t>Phase 1 — New SF Leased</t>
  </si>
  <si>
    <t>Phase 1 — Rollover SF</t>
  </si>
  <si>
    <t>Phase 2 — Land Spend</t>
  </si>
  <si>
    <t>Phase 2 — Hard + Soft + Contingency Spend</t>
  </si>
  <si>
    <t>Phase 2 — Delivered SF</t>
  </si>
  <si>
    <t>Phase 2 — Leased SF (Cumulative)</t>
  </si>
  <si>
    <t>Phase 2 — New SF Leased</t>
  </si>
  <si>
    <t>Phase 2 — Rollover SF</t>
  </si>
  <si>
    <t>Phase 3 — Land Spend</t>
  </si>
  <si>
    <t>Phase 3 — Hard + Soft + Contingency Spend</t>
  </si>
  <si>
    <t>Phase 3 — Delivered SF</t>
  </si>
  <si>
    <t>Phase 3 — Leased SF (Cumulative)</t>
  </si>
  <si>
    <t>Phase 3 — New SF Leased</t>
  </si>
  <si>
    <t>Phase 3 — Rollover SF</t>
  </si>
  <si>
    <t>PORTFOLIO SUMMARY</t>
  </si>
  <si>
    <t>Total Delivered SF</t>
  </si>
  <si>
    <t>Total Leased SF</t>
  </si>
  <si>
    <t>New SF Leased</t>
  </si>
  <si>
    <t>Rollover SF</t>
  </si>
  <si>
    <t>Occupancy %</t>
  </si>
  <si>
    <t>REVENUE</t>
  </si>
  <si>
    <t>Gross Potential Rent</t>
  </si>
  <si>
    <t>Expense Reimbursement (NNN)</t>
  </si>
  <si>
    <t>Other Income</t>
  </si>
  <si>
    <t>Vacancy &amp; Lease-Up Loss</t>
  </si>
  <si>
    <t>EFFECTIVE GROSS INCOME</t>
  </si>
  <si>
    <t>OPERATING EXPENSES</t>
  </si>
  <si>
    <t>Total Reimbursable OpEx</t>
  </si>
  <si>
    <t>Property Management Fee</t>
  </si>
  <si>
    <t>TOTAL OPERATING EXPENSES</t>
  </si>
  <si>
    <t>NET OPERATING INCOME</t>
  </si>
  <si>
    <t>CAPITAL COSTS, TI/LC &amp; SPONSOR FEES</t>
  </si>
  <si>
    <t>Replacement Reserves</t>
  </si>
  <si>
    <t>New Lease TI (Finish-Out)</t>
  </si>
  <si>
    <t>New Lease Commissions</t>
  </si>
  <si>
    <t>Rollover TI</t>
  </si>
  <si>
    <t>Rollover Commissions</t>
  </si>
  <si>
    <t>Land, Hard, Soft &amp; Contingency</t>
  </si>
  <si>
    <t>Development Fee</t>
  </si>
  <si>
    <t>Asset Management Fee</t>
  </si>
  <si>
    <t>Total Capital Costs &amp; Fees</t>
  </si>
  <si>
    <t>UNLEVERED CASH FLOW</t>
  </si>
  <si>
    <t>CONSTRUCTION LOAN</t>
  </si>
  <si>
    <t>Beginning Balance</t>
  </si>
  <si>
    <t>Draw</t>
  </si>
  <si>
    <t>Interest Accrued</t>
  </si>
  <si>
    <t xml:space="preserve">  Interest Capitalized (non-cash)</t>
  </si>
  <si>
    <t xml:space="preserve">  Interest Paid (cash)</t>
  </si>
  <si>
    <t>Loan Fee</t>
  </si>
  <si>
    <t>Payoff at Refinance</t>
  </si>
  <si>
    <t>Ending Balance</t>
  </si>
  <si>
    <t>PERMANENT LOAN</t>
  </si>
  <si>
    <t>Funding</t>
  </si>
  <si>
    <t>Interest Paid</t>
  </si>
  <si>
    <t>Principal Amortization</t>
  </si>
  <si>
    <t>Payoff at Sale</t>
  </si>
  <si>
    <t>Debt Service (Interest + Principal)</t>
  </si>
  <si>
    <t>SALE</t>
  </si>
  <si>
    <t>Gross Sale Price</t>
  </si>
  <si>
    <t>Cost of Sale</t>
  </si>
  <si>
    <t>Disposition Fee</t>
  </si>
  <si>
    <t>Net Sale Proceeds</t>
  </si>
  <si>
    <t>LEVERED CASH FLOW (before promote)</t>
  </si>
  <si>
    <t>Cumulative Levered Cash Flow</t>
  </si>
  <si>
    <t>Minimum Cumulative LCF From This Month Through Sale</t>
  </si>
  <si>
    <t>SOURCES &amp; USES — TOTAL PROJECT CAPITALIZATION</t>
  </si>
  <si>
    <t>USES OF FUNDS</t>
  </si>
  <si>
    <t>Total ($)</t>
  </si>
  <si>
    <t>$ / SF</t>
  </si>
  <si>
    <t>% of Total</t>
  </si>
  <si>
    <t>Land</t>
  </si>
  <si>
    <t>Hard Costs</t>
  </si>
  <si>
    <t>Soft Costs</t>
  </si>
  <si>
    <t>Contingency</t>
  </si>
  <si>
    <t>Tenant Improvements (Finish-Out)</t>
  </si>
  <si>
    <t>Leasing Commissions</t>
  </si>
  <si>
    <t>Capitalized Construction Interest</t>
  </si>
  <si>
    <t>Financing Fees</t>
  </si>
  <si>
    <t>TOTAL USES (All-In Basis)</t>
  </si>
  <si>
    <t>SOURCES OF FUNDS</t>
  </si>
  <si>
    <t>Construction Loan (Peak Balance)</t>
  </si>
  <si>
    <t>Equity + Operating Cash Flow</t>
  </si>
  <si>
    <t>TOTAL SOURCES</t>
  </si>
  <si>
    <t>Total Equity Required (from waterfall)</t>
  </si>
  <si>
    <t xml:space="preserve">   GP Equity</t>
  </si>
  <si>
    <t>Total Uses is a capitalized-basis view. Equity required is lower than Uses less debt because operating cash flow from earlier phases helps fund later phases.</t>
  </si>
  <si>
    <t>PROJECT METRICS</t>
  </si>
  <si>
    <t>Construction Loan LTC (Actual)</t>
  </si>
  <si>
    <t>ANNUAL CASH FLOW, PROJECT RETURNS &amp; BREAKEVEN</t>
  </si>
  <si>
    <t>PERMANENT LOAN SIZING</t>
  </si>
  <si>
    <t>Forward 12-Month NOI at Refinance</t>
  </si>
  <si>
    <t>Implied Value at Refinance Cap Rate</t>
  </si>
  <si>
    <t>Maximum Loan — LTV Test</t>
  </si>
  <si>
    <t>Maximum Loan — DSCR Test</t>
  </si>
  <si>
    <t>Maximum Loan — Debt Yield Test</t>
  </si>
  <si>
    <t>PERMANENT LOAN AMOUNT</t>
  </si>
  <si>
    <t>Monthly Payment (P&amp;I)</t>
  </si>
  <si>
    <t>ANNUAL CASH FLOW</t>
  </si>
  <si>
    <t>Delivered SF (End of Year)</t>
  </si>
  <si>
    <t>Occupancy % (End of Year)</t>
  </si>
  <si>
    <t>Expense Reimbursement</t>
  </si>
  <si>
    <t>Effective Gross Income</t>
  </si>
  <si>
    <t>Operating Expenses</t>
  </si>
  <si>
    <t>Tenant Improvements</t>
  </si>
  <si>
    <t>Sponsor Fees (Development + Asset Mgmt)</t>
  </si>
  <si>
    <t>UNLEVERED CASH FLOW (before sale)</t>
  </si>
  <si>
    <t>UNLEVERED CASH FLOW (incl. sale)</t>
  </si>
  <si>
    <t>Construction Loan Draws</t>
  </si>
  <si>
    <t>Construction Loan Interest &amp; Fees (cash)</t>
  </si>
  <si>
    <t>Construction Loan Payoff</t>
  </si>
  <si>
    <t>Permanent Loan Funding (net of fee)</t>
  </si>
  <si>
    <t>Permanent Loan Debt Service</t>
  </si>
  <si>
    <t>Permanent Loan Payoff at Sale</t>
  </si>
  <si>
    <t>Total Loan Balance (End of Year)</t>
  </si>
  <si>
    <t>Debt Yield</t>
  </si>
  <si>
    <t>PROJECT-LEVEL RETURNS</t>
  </si>
  <si>
    <t>Total Uses (All-In Basis)</t>
  </si>
  <si>
    <t>Stabilized NOI (Forward 12-Mo at Refinance)</t>
  </si>
  <si>
    <t>Development Spread (YOC less Exit Cap)</t>
  </si>
  <si>
    <t>Unlevered Equity Multiple</t>
  </si>
  <si>
    <t>Levered IRR (project, before promote)</t>
  </si>
  <si>
    <t>Levered Equity Multiple (before promote)</t>
  </si>
  <si>
    <t>Largest Single-Year Cash Need</t>
  </si>
  <si>
    <t>Sum of Negative Annual Cash Flows</t>
  </si>
  <si>
    <t>BREAKEVEN &amp; COVERAGE  (measured at the first full stabilized year)</t>
  </si>
  <si>
    <t>Stabilized Year Used</t>
  </si>
  <si>
    <t>Stabilized Gross Potential Income</t>
  </si>
  <si>
    <t>Stabilized Operating Expenses</t>
  </si>
  <si>
    <t>Stabilized Annual Debt Service</t>
  </si>
  <si>
    <t>Breakeven Occupancy</t>
  </si>
  <si>
    <t>Breakeven Rent ($/SF/Yr on total SF)</t>
  </si>
  <si>
    <t>Rent Cushion (Market less Breakeven)</t>
  </si>
  <si>
    <t>Annual Preferred Return Requirement</t>
  </si>
  <si>
    <t>Rent Required to Cover Pref + Debt ($/SF/Yr)</t>
  </si>
  <si>
    <t>Breakeven occupancy is operating expenses plus debt service over gross potential income — the occupancy at which the property covers itself. Rent cushion is how far market rent can fall before that happens.</t>
  </si>
  <si>
    <t>EQUITY WATERFALL — LP / GP DISTRIBUTIONS &amp; PARTNER RETURNS</t>
  </si>
  <si>
    <t>STRUCTURE  (GP share of each tier = promote plus GP pro-rata co-invest)</t>
  </si>
  <si>
    <t>GP Share — Tier 1 (Pref &amp; Return of Capital)</t>
  </si>
  <si>
    <t>GP Share — Tier 2</t>
  </si>
  <si>
    <t>GP Share — Tier 3</t>
  </si>
  <si>
    <t>GP Share — Tier 4 (Residual)</t>
  </si>
  <si>
    <t>Check — Minimum Cash Reserve (must be &gt;= 0)</t>
  </si>
  <si>
    <t>PROJECT EQUITY CASH FLOWS</t>
  </si>
  <si>
    <t>Levered Cash Flow (before promote)</t>
  </si>
  <si>
    <t>Future Funding Requirement (remaining drawdown)</t>
  </si>
  <si>
    <t>Equity Contribution</t>
  </si>
  <si>
    <t>Project Cash Reserve — Beginning</t>
  </si>
  <si>
    <t>Cash Available</t>
  </si>
  <si>
    <t>Distributable Cash</t>
  </si>
  <si>
    <t>Project Cash Reserve — Ending</t>
  </si>
  <si>
    <t>Cumulative Equity Contributed (Prior Years)</t>
  </si>
  <si>
    <t>LP Contribution</t>
  </si>
  <si>
    <t>GP Contribution</t>
  </si>
  <si>
    <t>TIER 1 — PREFERRED RETURN &amp; RETURN OF CAPITAL</t>
  </si>
  <si>
    <t>Equity Contributions</t>
  </si>
  <si>
    <t>Preferred Return Accrual</t>
  </si>
  <si>
    <t>Tier 1 Distribution</t>
  </si>
  <si>
    <t>TIER 2 — TO SECOND IRR HURDLE</t>
  </si>
  <si>
    <t>Hurdle Accrual</t>
  </si>
  <si>
    <t>Tier 2 Distribution</t>
  </si>
  <si>
    <t>TIER 3 — TO THIRD IRR HURDLE</t>
  </si>
  <si>
    <t>Tier 3 Distribution</t>
  </si>
  <si>
    <t>TIER 4 — RESIDUAL</t>
  </si>
  <si>
    <t>Tier 4 Distribution</t>
  </si>
  <si>
    <t>DISTRIBUTIONS BY PARTNER</t>
  </si>
  <si>
    <t>GP Distribution (co-invest + promote)</t>
  </si>
  <si>
    <t xml:space="preserve">   of which GP Promote (carried interest)</t>
  </si>
  <si>
    <t>Check: Total Distributed less Distributable Cash</t>
  </si>
  <si>
    <t>PARTNER NET CASH FLOWS</t>
  </si>
  <si>
    <t>LP Net Cash Flow</t>
  </si>
  <si>
    <t>GP Net Cash Flow</t>
  </si>
  <si>
    <t>ANNUAL DISTRIBUTION SUMMARY</t>
  </si>
  <si>
    <t>LP Cash-on-Cash (% of LP capital)</t>
  </si>
  <si>
    <t>Cumulative LP Distributions (all sources)</t>
  </si>
  <si>
    <t>Cumulative LP Capital Returned (%)</t>
  </si>
  <si>
    <t>Cumulative LP Preferred Return Received</t>
  </si>
  <si>
    <t>GP Distribution</t>
  </si>
  <si>
    <t>PARTNER RETURNS</t>
  </si>
  <si>
    <t>LP (Investor)</t>
  </si>
  <si>
    <t>GP (Sponsor)</t>
  </si>
  <si>
    <t>Total</t>
  </si>
  <si>
    <t>Capital Contributed</t>
  </si>
  <si>
    <t>Total Distributions</t>
  </si>
  <si>
    <t>Net Profit</t>
  </si>
  <si>
    <t>Equity Multiple</t>
  </si>
  <si>
    <t>IRR</t>
  </si>
  <si>
    <t>Total GP Promote (Carried Interest)</t>
  </si>
  <si>
    <t>GP Fees Earned (Development + Asset Mgmt + Disposition)</t>
  </si>
  <si>
    <t>Total GP Economics (Fees + Co-Invest Profit incl. Promote)</t>
  </si>
  <si>
    <t>Under Upfront funding the full equity requirement is wired at Month 0 into a project reserve; cash is only distributed once it exceeds the remaining funding need, so early positive cash flow stays in the deal. Hurdles are measured on total project equity. Row 51 must read zero in every year, and the minimum cash reserve in B9 must not be negative. Capital Returned (row 61) counts only Tier 1 distributions in excess of accrued preferred return — it is not the same as cumulative distributions.</t>
  </si>
  <si>
    <t>TAX TREATMENT, COST SEGREGATION &amp; AFTER-TAX RETURNS</t>
  </si>
  <si>
    <t>DEPRECIABLE BASIS BY PHASE</t>
  </si>
  <si>
    <t>Placed in Service (Year)</t>
  </si>
  <si>
    <t>Depreciable Basis ($)</t>
  </si>
  <si>
    <t>Total Depreciable Basis</t>
  </si>
  <si>
    <t>5-Year Personal Property (Cost Seg)</t>
  </si>
  <si>
    <t>15-Year Land Improvements</t>
  </si>
  <si>
    <t>39-Year Building</t>
  </si>
  <si>
    <t>Land (never depreciated)</t>
  </si>
  <si>
    <t>Total Original Tax Basis</t>
  </si>
  <si>
    <t>ANNUAL DEPRECIATION</t>
  </si>
  <si>
    <t>Bonus Depreciation (5- &amp; 15-Year)</t>
  </si>
  <si>
    <t>5-Year Depreciation (post-bonus)</t>
  </si>
  <si>
    <t>15-Year Depreciation (post-bonus)</t>
  </si>
  <si>
    <t>39-Year Depreciation</t>
  </si>
  <si>
    <t>TOTAL DEPRECIATION</t>
  </si>
  <si>
    <t>Accumulated Depreciation</t>
  </si>
  <si>
    <t>TAXABLE INCOME FROM OPERATIONS</t>
  </si>
  <si>
    <t>Less: Deductible Interest</t>
  </si>
  <si>
    <t>Less: Depreciation</t>
  </si>
  <si>
    <t>Less: Asset Management Fee</t>
  </si>
  <si>
    <t>Taxable Income / (Loss)</t>
  </si>
  <si>
    <t>Suspended Loss — Beginning</t>
  </si>
  <si>
    <t>Loss Used / (Suspended)</t>
  </si>
  <si>
    <t>Suspended Loss — Ending</t>
  </si>
  <si>
    <t>Taxable Income After Carryforward</t>
  </si>
  <si>
    <t>Income Tax on Operations</t>
  </si>
  <si>
    <t>TAX ON SALE</t>
  </si>
  <si>
    <t>Net Sale Proceeds (after cost of sale &amp; disposition fee)</t>
  </si>
  <si>
    <t>Original Tax Basis</t>
  </si>
  <si>
    <t>Less: Accumulated Depreciation</t>
  </si>
  <si>
    <t>Adjusted Tax Basis</t>
  </si>
  <si>
    <t>Total Gain on Sale</t>
  </si>
  <si>
    <t>Depreciation Recapture Portion</t>
  </si>
  <si>
    <t>Capital Gain Portion</t>
  </si>
  <si>
    <t>Suspended Losses Released</t>
  </si>
  <si>
    <t>Recapture Tax</t>
  </si>
  <si>
    <t>Capital Gains Tax</t>
  </si>
  <si>
    <t>Tax Benefit of Released Suspended Losses</t>
  </si>
  <si>
    <t>TOTAL TAX ON SALE</t>
  </si>
  <si>
    <t>LP AFTER-TAX CASH FLOW</t>
  </si>
  <si>
    <t>LP Net Cash Flow (pre-tax)</t>
  </si>
  <si>
    <t>LP Share of Operating Tax</t>
  </si>
  <si>
    <t>LP Share of Sale Tax</t>
  </si>
  <si>
    <t>Pre-Tax</t>
  </si>
  <si>
    <t>After-Tax</t>
  </si>
  <si>
    <t>Total Depreciation Sheltering Over Hold</t>
  </si>
  <si>
    <t>First-Year Depreciation as % of LP Capital</t>
  </si>
  <si>
    <t>Illustrative only — not tax advice. Taxable income is allocated to the LP pro rata by capital; promote is treated as part of the GP's distribution and is not separately characterized. Interest incurred before the first phase delivers is capitalized rather than deducted. TI and leasing commissions are excluded from depreciable basis (conservative). Passive losses suspend and release at sale. Set 'Model Taxes?' to No on tab 1 to see pre-tax results only. Confirm bonus depreciation rates with your CPA.</t>
  </si>
  <si>
    <t>SENSITIVITY — EXIT CAP, MARKET RENT &amp; DEVELOPMENT COST</t>
  </si>
  <si>
    <t>Yellow cells are inputs — type your own cap rates, rents and hard costs directly into the grid headers.</t>
  </si>
  <si>
    <t>BASE CASE ANCHORS  (calculated — do not edit)</t>
  </si>
  <si>
    <t>Forward 12-Month NOI at Sale</t>
  </si>
  <si>
    <t>Base Market Rent — NNN ($/SF/Yr)</t>
  </si>
  <si>
    <t>Stabilized Leased SF</t>
  </si>
  <si>
    <t>Rent Inflation Factor at Sale</t>
  </si>
  <si>
    <t>NOI Flow-Through on a Rent Change</t>
  </si>
  <si>
    <t>Loan Payoff at Sale</t>
  </si>
  <si>
    <t>Cumulative Cash Flow Before Sale</t>
  </si>
  <si>
    <t>Total Equity Required</t>
  </si>
  <si>
    <t>Net Sale Proceeds Factor</t>
  </si>
  <si>
    <t>Base Hard Cost ($/SF, weighted)</t>
  </si>
  <si>
    <t>Base Total Uses</t>
  </si>
  <si>
    <t>Cost Multiplier (soft + contingency + dev fee)</t>
  </si>
  <si>
    <t>Stabilized NOI at Refinance</t>
  </si>
  <si>
    <t>GRID 1 — GROSS SALE PRICE   (rows = exit cap rate, columns = market rent $/SF NNN)</t>
  </si>
  <si>
    <t>Exit Cap  \  Market Rent</t>
  </si>
  <si>
    <t>GRID 2 — PROFIT TO EQUITY, BEFORE PROMOTE   (rows = exit cap, columns = market rent)</t>
  </si>
  <si>
    <t>GRID 3 — EQUITY MULTIPLE, BEFORE PROMOTE   (rows = exit cap, columns = market rent)</t>
  </si>
  <si>
    <t>GRID 4 — STABILIZED YIELD ON COST   (rows = hard cost $/SF, columns = market rent)</t>
  </si>
  <si>
    <t>Hard Cost $/SF  \  Market Rent</t>
  </si>
  <si>
    <t>GRID 5 — DEVELOPMENT SPREAD OVER EXIT CAP   (rows = hard cost $/SF, columns = market rent)</t>
  </si>
  <si>
    <t>Grids 1-3 re-price the exit and hold pre-sale cash flow constant. Grids 4-5 re-cost the project and re-yield it against the stabilized NOI — a spread under about 150 bps over the exit cap is thin for ground-up development. None of these grids re-time the deal, so they will not show what a slower absorption pace does; for that, change Absorption (SF/Month) on tab 1 and read tabs 4 and 5. For a live IRR sensitivity, use Data &gt; What-If Analysis &gt; Data Table against '1. Inputs'!B28 and '1. Inputs'!B91.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</si>
</sst>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0%;\(0.00%\);\-"/>
    <numFmt numFmtId="166" formatCode="0.00\x"/>
    <numFmt numFmtId="167" formatCode="\$#,##0;&quot;($&quot;#,##0\);\-"/>
    <numFmt numFmtId="168" formatCode="\$#,##0.00;&quot;($&quot;#,##0.00\);\-"/>
    <numFmt numFmtId="169" formatCode="0.0%;\(0.0%\);\-"/>
    <numFmt numFmtId="170" formatCode="#,##0.0"/>
    <numFmt numFmtId="171" formatCode="mm/dd/yyyy"/>
    <numFmt numFmtId="172" formatCode="0.000"/>
  </numFmts>
  <fonts count="15" x14ac:knownFonts="1">
    <font>
      <sz val="11"/>
      <color theme="1"/>
      <name val="Calibri"/>
      <family val="2"/>
      <charset val="1"/>
    </font>
    <font>
      <b/>
      <sz val="14"/>
      <color rgb="FFFFFFFF"/>
      <name val="Arial"/>
      <charset val="1"/>
    </font>
    <font>
      <b/>
      <sz val="16"/>
      <color rgb="FF1F3864"/>
      <name val="Arial"/>
      <charset val="1"/>
    </font>
    <font>
      <i/>
      <sz val="10"/>
      <color rgb="FF595959"/>
      <name val="Arial"/>
      <charset val="1"/>
    </font>
    <font>
      <b/>
      <sz val="10"/>
      <color rgb="FFFFFFFF"/>
      <name val="Arial"/>
      <charset val="1"/>
    </font>
    <font>
      <sz val="10"/>
      <name val="Arial"/>
      <charset val="1"/>
    </font>
    <font>
      <b/>
      <sz val="10"/>
      <name val="Arial"/>
      <charset val="1"/>
    </font>
    <font>
      <i/>
      <sz val="8"/>
      <color rgb="FF595959"/>
      <name val="Arial"/>
      <charset val="1"/>
    </font>
    <font>
      <i/>
      <sz val="9"/>
      <name val="Arial"/>
      <charset val="1"/>
    </font>
    <font>
      <sz val="10"/>
      <color rgb="FF0000FF"/>
      <name val="Arial"/>
      <charset val="1"/>
    </font>
    <font>
      <b/>
      <sz val="12"/>
      <color rgb="FFFFFFFF"/>
      <name val="Arial"/>
      <charset val="1"/>
    </font>
    <font>
      <b/>
      <sz val="9"/>
      <name val="Arial"/>
      <charset val="1"/>
    </font>
    <font>
      <sz val="9"/>
      <name val="Arial"/>
      <charset val="1"/>
    </font>
    <font>
      <b/>
      <sz val="9"/>
      <color rgb="FFFFFFFF"/>
      <name val="Arial"/>
      <charset val="1"/>
    </font>
    <font>
      <sz val="10"/>
      <color rgb="FF008000"/>
      <name val="Arial"/>
      <charset val="1"/>
    </font>
  </fonts>
  <fills count="8">
    <fill>
      <patternFill patternType="none"/>
    </fill>
    <fill>
      <patternFill patternType="gray125"/>
    </fill>
    <fill>
      <patternFill patternType="solid">
        <fgColor rgb="FF1F3864"/>
        <bgColor rgb="FF333333"/>
      </patternFill>
    </fill>
    <fill>
      <patternFill patternType="solid">
        <fgColor rgb="FF2E5F8A"/>
        <bgColor rgb="FF595959"/>
      </patternFill>
    </fill>
    <fill>
      <patternFill patternType="solid">
        <fgColor rgb="FFFCE4D6"/>
        <bgColor rgb="FFF2F2F2"/>
      </patternFill>
    </fill>
    <fill>
      <patternFill patternType="solid">
        <fgColor rgb="FFDDEBF7"/>
        <bgColor rgb="FFF2F2F2"/>
      </patternFill>
    </fill>
    <fill>
      <patternFill patternType="solid">
        <fgColor rgb="FFFFFF00"/>
        <bgColor rgb="FFFFFF00"/>
      </patternFill>
    </fill>
    <fill>
      <patternFill patternType="solid">
        <fgColor rgb="FFF2F2F2"/>
        <bgColor rgb="FFDDEBF7"/>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83">
    <xf numFmtId="0" fontId="0" fillId="0" borderId="0" xfId="0"/>
    <xf numFmtId="0" fontId="5" fillId="0" borderId="0" xfId="0" applyFont="1"/>
    <xf numFmtId="0" fontId="1" fillId="2" borderId="0" xfId="0" applyFont="1" applyFill="1"/>
    <xf numFmtId="0" fontId="2" fillId="0" borderId="0" xfId="0" applyFont="1"/>
    <xf numFmtId="0" fontId="3" fillId="0" borderId="0" xfId="0" applyFont="1"/>
    <xf numFmtId="0" fontId="4" fillId="3" borderId="0" xfId="0" applyFont="1" applyFill="1"/>
    <xf numFmtId="0" fontId="5" fillId="0" borderId="0" xfId="0" applyFont="1" applyAlignment="1">
      <alignment indent="1"/>
    </xf>
    <xf numFmtId="164" fontId="5" fillId="0" borderId="1" xfId="0" applyNumberFormat="1" applyFont="1" applyBorder="1"/>
    <xf numFmtId="0" fontId="6" fillId="4" borderId="0" xfId="0" applyFont="1" applyFill="1" applyAlignment="1">
      <alignment indent="1"/>
    </xf>
    <xf numFmtId="165" fontId="6" fillId="4" borderId="1" xfId="0" applyNumberFormat="1" applyFont="1" applyFill="1" applyBorder="1"/>
    <xf numFmtId="166" fontId="6" fillId="4" borderId="1" xfId="0" applyNumberFormat="1" applyFont="1" applyFill="1" applyBorder="1"/>
    <xf numFmtId="167" fontId="5" fillId="0" borderId="1" xfId="0" applyNumberFormat="1" applyFont="1" applyBorder="1"/>
    <xf numFmtId="168" fontId="5" fillId="0" borderId="1" xfId="0" applyNumberFormat="1" applyFont="1" applyBorder="1"/>
    <xf numFmtId="169" fontId="5" fillId="0" borderId="1" xfId="0" applyNumberFormat="1" applyFont="1" applyBorder="1"/>
    <xf numFmtId="0" fontId="6" fillId="0" borderId="0" xfId="0" applyFont="1" applyAlignment="1">
      <alignment indent="1"/>
    </xf>
    <xf numFmtId="165" fontId="6" fillId="0" borderId="1" xfId="0" applyNumberFormat="1" applyFont="1" applyBorder="1"/>
    <xf numFmtId="166" fontId="6" fillId="0" borderId="1" xfId="0" applyNumberFormat="1" applyFont="1" applyBorder="1"/>
    <xf numFmtId="167" fontId="6" fillId="4" borderId="1" xfId="0" applyNumberFormat="1" applyFont="1" applyFill="1" applyBorder="1"/>
    <xf numFmtId="0" fontId="5" fillId="0" borderId="1" xfId="0" applyFont="1" applyBorder="1"/>
    <xf numFmtId="165" fontId="5" fillId="0" borderId="1" xfId="0" applyNumberFormat="1" applyFont="1" applyBorder="1"/>
    <xf numFmtId="169" fontId="6" fillId="0" borderId="1" xfId="0" applyNumberFormat="1" applyFont="1" applyBorder="1"/>
    <xf numFmtId="168" fontId="6" fillId="4" borderId="1" xfId="0" applyNumberFormat="1" applyFont="1" applyFill="1" applyBorder="1"/>
    <xf numFmtId="166" fontId="5" fillId="0" borderId="1" xfId="0" applyNumberFormat="1" applyFont="1" applyBorder="1"/>
    <xf numFmtId="0" fontId="5" fillId="0" borderId="0" xfId="0" applyFont="1"/>
    <xf numFmtId="0" fontId="6" fillId="0" borderId="0" xfId="0" applyFont="1"/>
    <xf numFmtId="0" fontId="6" fillId="5" borderId="0" xfId="0" applyFont="1" applyFill="1" applyAlignment="1">
      <alignment horizontal="center"/>
    </xf>
    <xf numFmtId="167" fontId="5" fillId="0" borderId="0" xfId="0" applyNumberFormat="1" applyFont="1"/>
    <xf numFmtId="167" fontId="6" fillId="5" borderId="0" xfId="0" applyNumberFormat="1" applyFont="1" applyFill="1"/>
    <xf numFmtId="169" fontId="5" fillId="0" borderId="0" xfId="0" applyNumberFormat="1" applyFont="1"/>
    <xf numFmtId="166" fontId="5" fillId="0" borderId="0" xfId="0" applyNumberFormat="1" applyFont="1"/>
    <xf numFmtId="0" fontId="7" fillId="0" borderId="0" xfId="0" applyFont="1"/>
    <xf numFmtId="0" fontId="8" fillId="0" borderId="0" xfId="0" applyFont="1"/>
    <xf numFmtId="0" fontId="9" fillId="6" borderId="1" xfId="0" applyFont="1" applyFill="1" applyBorder="1"/>
    <xf numFmtId="170" fontId="9" fillId="6" borderId="1" xfId="0" applyNumberFormat="1" applyFont="1" applyFill="1" applyBorder="1"/>
    <xf numFmtId="164" fontId="6" fillId="0" borderId="1" xfId="0" applyNumberFormat="1" applyFont="1" applyBorder="1"/>
    <xf numFmtId="171" fontId="9" fillId="6" borderId="1" xfId="0" applyNumberFormat="1" applyFont="1" applyFill="1" applyBorder="1"/>
    <xf numFmtId="164" fontId="9" fillId="6" borderId="1" xfId="0" applyNumberFormat="1" applyFont="1" applyFill="1" applyBorder="1"/>
    <xf numFmtId="0" fontId="6" fillId="7" borderId="1" xfId="0" applyFont="1" applyFill="1" applyBorder="1" applyAlignment="1">
      <alignment horizontal="center" vertical="center" wrapText="1"/>
    </xf>
    <xf numFmtId="167" fontId="9" fillId="6" borderId="1" xfId="0" applyNumberFormat="1" applyFont="1" applyFill="1" applyBorder="1"/>
    <xf numFmtId="168" fontId="9" fillId="6" borderId="1" xfId="0" applyNumberFormat="1" applyFont="1" applyFill="1" applyBorder="1"/>
    <xf numFmtId="169" fontId="9" fillId="6" borderId="1" xfId="0" applyNumberFormat="1" applyFont="1" applyFill="1" applyBorder="1"/>
    <xf numFmtId="167" fontId="6" fillId="0" borderId="1" xfId="0" applyNumberFormat="1" applyFont="1" applyBorder="1"/>
    <xf numFmtId="168" fontId="6" fillId="0" borderId="1" xfId="0" applyNumberFormat="1" applyFont="1" applyBorder="1"/>
    <xf numFmtId="165" fontId="9" fillId="6" borderId="1" xfId="0" applyNumberFormat="1" applyFont="1" applyFill="1" applyBorder="1"/>
    <xf numFmtId="166" fontId="9" fillId="6" borderId="1" xfId="0" applyNumberFormat="1" applyFont="1" applyFill="1" applyBorder="1"/>
    <xf numFmtId="0" fontId="10" fillId="2" borderId="0" xfId="0" applyFont="1" applyFill="1"/>
    <xf numFmtId="0" fontId="11" fillId="0" borderId="0" xfId="0" applyFont="1"/>
    <xf numFmtId="1" fontId="11" fillId="0" borderId="0" xfId="0" applyNumberFormat="1" applyFont="1"/>
    <xf numFmtId="17" fontId="12" fillId="0" borderId="0" xfId="0" applyNumberFormat="1" applyFont="1"/>
    <xf numFmtId="0" fontId="13" fillId="3" borderId="0" xfId="0" applyFont="1" applyFill="1"/>
    <xf numFmtId="0" fontId="12" fillId="0" borderId="0" xfId="0" applyFont="1" applyAlignment="1">
      <alignment indent="1"/>
    </xf>
    <xf numFmtId="167" fontId="12" fillId="0" borderId="0" xfId="0" applyNumberFormat="1" applyFont="1"/>
    <xf numFmtId="164" fontId="12" fillId="0" borderId="0" xfId="0" applyNumberFormat="1" applyFont="1"/>
    <xf numFmtId="164" fontId="11" fillId="0" borderId="0" xfId="0" applyNumberFormat="1" applyFont="1"/>
    <xf numFmtId="0" fontId="12" fillId="0" borderId="0" xfId="0" applyFont="1"/>
    <xf numFmtId="169" fontId="12" fillId="0" borderId="0" xfId="0" applyNumberFormat="1" applyFont="1"/>
    <xf numFmtId="168" fontId="12" fillId="0" borderId="0" xfId="0" applyNumberFormat="1" applyFont="1"/>
    <xf numFmtId="0" fontId="11" fillId="5" borderId="0" xfId="0" applyFont="1" applyFill="1"/>
    <xf numFmtId="167" fontId="11" fillId="5" borderId="0" xfId="0" applyNumberFormat="1" applyFont="1" applyFill="1"/>
    <xf numFmtId="167" fontId="11" fillId="0" borderId="0" xfId="0" applyNumberFormat="1" applyFont="1"/>
    <xf numFmtId="0" fontId="12" fillId="0" borderId="0" xfId="0" applyFont="1" applyAlignment="1">
      <alignment indent="2"/>
    </xf>
    <xf numFmtId="0" fontId="11" fillId="0" borderId="0" xfId="0" applyFont="1" applyAlignment="1">
      <alignment indent="1"/>
    </xf>
    <xf numFmtId="167" fontId="14" fillId="0" borderId="0" xfId="0" applyNumberFormat="1" applyFont="1"/>
    <xf numFmtId="168" fontId="5" fillId="0" borderId="0" xfId="0" applyNumberFormat="1" applyFont="1"/>
    <xf numFmtId="0" fontId="6" fillId="5" borderId="0" xfId="0" applyFont="1" applyFill="1"/>
    <xf numFmtId="0" fontId="5" fillId="0" borderId="0" xfId="0" applyFont="1" applyAlignment="1">
      <alignment indent="2"/>
    </xf>
    <xf numFmtId="164" fontId="5" fillId="0" borderId="0" xfId="0" applyNumberFormat="1" applyFont="1"/>
    <xf numFmtId="167" fontId="6" fillId="4" borderId="0" xfId="0" applyNumberFormat="1" applyFont="1" applyFill="1"/>
    <xf numFmtId="17" fontId="5" fillId="0" borderId="0" xfId="0" applyNumberFormat="1" applyFont="1" applyAlignment="1">
      <alignment horizontal="center"/>
    </xf>
    <xf numFmtId="167" fontId="6" fillId="0" borderId="0" xfId="0" applyNumberFormat="1" applyFont="1"/>
    <xf numFmtId="0" fontId="6" fillId="5" borderId="0" xfId="0" applyFont="1" applyFill="1" applyAlignment="1">
      <alignment indent="1"/>
    </xf>
    <xf numFmtId="165" fontId="5" fillId="0" borderId="0" xfId="0" applyNumberFormat="1" applyFont="1"/>
    <xf numFmtId="165" fontId="6" fillId="4" borderId="0" xfId="0" applyNumberFormat="1" applyFont="1" applyFill="1"/>
    <xf numFmtId="166" fontId="6" fillId="0" borderId="0" xfId="0" applyNumberFormat="1" applyFont="1"/>
    <xf numFmtId="169" fontId="6" fillId="4" borderId="0" xfId="0" applyNumberFormat="1" applyFont="1" applyFill="1"/>
    <xf numFmtId="168" fontId="6" fillId="4" borderId="0" xfId="0" applyNumberFormat="1" applyFont="1" applyFill="1"/>
    <xf numFmtId="168" fontId="6" fillId="0" borderId="0" xfId="0" applyNumberFormat="1" applyFont="1"/>
    <xf numFmtId="166" fontId="6" fillId="4" borderId="0" xfId="0" applyNumberFormat="1" applyFont="1" applyFill="1"/>
    <xf numFmtId="0" fontId="6" fillId="5" borderId="0" xfId="0" applyFont="1" applyFill="1" applyAlignment="1">
      <alignment horizontal="center" wrapText="1"/>
    </xf>
    <xf numFmtId="1" fontId="6" fillId="5" borderId="0" xfId="0" applyNumberFormat="1" applyFont="1" applyFill="1" applyAlignment="1">
      <alignment horizontal="center"/>
    </xf>
    <xf numFmtId="172" fontId="5" fillId="0" borderId="1" xfId="0" applyNumberFormat="1" applyFont="1" applyBorder="1"/>
    <xf numFmtId="0" fontId="6" fillId="0" borderId="0" xfId="0" applyFont="1" applyAlignment="1">
      <alignment vertical="center" wrapText="1"/>
    </xf>
    <xf numFmtId="168" fontId="9" fillId="6"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7030A0"/>
      <rgbColor rgb="FFF2F2F2"/>
      <rgbColor rgb="FFDDEBF7"/>
      <rgbColor rgb="FF660066"/>
      <rgbColor rgb="FFFF8080"/>
      <rgbColor rgb="FF2E5F8A"/>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CE4D6"/>
      <rgbColor rgb="FF3366FF"/>
      <rgbColor rgb="FF33CCCC"/>
      <rgbColor rgb="FF99CC00"/>
      <rgbColor rgb="FFFFC000"/>
      <rgbColor rgb="FFFF9900"/>
      <rgbColor rgb="FFFF6600"/>
      <rgbColor rgb="FF595959"/>
      <rgbColor rgb="FFA6A6A6"/>
      <rgbColor rgb="FF1F3864"/>
      <rgbColor rgb="FF70AD47"/>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2409826</xdr:colOff>
      <xdr:row>0</xdr:row>
      <xdr:rowOff>275855</xdr:rowOff>
    </xdr:from>
    <xdr:to>
      <xdr:col>5</xdr:col>
      <xdr:colOff>28576</xdr:colOff>
      <xdr:row>4</xdr:row>
      <xdr:rowOff>3450</xdr:rowOff>
    </xdr:to>
    <xdr:pic>
      <xdr:nvPicPr>
        <xdr:cNvPr id="3" name="Picture 2">
          <a:extLst>
            <a:ext uri="{FF2B5EF4-FFF2-40B4-BE49-F238E27FC236}">
              <a16:creationId xmlns:a16="http://schemas.microsoft.com/office/drawing/2014/main" id="{B4D14313-6B34-9A8D-2B5A-524AB32814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577" b="36215"/>
        <a:stretch>
          <a:fillRect/>
        </a:stretch>
      </xdr:blipFill>
      <xdr:spPr>
        <a:xfrm>
          <a:off x="6943726" y="275855"/>
          <a:ext cx="2019300" cy="67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66674</xdr:colOff>
      <xdr:row>0</xdr:row>
      <xdr:rowOff>285750</xdr:rowOff>
    </xdr:from>
    <xdr:to>
      <xdr:col>12</xdr:col>
      <xdr:colOff>876299</xdr:colOff>
      <xdr:row>3</xdr:row>
      <xdr:rowOff>178791</xdr:rowOff>
    </xdr:to>
    <xdr:pic>
      <xdr:nvPicPr>
        <xdr:cNvPr id="2" name="Picture 1">
          <a:extLst>
            <a:ext uri="{FF2B5EF4-FFF2-40B4-BE49-F238E27FC236}">
              <a16:creationId xmlns:a16="http://schemas.microsoft.com/office/drawing/2014/main" id="{90A8B261-C5F5-4F83-A3A8-EA817B78332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577" b="36215"/>
        <a:stretch>
          <a:fillRect/>
        </a:stretch>
      </xdr:blipFill>
      <xdr:spPr>
        <a:xfrm>
          <a:off x="13535024" y="285750"/>
          <a:ext cx="1743075" cy="5788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666750</xdr:colOff>
      <xdr:row>1</xdr:row>
      <xdr:rowOff>104775</xdr:rowOff>
    </xdr:from>
    <xdr:to>
      <xdr:col>12</xdr:col>
      <xdr:colOff>819150</xdr:colOff>
      <xdr:row>5</xdr:row>
      <xdr:rowOff>13345</xdr:rowOff>
    </xdr:to>
    <xdr:pic>
      <xdr:nvPicPr>
        <xdr:cNvPr id="2" name="Picture 1">
          <a:extLst>
            <a:ext uri="{FF2B5EF4-FFF2-40B4-BE49-F238E27FC236}">
              <a16:creationId xmlns:a16="http://schemas.microsoft.com/office/drawing/2014/main" id="{08648D5D-61D8-4265-B7B1-B56E01C7FE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577" b="36215"/>
        <a:stretch>
          <a:fillRect/>
        </a:stretch>
      </xdr:blipFill>
      <xdr:spPr>
        <a:xfrm>
          <a:off x="12334875" y="409575"/>
          <a:ext cx="2019300" cy="6705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790575</xdr:colOff>
      <xdr:row>3</xdr:row>
      <xdr:rowOff>85725</xdr:rowOff>
    </xdr:from>
    <xdr:to>
      <xdr:col>13</xdr:col>
      <xdr:colOff>9525</xdr:colOff>
      <xdr:row>6</xdr:row>
      <xdr:rowOff>41920</xdr:rowOff>
    </xdr:to>
    <xdr:pic>
      <xdr:nvPicPr>
        <xdr:cNvPr id="2" name="Picture 1">
          <a:extLst>
            <a:ext uri="{FF2B5EF4-FFF2-40B4-BE49-F238E27FC236}">
              <a16:creationId xmlns:a16="http://schemas.microsoft.com/office/drawing/2014/main" id="{7911B8C9-301E-43B5-8A58-D790D901434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577" b="36215"/>
        <a:stretch>
          <a:fillRect/>
        </a:stretch>
      </xdr:blipFill>
      <xdr:spPr>
        <a:xfrm>
          <a:off x="12325350" y="771525"/>
          <a:ext cx="2019300" cy="6705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590550</xdr:colOff>
      <xdr:row>4</xdr:row>
      <xdr:rowOff>57150</xdr:rowOff>
    </xdr:from>
    <xdr:to>
      <xdr:col>9</xdr:col>
      <xdr:colOff>28575</xdr:colOff>
      <xdr:row>7</xdr:row>
      <xdr:rowOff>156220</xdr:rowOff>
    </xdr:to>
    <xdr:pic>
      <xdr:nvPicPr>
        <xdr:cNvPr id="2" name="Picture 1">
          <a:extLst>
            <a:ext uri="{FF2B5EF4-FFF2-40B4-BE49-F238E27FC236}">
              <a16:creationId xmlns:a16="http://schemas.microsoft.com/office/drawing/2014/main" id="{1E323F21-196E-4BB6-B86F-652BE1FDB79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577" b="36215"/>
        <a:stretch>
          <a:fillRect/>
        </a:stretch>
      </xdr:blipFill>
      <xdr:spPr>
        <a:xfrm>
          <a:off x="8124825" y="933450"/>
          <a:ext cx="2019300" cy="670570"/>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P45"/>
  <sheetViews>
    <sheetView zoomScaleNormal="100" workbookViewId="0">
      <selection activeCell="I15" sqref="I15"/>
    </sheetView>
  </sheetViews>
  <sheetFormatPr defaultColWidth="8.7109375" defaultRowHeight="15" x14ac:dyDescent="0.25"/>
  <cols>
    <col min="1" max="1" width="46" customWidth="1"/>
    <col min="2" max="2" width="20" customWidth="1"/>
    <col min="3" max="3" width="2" customWidth="1"/>
    <col min="4" max="4" width="46" customWidth="1"/>
    <col min="5" max="5" width="20" customWidth="1"/>
    <col min="6" max="16" width="12" customWidth="1"/>
  </cols>
  <sheetData>
    <row r="1" spans="1:16" ht="24" customHeight="1" x14ac:dyDescent="0.25">
      <c r="A1" s="2" t="s">
        <v>0</v>
      </c>
      <c r="B1" s="2"/>
      <c r="C1" s="2"/>
      <c r="D1" s="2"/>
      <c r="E1" s="2"/>
      <c r="F1" s="2"/>
      <c r="G1" s="2"/>
      <c r="H1" s="2"/>
      <c r="I1" s="2"/>
      <c r="J1" s="2"/>
      <c r="K1" s="2"/>
      <c r="L1" s="2"/>
      <c r="M1" s="2"/>
      <c r="N1" s="2"/>
      <c r="O1" s="2"/>
      <c r="P1" s="2"/>
    </row>
    <row r="2" spans="1:16" ht="20.25" x14ac:dyDescent="0.3">
      <c r="A2" s="3" t="str">
        <f>'1. Inputs'!$B$6</f>
        <v>Small Bay Flex Park — Example</v>
      </c>
    </row>
    <row r="3" spans="1:16" x14ac:dyDescent="0.25">
      <c r="A3" s="4" t="str">
        <f>'1. Inputs'!$B$7&amp;"   |   "&amp;TEXT('1. Inputs'!$B$21,"#,##0")&amp;" SF   |   "&amp;TEXT('1. Inputs'!$B$13,"0")&amp;"-Year Hold"</f>
        <v>Example City, TX   |   100,000 SF   |   10-Year Hold</v>
      </c>
    </row>
    <row r="5" spans="1:16" x14ac:dyDescent="0.25">
      <c r="A5" s="5" t="s">
        <v>1</v>
      </c>
      <c r="B5" s="5"/>
      <c r="D5" s="5" t="s">
        <v>2</v>
      </c>
      <c r="E5" s="5"/>
    </row>
    <row r="6" spans="1:16" x14ac:dyDescent="0.25">
      <c r="A6" s="6" t="s">
        <v>3</v>
      </c>
      <c r="B6" s="7">
        <f>'1. Inputs'!$B$21</f>
        <v>100000</v>
      </c>
      <c r="D6" s="8" t="s">
        <v>4</v>
      </c>
      <c r="E6" s="9">
        <f>'5. Equity Waterfall'!$C$70</f>
        <v>0.17127873288707263</v>
      </c>
    </row>
    <row r="7" spans="1:16" x14ac:dyDescent="0.25">
      <c r="A7" s="6" t="s">
        <v>5</v>
      </c>
      <c r="B7" s="7">
        <f>COUNTIF('1. Inputs'!$B$18:$B$20,"&gt;0")</f>
        <v>3</v>
      </c>
      <c r="D7" s="8" t="s">
        <v>6</v>
      </c>
      <c r="E7" s="10">
        <f>'5. Equity Waterfall'!$C$69</f>
        <v>4.4898800528707676</v>
      </c>
    </row>
    <row r="8" spans="1:16" x14ac:dyDescent="0.25">
      <c r="A8" s="6" t="s">
        <v>7</v>
      </c>
      <c r="B8" s="11">
        <f>'3. Sources &amp; Uses'!$C$14</f>
        <v>15182228.807091843</v>
      </c>
      <c r="D8" s="6" t="s">
        <v>8</v>
      </c>
      <c r="E8" s="11">
        <f>'5. Equity Waterfall'!$C$68</f>
        <v>9190819.327551214</v>
      </c>
    </row>
    <row r="9" spans="1:16" x14ac:dyDescent="0.25">
      <c r="A9" s="6" t="s">
        <v>9</v>
      </c>
      <c r="B9" s="12">
        <f>'3. Sources &amp; Uses'!$C$27</f>
        <v>151.82228807091843</v>
      </c>
      <c r="D9" s="6" t="s">
        <v>10</v>
      </c>
      <c r="E9" s="13">
        <f>'5. Equity Waterfall'!$C$71</f>
        <v>7.7580727763213522E-2</v>
      </c>
    </row>
    <row r="10" spans="1:16" x14ac:dyDescent="0.25">
      <c r="A10" s="6" t="s">
        <v>11</v>
      </c>
      <c r="B10" s="11">
        <f>'3. Sources &amp; Uses'!$C$17</f>
        <v>8782701.6836488582</v>
      </c>
      <c r="D10" s="14" t="s">
        <v>12</v>
      </c>
      <c r="E10" s="15">
        <f>'6. Tax &amp; After-Tax'!$D$58</f>
        <v>0.1404807196658131</v>
      </c>
    </row>
    <row r="11" spans="1:16" x14ac:dyDescent="0.25">
      <c r="A11" s="6" t="s">
        <v>13</v>
      </c>
      <c r="B11" s="11">
        <f>'4. Annual &amp; Returns'!$C$10</f>
        <v>10845618.550631046</v>
      </c>
      <c r="D11" s="14" t="s">
        <v>14</v>
      </c>
      <c r="E11" s="16">
        <f>'6. Tax &amp; After-Tax'!$D$59</f>
        <v>3.4295041511468947</v>
      </c>
    </row>
    <row r="12" spans="1:16" x14ac:dyDescent="0.25">
      <c r="A12" s="8" t="s">
        <v>15</v>
      </c>
      <c r="B12" s="17">
        <f>'5. Equity Waterfall'!$B$8</f>
        <v>2926181.2212303737</v>
      </c>
      <c r="D12" s="6" t="s">
        <v>16</v>
      </c>
      <c r="E12" s="11">
        <f>'6. Tax &amp; After-Tax'!$C$61</f>
        <v>5990927.6538461521</v>
      </c>
    </row>
    <row r="13" spans="1:16" x14ac:dyDescent="0.25">
      <c r="A13" s="6" t="s">
        <v>17</v>
      </c>
      <c r="B13" s="11">
        <f>'5. Equity Waterfall'!$C$66</f>
        <v>2633563.0991073363</v>
      </c>
    </row>
    <row r="14" spans="1:16" x14ac:dyDescent="0.25">
      <c r="A14" s="6" t="s">
        <v>18</v>
      </c>
      <c r="B14" s="11">
        <f>'5. Equity Waterfall'!$D$66</f>
        <v>292618.12212303729</v>
      </c>
      <c r="D14" s="5" t="s">
        <v>19</v>
      </c>
      <c r="E14" s="5"/>
    </row>
    <row r="15" spans="1:16" x14ac:dyDescent="0.25">
      <c r="A15" s="6" t="s">
        <v>20</v>
      </c>
      <c r="B15" s="18" t="str">
        <f>'1. Inputs'!$B$73</f>
        <v>Upfront</v>
      </c>
      <c r="D15" s="6" t="s">
        <v>21</v>
      </c>
      <c r="E15" s="19">
        <f>'4. Annual &amp; Returns'!$C$51</f>
        <v>0.14158724015011903</v>
      </c>
    </row>
    <row r="16" spans="1:16" x14ac:dyDescent="0.25">
      <c r="D16" s="6" t="s">
        <v>22</v>
      </c>
      <c r="E16" s="19">
        <f>'4. Annual &amp; Returns'!$C$53</f>
        <v>0.24808214575667797</v>
      </c>
    </row>
    <row r="17" spans="1:16" x14ac:dyDescent="0.25">
      <c r="A17" s="5" t="s">
        <v>23</v>
      </c>
      <c r="B17" s="5"/>
      <c r="D17" s="6" t="s">
        <v>24</v>
      </c>
      <c r="E17" s="19">
        <f>'5. Equity Waterfall'!$D$70</f>
        <v>0.2964706454638304</v>
      </c>
    </row>
    <row r="18" spans="1:16" x14ac:dyDescent="0.25">
      <c r="A18" s="6" t="s">
        <v>25</v>
      </c>
      <c r="B18" s="18" t="str">
        <f>'1. Inputs'!$B$25</f>
        <v>NNN</v>
      </c>
      <c r="D18" s="6" t="s">
        <v>26</v>
      </c>
      <c r="E18" s="11">
        <f>'5. Equity Waterfall'!$C$73</f>
        <v>2397728.2004909199</v>
      </c>
    </row>
    <row r="19" spans="1:16" x14ac:dyDescent="0.25">
      <c r="A19" s="6" t="s">
        <v>27</v>
      </c>
      <c r="B19" s="12">
        <f>'1. Inputs'!$B$30</f>
        <v>13.5</v>
      </c>
      <c r="D19" s="6" t="s">
        <v>28</v>
      </c>
      <c r="E19" s="11">
        <f>'5. Equity Waterfall'!$C$74</f>
        <v>766815.62624437886</v>
      </c>
    </row>
    <row r="20" spans="1:16" x14ac:dyDescent="0.25">
      <c r="A20" s="6" t="s">
        <v>29</v>
      </c>
      <c r="B20" s="13">
        <f>'1. Inputs'!$B$31</f>
        <v>0.03</v>
      </c>
    </row>
    <row r="21" spans="1:16" x14ac:dyDescent="0.25">
      <c r="A21" s="6" t="s">
        <v>30</v>
      </c>
      <c r="B21" s="13">
        <f>'1. Inputs'!$B$33</f>
        <v>0.05</v>
      </c>
      <c r="D21" s="5" t="s">
        <v>31</v>
      </c>
      <c r="E21" s="5"/>
    </row>
    <row r="22" spans="1:16" x14ac:dyDescent="0.25">
      <c r="A22" s="6" t="s">
        <v>32</v>
      </c>
      <c r="B22" s="7">
        <f>'1. Inputs'!$M$18</f>
        <v>4000</v>
      </c>
      <c r="D22" s="14" t="s">
        <v>33</v>
      </c>
      <c r="E22" s="20">
        <f>'4. Annual &amp; Returns'!$C$63</f>
        <v>0.73442881413548811</v>
      </c>
    </row>
    <row r="23" spans="1:16" x14ac:dyDescent="0.25">
      <c r="A23" s="6" t="s">
        <v>34</v>
      </c>
      <c r="B23" s="11">
        <f>'4. Annual &amp; Returns'!$C$46</f>
        <v>1167989.6900679588</v>
      </c>
      <c r="D23" s="6" t="s">
        <v>35</v>
      </c>
      <c r="E23" s="12">
        <f>'4. Annual &amp; Returns'!$C$64</f>
        <v>11.942352468957226</v>
      </c>
    </row>
    <row r="24" spans="1:16" x14ac:dyDescent="0.25">
      <c r="A24" s="14" t="s">
        <v>36</v>
      </c>
      <c r="B24" s="15">
        <f>'4. Annual &amp; Returns'!$C$47</f>
        <v>7.6931371863028009E-2</v>
      </c>
      <c r="D24" s="6" t="s">
        <v>37</v>
      </c>
      <c r="E24" s="12">
        <f>'4. Annual &amp; Returns'!$C$65</f>
        <v>15.650200003049997</v>
      </c>
    </row>
    <row r="25" spans="1:16" x14ac:dyDescent="0.25">
      <c r="A25" s="6" t="s">
        <v>38</v>
      </c>
      <c r="B25" s="19">
        <f>'1. Inputs'!$B$91</f>
        <v>7.2499999999999995E-2</v>
      </c>
      <c r="D25" s="8" t="s">
        <v>39</v>
      </c>
      <c r="E25" s="21">
        <f>'4. Annual &amp; Returns'!$C$66</f>
        <v>3.707847534092771</v>
      </c>
    </row>
    <row r="26" spans="1:16" x14ac:dyDescent="0.25">
      <c r="A26" s="8" t="s">
        <v>40</v>
      </c>
      <c r="B26" s="9">
        <f>'4. Annual &amp; Returns'!$C$49</f>
        <v>4.4313718630280136E-3</v>
      </c>
      <c r="D26" s="6" t="s">
        <v>41</v>
      </c>
      <c r="E26" s="22">
        <f>'4. Annual &amp; Returns'!$C$69</f>
        <v>1.3604328576356963</v>
      </c>
    </row>
    <row r="27" spans="1:16" x14ac:dyDescent="0.25">
      <c r="A27" s="6" t="s">
        <v>42</v>
      </c>
      <c r="B27" s="11">
        <f>'4. Annual &amp; Returns'!$C$50</f>
        <v>23165299.875745371</v>
      </c>
      <c r="D27" s="6" t="s">
        <v>43</v>
      </c>
      <c r="E27" s="13">
        <f>'4. Annual &amp; Returns'!$C$70</f>
        <v>0.10957100756235563</v>
      </c>
    </row>
    <row r="29" spans="1:16" x14ac:dyDescent="0.25">
      <c r="A29" s="5" t="s">
        <v>44</v>
      </c>
      <c r="B29" s="5"/>
      <c r="C29" s="5"/>
      <c r="D29" s="5"/>
      <c r="E29" s="5"/>
      <c r="F29" s="5"/>
      <c r="G29" s="5"/>
      <c r="H29" s="5"/>
      <c r="I29" s="5"/>
      <c r="J29" s="5"/>
      <c r="K29" s="5"/>
      <c r="L29" s="5"/>
      <c r="M29" s="5"/>
      <c r="N29" s="5"/>
      <c r="O29" s="5"/>
      <c r="P29" s="5"/>
    </row>
    <row r="30" spans="1:16" x14ac:dyDescent="0.25">
      <c r="A30" s="14" t="s">
        <v>45</v>
      </c>
      <c r="B30" s="1" t="str">
        <f>"Preferred return of "&amp;TEXT('1. Inputs'!$B$76,"0.0%")&amp;" plus return of capital, pro rata"</f>
        <v>Preferred return of 8.0% plus return of capital, pro rata</v>
      </c>
      <c r="C30" s="1"/>
      <c r="D30" s="1"/>
      <c r="E30" s="1"/>
      <c r="F30" s="1"/>
    </row>
    <row r="31" spans="1:16" x14ac:dyDescent="0.25">
      <c r="A31" s="14" t="s">
        <v>46</v>
      </c>
      <c r="B31" s="1" t="str">
        <f>"To a "&amp;TEXT('1. Inputs'!$B$78,"0.0%")&amp;" project IRR — GP promote "&amp;TEXT('1. Inputs'!$B$79,"0%")</f>
        <v>To a 15.0% project IRR — GP promote 20%</v>
      </c>
      <c r="C31" s="1"/>
      <c r="D31" s="1"/>
      <c r="E31" s="1"/>
      <c r="F31" s="1"/>
    </row>
    <row r="32" spans="1:16" x14ac:dyDescent="0.25">
      <c r="A32" s="14" t="s">
        <v>47</v>
      </c>
      <c r="B32" s="1" t="str">
        <f>"To a "&amp;TEXT('1. Inputs'!$B$80,"0.0%")&amp;" project IRR — GP promote "&amp;TEXT('1. Inputs'!$B$81,"0%")</f>
        <v>To a 20.0% project IRR — GP promote 30%</v>
      </c>
      <c r="C32" s="1"/>
      <c r="D32" s="1"/>
      <c r="E32" s="1"/>
      <c r="F32" s="1"/>
    </row>
    <row r="33" spans="1:16" x14ac:dyDescent="0.25">
      <c r="A33" s="14" t="s">
        <v>48</v>
      </c>
      <c r="B33" s="1" t="str">
        <f>"Residual thereafter — GP promote "&amp;TEXT('1. Inputs'!$B$82,"0%")</f>
        <v>Residual thereafter — GP promote 40%</v>
      </c>
      <c r="C33" s="1"/>
      <c r="D33" s="1"/>
      <c r="E33" s="1"/>
      <c r="F33" s="1"/>
    </row>
    <row r="35" spans="1:16" x14ac:dyDescent="0.25">
      <c r="A35" s="5" t="s">
        <v>49</v>
      </c>
      <c r="B35" s="5"/>
      <c r="C35" s="5"/>
      <c r="D35" s="5"/>
      <c r="E35" s="5"/>
      <c r="F35" s="5"/>
      <c r="G35" s="5"/>
      <c r="H35" s="5"/>
      <c r="I35" s="5"/>
      <c r="J35" s="5"/>
      <c r="K35" s="5"/>
      <c r="L35" s="5"/>
      <c r="M35" s="5"/>
      <c r="N35" s="5"/>
      <c r="O35" s="5"/>
      <c r="P35" s="5"/>
    </row>
    <row r="36" spans="1:16" x14ac:dyDescent="0.25">
      <c r="A36" s="24" t="s">
        <v>50</v>
      </c>
      <c r="F36" s="25" t="s">
        <v>51</v>
      </c>
      <c r="G36" s="25" t="s">
        <v>52</v>
      </c>
      <c r="H36" s="25" t="s">
        <v>53</v>
      </c>
      <c r="I36" s="25" t="s">
        <v>54</v>
      </c>
      <c r="J36" s="25" t="s">
        <v>55</v>
      </c>
      <c r="K36" s="25" t="s">
        <v>56</v>
      </c>
      <c r="L36" s="25" t="s">
        <v>57</v>
      </c>
      <c r="M36" s="25" t="s">
        <v>58</v>
      </c>
      <c r="N36" s="25" t="s">
        <v>59</v>
      </c>
      <c r="O36" s="25" t="s">
        <v>60</v>
      </c>
      <c r="P36" s="25" t="s">
        <v>61</v>
      </c>
    </row>
    <row r="37" spans="1:16" x14ac:dyDescent="0.25">
      <c r="A37" s="6" t="s">
        <v>62</v>
      </c>
      <c r="F37" s="26">
        <f>-'5. Equity Waterfall'!C20</f>
        <v>-2633563.0991073363</v>
      </c>
      <c r="G37" s="26">
        <f>-'5. Equity Waterfall'!D20</f>
        <v>0</v>
      </c>
      <c r="H37" s="26">
        <f>-'5. Equity Waterfall'!E20</f>
        <v>0</v>
      </c>
      <c r="I37" s="26">
        <f>-'5. Equity Waterfall'!F20</f>
        <v>0</v>
      </c>
      <c r="J37" s="26">
        <f>-'5. Equity Waterfall'!G20</f>
        <v>0</v>
      </c>
      <c r="K37" s="26">
        <f>-'5. Equity Waterfall'!H20</f>
        <v>0</v>
      </c>
      <c r="L37" s="26">
        <f>-'5. Equity Waterfall'!I20</f>
        <v>0</v>
      </c>
      <c r="M37" s="26">
        <f>-'5. Equity Waterfall'!J20</f>
        <v>0</v>
      </c>
      <c r="N37" s="26">
        <f>-'5. Equity Waterfall'!K20</f>
        <v>0</v>
      </c>
      <c r="O37" s="26">
        <f>-'5. Equity Waterfall'!L20</f>
        <v>0</v>
      </c>
      <c r="P37" s="26">
        <f>-'5. Equity Waterfall'!M20</f>
        <v>0</v>
      </c>
    </row>
    <row r="38" spans="1:16" x14ac:dyDescent="0.25">
      <c r="A38" s="14" t="s">
        <v>63</v>
      </c>
      <c r="F38" s="27">
        <f>'5. Equity Waterfall'!C48</f>
        <v>0</v>
      </c>
      <c r="G38" s="27">
        <f>'5. Equity Waterfall'!D48</f>
        <v>0</v>
      </c>
      <c r="H38" s="27">
        <f>'5. Equity Waterfall'!E48</f>
        <v>4.1909515857696534E-10</v>
      </c>
      <c r="I38" s="27">
        <f>'5. Equity Waterfall'!F48</f>
        <v>0</v>
      </c>
      <c r="J38" s="27">
        <f>'5. Equity Waterfall'!G48</f>
        <v>2.0954757928848267E-10</v>
      </c>
      <c r="K38" s="27">
        <f>'5. Equity Waterfall'!H48</f>
        <v>71570.164716458487</v>
      </c>
      <c r="L38" s="27">
        <f>'5. Equity Waterfall'!I48</f>
        <v>434571.34944569936</v>
      </c>
      <c r="M38" s="27">
        <f>'5. Equity Waterfall'!J48</f>
        <v>430204.60023369524</v>
      </c>
      <c r="N38" s="27">
        <f>'5. Equity Waterfall'!K48</f>
        <v>441404.93533843319</v>
      </c>
      <c r="O38" s="27">
        <f>'5. Equity Waterfall'!L48</f>
        <v>461072.62681753375</v>
      </c>
      <c r="P38" s="27">
        <f>'5. Equity Waterfall'!M48</f>
        <v>9985558.7501067296</v>
      </c>
    </row>
    <row r="39" spans="1:16" x14ac:dyDescent="0.25">
      <c r="A39" s="6" t="s">
        <v>64</v>
      </c>
      <c r="F39" s="28">
        <f>'5. Equity Waterfall'!C59</f>
        <v>0</v>
      </c>
      <c r="G39" s="28">
        <f>'5. Equity Waterfall'!D59</f>
        <v>0</v>
      </c>
      <c r="H39" s="28">
        <f>'5. Equity Waterfall'!E59</f>
        <v>1.5913617513816944E-16</v>
      </c>
      <c r="I39" s="28">
        <f>'5. Equity Waterfall'!F59</f>
        <v>0</v>
      </c>
      <c r="J39" s="28">
        <f>'5. Equity Waterfall'!G59</f>
        <v>7.9568087569084719E-17</v>
      </c>
      <c r="K39" s="28">
        <f>'5. Equity Waterfall'!H59</f>
        <v>2.7176172365385005E-2</v>
      </c>
      <c r="L39" s="28">
        <f>'5. Equity Waterfall'!I59</f>
        <v>0.1650126969021552</v>
      </c>
      <c r="M39" s="28">
        <f>'5. Equity Waterfall'!J59</f>
        <v>0.16335458238290015</v>
      </c>
      <c r="N39" s="28">
        <f>'5. Equity Waterfall'!K59</f>
        <v>0.16760750311547512</v>
      </c>
      <c r="O39" s="28">
        <f>'5. Equity Waterfall'!L59</f>
        <v>0.17507559510300602</v>
      </c>
      <c r="P39" s="28">
        <f>'5. Equity Waterfall'!M59</f>
        <v>3.7916535030018461</v>
      </c>
    </row>
    <row r="40" spans="1:16" x14ac:dyDescent="0.25">
      <c r="A40" s="6" t="s">
        <v>65</v>
      </c>
      <c r="F40" s="28">
        <f>'5. Equity Waterfall'!C61</f>
        <v>0</v>
      </c>
      <c r="G40" s="28">
        <f>'5. Equity Waterfall'!D61</f>
        <v>0</v>
      </c>
      <c r="H40" s="28">
        <f>'5. Equity Waterfall'!E61</f>
        <v>0</v>
      </c>
      <c r="I40" s="28">
        <f>'5. Equity Waterfall'!F61</f>
        <v>0</v>
      </c>
      <c r="J40" s="28">
        <f>'5. Equity Waterfall'!G61</f>
        <v>0</v>
      </c>
      <c r="K40" s="28">
        <f>'5. Equity Waterfall'!H61</f>
        <v>0</v>
      </c>
      <c r="L40" s="28">
        <f>'5. Equity Waterfall'!I61</f>
        <v>0</v>
      </c>
      <c r="M40" s="28">
        <f>'5. Equity Waterfall'!J61</f>
        <v>0</v>
      </c>
      <c r="N40" s="28">
        <f>'5. Equity Waterfall'!K61</f>
        <v>0</v>
      </c>
      <c r="O40" s="28">
        <f>'5. Equity Waterfall'!L61</f>
        <v>0</v>
      </c>
      <c r="P40" s="28">
        <f>'5. Equity Waterfall'!M61</f>
        <v>1</v>
      </c>
    </row>
    <row r="41" spans="1:16" x14ac:dyDescent="0.25">
      <c r="A41" s="6" t="s">
        <v>66</v>
      </c>
      <c r="F41" s="28">
        <f>'4. Annual &amp; Returns'!C17</f>
        <v>0</v>
      </c>
      <c r="G41" s="28">
        <f>'4. Annual &amp; Returns'!D17</f>
        <v>0</v>
      </c>
      <c r="H41" s="28">
        <f>'4. Annual &amp; Returns'!E17</f>
        <v>0.6</v>
      </c>
      <c r="I41" s="28">
        <f>'4. Annual &amp; Returns'!F17</f>
        <v>0.7142857142857143</v>
      </c>
      <c r="J41" s="28">
        <f>'4. Annual &amp; Returns'!G17</f>
        <v>0.95</v>
      </c>
      <c r="K41" s="28">
        <f>'4. Annual &amp; Returns'!H17</f>
        <v>0.95</v>
      </c>
      <c r="L41" s="28">
        <f>'4. Annual &amp; Returns'!I17</f>
        <v>0.95</v>
      </c>
      <c r="M41" s="28">
        <f>'4. Annual &amp; Returns'!J17</f>
        <v>0.95</v>
      </c>
      <c r="N41" s="28">
        <f>'4. Annual &amp; Returns'!K17</f>
        <v>0.95</v>
      </c>
      <c r="O41" s="28">
        <f>'4. Annual &amp; Returns'!L17</f>
        <v>0.95</v>
      </c>
      <c r="P41" s="28">
        <f>'4. Annual &amp; Returns'!M17</f>
        <v>0.95</v>
      </c>
    </row>
    <row r="42" spans="1:16" x14ac:dyDescent="0.25">
      <c r="A42" s="6" t="s">
        <v>67</v>
      </c>
      <c r="F42" s="26">
        <f>'4. Annual &amp; Returns'!C24</f>
        <v>0</v>
      </c>
      <c r="G42" s="26">
        <f>'4. Annual &amp; Returns'!D24</f>
        <v>0</v>
      </c>
      <c r="H42" s="26">
        <f>'4. Annual &amp; Returns'!E24</f>
        <v>61768.845187870407</v>
      </c>
      <c r="I42" s="26">
        <f>'4. Annual &amp; Returns'!F24</f>
        <v>514812.65421964251</v>
      </c>
      <c r="J42" s="26">
        <f>'4. Annual &amp; Returns'!G24</f>
        <v>918239.37513609976</v>
      </c>
      <c r="K42" s="26">
        <f>'4. Annual &amp; Returns'!H24</f>
        <v>1167989.6900679588</v>
      </c>
      <c r="L42" s="26">
        <f>'4. Annual &amp; Returns'!I24</f>
        <v>1448737.8595140718</v>
      </c>
      <c r="M42" s="26">
        <f>'4. Annual &amp; Returns'!J24</f>
        <v>1492199.9952994941</v>
      </c>
      <c r="N42" s="26">
        <f>'4. Annual &amp; Returns'!K24</f>
        <v>1536965.9951584789</v>
      </c>
      <c r="O42" s="26">
        <f>'4. Annual &amp; Returns'!L24</f>
        <v>1583074.9750132335</v>
      </c>
      <c r="P42" s="26">
        <f>'4. Annual &amp; Returns'!M24</f>
        <v>1630567.2242636306</v>
      </c>
    </row>
    <row r="43" spans="1:16" x14ac:dyDescent="0.25">
      <c r="A43" s="6" t="s">
        <v>68</v>
      </c>
      <c r="F43" s="29">
        <f>'4. Annual &amp; Returns'!C41</f>
        <v>0</v>
      </c>
      <c r="G43" s="29">
        <f>'4. Annual &amp; Returns'!D41</f>
        <v>0</v>
      </c>
      <c r="H43" s="29">
        <f>'4. Annual &amp; Returns'!E41</f>
        <v>0</v>
      </c>
      <c r="I43" s="29">
        <f>'4. Annual &amp; Returns'!F41</f>
        <v>0</v>
      </c>
      <c r="J43" s="29">
        <f>'4. Annual &amp; Returns'!G41</f>
        <v>0</v>
      </c>
      <c r="K43" s="29">
        <f>'4. Annual &amp; Returns'!H41</f>
        <v>1.3604328576356963</v>
      </c>
      <c r="L43" s="29">
        <f>'4. Annual &amp; Returns'!I41</f>
        <v>1.6874383420876551</v>
      </c>
      <c r="M43" s="29">
        <f>'4. Annual &amp; Returns'!J41</f>
        <v>1.7380614923502848</v>
      </c>
      <c r="N43" s="29">
        <f>'4. Annual &amp; Returns'!K41</f>
        <v>1.7902033371207933</v>
      </c>
      <c r="O43" s="29">
        <f>'4. Annual &amp; Returns'!L41</f>
        <v>1.8439094372344174</v>
      </c>
      <c r="P43" s="29">
        <f>'4. Annual &amp; Returns'!M41</f>
        <v>1.8992267203514503</v>
      </c>
    </row>
    <row r="45" spans="1:16" x14ac:dyDescent="0.25">
      <c r="A45" s="30" t="s">
        <v>69</v>
      </c>
    </row>
  </sheetData>
  <mergeCells count="4">
    <mergeCell ref="B30:F30"/>
    <mergeCell ref="B31:F31"/>
    <mergeCell ref="B32:F32"/>
    <mergeCell ref="B33:F33"/>
  </mergeCells>
  <pageMargins left="0.75" right="0.75" top="1" bottom="1" header="0.511811023622047" footer="0.511811023622047"/>
  <pageSetup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104"/>
  <sheetViews>
    <sheetView topLeftCell="A62" zoomScaleNormal="100" workbookViewId="0">
      <selection activeCell="B103" sqref="B103"/>
    </sheetView>
  </sheetViews>
  <sheetFormatPr defaultColWidth="8.7109375" defaultRowHeight="15" x14ac:dyDescent="0.25"/>
  <cols>
    <col min="1" max="1" width="48" customWidth="1"/>
    <col min="2" max="2" width="16" customWidth="1"/>
    <col min="3" max="3" width="26" customWidth="1"/>
    <col min="4" max="14" width="14" customWidth="1"/>
  </cols>
  <sheetData>
    <row r="1" spans="1:13" ht="24" customHeight="1" x14ac:dyDescent="0.25">
      <c r="A1" s="2" t="s">
        <v>70</v>
      </c>
      <c r="B1" s="2"/>
      <c r="C1" s="2"/>
      <c r="D1" s="2"/>
      <c r="E1" s="2"/>
      <c r="F1" s="2"/>
      <c r="G1" s="2"/>
      <c r="H1" s="2"/>
      <c r="I1" s="2"/>
      <c r="J1" s="2"/>
      <c r="K1" s="2"/>
      <c r="L1" s="2"/>
      <c r="M1" s="2"/>
    </row>
    <row r="2" spans="1:13" x14ac:dyDescent="0.25">
      <c r="A2" s="31" t="s">
        <v>71</v>
      </c>
    </row>
    <row r="3" spans="1:13" x14ac:dyDescent="0.25">
      <c r="A3" s="30" t="s">
        <v>72</v>
      </c>
    </row>
    <row r="5" spans="1:13" x14ac:dyDescent="0.25">
      <c r="A5" s="5" t="s">
        <v>73</v>
      </c>
      <c r="B5" s="5"/>
      <c r="C5" s="5"/>
      <c r="D5" s="5"/>
      <c r="E5" s="5"/>
      <c r="F5" s="5"/>
      <c r="G5" s="5"/>
      <c r="H5" s="5"/>
      <c r="I5" s="5"/>
      <c r="J5" s="5"/>
      <c r="K5" s="5"/>
      <c r="L5" s="5"/>
      <c r="M5" s="5"/>
    </row>
    <row r="6" spans="1:13" x14ac:dyDescent="0.25">
      <c r="A6" s="23" t="s">
        <v>74</v>
      </c>
      <c r="B6" s="32" t="s">
        <v>75</v>
      </c>
      <c r="C6" s="30" t="s">
        <v>76</v>
      </c>
    </row>
    <row r="7" spans="1:13" x14ac:dyDescent="0.25">
      <c r="A7" s="23" t="s">
        <v>77</v>
      </c>
      <c r="B7" s="32" t="s">
        <v>78</v>
      </c>
      <c r="C7" s="30" t="s">
        <v>76</v>
      </c>
    </row>
    <row r="8" spans="1:13" x14ac:dyDescent="0.25">
      <c r="A8" s="23" t="s">
        <v>79</v>
      </c>
      <c r="B8" s="33">
        <v>7.5</v>
      </c>
      <c r="C8" s="30" t="s">
        <v>80</v>
      </c>
    </row>
    <row r="9" spans="1:13" x14ac:dyDescent="0.25">
      <c r="A9" s="23" t="s">
        <v>81</v>
      </c>
      <c r="B9" s="7">
        <f>B8*43560</f>
        <v>326700</v>
      </c>
      <c r="C9" s="30" t="s">
        <v>80</v>
      </c>
    </row>
    <row r="10" spans="1:13" x14ac:dyDescent="0.25">
      <c r="A10" s="23" t="s">
        <v>82</v>
      </c>
      <c r="B10" s="13">
        <f>IFERROR($B$11/$B$9,0)</f>
        <v>0.30609121518212429</v>
      </c>
      <c r="C10" s="30" t="s">
        <v>83</v>
      </c>
    </row>
    <row r="11" spans="1:13" x14ac:dyDescent="0.25">
      <c r="A11" s="24" t="s">
        <v>84</v>
      </c>
      <c r="B11" s="34">
        <f>B21</f>
        <v>100000</v>
      </c>
      <c r="C11" s="30" t="s">
        <v>85</v>
      </c>
    </row>
    <row r="12" spans="1:13" x14ac:dyDescent="0.25">
      <c r="A12" s="23" t="s">
        <v>86</v>
      </c>
      <c r="B12" s="35">
        <v>46023</v>
      </c>
      <c r="C12" s="30" t="s">
        <v>87</v>
      </c>
    </row>
    <row r="13" spans="1:13" x14ac:dyDescent="0.25">
      <c r="A13" s="23" t="s">
        <v>88</v>
      </c>
      <c r="B13" s="36">
        <v>10</v>
      </c>
    </row>
    <row r="14" spans="1:13" x14ac:dyDescent="0.25">
      <c r="A14" s="23" t="s">
        <v>89</v>
      </c>
      <c r="B14" s="7">
        <f>B13*12</f>
        <v>120</v>
      </c>
    </row>
    <row r="16" spans="1:13" x14ac:dyDescent="0.25">
      <c r="A16" s="5" t="s">
        <v>90</v>
      </c>
      <c r="B16" s="5"/>
      <c r="C16" s="5"/>
      <c r="D16" s="5"/>
      <c r="E16" s="5"/>
      <c r="F16" s="5"/>
      <c r="G16" s="5"/>
      <c r="H16" s="5"/>
      <c r="I16" s="5"/>
      <c r="J16" s="5"/>
      <c r="K16" s="5"/>
      <c r="L16" s="5"/>
      <c r="M16" s="5"/>
    </row>
    <row r="17" spans="1:14" ht="43.5" customHeight="1" x14ac:dyDescent="0.25">
      <c r="A17" s="37" t="s">
        <v>91</v>
      </c>
      <c r="B17" s="37" t="s">
        <v>92</v>
      </c>
      <c r="C17" s="37" t="s">
        <v>93</v>
      </c>
      <c r="D17" s="37" t="s">
        <v>94</v>
      </c>
      <c r="E17" s="37" t="s">
        <v>95</v>
      </c>
      <c r="F17" s="37" t="s">
        <v>96</v>
      </c>
      <c r="G17" s="37" t="s">
        <v>97</v>
      </c>
      <c r="H17" s="37" t="s">
        <v>98</v>
      </c>
      <c r="I17" s="37" t="s">
        <v>99</v>
      </c>
      <c r="J17" s="37" t="s">
        <v>100</v>
      </c>
      <c r="K17" s="37" t="s">
        <v>101</v>
      </c>
      <c r="L17" s="37" t="s">
        <v>102</v>
      </c>
      <c r="M17" s="37" t="s">
        <v>103</v>
      </c>
      <c r="N17" s="37" t="s">
        <v>104</v>
      </c>
    </row>
    <row r="18" spans="1:14" x14ac:dyDescent="0.25">
      <c r="A18" s="24" t="s">
        <v>105</v>
      </c>
      <c r="B18" s="36">
        <v>40000</v>
      </c>
      <c r="C18" s="38">
        <v>600000</v>
      </c>
      <c r="D18" s="36">
        <v>0</v>
      </c>
      <c r="E18" s="36">
        <v>9</v>
      </c>
      <c r="F18" s="36">
        <v>12</v>
      </c>
      <c r="G18" s="7">
        <f>E18+F18</f>
        <v>21</v>
      </c>
      <c r="H18" s="39">
        <v>88</v>
      </c>
      <c r="I18" s="40">
        <v>0.15</v>
      </c>
      <c r="J18" s="40">
        <v>0.05</v>
      </c>
      <c r="K18" s="11">
        <f>IF(B18=0,0,C18+(B18*H18)*(1+I18)*(1+J18))</f>
        <v>4850400</v>
      </c>
      <c r="L18" s="36">
        <v>3</v>
      </c>
      <c r="M18" s="36">
        <v>4000</v>
      </c>
      <c r="N18" s="7">
        <f>G18-L18</f>
        <v>18</v>
      </c>
    </row>
    <row r="19" spans="1:14" x14ac:dyDescent="0.25">
      <c r="A19" s="24" t="s">
        <v>106</v>
      </c>
      <c r="B19" s="36">
        <v>30000</v>
      </c>
      <c r="C19" s="38">
        <v>450000</v>
      </c>
      <c r="D19" s="36">
        <v>0</v>
      </c>
      <c r="E19" s="36">
        <v>24</v>
      </c>
      <c r="F19" s="36">
        <v>12</v>
      </c>
      <c r="G19" s="7">
        <f>E19+F19</f>
        <v>36</v>
      </c>
      <c r="H19" s="39">
        <v>93</v>
      </c>
      <c r="I19" s="40">
        <v>0.15</v>
      </c>
      <c r="J19" s="40">
        <v>0.05</v>
      </c>
      <c r="K19" s="11">
        <f>IF(B19=0,0,C19+(B19*H19)*(1+I19)*(1+J19))</f>
        <v>3818924.9999999995</v>
      </c>
      <c r="L19" s="36">
        <v>3</v>
      </c>
      <c r="M19" s="36">
        <v>4000</v>
      </c>
      <c r="N19" s="7">
        <f>G19-L19</f>
        <v>33</v>
      </c>
    </row>
    <row r="20" spans="1:14" x14ac:dyDescent="0.25">
      <c r="A20" s="24" t="s">
        <v>107</v>
      </c>
      <c r="B20" s="36">
        <v>30000</v>
      </c>
      <c r="C20" s="38">
        <v>450000</v>
      </c>
      <c r="D20" s="36">
        <v>0</v>
      </c>
      <c r="E20" s="36">
        <v>42</v>
      </c>
      <c r="F20" s="36">
        <v>12</v>
      </c>
      <c r="G20" s="7">
        <f>E20+F20</f>
        <v>54</v>
      </c>
      <c r="H20" s="39">
        <v>99</v>
      </c>
      <c r="I20" s="40">
        <v>0.15</v>
      </c>
      <c r="J20" s="40">
        <v>0.05</v>
      </c>
      <c r="K20" s="11">
        <f>IF(B20=0,0,C20+(B20*H20)*(1+I20)*(1+J20))</f>
        <v>4036274.9999999995</v>
      </c>
      <c r="L20" s="36">
        <v>3</v>
      </c>
      <c r="M20" s="36">
        <v>4000</v>
      </c>
      <c r="N20" s="7">
        <f>G20-L20</f>
        <v>51</v>
      </c>
    </row>
    <row r="21" spans="1:14" x14ac:dyDescent="0.25">
      <c r="A21" s="24" t="s">
        <v>108</v>
      </c>
      <c r="B21" s="34">
        <f>SUM(B18:B20)</f>
        <v>100000</v>
      </c>
      <c r="C21" s="41">
        <f>SUMPRODUCT(--($B$18:$B$20&gt;0),$C$18:$C$20)</f>
        <v>1500000</v>
      </c>
      <c r="K21" s="41">
        <f>SUM(K18:K20)</f>
        <v>12705600</v>
      </c>
    </row>
    <row r="22" spans="1:14" x14ac:dyDescent="0.25">
      <c r="A22" s="30" t="s">
        <v>109</v>
      </c>
    </row>
    <row r="24" spans="1:14" x14ac:dyDescent="0.25">
      <c r="A24" s="5" t="s">
        <v>110</v>
      </c>
      <c r="B24" s="5"/>
      <c r="C24" s="5"/>
      <c r="D24" s="5"/>
      <c r="E24" s="5"/>
      <c r="F24" s="5"/>
      <c r="G24" s="5"/>
      <c r="H24" s="5"/>
      <c r="I24" s="5"/>
      <c r="J24" s="5"/>
      <c r="K24" s="5"/>
      <c r="L24" s="5"/>
      <c r="M24" s="5"/>
    </row>
    <row r="25" spans="1:14" x14ac:dyDescent="0.25">
      <c r="A25" s="23" t="s">
        <v>25</v>
      </c>
      <c r="B25" s="32" t="s">
        <v>111</v>
      </c>
      <c r="C25" s="30" t="s">
        <v>112</v>
      </c>
    </row>
    <row r="26" spans="1:14" x14ac:dyDescent="0.25">
      <c r="A26" s="23" t="s">
        <v>113</v>
      </c>
      <c r="B26" s="40">
        <v>0.5</v>
      </c>
    </row>
    <row r="27" spans="1:14" x14ac:dyDescent="0.25">
      <c r="A27" s="23" t="s">
        <v>114</v>
      </c>
      <c r="B27" s="13">
        <f>IF(B25="NNN",1,IF(B25="Gross",0,B26))</f>
        <v>1</v>
      </c>
    </row>
    <row r="28" spans="1:14" x14ac:dyDescent="0.25">
      <c r="A28" s="23" t="s">
        <v>115</v>
      </c>
      <c r="B28" s="39">
        <v>13.5</v>
      </c>
      <c r="C28" s="30" t="s">
        <v>116</v>
      </c>
    </row>
    <row r="29" spans="1:14" x14ac:dyDescent="0.25">
      <c r="A29" s="23" t="s">
        <v>117</v>
      </c>
      <c r="B29" s="39">
        <v>16.25</v>
      </c>
      <c r="C29" s="30" t="s">
        <v>118</v>
      </c>
    </row>
    <row r="30" spans="1:14" x14ac:dyDescent="0.25">
      <c r="A30" s="23" t="s">
        <v>119</v>
      </c>
      <c r="B30" s="12">
        <f>B27*B28+(1-B27)*B29</f>
        <v>13.5</v>
      </c>
    </row>
    <row r="31" spans="1:14" x14ac:dyDescent="0.25">
      <c r="A31" s="23" t="s">
        <v>120</v>
      </c>
      <c r="B31" s="40">
        <v>0.03</v>
      </c>
    </row>
    <row r="32" spans="1:14" x14ac:dyDescent="0.25">
      <c r="A32" s="23" t="s">
        <v>121</v>
      </c>
      <c r="B32" s="36">
        <v>3</v>
      </c>
    </row>
    <row r="33" spans="1:13" x14ac:dyDescent="0.25">
      <c r="A33" s="23" t="s">
        <v>30</v>
      </c>
      <c r="B33" s="40">
        <v>0.05</v>
      </c>
      <c r="C33" s="30" t="s">
        <v>122</v>
      </c>
    </row>
    <row r="34" spans="1:13" x14ac:dyDescent="0.25">
      <c r="A34" s="23" t="s">
        <v>123</v>
      </c>
      <c r="B34" s="39">
        <v>0.25</v>
      </c>
      <c r="C34" s="30" t="s">
        <v>124</v>
      </c>
    </row>
    <row r="35" spans="1:13" x14ac:dyDescent="0.25">
      <c r="A35" s="23" t="s">
        <v>125</v>
      </c>
      <c r="B35" s="40">
        <v>0.75</v>
      </c>
    </row>
    <row r="37" spans="1:13" x14ac:dyDescent="0.25">
      <c r="A37" s="5" t="s">
        <v>126</v>
      </c>
      <c r="B37" s="5"/>
      <c r="C37" s="5"/>
      <c r="D37" s="5"/>
      <c r="E37" s="5"/>
      <c r="F37" s="5"/>
      <c r="G37" s="5"/>
      <c r="H37" s="5"/>
      <c r="I37" s="5"/>
      <c r="J37" s="5"/>
      <c r="K37" s="5"/>
      <c r="L37" s="5"/>
      <c r="M37" s="5"/>
    </row>
    <row r="38" spans="1:13" x14ac:dyDescent="0.25">
      <c r="A38" s="23" t="s">
        <v>127</v>
      </c>
      <c r="B38" s="39">
        <v>5</v>
      </c>
      <c r="C38" s="30" t="s">
        <v>128</v>
      </c>
    </row>
    <row r="39" spans="1:13" x14ac:dyDescent="0.25">
      <c r="A39" s="23" t="s">
        <v>129</v>
      </c>
      <c r="B39" s="39">
        <v>3</v>
      </c>
    </row>
    <row r="40" spans="1:13" x14ac:dyDescent="0.25">
      <c r="A40" s="23" t="s">
        <v>130</v>
      </c>
      <c r="B40" s="40">
        <v>0.06</v>
      </c>
    </row>
    <row r="41" spans="1:13" x14ac:dyDescent="0.25">
      <c r="A41" s="23" t="s">
        <v>131</v>
      </c>
      <c r="B41" s="40">
        <v>0.03</v>
      </c>
    </row>
    <row r="42" spans="1:13" x14ac:dyDescent="0.25">
      <c r="A42" s="23" t="s">
        <v>132</v>
      </c>
      <c r="B42" s="12">
        <f>B35*B39+(1-B35)*B38</f>
        <v>3.5</v>
      </c>
    </row>
    <row r="43" spans="1:13" x14ac:dyDescent="0.25">
      <c r="A43" s="23" t="s">
        <v>133</v>
      </c>
      <c r="B43" s="13">
        <f>B35*B41+(1-B35)*B40</f>
        <v>3.7499999999999999E-2</v>
      </c>
    </row>
    <row r="44" spans="1:13" x14ac:dyDescent="0.25">
      <c r="A44" s="30" t="s">
        <v>134</v>
      </c>
    </row>
    <row r="46" spans="1:13" x14ac:dyDescent="0.25">
      <c r="A46" s="5" t="s">
        <v>135</v>
      </c>
      <c r="B46" s="5"/>
      <c r="C46" s="5"/>
      <c r="D46" s="5"/>
      <c r="E46" s="5"/>
      <c r="F46" s="5"/>
      <c r="G46" s="5"/>
      <c r="H46" s="5"/>
      <c r="I46" s="5"/>
      <c r="J46" s="5"/>
      <c r="K46" s="5"/>
      <c r="L46" s="5"/>
      <c r="M46" s="5"/>
    </row>
    <row r="47" spans="1:13" x14ac:dyDescent="0.25">
      <c r="A47" s="23" t="s">
        <v>136</v>
      </c>
      <c r="B47" s="39">
        <v>1.35</v>
      </c>
      <c r="C47" s="30" t="s">
        <v>137</v>
      </c>
    </row>
    <row r="48" spans="1:13" x14ac:dyDescent="0.25">
      <c r="A48" s="23" t="s">
        <v>138</v>
      </c>
      <c r="B48" s="39">
        <v>0.45</v>
      </c>
      <c r="C48" s="30" t="s">
        <v>137</v>
      </c>
    </row>
    <row r="49" spans="1:13" x14ac:dyDescent="0.25">
      <c r="A49" s="23" t="s">
        <v>139</v>
      </c>
      <c r="B49" s="39">
        <v>0.6</v>
      </c>
      <c r="C49" s="30" t="s">
        <v>137</v>
      </c>
    </row>
    <row r="50" spans="1:13" x14ac:dyDescent="0.25">
      <c r="A50" s="23" t="s">
        <v>140</v>
      </c>
      <c r="B50" s="39">
        <v>0.15</v>
      </c>
      <c r="C50" s="30" t="s">
        <v>137</v>
      </c>
    </row>
    <row r="51" spans="1:13" x14ac:dyDescent="0.25">
      <c r="A51" s="23" t="s">
        <v>141</v>
      </c>
      <c r="B51" s="39">
        <v>0.2</v>
      </c>
      <c r="C51" s="30" t="s">
        <v>137</v>
      </c>
    </row>
    <row r="52" spans="1:13" x14ac:dyDescent="0.25">
      <c r="A52" s="24" t="s">
        <v>142</v>
      </c>
      <c r="B52" s="42">
        <f>SUM(B47:B51)</f>
        <v>2.75</v>
      </c>
      <c r="C52" s="30" t="s">
        <v>143</v>
      </c>
    </row>
    <row r="53" spans="1:13" x14ac:dyDescent="0.25">
      <c r="A53" s="23" t="s">
        <v>144</v>
      </c>
      <c r="B53" s="40">
        <v>0.04</v>
      </c>
      <c r="C53" s="30" t="s">
        <v>145</v>
      </c>
    </row>
    <row r="54" spans="1:13" x14ac:dyDescent="0.25">
      <c r="A54" s="23" t="s">
        <v>146</v>
      </c>
      <c r="B54" s="39">
        <v>0.15</v>
      </c>
      <c r="C54" s="30" t="s">
        <v>147</v>
      </c>
    </row>
    <row r="55" spans="1:13" x14ac:dyDescent="0.25">
      <c r="A55" s="23" t="s">
        <v>148</v>
      </c>
      <c r="B55" s="40">
        <v>0.03</v>
      </c>
    </row>
    <row r="57" spans="1:13" x14ac:dyDescent="0.25">
      <c r="A57" s="5" t="s">
        <v>149</v>
      </c>
      <c r="B57" s="5"/>
      <c r="C57" s="5"/>
      <c r="D57" s="5"/>
      <c r="E57" s="5"/>
      <c r="F57" s="5"/>
      <c r="G57" s="5"/>
      <c r="H57" s="5"/>
      <c r="I57" s="5"/>
      <c r="J57" s="5"/>
      <c r="K57" s="5"/>
      <c r="L57" s="5"/>
      <c r="M57" s="5"/>
    </row>
    <row r="58" spans="1:13" x14ac:dyDescent="0.25">
      <c r="A58" s="23" t="s">
        <v>150</v>
      </c>
      <c r="B58" s="40">
        <v>0.65</v>
      </c>
    </row>
    <row r="59" spans="1:13" x14ac:dyDescent="0.25">
      <c r="A59" s="23" t="s">
        <v>151</v>
      </c>
      <c r="B59" s="43">
        <v>0.08</v>
      </c>
    </row>
    <row r="60" spans="1:13" x14ac:dyDescent="0.25">
      <c r="A60" s="23" t="s">
        <v>152</v>
      </c>
      <c r="B60" s="43">
        <v>0.01</v>
      </c>
    </row>
    <row r="61" spans="1:13" x14ac:dyDescent="0.25">
      <c r="A61" s="23" t="s">
        <v>153</v>
      </c>
      <c r="B61" s="32" t="s">
        <v>154</v>
      </c>
      <c r="C61" s="30" t="s">
        <v>155</v>
      </c>
    </row>
    <row r="62" spans="1:13" x14ac:dyDescent="0.25">
      <c r="A62" s="23" t="s">
        <v>156</v>
      </c>
      <c r="B62" s="36">
        <v>48</v>
      </c>
      <c r="C62" s="30" t="s">
        <v>157</v>
      </c>
    </row>
    <row r="63" spans="1:13" x14ac:dyDescent="0.25">
      <c r="A63" s="23" t="s">
        <v>158</v>
      </c>
      <c r="B63" s="43">
        <v>7.0000000000000007E-2</v>
      </c>
    </row>
    <row r="64" spans="1:13" x14ac:dyDescent="0.25">
      <c r="A64" s="23" t="s">
        <v>159</v>
      </c>
      <c r="B64" s="40">
        <v>0.65</v>
      </c>
    </row>
    <row r="65" spans="1:13" x14ac:dyDescent="0.25">
      <c r="A65" s="23" t="s">
        <v>160</v>
      </c>
      <c r="B65" s="43">
        <v>6.25E-2</v>
      </c>
    </row>
    <row r="66" spans="1:13" x14ac:dyDescent="0.25">
      <c r="A66" s="23" t="s">
        <v>161</v>
      </c>
      <c r="B66" s="36">
        <v>25</v>
      </c>
    </row>
    <row r="67" spans="1:13" x14ac:dyDescent="0.25">
      <c r="A67" s="23" t="s">
        <v>162</v>
      </c>
      <c r="B67" s="43">
        <v>0.01</v>
      </c>
    </row>
    <row r="68" spans="1:13" x14ac:dyDescent="0.25">
      <c r="A68" s="23" t="s">
        <v>163</v>
      </c>
      <c r="B68" s="44">
        <v>1.25</v>
      </c>
    </row>
    <row r="69" spans="1:13" x14ac:dyDescent="0.25">
      <c r="A69" s="23" t="s">
        <v>164</v>
      </c>
      <c r="B69" s="43">
        <v>0.09</v>
      </c>
    </row>
    <row r="70" spans="1:13" x14ac:dyDescent="0.25">
      <c r="A70" s="30" t="s">
        <v>165</v>
      </c>
    </row>
    <row r="72" spans="1:13" x14ac:dyDescent="0.25">
      <c r="A72" s="5" t="s">
        <v>166</v>
      </c>
      <c r="B72" s="5"/>
      <c r="C72" s="5"/>
      <c r="D72" s="5"/>
      <c r="E72" s="5"/>
      <c r="F72" s="5"/>
      <c r="G72" s="5"/>
      <c r="H72" s="5"/>
      <c r="I72" s="5"/>
      <c r="J72" s="5"/>
      <c r="K72" s="5"/>
      <c r="L72" s="5"/>
      <c r="M72" s="5"/>
    </row>
    <row r="73" spans="1:13" x14ac:dyDescent="0.25">
      <c r="A73" s="23" t="s">
        <v>167</v>
      </c>
      <c r="B73" s="32" t="s">
        <v>168</v>
      </c>
      <c r="C73" s="30" t="s">
        <v>169</v>
      </c>
    </row>
    <row r="74" spans="1:13" x14ac:dyDescent="0.25">
      <c r="A74" s="23" t="s">
        <v>170</v>
      </c>
      <c r="B74" s="40">
        <v>0.9</v>
      </c>
    </row>
    <row r="75" spans="1:13" x14ac:dyDescent="0.25">
      <c r="A75" s="23" t="s">
        <v>171</v>
      </c>
      <c r="B75" s="13">
        <f>1-B74</f>
        <v>9.9999999999999978E-2</v>
      </c>
    </row>
    <row r="76" spans="1:13" x14ac:dyDescent="0.25">
      <c r="A76" s="23" t="s">
        <v>172</v>
      </c>
      <c r="B76" s="40">
        <v>0.08</v>
      </c>
      <c r="C76" s="30" t="s">
        <v>173</v>
      </c>
    </row>
    <row r="77" spans="1:13" x14ac:dyDescent="0.25">
      <c r="A77" s="23" t="s">
        <v>174</v>
      </c>
      <c r="B77" s="32" t="s">
        <v>154</v>
      </c>
      <c r="C77" s="30" t="s">
        <v>175</v>
      </c>
    </row>
    <row r="78" spans="1:13" x14ac:dyDescent="0.25">
      <c r="A78" s="23" t="s">
        <v>176</v>
      </c>
      <c r="B78" s="40">
        <v>0.15</v>
      </c>
    </row>
    <row r="79" spans="1:13" x14ac:dyDescent="0.25">
      <c r="A79" s="23" t="s">
        <v>177</v>
      </c>
      <c r="B79" s="40">
        <v>0.2</v>
      </c>
    </row>
    <row r="80" spans="1:13" x14ac:dyDescent="0.25">
      <c r="A80" s="23" t="s">
        <v>178</v>
      </c>
      <c r="B80" s="40">
        <v>0.2</v>
      </c>
    </row>
    <row r="81" spans="1:13" x14ac:dyDescent="0.25">
      <c r="A81" s="23" t="s">
        <v>179</v>
      </c>
      <c r="B81" s="40">
        <v>0.3</v>
      </c>
    </row>
    <row r="82" spans="1:13" x14ac:dyDescent="0.25">
      <c r="A82" s="23" t="s">
        <v>180</v>
      </c>
      <c r="B82" s="40">
        <v>0.4</v>
      </c>
    </row>
    <row r="83" spans="1:13" x14ac:dyDescent="0.25">
      <c r="A83" s="30" t="s">
        <v>181</v>
      </c>
    </row>
    <row r="85" spans="1:13" x14ac:dyDescent="0.25">
      <c r="A85" s="5" t="s">
        <v>182</v>
      </c>
      <c r="B85" s="5"/>
      <c r="C85" s="5"/>
      <c r="D85" s="5"/>
      <c r="E85" s="5"/>
      <c r="F85" s="5"/>
      <c r="G85" s="5"/>
      <c r="H85" s="5"/>
      <c r="I85" s="5"/>
      <c r="J85" s="5"/>
      <c r="K85" s="5"/>
      <c r="L85" s="5"/>
      <c r="M85" s="5"/>
    </row>
    <row r="86" spans="1:13" x14ac:dyDescent="0.25">
      <c r="A86" s="23" t="s">
        <v>183</v>
      </c>
      <c r="B86" s="40">
        <v>0.03</v>
      </c>
    </row>
    <row r="87" spans="1:13" x14ac:dyDescent="0.25">
      <c r="A87" s="23" t="s">
        <v>184</v>
      </c>
      <c r="B87" s="40">
        <v>0.01</v>
      </c>
    </row>
    <row r="88" spans="1:13" x14ac:dyDescent="0.25">
      <c r="A88" s="23" t="s">
        <v>185</v>
      </c>
      <c r="B88" s="40">
        <v>0.01</v>
      </c>
    </row>
    <row r="90" spans="1:13" x14ac:dyDescent="0.25">
      <c r="A90" s="5" t="s">
        <v>186</v>
      </c>
      <c r="B90" s="5"/>
      <c r="C90" s="5"/>
      <c r="D90" s="5"/>
      <c r="E90" s="5"/>
      <c r="F90" s="5"/>
      <c r="G90" s="5"/>
      <c r="H90" s="5"/>
      <c r="I90" s="5"/>
      <c r="J90" s="5"/>
      <c r="K90" s="5"/>
      <c r="L90" s="5"/>
      <c r="M90" s="5"/>
    </row>
    <row r="91" spans="1:13" x14ac:dyDescent="0.25">
      <c r="A91" s="23" t="s">
        <v>38</v>
      </c>
      <c r="B91" s="43">
        <v>7.2499999999999995E-2</v>
      </c>
      <c r="C91" s="30" t="s">
        <v>187</v>
      </c>
    </row>
    <row r="92" spans="1:13" x14ac:dyDescent="0.25">
      <c r="A92" s="23" t="s">
        <v>188</v>
      </c>
      <c r="B92" s="43">
        <v>0.02</v>
      </c>
    </row>
    <row r="93" spans="1:13" x14ac:dyDescent="0.25">
      <c r="A93" s="23" t="s">
        <v>89</v>
      </c>
      <c r="B93" s="7">
        <f>B14</f>
        <v>120</v>
      </c>
    </row>
    <row r="95" spans="1:13" x14ac:dyDescent="0.25">
      <c r="A95" s="5" t="s">
        <v>189</v>
      </c>
      <c r="B95" s="5"/>
      <c r="C95" s="5"/>
      <c r="D95" s="5"/>
      <c r="E95" s="5"/>
      <c r="F95" s="5"/>
      <c r="G95" s="5"/>
      <c r="H95" s="5"/>
      <c r="I95" s="5"/>
      <c r="J95" s="5"/>
      <c r="K95" s="5"/>
      <c r="L95" s="5"/>
      <c r="M95" s="5"/>
    </row>
    <row r="96" spans="1:13" x14ac:dyDescent="0.25">
      <c r="A96" s="23" t="s">
        <v>190</v>
      </c>
      <c r="B96" s="32" t="s">
        <v>154</v>
      </c>
      <c r="C96" s="30" t="s">
        <v>155</v>
      </c>
    </row>
    <row r="97" spans="1:3" x14ac:dyDescent="0.25">
      <c r="A97" s="23" t="s">
        <v>191</v>
      </c>
      <c r="B97" s="40">
        <v>0.2</v>
      </c>
    </row>
    <row r="98" spans="1:3" x14ac:dyDescent="0.25">
      <c r="A98" s="23" t="s">
        <v>192</v>
      </c>
      <c r="B98" s="40">
        <v>0.2</v>
      </c>
    </row>
    <row r="99" spans="1:3" x14ac:dyDescent="0.25">
      <c r="A99" s="23" t="s">
        <v>193</v>
      </c>
      <c r="B99" s="13">
        <f>1-B97-B98</f>
        <v>0.60000000000000009</v>
      </c>
    </row>
    <row r="100" spans="1:3" x14ac:dyDescent="0.25">
      <c r="A100" s="23" t="s">
        <v>194</v>
      </c>
      <c r="B100" s="40">
        <v>1</v>
      </c>
      <c r="C100" s="30" t="s">
        <v>195</v>
      </c>
    </row>
    <row r="101" spans="1:3" x14ac:dyDescent="0.25">
      <c r="A101" s="23" t="s">
        <v>196</v>
      </c>
      <c r="B101" s="40">
        <v>0.37</v>
      </c>
    </row>
    <row r="102" spans="1:3" x14ac:dyDescent="0.25">
      <c r="A102" s="23" t="s">
        <v>197</v>
      </c>
      <c r="B102" s="40">
        <v>0.2</v>
      </c>
    </row>
    <row r="103" spans="1:3" x14ac:dyDescent="0.25">
      <c r="A103" s="23" t="s">
        <v>198</v>
      </c>
      <c r="B103" s="40">
        <v>0.25</v>
      </c>
    </row>
    <row r="104" spans="1:3" x14ac:dyDescent="0.25">
      <c r="A104" s="30" t="s">
        <v>199</v>
      </c>
    </row>
  </sheetData>
  <dataValidations count="3">
    <dataValidation type="list" sqref="B25" xr:uid="{00000000-0002-0000-0100-000000000000}">
      <formula1>"NNN,Gross,Blended"</formula1>
      <formula2>0</formula2>
    </dataValidation>
    <dataValidation type="list" sqref="B61 B77 B96" xr:uid="{00000000-0002-0000-0100-000001000000}">
      <formula1>"Yes,No"</formula1>
      <formula2>0</formula2>
    </dataValidation>
    <dataValidation type="list" sqref="B73" xr:uid="{00000000-0002-0000-0100-000002000000}">
      <formula1>"Upfront,As Needed"</formula1>
      <formula2>0</formula2>
    </dataValidation>
  </dataValidations>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A6A6"/>
  </sheetPr>
  <dimension ref="A1:EE92"/>
  <sheetViews>
    <sheetView zoomScaleNormal="100" workbookViewId="0">
      <pane xSplit="2" ySplit="4" topLeftCell="AT5" activePane="bottomRight" state="frozen"/>
      <selection pane="topRight" activeCell="C1" sqref="C1"/>
      <selection pane="bottomLeft" activeCell="A5" sqref="A5"/>
      <selection pane="bottomRight" activeCell="BO11" sqref="BO11"/>
    </sheetView>
  </sheetViews>
  <sheetFormatPr defaultColWidth="8.7109375" defaultRowHeight="15" x14ac:dyDescent="0.25"/>
  <cols>
    <col min="1" max="1" width="40" customWidth="1"/>
    <col min="3" max="135" width="13" customWidth="1"/>
  </cols>
  <sheetData>
    <row r="1" spans="1:135" ht="24" customHeight="1" x14ac:dyDescent="0.25">
      <c r="A1" s="45" t="s">
        <v>200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row>
    <row r="2" spans="1:135" x14ac:dyDescent="0.25">
      <c r="A2" s="46" t="s">
        <v>201</v>
      </c>
      <c r="C2" s="47">
        <v>0</v>
      </c>
      <c r="D2" s="47">
        <v>1</v>
      </c>
      <c r="E2" s="47">
        <v>2</v>
      </c>
      <c r="F2" s="47">
        <v>3</v>
      </c>
      <c r="G2" s="47">
        <v>4</v>
      </c>
      <c r="H2" s="47">
        <v>5</v>
      </c>
      <c r="I2" s="47">
        <v>6</v>
      </c>
      <c r="J2" s="47">
        <v>7</v>
      </c>
      <c r="K2" s="47">
        <v>8</v>
      </c>
      <c r="L2" s="47">
        <v>9</v>
      </c>
      <c r="M2" s="47">
        <v>10</v>
      </c>
      <c r="N2" s="47">
        <v>11</v>
      </c>
      <c r="O2" s="47">
        <v>12</v>
      </c>
      <c r="P2" s="47">
        <v>13</v>
      </c>
      <c r="Q2" s="47">
        <v>14</v>
      </c>
      <c r="R2" s="47">
        <v>15</v>
      </c>
      <c r="S2" s="47">
        <v>16</v>
      </c>
      <c r="T2" s="47">
        <v>17</v>
      </c>
      <c r="U2" s="47">
        <v>18</v>
      </c>
      <c r="V2" s="47">
        <v>19</v>
      </c>
      <c r="W2" s="47">
        <v>20</v>
      </c>
      <c r="X2" s="47">
        <v>21</v>
      </c>
      <c r="Y2" s="47">
        <v>22</v>
      </c>
      <c r="Z2" s="47">
        <v>23</v>
      </c>
      <c r="AA2" s="47">
        <v>24</v>
      </c>
      <c r="AB2" s="47">
        <v>25</v>
      </c>
      <c r="AC2" s="47">
        <v>26</v>
      </c>
      <c r="AD2" s="47">
        <v>27</v>
      </c>
      <c r="AE2" s="47">
        <v>28</v>
      </c>
      <c r="AF2" s="47">
        <v>29</v>
      </c>
      <c r="AG2" s="47">
        <v>30</v>
      </c>
      <c r="AH2" s="47">
        <v>31</v>
      </c>
      <c r="AI2" s="47">
        <v>32</v>
      </c>
      <c r="AJ2" s="47">
        <v>33</v>
      </c>
      <c r="AK2" s="47">
        <v>34</v>
      </c>
      <c r="AL2" s="47">
        <v>35</v>
      </c>
      <c r="AM2" s="47">
        <v>36</v>
      </c>
      <c r="AN2" s="47">
        <v>37</v>
      </c>
      <c r="AO2" s="47">
        <v>38</v>
      </c>
      <c r="AP2" s="47">
        <v>39</v>
      </c>
      <c r="AQ2" s="47">
        <v>40</v>
      </c>
      <c r="AR2" s="47">
        <v>41</v>
      </c>
      <c r="AS2" s="47">
        <v>42</v>
      </c>
      <c r="AT2" s="47">
        <v>43</v>
      </c>
      <c r="AU2" s="47">
        <v>44</v>
      </c>
      <c r="AV2" s="47">
        <v>45</v>
      </c>
      <c r="AW2" s="47">
        <v>46</v>
      </c>
      <c r="AX2" s="47">
        <v>47</v>
      </c>
      <c r="AY2" s="47">
        <v>48</v>
      </c>
      <c r="AZ2" s="47">
        <v>49</v>
      </c>
      <c r="BA2" s="47">
        <v>50</v>
      </c>
      <c r="BB2" s="47">
        <v>51</v>
      </c>
      <c r="BC2" s="47">
        <v>52</v>
      </c>
      <c r="BD2" s="47">
        <v>53</v>
      </c>
      <c r="BE2" s="47">
        <v>54</v>
      </c>
      <c r="BF2" s="47">
        <v>55</v>
      </c>
      <c r="BG2" s="47">
        <v>56</v>
      </c>
      <c r="BH2" s="47">
        <v>57</v>
      </c>
      <c r="BI2" s="47">
        <v>58</v>
      </c>
      <c r="BJ2" s="47">
        <v>59</v>
      </c>
      <c r="BK2" s="47">
        <v>60</v>
      </c>
      <c r="BL2" s="47">
        <v>61</v>
      </c>
      <c r="BM2" s="47">
        <v>62</v>
      </c>
      <c r="BN2" s="47">
        <v>63</v>
      </c>
      <c r="BO2" s="47">
        <v>64</v>
      </c>
      <c r="BP2" s="47">
        <v>65</v>
      </c>
      <c r="BQ2" s="47">
        <v>66</v>
      </c>
      <c r="BR2" s="47">
        <v>67</v>
      </c>
      <c r="BS2" s="47">
        <v>68</v>
      </c>
      <c r="BT2" s="47">
        <v>69</v>
      </c>
      <c r="BU2" s="47">
        <v>70</v>
      </c>
      <c r="BV2" s="47">
        <v>71</v>
      </c>
      <c r="BW2" s="47">
        <v>72</v>
      </c>
      <c r="BX2" s="47">
        <v>73</v>
      </c>
      <c r="BY2" s="47">
        <v>74</v>
      </c>
      <c r="BZ2" s="47">
        <v>75</v>
      </c>
      <c r="CA2" s="47">
        <v>76</v>
      </c>
      <c r="CB2" s="47">
        <v>77</v>
      </c>
      <c r="CC2" s="47">
        <v>78</v>
      </c>
      <c r="CD2" s="47">
        <v>79</v>
      </c>
      <c r="CE2" s="47">
        <v>80</v>
      </c>
      <c r="CF2" s="47">
        <v>81</v>
      </c>
      <c r="CG2" s="47">
        <v>82</v>
      </c>
      <c r="CH2" s="47">
        <v>83</v>
      </c>
      <c r="CI2" s="47">
        <v>84</v>
      </c>
      <c r="CJ2" s="47">
        <v>85</v>
      </c>
      <c r="CK2" s="47">
        <v>86</v>
      </c>
      <c r="CL2" s="47">
        <v>87</v>
      </c>
      <c r="CM2" s="47">
        <v>88</v>
      </c>
      <c r="CN2" s="47">
        <v>89</v>
      </c>
      <c r="CO2" s="47">
        <v>90</v>
      </c>
      <c r="CP2" s="47">
        <v>91</v>
      </c>
      <c r="CQ2" s="47">
        <v>92</v>
      </c>
      <c r="CR2" s="47">
        <v>93</v>
      </c>
      <c r="CS2" s="47">
        <v>94</v>
      </c>
      <c r="CT2" s="47">
        <v>95</v>
      </c>
      <c r="CU2" s="47">
        <v>96</v>
      </c>
      <c r="CV2" s="47">
        <v>97</v>
      </c>
      <c r="CW2" s="47">
        <v>98</v>
      </c>
      <c r="CX2" s="47">
        <v>99</v>
      </c>
      <c r="CY2" s="47">
        <v>100</v>
      </c>
      <c r="CZ2" s="47">
        <v>101</v>
      </c>
      <c r="DA2" s="47">
        <v>102</v>
      </c>
      <c r="DB2" s="47">
        <v>103</v>
      </c>
      <c r="DC2" s="47">
        <v>104</v>
      </c>
      <c r="DD2" s="47">
        <v>105</v>
      </c>
      <c r="DE2" s="47">
        <v>106</v>
      </c>
      <c r="DF2" s="47">
        <v>107</v>
      </c>
      <c r="DG2" s="47">
        <v>108</v>
      </c>
      <c r="DH2" s="47">
        <v>109</v>
      </c>
      <c r="DI2" s="47">
        <v>110</v>
      </c>
      <c r="DJ2" s="47">
        <v>111</v>
      </c>
      <c r="DK2" s="47">
        <v>112</v>
      </c>
      <c r="DL2" s="47">
        <v>113</v>
      </c>
      <c r="DM2" s="47">
        <v>114</v>
      </c>
      <c r="DN2" s="47">
        <v>115</v>
      </c>
      <c r="DO2" s="47">
        <v>116</v>
      </c>
      <c r="DP2" s="47">
        <v>117</v>
      </c>
      <c r="DQ2" s="47">
        <v>118</v>
      </c>
      <c r="DR2" s="47">
        <v>119</v>
      </c>
      <c r="DS2" s="47">
        <v>120</v>
      </c>
      <c r="DT2" s="47">
        <v>121</v>
      </c>
      <c r="DU2" s="47">
        <v>122</v>
      </c>
      <c r="DV2" s="47">
        <v>123</v>
      </c>
      <c r="DW2" s="47">
        <v>124</v>
      </c>
      <c r="DX2" s="47">
        <v>125</v>
      </c>
      <c r="DY2" s="47">
        <v>126</v>
      </c>
      <c r="DZ2" s="47">
        <v>127</v>
      </c>
      <c r="EA2" s="47">
        <v>128</v>
      </c>
      <c r="EB2" s="47">
        <v>129</v>
      </c>
      <c r="EC2" s="47">
        <v>130</v>
      </c>
      <c r="ED2" s="47">
        <v>131</v>
      </c>
      <c r="EE2" s="47">
        <v>132</v>
      </c>
    </row>
    <row r="3" spans="1:135" x14ac:dyDescent="0.25">
      <c r="A3" s="46" t="s">
        <v>50</v>
      </c>
      <c r="C3" s="47">
        <f t="shared" ref="C3:AH3" si="0">ROUNDUP(C2/12,0)</f>
        <v>0</v>
      </c>
      <c r="D3" s="47">
        <f t="shared" si="0"/>
        <v>1</v>
      </c>
      <c r="E3" s="47">
        <f t="shared" si="0"/>
        <v>1</v>
      </c>
      <c r="F3" s="47">
        <f t="shared" si="0"/>
        <v>1</v>
      </c>
      <c r="G3" s="47">
        <f t="shared" si="0"/>
        <v>1</v>
      </c>
      <c r="H3" s="47">
        <f t="shared" si="0"/>
        <v>1</v>
      </c>
      <c r="I3" s="47">
        <f t="shared" si="0"/>
        <v>1</v>
      </c>
      <c r="J3" s="47">
        <f t="shared" si="0"/>
        <v>1</v>
      </c>
      <c r="K3" s="47">
        <f t="shared" si="0"/>
        <v>1</v>
      </c>
      <c r="L3" s="47">
        <f t="shared" si="0"/>
        <v>1</v>
      </c>
      <c r="M3" s="47">
        <f t="shared" si="0"/>
        <v>1</v>
      </c>
      <c r="N3" s="47">
        <f t="shared" si="0"/>
        <v>1</v>
      </c>
      <c r="O3" s="47">
        <f t="shared" si="0"/>
        <v>1</v>
      </c>
      <c r="P3" s="47">
        <f t="shared" si="0"/>
        <v>2</v>
      </c>
      <c r="Q3" s="47">
        <f t="shared" si="0"/>
        <v>2</v>
      </c>
      <c r="R3" s="47">
        <f t="shared" si="0"/>
        <v>2</v>
      </c>
      <c r="S3" s="47">
        <f t="shared" si="0"/>
        <v>2</v>
      </c>
      <c r="T3" s="47">
        <f t="shared" si="0"/>
        <v>2</v>
      </c>
      <c r="U3" s="47">
        <f t="shared" si="0"/>
        <v>2</v>
      </c>
      <c r="V3" s="47">
        <f t="shared" si="0"/>
        <v>2</v>
      </c>
      <c r="W3" s="47">
        <f t="shared" si="0"/>
        <v>2</v>
      </c>
      <c r="X3" s="47">
        <f t="shared" si="0"/>
        <v>2</v>
      </c>
      <c r="Y3" s="47">
        <f t="shared" si="0"/>
        <v>2</v>
      </c>
      <c r="Z3" s="47">
        <f t="shared" si="0"/>
        <v>2</v>
      </c>
      <c r="AA3" s="47">
        <f t="shared" si="0"/>
        <v>2</v>
      </c>
      <c r="AB3" s="47">
        <f t="shared" si="0"/>
        <v>3</v>
      </c>
      <c r="AC3" s="47">
        <f t="shared" si="0"/>
        <v>3</v>
      </c>
      <c r="AD3" s="47">
        <f t="shared" si="0"/>
        <v>3</v>
      </c>
      <c r="AE3" s="47">
        <f t="shared" si="0"/>
        <v>3</v>
      </c>
      <c r="AF3" s="47">
        <f t="shared" si="0"/>
        <v>3</v>
      </c>
      <c r="AG3" s="47">
        <f t="shared" si="0"/>
        <v>3</v>
      </c>
      <c r="AH3" s="47">
        <f t="shared" si="0"/>
        <v>3</v>
      </c>
      <c r="AI3" s="47">
        <f t="shared" ref="AI3:BN3" si="1">ROUNDUP(AI2/12,0)</f>
        <v>3</v>
      </c>
      <c r="AJ3" s="47">
        <f t="shared" si="1"/>
        <v>3</v>
      </c>
      <c r="AK3" s="47">
        <f t="shared" si="1"/>
        <v>3</v>
      </c>
      <c r="AL3" s="47">
        <f t="shared" si="1"/>
        <v>3</v>
      </c>
      <c r="AM3" s="47">
        <f t="shared" si="1"/>
        <v>3</v>
      </c>
      <c r="AN3" s="47">
        <f t="shared" si="1"/>
        <v>4</v>
      </c>
      <c r="AO3" s="47">
        <f t="shared" si="1"/>
        <v>4</v>
      </c>
      <c r="AP3" s="47">
        <f t="shared" si="1"/>
        <v>4</v>
      </c>
      <c r="AQ3" s="47">
        <f t="shared" si="1"/>
        <v>4</v>
      </c>
      <c r="AR3" s="47">
        <f t="shared" si="1"/>
        <v>4</v>
      </c>
      <c r="AS3" s="47">
        <f t="shared" si="1"/>
        <v>4</v>
      </c>
      <c r="AT3" s="47">
        <f t="shared" si="1"/>
        <v>4</v>
      </c>
      <c r="AU3" s="47">
        <f t="shared" si="1"/>
        <v>4</v>
      </c>
      <c r="AV3" s="47">
        <f t="shared" si="1"/>
        <v>4</v>
      </c>
      <c r="AW3" s="47">
        <f t="shared" si="1"/>
        <v>4</v>
      </c>
      <c r="AX3" s="47">
        <f t="shared" si="1"/>
        <v>4</v>
      </c>
      <c r="AY3" s="47">
        <f t="shared" si="1"/>
        <v>4</v>
      </c>
      <c r="AZ3" s="47">
        <f t="shared" si="1"/>
        <v>5</v>
      </c>
      <c r="BA3" s="47">
        <f t="shared" si="1"/>
        <v>5</v>
      </c>
      <c r="BB3" s="47">
        <f t="shared" si="1"/>
        <v>5</v>
      </c>
      <c r="BC3" s="47">
        <f t="shared" si="1"/>
        <v>5</v>
      </c>
      <c r="BD3" s="47">
        <f t="shared" si="1"/>
        <v>5</v>
      </c>
      <c r="BE3" s="47">
        <f t="shared" si="1"/>
        <v>5</v>
      </c>
      <c r="BF3" s="47">
        <f t="shared" si="1"/>
        <v>5</v>
      </c>
      <c r="BG3" s="47">
        <f t="shared" si="1"/>
        <v>5</v>
      </c>
      <c r="BH3" s="47">
        <f t="shared" si="1"/>
        <v>5</v>
      </c>
      <c r="BI3" s="47">
        <f t="shared" si="1"/>
        <v>5</v>
      </c>
      <c r="BJ3" s="47">
        <f t="shared" si="1"/>
        <v>5</v>
      </c>
      <c r="BK3" s="47">
        <f t="shared" si="1"/>
        <v>5</v>
      </c>
      <c r="BL3" s="47">
        <f t="shared" si="1"/>
        <v>6</v>
      </c>
      <c r="BM3" s="47">
        <f t="shared" si="1"/>
        <v>6</v>
      </c>
      <c r="BN3" s="47">
        <f t="shared" si="1"/>
        <v>6</v>
      </c>
      <c r="BO3" s="47">
        <f t="shared" ref="BO3:CT3" si="2">ROUNDUP(BO2/12,0)</f>
        <v>6</v>
      </c>
      <c r="BP3" s="47">
        <f t="shared" si="2"/>
        <v>6</v>
      </c>
      <c r="BQ3" s="47">
        <f t="shared" si="2"/>
        <v>6</v>
      </c>
      <c r="BR3" s="47">
        <f t="shared" si="2"/>
        <v>6</v>
      </c>
      <c r="BS3" s="47">
        <f t="shared" si="2"/>
        <v>6</v>
      </c>
      <c r="BT3" s="47">
        <f t="shared" si="2"/>
        <v>6</v>
      </c>
      <c r="BU3" s="47">
        <f t="shared" si="2"/>
        <v>6</v>
      </c>
      <c r="BV3" s="47">
        <f t="shared" si="2"/>
        <v>6</v>
      </c>
      <c r="BW3" s="47">
        <f t="shared" si="2"/>
        <v>6</v>
      </c>
      <c r="BX3" s="47">
        <f t="shared" si="2"/>
        <v>7</v>
      </c>
      <c r="BY3" s="47">
        <f t="shared" si="2"/>
        <v>7</v>
      </c>
      <c r="BZ3" s="47">
        <f t="shared" si="2"/>
        <v>7</v>
      </c>
      <c r="CA3" s="47">
        <f t="shared" si="2"/>
        <v>7</v>
      </c>
      <c r="CB3" s="47">
        <f t="shared" si="2"/>
        <v>7</v>
      </c>
      <c r="CC3" s="47">
        <f t="shared" si="2"/>
        <v>7</v>
      </c>
      <c r="CD3" s="47">
        <f t="shared" si="2"/>
        <v>7</v>
      </c>
      <c r="CE3" s="47">
        <f t="shared" si="2"/>
        <v>7</v>
      </c>
      <c r="CF3" s="47">
        <f t="shared" si="2"/>
        <v>7</v>
      </c>
      <c r="CG3" s="47">
        <f t="shared" si="2"/>
        <v>7</v>
      </c>
      <c r="CH3" s="47">
        <f t="shared" si="2"/>
        <v>7</v>
      </c>
      <c r="CI3" s="47">
        <f t="shared" si="2"/>
        <v>7</v>
      </c>
      <c r="CJ3" s="47">
        <f t="shared" si="2"/>
        <v>8</v>
      </c>
      <c r="CK3" s="47">
        <f t="shared" si="2"/>
        <v>8</v>
      </c>
      <c r="CL3" s="47">
        <f t="shared" si="2"/>
        <v>8</v>
      </c>
      <c r="CM3" s="47">
        <f t="shared" si="2"/>
        <v>8</v>
      </c>
      <c r="CN3" s="47">
        <f t="shared" si="2"/>
        <v>8</v>
      </c>
      <c r="CO3" s="47">
        <f t="shared" si="2"/>
        <v>8</v>
      </c>
      <c r="CP3" s="47">
        <f t="shared" si="2"/>
        <v>8</v>
      </c>
      <c r="CQ3" s="47">
        <f t="shared" si="2"/>
        <v>8</v>
      </c>
      <c r="CR3" s="47">
        <f t="shared" si="2"/>
        <v>8</v>
      </c>
      <c r="CS3" s="47">
        <f t="shared" si="2"/>
        <v>8</v>
      </c>
      <c r="CT3" s="47">
        <f t="shared" si="2"/>
        <v>8</v>
      </c>
      <c r="CU3" s="47">
        <f t="shared" ref="CU3:DZ3" si="3">ROUNDUP(CU2/12,0)</f>
        <v>8</v>
      </c>
      <c r="CV3" s="47">
        <f t="shared" si="3"/>
        <v>9</v>
      </c>
      <c r="CW3" s="47">
        <f t="shared" si="3"/>
        <v>9</v>
      </c>
      <c r="CX3" s="47">
        <f t="shared" si="3"/>
        <v>9</v>
      </c>
      <c r="CY3" s="47">
        <f t="shared" si="3"/>
        <v>9</v>
      </c>
      <c r="CZ3" s="47">
        <f t="shared" si="3"/>
        <v>9</v>
      </c>
      <c r="DA3" s="47">
        <f t="shared" si="3"/>
        <v>9</v>
      </c>
      <c r="DB3" s="47">
        <f t="shared" si="3"/>
        <v>9</v>
      </c>
      <c r="DC3" s="47">
        <f t="shared" si="3"/>
        <v>9</v>
      </c>
      <c r="DD3" s="47">
        <f t="shared" si="3"/>
        <v>9</v>
      </c>
      <c r="DE3" s="47">
        <f t="shared" si="3"/>
        <v>9</v>
      </c>
      <c r="DF3" s="47">
        <f t="shared" si="3"/>
        <v>9</v>
      </c>
      <c r="DG3" s="47">
        <f t="shared" si="3"/>
        <v>9</v>
      </c>
      <c r="DH3" s="47">
        <f t="shared" si="3"/>
        <v>10</v>
      </c>
      <c r="DI3" s="47">
        <f t="shared" si="3"/>
        <v>10</v>
      </c>
      <c r="DJ3" s="47">
        <f t="shared" si="3"/>
        <v>10</v>
      </c>
      <c r="DK3" s="47">
        <f t="shared" si="3"/>
        <v>10</v>
      </c>
      <c r="DL3" s="47">
        <f t="shared" si="3"/>
        <v>10</v>
      </c>
      <c r="DM3" s="47">
        <f t="shared" si="3"/>
        <v>10</v>
      </c>
      <c r="DN3" s="47">
        <f t="shared" si="3"/>
        <v>10</v>
      </c>
      <c r="DO3" s="47">
        <f t="shared" si="3"/>
        <v>10</v>
      </c>
      <c r="DP3" s="47">
        <f t="shared" si="3"/>
        <v>10</v>
      </c>
      <c r="DQ3" s="47">
        <f t="shared" si="3"/>
        <v>10</v>
      </c>
      <c r="DR3" s="47">
        <f t="shared" si="3"/>
        <v>10</v>
      </c>
      <c r="DS3" s="47">
        <f t="shared" si="3"/>
        <v>10</v>
      </c>
      <c r="DT3" s="47">
        <f t="shared" si="3"/>
        <v>11</v>
      </c>
      <c r="DU3" s="47">
        <f t="shared" si="3"/>
        <v>11</v>
      </c>
      <c r="DV3" s="47">
        <f t="shared" si="3"/>
        <v>11</v>
      </c>
      <c r="DW3" s="47">
        <f t="shared" si="3"/>
        <v>11</v>
      </c>
      <c r="DX3" s="47">
        <f t="shared" si="3"/>
        <v>11</v>
      </c>
      <c r="DY3" s="47">
        <f t="shared" si="3"/>
        <v>11</v>
      </c>
      <c r="DZ3" s="47">
        <f t="shared" si="3"/>
        <v>11</v>
      </c>
      <c r="EA3" s="47">
        <f t="shared" ref="EA3:FF3" si="4">ROUNDUP(EA2/12,0)</f>
        <v>11</v>
      </c>
      <c r="EB3" s="47">
        <f t="shared" si="4"/>
        <v>11</v>
      </c>
      <c r="EC3" s="47">
        <f t="shared" si="4"/>
        <v>11</v>
      </c>
      <c r="ED3" s="47">
        <f t="shared" si="4"/>
        <v>11</v>
      </c>
      <c r="EE3" s="47">
        <f t="shared" si="4"/>
        <v>11</v>
      </c>
    </row>
    <row r="4" spans="1:135" x14ac:dyDescent="0.25">
      <c r="A4" s="46" t="s">
        <v>202</v>
      </c>
      <c r="C4" s="48">
        <f>EDATE('1. Inputs'!$B$12,C2)</f>
        <v>46023</v>
      </c>
      <c r="D4" s="48">
        <f>EDATE('1. Inputs'!$B$12,D2)</f>
        <v>46054</v>
      </c>
      <c r="E4" s="48">
        <f>EDATE('1. Inputs'!$B$12,E2)</f>
        <v>46082</v>
      </c>
      <c r="F4" s="48">
        <f>EDATE('1. Inputs'!$B$12,F2)</f>
        <v>46113</v>
      </c>
      <c r="G4" s="48">
        <f>EDATE('1. Inputs'!$B$12,G2)</f>
        <v>46143</v>
      </c>
      <c r="H4" s="48">
        <f>EDATE('1. Inputs'!$B$12,H2)</f>
        <v>46174</v>
      </c>
      <c r="I4" s="48">
        <f>EDATE('1. Inputs'!$B$12,I2)</f>
        <v>46204</v>
      </c>
      <c r="J4" s="48">
        <f>EDATE('1. Inputs'!$B$12,J2)</f>
        <v>46235</v>
      </c>
      <c r="K4" s="48">
        <f>EDATE('1. Inputs'!$B$12,K2)</f>
        <v>46266</v>
      </c>
      <c r="L4" s="48">
        <f>EDATE('1. Inputs'!$B$12,L2)</f>
        <v>46296</v>
      </c>
      <c r="M4" s="48">
        <f>EDATE('1. Inputs'!$B$12,M2)</f>
        <v>46327</v>
      </c>
      <c r="N4" s="48">
        <f>EDATE('1. Inputs'!$B$12,N2)</f>
        <v>46357</v>
      </c>
      <c r="O4" s="48">
        <f>EDATE('1. Inputs'!$B$12,O2)</f>
        <v>46388</v>
      </c>
      <c r="P4" s="48">
        <f>EDATE('1. Inputs'!$B$12,P2)</f>
        <v>46419</v>
      </c>
      <c r="Q4" s="48">
        <f>EDATE('1. Inputs'!$B$12,Q2)</f>
        <v>46447</v>
      </c>
      <c r="R4" s="48">
        <f>EDATE('1. Inputs'!$B$12,R2)</f>
        <v>46478</v>
      </c>
      <c r="S4" s="48">
        <f>EDATE('1. Inputs'!$B$12,S2)</f>
        <v>46508</v>
      </c>
      <c r="T4" s="48">
        <f>EDATE('1. Inputs'!$B$12,T2)</f>
        <v>46539</v>
      </c>
      <c r="U4" s="48">
        <f>EDATE('1. Inputs'!$B$12,U2)</f>
        <v>46569</v>
      </c>
      <c r="V4" s="48">
        <f>EDATE('1. Inputs'!$B$12,V2)</f>
        <v>46600</v>
      </c>
      <c r="W4" s="48">
        <f>EDATE('1. Inputs'!$B$12,W2)</f>
        <v>46631</v>
      </c>
      <c r="X4" s="48">
        <f>EDATE('1. Inputs'!$B$12,X2)</f>
        <v>46661</v>
      </c>
      <c r="Y4" s="48">
        <f>EDATE('1. Inputs'!$B$12,Y2)</f>
        <v>46692</v>
      </c>
      <c r="Z4" s="48">
        <f>EDATE('1. Inputs'!$B$12,Z2)</f>
        <v>46722</v>
      </c>
      <c r="AA4" s="48">
        <f>EDATE('1. Inputs'!$B$12,AA2)</f>
        <v>46753</v>
      </c>
      <c r="AB4" s="48">
        <f>EDATE('1. Inputs'!$B$12,AB2)</f>
        <v>46784</v>
      </c>
      <c r="AC4" s="48">
        <f>EDATE('1. Inputs'!$B$12,AC2)</f>
        <v>46813</v>
      </c>
      <c r="AD4" s="48">
        <f>EDATE('1. Inputs'!$B$12,AD2)</f>
        <v>46844</v>
      </c>
      <c r="AE4" s="48">
        <f>EDATE('1. Inputs'!$B$12,AE2)</f>
        <v>46874</v>
      </c>
      <c r="AF4" s="48">
        <f>EDATE('1. Inputs'!$B$12,AF2)</f>
        <v>46905</v>
      </c>
      <c r="AG4" s="48">
        <f>EDATE('1. Inputs'!$B$12,AG2)</f>
        <v>46935</v>
      </c>
      <c r="AH4" s="48">
        <f>EDATE('1. Inputs'!$B$12,AH2)</f>
        <v>46966</v>
      </c>
      <c r="AI4" s="48">
        <f>EDATE('1. Inputs'!$B$12,AI2)</f>
        <v>46997</v>
      </c>
      <c r="AJ4" s="48">
        <f>EDATE('1. Inputs'!$B$12,AJ2)</f>
        <v>47027</v>
      </c>
      <c r="AK4" s="48">
        <f>EDATE('1. Inputs'!$B$12,AK2)</f>
        <v>47058</v>
      </c>
      <c r="AL4" s="48">
        <f>EDATE('1. Inputs'!$B$12,AL2)</f>
        <v>47088</v>
      </c>
      <c r="AM4" s="48">
        <f>EDATE('1. Inputs'!$B$12,AM2)</f>
        <v>47119</v>
      </c>
      <c r="AN4" s="48">
        <f>EDATE('1. Inputs'!$B$12,AN2)</f>
        <v>47150</v>
      </c>
      <c r="AO4" s="48">
        <f>EDATE('1. Inputs'!$B$12,AO2)</f>
        <v>47178</v>
      </c>
      <c r="AP4" s="48">
        <f>EDATE('1. Inputs'!$B$12,AP2)</f>
        <v>47209</v>
      </c>
      <c r="AQ4" s="48">
        <f>EDATE('1. Inputs'!$B$12,AQ2)</f>
        <v>47239</v>
      </c>
      <c r="AR4" s="48">
        <f>EDATE('1. Inputs'!$B$12,AR2)</f>
        <v>47270</v>
      </c>
      <c r="AS4" s="48">
        <f>EDATE('1. Inputs'!$B$12,AS2)</f>
        <v>47300</v>
      </c>
      <c r="AT4" s="48">
        <f>EDATE('1. Inputs'!$B$12,AT2)</f>
        <v>47331</v>
      </c>
      <c r="AU4" s="48">
        <f>EDATE('1. Inputs'!$B$12,AU2)</f>
        <v>47362</v>
      </c>
      <c r="AV4" s="48">
        <f>EDATE('1. Inputs'!$B$12,AV2)</f>
        <v>47392</v>
      </c>
      <c r="AW4" s="48">
        <f>EDATE('1. Inputs'!$B$12,AW2)</f>
        <v>47423</v>
      </c>
      <c r="AX4" s="48">
        <f>EDATE('1. Inputs'!$B$12,AX2)</f>
        <v>47453</v>
      </c>
      <c r="AY4" s="48">
        <f>EDATE('1. Inputs'!$B$12,AY2)</f>
        <v>47484</v>
      </c>
      <c r="AZ4" s="48">
        <f>EDATE('1. Inputs'!$B$12,AZ2)</f>
        <v>47515</v>
      </c>
      <c r="BA4" s="48">
        <f>EDATE('1. Inputs'!$B$12,BA2)</f>
        <v>47543</v>
      </c>
      <c r="BB4" s="48">
        <f>EDATE('1. Inputs'!$B$12,BB2)</f>
        <v>47574</v>
      </c>
      <c r="BC4" s="48">
        <f>EDATE('1. Inputs'!$B$12,BC2)</f>
        <v>47604</v>
      </c>
      <c r="BD4" s="48">
        <f>EDATE('1. Inputs'!$B$12,BD2)</f>
        <v>47635</v>
      </c>
      <c r="BE4" s="48">
        <f>EDATE('1. Inputs'!$B$12,BE2)</f>
        <v>47665</v>
      </c>
      <c r="BF4" s="48">
        <f>EDATE('1. Inputs'!$B$12,BF2)</f>
        <v>47696</v>
      </c>
      <c r="BG4" s="48">
        <f>EDATE('1. Inputs'!$B$12,BG2)</f>
        <v>47727</v>
      </c>
      <c r="BH4" s="48">
        <f>EDATE('1. Inputs'!$B$12,BH2)</f>
        <v>47757</v>
      </c>
      <c r="BI4" s="48">
        <f>EDATE('1. Inputs'!$B$12,BI2)</f>
        <v>47788</v>
      </c>
      <c r="BJ4" s="48">
        <f>EDATE('1. Inputs'!$B$12,BJ2)</f>
        <v>47818</v>
      </c>
      <c r="BK4" s="48">
        <f>EDATE('1. Inputs'!$B$12,BK2)</f>
        <v>47849</v>
      </c>
      <c r="BL4" s="48">
        <f>EDATE('1. Inputs'!$B$12,BL2)</f>
        <v>47880</v>
      </c>
      <c r="BM4" s="48">
        <f>EDATE('1. Inputs'!$B$12,BM2)</f>
        <v>47908</v>
      </c>
      <c r="BN4" s="48">
        <f>EDATE('1. Inputs'!$B$12,BN2)</f>
        <v>47939</v>
      </c>
      <c r="BO4" s="48">
        <f>EDATE('1. Inputs'!$B$12,BO2)</f>
        <v>47969</v>
      </c>
      <c r="BP4" s="48">
        <f>EDATE('1. Inputs'!$B$12,BP2)</f>
        <v>48000</v>
      </c>
      <c r="BQ4" s="48">
        <f>EDATE('1. Inputs'!$B$12,BQ2)</f>
        <v>48030</v>
      </c>
      <c r="BR4" s="48">
        <f>EDATE('1. Inputs'!$B$12,BR2)</f>
        <v>48061</v>
      </c>
      <c r="BS4" s="48">
        <f>EDATE('1. Inputs'!$B$12,BS2)</f>
        <v>48092</v>
      </c>
      <c r="BT4" s="48">
        <f>EDATE('1. Inputs'!$B$12,BT2)</f>
        <v>48122</v>
      </c>
      <c r="BU4" s="48">
        <f>EDATE('1. Inputs'!$B$12,BU2)</f>
        <v>48153</v>
      </c>
      <c r="BV4" s="48">
        <f>EDATE('1. Inputs'!$B$12,BV2)</f>
        <v>48183</v>
      </c>
      <c r="BW4" s="48">
        <f>EDATE('1. Inputs'!$B$12,BW2)</f>
        <v>48214</v>
      </c>
      <c r="BX4" s="48">
        <f>EDATE('1. Inputs'!$B$12,BX2)</f>
        <v>48245</v>
      </c>
      <c r="BY4" s="48">
        <f>EDATE('1. Inputs'!$B$12,BY2)</f>
        <v>48274</v>
      </c>
      <c r="BZ4" s="48">
        <f>EDATE('1. Inputs'!$B$12,BZ2)</f>
        <v>48305</v>
      </c>
      <c r="CA4" s="48">
        <f>EDATE('1. Inputs'!$B$12,CA2)</f>
        <v>48335</v>
      </c>
      <c r="CB4" s="48">
        <f>EDATE('1. Inputs'!$B$12,CB2)</f>
        <v>48366</v>
      </c>
      <c r="CC4" s="48">
        <f>EDATE('1. Inputs'!$B$12,CC2)</f>
        <v>48396</v>
      </c>
      <c r="CD4" s="48">
        <f>EDATE('1. Inputs'!$B$12,CD2)</f>
        <v>48427</v>
      </c>
      <c r="CE4" s="48">
        <f>EDATE('1. Inputs'!$B$12,CE2)</f>
        <v>48458</v>
      </c>
      <c r="CF4" s="48">
        <f>EDATE('1. Inputs'!$B$12,CF2)</f>
        <v>48488</v>
      </c>
      <c r="CG4" s="48">
        <f>EDATE('1. Inputs'!$B$12,CG2)</f>
        <v>48519</v>
      </c>
      <c r="CH4" s="48">
        <f>EDATE('1. Inputs'!$B$12,CH2)</f>
        <v>48549</v>
      </c>
      <c r="CI4" s="48">
        <f>EDATE('1. Inputs'!$B$12,CI2)</f>
        <v>48580</v>
      </c>
      <c r="CJ4" s="48">
        <f>EDATE('1. Inputs'!$B$12,CJ2)</f>
        <v>48611</v>
      </c>
      <c r="CK4" s="48">
        <f>EDATE('1. Inputs'!$B$12,CK2)</f>
        <v>48639</v>
      </c>
      <c r="CL4" s="48">
        <f>EDATE('1. Inputs'!$B$12,CL2)</f>
        <v>48670</v>
      </c>
      <c r="CM4" s="48">
        <f>EDATE('1. Inputs'!$B$12,CM2)</f>
        <v>48700</v>
      </c>
      <c r="CN4" s="48">
        <f>EDATE('1. Inputs'!$B$12,CN2)</f>
        <v>48731</v>
      </c>
      <c r="CO4" s="48">
        <f>EDATE('1. Inputs'!$B$12,CO2)</f>
        <v>48761</v>
      </c>
      <c r="CP4" s="48">
        <f>EDATE('1. Inputs'!$B$12,CP2)</f>
        <v>48792</v>
      </c>
      <c r="CQ4" s="48">
        <f>EDATE('1. Inputs'!$B$12,CQ2)</f>
        <v>48823</v>
      </c>
      <c r="CR4" s="48">
        <f>EDATE('1. Inputs'!$B$12,CR2)</f>
        <v>48853</v>
      </c>
      <c r="CS4" s="48">
        <f>EDATE('1. Inputs'!$B$12,CS2)</f>
        <v>48884</v>
      </c>
      <c r="CT4" s="48">
        <f>EDATE('1. Inputs'!$B$12,CT2)</f>
        <v>48914</v>
      </c>
      <c r="CU4" s="48">
        <f>EDATE('1. Inputs'!$B$12,CU2)</f>
        <v>48945</v>
      </c>
      <c r="CV4" s="48">
        <f>EDATE('1. Inputs'!$B$12,CV2)</f>
        <v>48976</v>
      </c>
      <c r="CW4" s="48">
        <f>EDATE('1. Inputs'!$B$12,CW2)</f>
        <v>49004</v>
      </c>
      <c r="CX4" s="48">
        <f>EDATE('1. Inputs'!$B$12,CX2)</f>
        <v>49035</v>
      </c>
      <c r="CY4" s="48">
        <f>EDATE('1. Inputs'!$B$12,CY2)</f>
        <v>49065</v>
      </c>
      <c r="CZ4" s="48">
        <f>EDATE('1. Inputs'!$B$12,CZ2)</f>
        <v>49096</v>
      </c>
      <c r="DA4" s="48">
        <f>EDATE('1. Inputs'!$B$12,DA2)</f>
        <v>49126</v>
      </c>
      <c r="DB4" s="48">
        <f>EDATE('1. Inputs'!$B$12,DB2)</f>
        <v>49157</v>
      </c>
      <c r="DC4" s="48">
        <f>EDATE('1. Inputs'!$B$12,DC2)</f>
        <v>49188</v>
      </c>
      <c r="DD4" s="48">
        <f>EDATE('1. Inputs'!$B$12,DD2)</f>
        <v>49218</v>
      </c>
      <c r="DE4" s="48">
        <f>EDATE('1. Inputs'!$B$12,DE2)</f>
        <v>49249</v>
      </c>
      <c r="DF4" s="48">
        <f>EDATE('1. Inputs'!$B$12,DF2)</f>
        <v>49279</v>
      </c>
      <c r="DG4" s="48">
        <f>EDATE('1. Inputs'!$B$12,DG2)</f>
        <v>49310</v>
      </c>
      <c r="DH4" s="48">
        <f>EDATE('1. Inputs'!$B$12,DH2)</f>
        <v>49341</v>
      </c>
      <c r="DI4" s="48">
        <f>EDATE('1. Inputs'!$B$12,DI2)</f>
        <v>49369</v>
      </c>
      <c r="DJ4" s="48">
        <f>EDATE('1. Inputs'!$B$12,DJ2)</f>
        <v>49400</v>
      </c>
      <c r="DK4" s="48">
        <f>EDATE('1. Inputs'!$B$12,DK2)</f>
        <v>49430</v>
      </c>
      <c r="DL4" s="48">
        <f>EDATE('1. Inputs'!$B$12,DL2)</f>
        <v>49461</v>
      </c>
      <c r="DM4" s="48">
        <f>EDATE('1. Inputs'!$B$12,DM2)</f>
        <v>49491</v>
      </c>
      <c r="DN4" s="48">
        <f>EDATE('1. Inputs'!$B$12,DN2)</f>
        <v>49522</v>
      </c>
      <c r="DO4" s="48">
        <f>EDATE('1. Inputs'!$B$12,DO2)</f>
        <v>49553</v>
      </c>
      <c r="DP4" s="48">
        <f>EDATE('1. Inputs'!$B$12,DP2)</f>
        <v>49583</v>
      </c>
      <c r="DQ4" s="48">
        <f>EDATE('1. Inputs'!$B$12,DQ2)</f>
        <v>49614</v>
      </c>
      <c r="DR4" s="48">
        <f>EDATE('1. Inputs'!$B$12,DR2)</f>
        <v>49644</v>
      </c>
      <c r="DS4" s="48">
        <f>EDATE('1. Inputs'!$B$12,DS2)</f>
        <v>49675</v>
      </c>
      <c r="DT4" s="48">
        <f>EDATE('1. Inputs'!$B$12,DT2)</f>
        <v>49706</v>
      </c>
      <c r="DU4" s="48">
        <f>EDATE('1. Inputs'!$B$12,DU2)</f>
        <v>49735</v>
      </c>
      <c r="DV4" s="48">
        <f>EDATE('1. Inputs'!$B$12,DV2)</f>
        <v>49766</v>
      </c>
      <c r="DW4" s="48">
        <f>EDATE('1. Inputs'!$B$12,DW2)</f>
        <v>49796</v>
      </c>
      <c r="DX4" s="48">
        <f>EDATE('1. Inputs'!$B$12,DX2)</f>
        <v>49827</v>
      </c>
      <c r="DY4" s="48">
        <f>EDATE('1. Inputs'!$B$12,DY2)</f>
        <v>49857</v>
      </c>
      <c r="DZ4" s="48">
        <f>EDATE('1. Inputs'!$B$12,DZ2)</f>
        <v>49888</v>
      </c>
      <c r="EA4" s="48">
        <f>EDATE('1. Inputs'!$B$12,EA2)</f>
        <v>49919</v>
      </c>
      <c r="EB4" s="48">
        <f>EDATE('1. Inputs'!$B$12,EB2)</f>
        <v>49949</v>
      </c>
      <c r="EC4" s="48">
        <f>EDATE('1. Inputs'!$B$12,EC2)</f>
        <v>49980</v>
      </c>
      <c r="ED4" s="48">
        <f>EDATE('1. Inputs'!$B$12,ED2)</f>
        <v>50010</v>
      </c>
      <c r="EE4" s="48">
        <f>EDATE('1. Inputs'!$B$12,EE2)</f>
        <v>50041</v>
      </c>
    </row>
    <row r="6" spans="1:135" x14ac:dyDescent="0.25">
      <c r="A6" s="49" t="s">
        <v>203</v>
      </c>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row>
    <row r="7" spans="1:135" x14ac:dyDescent="0.25">
      <c r="A7" s="50" t="s">
        <v>204</v>
      </c>
      <c r="C7" s="51">
        <f>IF(AND(C$2='1. Inputs'!$D18,'1. Inputs'!$B18&gt;0),'1. Inputs'!$C18,0)</f>
        <v>600000</v>
      </c>
      <c r="D7" s="51">
        <f>IF(AND(D$2='1. Inputs'!$D18,'1. Inputs'!$B18&gt;0),'1. Inputs'!$C18,0)</f>
        <v>0</v>
      </c>
      <c r="E7" s="51">
        <f>IF(AND(E$2='1. Inputs'!$D18,'1. Inputs'!$B18&gt;0),'1. Inputs'!$C18,0)</f>
        <v>0</v>
      </c>
      <c r="F7" s="51">
        <f>IF(AND(F$2='1. Inputs'!$D18,'1. Inputs'!$B18&gt;0),'1. Inputs'!$C18,0)</f>
        <v>0</v>
      </c>
      <c r="G7" s="51">
        <f>IF(AND(G$2='1. Inputs'!$D18,'1. Inputs'!$B18&gt;0),'1. Inputs'!$C18,0)</f>
        <v>0</v>
      </c>
      <c r="H7" s="51">
        <f>IF(AND(H$2='1. Inputs'!$D18,'1. Inputs'!$B18&gt;0),'1. Inputs'!$C18,0)</f>
        <v>0</v>
      </c>
      <c r="I7" s="51">
        <f>IF(AND(I$2='1. Inputs'!$D18,'1. Inputs'!$B18&gt;0),'1. Inputs'!$C18,0)</f>
        <v>0</v>
      </c>
      <c r="J7" s="51">
        <f>IF(AND(J$2='1. Inputs'!$D18,'1. Inputs'!$B18&gt;0),'1. Inputs'!$C18,0)</f>
        <v>0</v>
      </c>
      <c r="K7" s="51">
        <f>IF(AND(K$2='1. Inputs'!$D18,'1. Inputs'!$B18&gt;0),'1. Inputs'!$C18,0)</f>
        <v>0</v>
      </c>
      <c r="L7" s="51">
        <f>IF(AND(L$2='1. Inputs'!$D18,'1. Inputs'!$B18&gt;0),'1. Inputs'!$C18,0)</f>
        <v>0</v>
      </c>
      <c r="M7" s="51">
        <f>IF(AND(M$2='1. Inputs'!$D18,'1. Inputs'!$B18&gt;0),'1. Inputs'!$C18,0)</f>
        <v>0</v>
      </c>
      <c r="N7" s="51">
        <f>IF(AND(N$2='1. Inputs'!$D18,'1. Inputs'!$B18&gt;0),'1. Inputs'!$C18,0)</f>
        <v>0</v>
      </c>
      <c r="O7" s="51">
        <f>IF(AND(O$2='1. Inputs'!$D18,'1. Inputs'!$B18&gt;0),'1. Inputs'!$C18,0)</f>
        <v>0</v>
      </c>
      <c r="P7" s="51">
        <f>IF(AND(P$2='1. Inputs'!$D18,'1. Inputs'!$B18&gt;0),'1. Inputs'!$C18,0)</f>
        <v>0</v>
      </c>
      <c r="Q7" s="51">
        <f>IF(AND(Q$2='1. Inputs'!$D18,'1. Inputs'!$B18&gt;0),'1. Inputs'!$C18,0)</f>
        <v>0</v>
      </c>
      <c r="R7" s="51">
        <f>IF(AND(R$2='1. Inputs'!$D18,'1. Inputs'!$B18&gt;0),'1. Inputs'!$C18,0)</f>
        <v>0</v>
      </c>
      <c r="S7" s="51">
        <f>IF(AND(S$2='1. Inputs'!$D18,'1. Inputs'!$B18&gt;0),'1. Inputs'!$C18,0)</f>
        <v>0</v>
      </c>
      <c r="T7" s="51">
        <f>IF(AND(T$2='1. Inputs'!$D18,'1. Inputs'!$B18&gt;0),'1. Inputs'!$C18,0)</f>
        <v>0</v>
      </c>
      <c r="U7" s="51">
        <f>IF(AND(U$2='1. Inputs'!$D18,'1. Inputs'!$B18&gt;0),'1. Inputs'!$C18,0)</f>
        <v>0</v>
      </c>
      <c r="V7" s="51">
        <f>IF(AND(V$2='1. Inputs'!$D18,'1. Inputs'!$B18&gt;0),'1. Inputs'!$C18,0)</f>
        <v>0</v>
      </c>
      <c r="W7" s="51">
        <f>IF(AND(W$2='1. Inputs'!$D18,'1. Inputs'!$B18&gt;0),'1. Inputs'!$C18,0)</f>
        <v>0</v>
      </c>
      <c r="X7" s="51">
        <f>IF(AND(X$2='1. Inputs'!$D18,'1. Inputs'!$B18&gt;0),'1. Inputs'!$C18,0)</f>
        <v>0</v>
      </c>
      <c r="Y7" s="51">
        <f>IF(AND(Y$2='1. Inputs'!$D18,'1. Inputs'!$B18&gt;0),'1. Inputs'!$C18,0)</f>
        <v>0</v>
      </c>
      <c r="Z7" s="51">
        <f>IF(AND(Z$2='1. Inputs'!$D18,'1. Inputs'!$B18&gt;0),'1. Inputs'!$C18,0)</f>
        <v>0</v>
      </c>
      <c r="AA7" s="51">
        <f>IF(AND(AA$2='1. Inputs'!$D18,'1. Inputs'!$B18&gt;0),'1. Inputs'!$C18,0)</f>
        <v>0</v>
      </c>
      <c r="AB7" s="51">
        <f>IF(AND(AB$2='1. Inputs'!$D18,'1. Inputs'!$B18&gt;0),'1. Inputs'!$C18,0)</f>
        <v>0</v>
      </c>
      <c r="AC7" s="51">
        <f>IF(AND(AC$2='1. Inputs'!$D18,'1. Inputs'!$B18&gt;0),'1. Inputs'!$C18,0)</f>
        <v>0</v>
      </c>
      <c r="AD7" s="51">
        <f>IF(AND(AD$2='1. Inputs'!$D18,'1. Inputs'!$B18&gt;0),'1. Inputs'!$C18,0)</f>
        <v>0</v>
      </c>
      <c r="AE7" s="51">
        <f>IF(AND(AE$2='1. Inputs'!$D18,'1. Inputs'!$B18&gt;0),'1. Inputs'!$C18,0)</f>
        <v>0</v>
      </c>
      <c r="AF7" s="51">
        <f>IF(AND(AF$2='1. Inputs'!$D18,'1. Inputs'!$B18&gt;0),'1. Inputs'!$C18,0)</f>
        <v>0</v>
      </c>
      <c r="AG7" s="51">
        <f>IF(AND(AG$2='1. Inputs'!$D18,'1. Inputs'!$B18&gt;0),'1. Inputs'!$C18,0)</f>
        <v>0</v>
      </c>
      <c r="AH7" s="51">
        <f>IF(AND(AH$2='1. Inputs'!$D18,'1. Inputs'!$B18&gt;0),'1. Inputs'!$C18,0)</f>
        <v>0</v>
      </c>
      <c r="AI7" s="51">
        <f>IF(AND(AI$2='1. Inputs'!$D18,'1. Inputs'!$B18&gt;0),'1. Inputs'!$C18,0)</f>
        <v>0</v>
      </c>
      <c r="AJ7" s="51">
        <f>IF(AND(AJ$2='1. Inputs'!$D18,'1. Inputs'!$B18&gt;0),'1. Inputs'!$C18,0)</f>
        <v>0</v>
      </c>
      <c r="AK7" s="51">
        <f>IF(AND(AK$2='1. Inputs'!$D18,'1. Inputs'!$B18&gt;0),'1. Inputs'!$C18,0)</f>
        <v>0</v>
      </c>
      <c r="AL7" s="51">
        <f>IF(AND(AL$2='1. Inputs'!$D18,'1. Inputs'!$B18&gt;0),'1. Inputs'!$C18,0)</f>
        <v>0</v>
      </c>
      <c r="AM7" s="51">
        <f>IF(AND(AM$2='1. Inputs'!$D18,'1. Inputs'!$B18&gt;0),'1. Inputs'!$C18,0)</f>
        <v>0</v>
      </c>
      <c r="AN7" s="51">
        <f>IF(AND(AN$2='1. Inputs'!$D18,'1. Inputs'!$B18&gt;0),'1. Inputs'!$C18,0)</f>
        <v>0</v>
      </c>
      <c r="AO7" s="51">
        <f>IF(AND(AO$2='1. Inputs'!$D18,'1. Inputs'!$B18&gt;0),'1. Inputs'!$C18,0)</f>
        <v>0</v>
      </c>
      <c r="AP7" s="51">
        <f>IF(AND(AP$2='1. Inputs'!$D18,'1. Inputs'!$B18&gt;0),'1. Inputs'!$C18,0)</f>
        <v>0</v>
      </c>
      <c r="AQ7" s="51">
        <f>IF(AND(AQ$2='1. Inputs'!$D18,'1. Inputs'!$B18&gt;0),'1. Inputs'!$C18,0)</f>
        <v>0</v>
      </c>
      <c r="AR7" s="51">
        <f>IF(AND(AR$2='1. Inputs'!$D18,'1. Inputs'!$B18&gt;0),'1. Inputs'!$C18,0)</f>
        <v>0</v>
      </c>
      <c r="AS7" s="51">
        <f>IF(AND(AS$2='1. Inputs'!$D18,'1. Inputs'!$B18&gt;0),'1. Inputs'!$C18,0)</f>
        <v>0</v>
      </c>
      <c r="AT7" s="51">
        <f>IF(AND(AT$2='1. Inputs'!$D18,'1. Inputs'!$B18&gt;0),'1. Inputs'!$C18,0)</f>
        <v>0</v>
      </c>
      <c r="AU7" s="51">
        <f>IF(AND(AU$2='1. Inputs'!$D18,'1. Inputs'!$B18&gt;0),'1. Inputs'!$C18,0)</f>
        <v>0</v>
      </c>
      <c r="AV7" s="51">
        <f>IF(AND(AV$2='1. Inputs'!$D18,'1. Inputs'!$B18&gt;0),'1. Inputs'!$C18,0)</f>
        <v>0</v>
      </c>
      <c r="AW7" s="51">
        <f>IF(AND(AW$2='1. Inputs'!$D18,'1. Inputs'!$B18&gt;0),'1. Inputs'!$C18,0)</f>
        <v>0</v>
      </c>
      <c r="AX7" s="51">
        <f>IF(AND(AX$2='1. Inputs'!$D18,'1. Inputs'!$B18&gt;0),'1. Inputs'!$C18,0)</f>
        <v>0</v>
      </c>
      <c r="AY7" s="51">
        <f>IF(AND(AY$2='1. Inputs'!$D18,'1. Inputs'!$B18&gt;0),'1. Inputs'!$C18,0)</f>
        <v>0</v>
      </c>
      <c r="AZ7" s="51">
        <f>IF(AND(AZ$2='1. Inputs'!$D18,'1. Inputs'!$B18&gt;0),'1. Inputs'!$C18,0)</f>
        <v>0</v>
      </c>
      <c r="BA7" s="51">
        <f>IF(AND(BA$2='1. Inputs'!$D18,'1. Inputs'!$B18&gt;0),'1. Inputs'!$C18,0)</f>
        <v>0</v>
      </c>
      <c r="BB7" s="51">
        <f>IF(AND(BB$2='1. Inputs'!$D18,'1. Inputs'!$B18&gt;0),'1. Inputs'!$C18,0)</f>
        <v>0</v>
      </c>
      <c r="BC7" s="51">
        <f>IF(AND(BC$2='1. Inputs'!$D18,'1. Inputs'!$B18&gt;0),'1. Inputs'!$C18,0)</f>
        <v>0</v>
      </c>
      <c r="BD7" s="51">
        <f>IF(AND(BD$2='1. Inputs'!$D18,'1. Inputs'!$B18&gt;0),'1. Inputs'!$C18,0)</f>
        <v>0</v>
      </c>
      <c r="BE7" s="51">
        <f>IF(AND(BE$2='1. Inputs'!$D18,'1. Inputs'!$B18&gt;0),'1. Inputs'!$C18,0)</f>
        <v>0</v>
      </c>
      <c r="BF7" s="51">
        <f>IF(AND(BF$2='1. Inputs'!$D18,'1. Inputs'!$B18&gt;0),'1. Inputs'!$C18,0)</f>
        <v>0</v>
      </c>
      <c r="BG7" s="51">
        <f>IF(AND(BG$2='1. Inputs'!$D18,'1. Inputs'!$B18&gt;0),'1. Inputs'!$C18,0)</f>
        <v>0</v>
      </c>
      <c r="BH7" s="51">
        <f>IF(AND(BH$2='1. Inputs'!$D18,'1. Inputs'!$B18&gt;0),'1. Inputs'!$C18,0)</f>
        <v>0</v>
      </c>
      <c r="BI7" s="51">
        <f>IF(AND(BI$2='1. Inputs'!$D18,'1. Inputs'!$B18&gt;0),'1. Inputs'!$C18,0)</f>
        <v>0</v>
      </c>
      <c r="BJ7" s="51">
        <f>IF(AND(BJ$2='1. Inputs'!$D18,'1. Inputs'!$B18&gt;0),'1. Inputs'!$C18,0)</f>
        <v>0</v>
      </c>
      <c r="BK7" s="51">
        <f>IF(AND(BK$2='1. Inputs'!$D18,'1. Inputs'!$B18&gt;0),'1. Inputs'!$C18,0)</f>
        <v>0</v>
      </c>
      <c r="BL7" s="51">
        <f>IF(AND(BL$2='1. Inputs'!$D18,'1. Inputs'!$B18&gt;0),'1. Inputs'!$C18,0)</f>
        <v>0</v>
      </c>
      <c r="BM7" s="51">
        <f>IF(AND(BM$2='1. Inputs'!$D18,'1. Inputs'!$B18&gt;0),'1. Inputs'!$C18,0)</f>
        <v>0</v>
      </c>
      <c r="BN7" s="51">
        <f>IF(AND(BN$2='1. Inputs'!$D18,'1. Inputs'!$B18&gt;0),'1. Inputs'!$C18,0)</f>
        <v>0</v>
      </c>
      <c r="BO7" s="51">
        <f>IF(AND(BO$2='1. Inputs'!$D18,'1. Inputs'!$B18&gt;0),'1. Inputs'!$C18,0)</f>
        <v>0</v>
      </c>
      <c r="BP7" s="51">
        <f>IF(AND(BP$2='1. Inputs'!$D18,'1. Inputs'!$B18&gt;0),'1. Inputs'!$C18,0)</f>
        <v>0</v>
      </c>
      <c r="BQ7" s="51">
        <f>IF(AND(BQ$2='1. Inputs'!$D18,'1. Inputs'!$B18&gt;0),'1. Inputs'!$C18,0)</f>
        <v>0</v>
      </c>
      <c r="BR7" s="51">
        <f>IF(AND(BR$2='1. Inputs'!$D18,'1. Inputs'!$B18&gt;0),'1. Inputs'!$C18,0)</f>
        <v>0</v>
      </c>
      <c r="BS7" s="51">
        <f>IF(AND(BS$2='1. Inputs'!$D18,'1. Inputs'!$B18&gt;0),'1. Inputs'!$C18,0)</f>
        <v>0</v>
      </c>
      <c r="BT7" s="51">
        <f>IF(AND(BT$2='1. Inputs'!$D18,'1. Inputs'!$B18&gt;0),'1. Inputs'!$C18,0)</f>
        <v>0</v>
      </c>
      <c r="BU7" s="51">
        <f>IF(AND(BU$2='1. Inputs'!$D18,'1. Inputs'!$B18&gt;0),'1. Inputs'!$C18,0)</f>
        <v>0</v>
      </c>
      <c r="BV7" s="51">
        <f>IF(AND(BV$2='1. Inputs'!$D18,'1. Inputs'!$B18&gt;0),'1. Inputs'!$C18,0)</f>
        <v>0</v>
      </c>
      <c r="BW7" s="51">
        <f>IF(AND(BW$2='1. Inputs'!$D18,'1. Inputs'!$B18&gt;0),'1. Inputs'!$C18,0)</f>
        <v>0</v>
      </c>
      <c r="BX7" s="51">
        <f>IF(AND(BX$2='1. Inputs'!$D18,'1. Inputs'!$B18&gt;0),'1. Inputs'!$C18,0)</f>
        <v>0</v>
      </c>
      <c r="BY7" s="51">
        <f>IF(AND(BY$2='1. Inputs'!$D18,'1. Inputs'!$B18&gt;0),'1. Inputs'!$C18,0)</f>
        <v>0</v>
      </c>
      <c r="BZ7" s="51">
        <f>IF(AND(BZ$2='1. Inputs'!$D18,'1. Inputs'!$B18&gt;0),'1. Inputs'!$C18,0)</f>
        <v>0</v>
      </c>
      <c r="CA7" s="51">
        <f>IF(AND(CA$2='1. Inputs'!$D18,'1. Inputs'!$B18&gt;0),'1. Inputs'!$C18,0)</f>
        <v>0</v>
      </c>
      <c r="CB7" s="51">
        <f>IF(AND(CB$2='1. Inputs'!$D18,'1. Inputs'!$B18&gt;0),'1. Inputs'!$C18,0)</f>
        <v>0</v>
      </c>
      <c r="CC7" s="51">
        <f>IF(AND(CC$2='1. Inputs'!$D18,'1. Inputs'!$B18&gt;0),'1. Inputs'!$C18,0)</f>
        <v>0</v>
      </c>
      <c r="CD7" s="51">
        <f>IF(AND(CD$2='1. Inputs'!$D18,'1. Inputs'!$B18&gt;0),'1. Inputs'!$C18,0)</f>
        <v>0</v>
      </c>
      <c r="CE7" s="51">
        <f>IF(AND(CE$2='1. Inputs'!$D18,'1. Inputs'!$B18&gt;0),'1. Inputs'!$C18,0)</f>
        <v>0</v>
      </c>
      <c r="CF7" s="51">
        <f>IF(AND(CF$2='1. Inputs'!$D18,'1. Inputs'!$B18&gt;0),'1. Inputs'!$C18,0)</f>
        <v>0</v>
      </c>
      <c r="CG7" s="51">
        <f>IF(AND(CG$2='1. Inputs'!$D18,'1. Inputs'!$B18&gt;0),'1. Inputs'!$C18,0)</f>
        <v>0</v>
      </c>
      <c r="CH7" s="51">
        <f>IF(AND(CH$2='1. Inputs'!$D18,'1. Inputs'!$B18&gt;0),'1. Inputs'!$C18,0)</f>
        <v>0</v>
      </c>
      <c r="CI7" s="51">
        <f>IF(AND(CI$2='1. Inputs'!$D18,'1. Inputs'!$B18&gt;0),'1. Inputs'!$C18,0)</f>
        <v>0</v>
      </c>
      <c r="CJ7" s="51">
        <f>IF(AND(CJ$2='1. Inputs'!$D18,'1. Inputs'!$B18&gt;0),'1. Inputs'!$C18,0)</f>
        <v>0</v>
      </c>
      <c r="CK7" s="51">
        <f>IF(AND(CK$2='1. Inputs'!$D18,'1. Inputs'!$B18&gt;0),'1. Inputs'!$C18,0)</f>
        <v>0</v>
      </c>
      <c r="CL7" s="51">
        <f>IF(AND(CL$2='1. Inputs'!$D18,'1. Inputs'!$B18&gt;0),'1. Inputs'!$C18,0)</f>
        <v>0</v>
      </c>
      <c r="CM7" s="51">
        <f>IF(AND(CM$2='1. Inputs'!$D18,'1. Inputs'!$B18&gt;0),'1. Inputs'!$C18,0)</f>
        <v>0</v>
      </c>
      <c r="CN7" s="51">
        <f>IF(AND(CN$2='1. Inputs'!$D18,'1. Inputs'!$B18&gt;0),'1. Inputs'!$C18,0)</f>
        <v>0</v>
      </c>
      <c r="CO7" s="51">
        <f>IF(AND(CO$2='1. Inputs'!$D18,'1. Inputs'!$B18&gt;0),'1. Inputs'!$C18,0)</f>
        <v>0</v>
      </c>
      <c r="CP7" s="51">
        <f>IF(AND(CP$2='1. Inputs'!$D18,'1. Inputs'!$B18&gt;0),'1. Inputs'!$C18,0)</f>
        <v>0</v>
      </c>
      <c r="CQ7" s="51">
        <f>IF(AND(CQ$2='1. Inputs'!$D18,'1. Inputs'!$B18&gt;0),'1. Inputs'!$C18,0)</f>
        <v>0</v>
      </c>
      <c r="CR7" s="51">
        <f>IF(AND(CR$2='1. Inputs'!$D18,'1. Inputs'!$B18&gt;0),'1. Inputs'!$C18,0)</f>
        <v>0</v>
      </c>
      <c r="CS7" s="51">
        <f>IF(AND(CS$2='1. Inputs'!$D18,'1. Inputs'!$B18&gt;0),'1. Inputs'!$C18,0)</f>
        <v>0</v>
      </c>
      <c r="CT7" s="51">
        <f>IF(AND(CT$2='1. Inputs'!$D18,'1. Inputs'!$B18&gt;0),'1. Inputs'!$C18,0)</f>
        <v>0</v>
      </c>
      <c r="CU7" s="51">
        <f>IF(AND(CU$2='1. Inputs'!$D18,'1. Inputs'!$B18&gt;0),'1. Inputs'!$C18,0)</f>
        <v>0</v>
      </c>
      <c r="CV7" s="51">
        <f>IF(AND(CV$2='1. Inputs'!$D18,'1. Inputs'!$B18&gt;0),'1. Inputs'!$C18,0)</f>
        <v>0</v>
      </c>
      <c r="CW7" s="51">
        <f>IF(AND(CW$2='1. Inputs'!$D18,'1. Inputs'!$B18&gt;0),'1. Inputs'!$C18,0)</f>
        <v>0</v>
      </c>
      <c r="CX7" s="51">
        <f>IF(AND(CX$2='1. Inputs'!$D18,'1. Inputs'!$B18&gt;0),'1. Inputs'!$C18,0)</f>
        <v>0</v>
      </c>
      <c r="CY7" s="51">
        <f>IF(AND(CY$2='1. Inputs'!$D18,'1. Inputs'!$B18&gt;0),'1. Inputs'!$C18,0)</f>
        <v>0</v>
      </c>
      <c r="CZ7" s="51">
        <f>IF(AND(CZ$2='1. Inputs'!$D18,'1. Inputs'!$B18&gt;0),'1. Inputs'!$C18,0)</f>
        <v>0</v>
      </c>
      <c r="DA7" s="51">
        <f>IF(AND(DA$2='1. Inputs'!$D18,'1. Inputs'!$B18&gt;0),'1. Inputs'!$C18,0)</f>
        <v>0</v>
      </c>
      <c r="DB7" s="51">
        <f>IF(AND(DB$2='1. Inputs'!$D18,'1. Inputs'!$B18&gt;0),'1. Inputs'!$C18,0)</f>
        <v>0</v>
      </c>
      <c r="DC7" s="51">
        <f>IF(AND(DC$2='1. Inputs'!$D18,'1. Inputs'!$B18&gt;0),'1. Inputs'!$C18,0)</f>
        <v>0</v>
      </c>
      <c r="DD7" s="51">
        <f>IF(AND(DD$2='1. Inputs'!$D18,'1. Inputs'!$B18&gt;0),'1. Inputs'!$C18,0)</f>
        <v>0</v>
      </c>
      <c r="DE7" s="51">
        <f>IF(AND(DE$2='1. Inputs'!$D18,'1. Inputs'!$B18&gt;0),'1. Inputs'!$C18,0)</f>
        <v>0</v>
      </c>
      <c r="DF7" s="51">
        <f>IF(AND(DF$2='1. Inputs'!$D18,'1. Inputs'!$B18&gt;0),'1. Inputs'!$C18,0)</f>
        <v>0</v>
      </c>
      <c r="DG7" s="51">
        <f>IF(AND(DG$2='1. Inputs'!$D18,'1. Inputs'!$B18&gt;0),'1. Inputs'!$C18,0)</f>
        <v>0</v>
      </c>
      <c r="DH7" s="51">
        <f>IF(AND(DH$2='1. Inputs'!$D18,'1. Inputs'!$B18&gt;0),'1. Inputs'!$C18,0)</f>
        <v>0</v>
      </c>
      <c r="DI7" s="51">
        <f>IF(AND(DI$2='1. Inputs'!$D18,'1. Inputs'!$B18&gt;0),'1. Inputs'!$C18,0)</f>
        <v>0</v>
      </c>
      <c r="DJ7" s="51">
        <f>IF(AND(DJ$2='1. Inputs'!$D18,'1. Inputs'!$B18&gt;0),'1. Inputs'!$C18,0)</f>
        <v>0</v>
      </c>
      <c r="DK7" s="51">
        <f>IF(AND(DK$2='1. Inputs'!$D18,'1. Inputs'!$B18&gt;0),'1. Inputs'!$C18,0)</f>
        <v>0</v>
      </c>
      <c r="DL7" s="51">
        <f>IF(AND(DL$2='1. Inputs'!$D18,'1. Inputs'!$B18&gt;0),'1. Inputs'!$C18,0)</f>
        <v>0</v>
      </c>
      <c r="DM7" s="51">
        <f>IF(AND(DM$2='1. Inputs'!$D18,'1. Inputs'!$B18&gt;0),'1. Inputs'!$C18,0)</f>
        <v>0</v>
      </c>
      <c r="DN7" s="51">
        <f>IF(AND(DN$2='1. Inputs'!$D18,'1. Inputs'!$B18&gt;0),'1. Inputs'!$C18,0)</f>
        <v>0</v>
      </c>
      <c r="DO7" s="51">
        <f>IF(AND(DO$2='1. Inputs'!$D18,'1. Inputs'!$B18&gt;0),'1. Inputs'!$C18,0)</f>
        <v>0</v>
      </c>
      <c r="DP7" s="51">
        <f>IF(AND(DP$2='1. Inputs'!$D18,'1. Inputs'!$B18&gt;0),'1. Inputs'!$C18,0)</f>
        <v>0</v>
      </c>
      <c r="DQ7" s="51">
        <f>IF(AND(DQ$2='1. Inputs'!$D18,'1. Inputs'!$B18&gt;0),'1. Inputs'!$C18,0)</f>
        <v>0</v>
      </c>
      <c r="DR7" s="51">
        <f>IF(AND(DR$2='1. Inputs'!$D18,'1. Inputs'!$B18&gt;0),'1. Inputs'!$C18,0)</f>
        <v>0</v>
      </c>
      <c r="DS7" s="51">
        <f>IF(AND(DS$2='1. Inputs'!$D18,'1. Inputs'!$B18&gt;0),'1. Inputs'!$C18,0)</f>
        <v>0</v>
      </c>
      <c r="DT7" s="51">
        <f>IF(AND(DT$2='1. Inputs'!$D18,'1. Inputs'!$B18&gt;0),'1. Inputs'!$C18,0)</f>
        <v>0</v>
      </c>
      <c r="DU7" s="51">
        <f>IF(AND(DU$2='1. Inputs'!$D18,'1. Inputs'!$B18&gt;0),'1. Inputs'!$C18,0)</f>
        <v>0</v>
      </c>
      <c r="DV7" s="51">
        <f>IF(AND(DV$2='1. Inputs'!$D18,'1. Inputs'!$B18&gt;0),'1. Inputs'!$C18,0)</f>
        <v>0</v>
      </c>
      <c r="DW7" s="51">
        <f>IF(AND(DW$2='1. Inputs'!$D18,'1. Inputs'!$B18&gt;0),'1. Inputs'!$C18,0)</f>
        <v>0</v>
      </c>
      <c r="DX7" s="51">
        <f>IF(AND(DX$2='1. Inputs'!$D18,'1. Inputs'!$B18&gt;0),'1. Inputs'!$C18,0)</f>
        <v>0</v>
      </c>
      <c r="DY7" s="51">
        <f>IF(AND(DY$2='1. Inputs'!$D18,'1. Inputs'!$B18&gt;0),'1. Inputs'!$C18,0)</f>
        <v>0</v>
      </c>
      <c r="DZ7" s="51">
        <f>IF(AND(DZ$2='1. Inputs'!$D18,'1. Inputs'!$B18&gt;0),'1. Inputs'!$C18,0)</f>
        <v>0</v>
      </c>
      <c r="EA7" s="51">
        <f>IF(AND(EA$2='1. Inputs'!$D18,'1. Inputs'!$B18&gt;0),'1. Inputs'!$C18,0)</f>
        <v>0</v>
      </c>
      <c r="EB7" s="51">
        <f>IF(AND(EB$2='1. Inputs'!$D18,'1. Inputs'!$B18&gt;0),'1. Inputs'!$C18,0)</f>
        <v>0</v>
      </c>
      <c r="EC7" s="51">
        <f>IF(AND(EC$2='1. Inputs'!$D18,'1. Inputs'!$B18&gt;0),'1. Inputs'!$C18,0)</f>
        <v>0</v>
      </c>
      <c r="ED7" s="51">
        <f>IF(AND(ED$2='1. Inputs'!$D18,'1. Inputs'!$B18&gt;0),'1. Inputs'!$C18,0)</f>
        <v>0</v>
      </c>
      <c r="EE7" s="51">
        <f>IF(AND(EE$2='1. Inputs'!$D18,'1. Inputs'!$B18&gt;0),'1. Inputs'!$C18,0)</f>
        <v>0</v>
      </c>
    </row>
    <row r="8" spans="1:135" x14ac:dyDescent="0.25">
      <c r="A8" s="50" t="s">
        <v>205</v>
      </c>
      <c r="C8" s="51">
        <f>IF(AND(C$2&gt;'1. Inputs'!$E18,C$2&lt;='1. Inputs'!$G18),('1. Inputs'!$K18-'1. Inputs'!$C18)/MAX('1. Inputs'!$F18,1),0)</f>
        <v>0</v>
      </c>
      <c r="D8" s="51">
        <f>IF(AND(D$2&gt;'1. Inputs'!$E18,D$2&lt;='1. Inputs'!$G18),('1. Inputs'!$K18-'1. Inputs'!$C18)/MAX('1. Inputs'!$F18,1),0)</f>
        <v>0</v>
      </c>
      <c r="E8" s="51">
        <f>IF(AND(E$2&gt;'1. Inputs'!$E18,E$2&lt;='1. Inputs'!$G18),('1. Inputs'!$K18-'1. Inputs'!$C18)/MAX('1. Inputs'!$F18,1),0)</f>
        <v>0</v>
      </c>
      <c r="F8" s="51">
        <f>IF(AND(F$2&gt;'1. Inputs'!$E18,F$2&lt;='1. Inputs'!$G18),('1. Inputs'!$K18-'1. Inputs'!$C18)/MAX('1. Inputs'!$F18,1),0)</f>
        <v>0</v>
      </c>
      <c r="G8" s="51">
        <f>IF(AND(G$2&gt;'1. Inputs'!$E18,G$2&lt;='1. Inputs'!$G18),('1. Inputs'!$K18-'1. Inputs'!$C18)/MAX('1. Inputs'!$F18,1),0)</f>
        <v>0</v>
      </c>
      <c r="H8" s="51">
        <f>IF(AND(H$2&gt;'1. Inputs'!$E18,H$2&lt;='1. Inputs'!$G18),('1. Inputs'!$K18-'1. Inputs'!$C18)/MAX('1. Inputs'!$F18,1),0)</f>
        <v>0</v>
      </c>
      <c r="I8" s="51">
        <f>IF(AND(I$2&gt;'1. Inputs'!$E18,I$2&lt;='1. Inputs'!$G18),('1. Inputs'!$K18-'1. Inputs'!$C18)/MAX('1. Inputs'!$F18,1),0)</f>
        <v>0</v>
      </c>
      <c r="J8" s="51">
        <f>IF(AND(J$2&gt;'1. Inputs'!$E18,J$2&lt;='1. Inputs'!$G18),('1. Inputs'!$K18-'1. Inputs'!$C18)/MAX('1. Inputs'!$F18,1),0)</f>
        <v>0</v>
      </c>
      <c r="K8" s="51">
        <f>IF(AND(K$2&gt;'1. Inputs'!$E18,K$2&lt;='1. Inputs'!$G18),('1. Inputs'!$K18-'1. Inputs'!$C18)/MAX('1. Inputs'!$F18,1),0)</f>
        <v>0</v>
      </c>
      <c r="L8" s="51">
        <f>IF(AND(L$2&gt;'1. Inputs'!$E18,L$2&lt;='1. Inputs'!$G18),('1. Inputs'!$K18-'1. Inputs'!$C18)/MAX('1. Inputs'!$F18,1),0)</f>
        <v>0</v>
      </c>
      <c r="M8" s="51">
        <f>IF(AND(M$2&gt;'1. Inputs'!$E18,M$2&lt;='1. Inputs'!$G18),('1. Inputs'!$K18-'1. Inputs'!$C18)/MAX('1. Inputs'!$F18,1),0)</f>
        <v>354200</v>
      </c>
      <c r="N8" s="51">
        <f>IF(AND(N$2&gt;'1. Inputs'!$E18,N$2&lt;='1. Inputs'!$G18),('1. Inputs'!$K18-'1. Inputs'!$C18)/MAX('1. Inputs'!$F18,1),0)</f>
        <v>354200</v>
      </c>
      <c r="O8" s="51">
        <f>IF(AND(O$2&gt;'1. Inputs'!$E18,O$2&lt;='1. Inputs'!$G18),('1. Inputs'!$K18-'1. Inputs'!$C18)/MAX('1. Inputs'!$F18,1),0)</f>
        <v>354200</v>
      </c>
      <c r="P8" s="51">
        <f>IF(AND(P$2&gt;'1. Inputs'!$E18,P$2&lt;='1. Inputs'!$G18),('1. Inputs'!$K18-'1. Inputs'!$C18)/MAX('1. Inputs'!$F18,1),0)</f>
        <v>354200</v>
      </c>
      <c r="Q8" s="51">
        <f>IF(AND(Q$2&gt;'1. Inputs'!$E18,Q$2&lt;='1. Inputs'!$G18),('1. Inputs'!$K18-'1. Inputs'!$C18)/MAX('1. Inputs'!$F18,1),0)</f>
        <v>354200</v>
      </c>
      <c r="R8" s="51">
        <f>IF(AND(R$2&gt;'1. Inputs'!$E18,R$2&lt;='1. Inputs'!$G18),('1. Inputs'!$K18-'1. Inputs'!$C18)/MAX('1. Inputs'!$F18,1),0)</f>
        <v>354200</v>
      </c>
      <c r="S8" s="51">
        <f>IF(AND(S$2&gt;'1. Inputs'!$E18,S$2&lt;='1. Inputs'!$G18),('1. Inputs'!$K18-'1. Inputs'!$C18)/MAX('1. Inputs'!$F18,1),0)</f>
        <v>354200</v>
      </c>
      <c r="T8" s="51">
        <f>IF(AND(T$2&gt;'1. Inputs'!$E18,T$2&lt;='1. Inputs'!$G18),('1. Inputs'!$K18-'1. Inputs'!$C18)/MAX('1. Inputs'!$F18,1),0)</f>
        <v>354200</v>
      </c>
      <c r="U8" s="51">
        <f>IF(AND(U$2&gt;'1. Inputs'!$E18,U$2&lt;='1. Inputs'!$G18),('1. Inputs'!$K18-'1. Inputs'!$C18)/MAX('1. Inputs'!$F18,1),0)</f>
        <v>354200</v>
      </c>
      <c r="V8" s="51">
        <f>IF(AND(V$2&gt;'1. Inputs'!$E18,V$2&lt;='1. Inputs'!$G18),('1. Inputs'!$K18-'1. Inputs'!$C18)/MAX('1. Inputs'!$F18,1),0)</f>
        <v>354200</v>
      </c>
      <c r="W8" s="51">
        <f>IF(AND(W$2&gt;'1. Inputs'!$E18,W$2&lt;='1. Inputs'!$G18),('1. Inputs'!$K18-'1. Inputs'!$C18)/MAX('1. Inputs'!$F18,1),0)</f>
        <v>354200</v>
      </c>
      <c r="X8" s="51">
        <f>IF(AND(X$2&gt;'1. Inputs'!$E18,X$2&lt;='1. Inputs'!$G18),('1. Inputs'!$K18-'1. Inputs'!$C18)/MAX('1. Inputs'!$F18,1),0)</f>
        <v>354200</v>
      </c>
      <c r="Y8" s="51">
        <f>IF(AND(Y$2&gt;'1. Inputs'!$E18,Y$2&lt;='1. Inputs'!$G18),('1. Inputs'!$K18-'1. Inputs'!$C18)/MAX('1. Inputs'!$F18,1),0)</f>
        <v>0</v>
      </c>
      <c r="Z8" s="51">
        <f>IF(AND(Z$2&gt;'1. Inputs'!$E18,Z$2&lt;='1. Inputs'!$G18),('1. Inputs'!$K18-'1. Inputs'!$C18)/MAX('1. Inputs'!$F18,1),0)</f>
        <v>0</v>
      </c>
      <c r="AA8" s="51">
        <f>IF(AND(AA$2&gt;'1. Inputs'!$E18,AA$2&lt;='1. Inputs'!$G18),('1. Inputs'!$K18-'1. Inputs'!$C18)/MAX('1. Inputs'!$F18,1),0)</f>
        <v>0</v>
      </c>
      <c r="AB8" s="51">
        <f>IF(AND(AB$2&gt;'1. Inputs'!$E18,AB$2&lt;='1. Inputs'!$G18),('1. Inputs'!$K18-'1. Inputs'!$C18)/MAX('1. Inputs'!$F18,1),0)</f>
        <v>0</v>
      </c>
      <c r="AC8" s="51">
        <f>IF(AND(AC$2&gt;'1. Inputs'!$E18,AC$2&lt;='1. Inputs'!$G18),('1. Inputs'!$K18-'1. Inputs'!$C18)/MAX('1. Inputs'!$F18,1),0)</f>
        <v>0</v>
      </c>
      <c r="AD8" s="51">
        <f>IF(AND(AD$2&gt;'1. Inputs'!$E18,AD$2&lt;='1. Inputs'!$G18),('1. Inputs'!$K18-'1. Inputs'!$C18)/MAX('1. Inputs'!$F18,1),0)</f>
        <v>0</v>
      </c>
      <c r="AE8" s="51">
        <f>IF(AND(AE$2&gt;'1. Inputs'!$E18,AE$2&lt;='1. Inputs'!$G18),('1. Inputs'!$K18-'1. Inputs'!$C18)/MAX('1. Inputs'!$F18,1),0)</f>
        <v>0</v>
      </c>
      <c r="AF8" s="51">
        <f>IF(AND(AF$2&gt;'1. Inputs'!$E18,AF$2&lt;='1. Inputs'!$G18),('1. Inputs'!$K18-'1. Inputs'!$C18)/MAX('1. Inputs'!$F18,1),0)</f>
        <v>0</v>
      </c>
      <c r="AG8" s="51">
        <f>IF(AND(AG$2&gt;'1. Inputs'!$E18,AG$2&lt;='1. Inputs'!$G18),('1. Inputs'!$K18-'1. Inputs'!$C18)/MAX('1. Inputs'!$F18,1),0)</f>
        <v>0</v>
      </c>
      <c r="AH8" s="51">
        <f>IF(AND(AH$2&gt;'1. Inputs'!$E18,AH$2&lt;='1. Inputs'!$G18),('1. Inputs'!$K18-'1. Inputs'!$C18)/MAX('1. Inputs'!$F18,1),0)</f>
        <v>0</v>
      </c>
      <c r="AI8" s="51">
        <f>IF(AND(AI$2&gt;'1. Inputs'!$E18,AI$2&lt;='1. Inputs'!$G18),('1. Inputs'!$K18-'1. Inputs'!$C18)/MAX('1. Inputs'!$F18,1),0)</f>
        <v>0</v>
      </c>
      <c r="AJ8" s="51">
        <f>IF(AND(AJ$2&gt;'1. Inputs'!$E18,AJ$2&lt;='1. Inputs'!$G18),('1. Inputs'!$K18-'1. Inputs'!$C18)/MAX('1. Inputs'!$F18,1),0)</f>
        <v>0</v>
      </c>
      <c r="AK8" s="51">
        <f>IF(AND(AK$2&gt;'1. Inputs'!$E18,AK$2&lt;='1. Inputs'!$G18),('1. Inputs'!$K18-'1. Inputs'!$C18)/MAX('1. Inputs'!$F18,1),0)</f>
        <v>0</v>
      </c>
      <c r="AL8" s="51">
        <f>IF(AND(AL$2&gt;'1. Inputs'!$E18,AL$2&lt;='1. Inputs'!$G18),('1. Inputs'!$K18-'1. Inputs'!$C18)/MAX('1. Inputs'!$F18,1),0)</f>
        <v>0</v>
      </c>
      <c r="AM8" s="51">
        <f>IF(AND(AM$2&gt;'1. Inputs'!$E18,AM$2&lt;='1. Inputs'!$G18),('1. Inputs'!$K18-'1. Inputs'!$C18)/MAX('1. Inputs'!$F18,1),0)</f>
        <v>0</v>
      </c>
      <c r="AN8" s="51">
        <f>IF(AND(AN$2&gt;'1. Inputs'!$E18,AN$2&lt;='1. Inputs'!$G18),('1. Inputs'!$K18-'1. Inputs'!$C18)/MAX('1. Inputs'!$F18,1),0)</f>
        <v>0</v>
      </c>
      <c r="AO8" s="51">
        <f>IF(AND(AO$2&gt;'1. Inputs'!$E18,AO$2&lt;='1. Inputs'!$G18),('1. Inputs'!$K18-'1. Inputs'!$C18)/MAX('1. Inputs'!$F18,1),0)</f>
        <v>0</v>
      </c>
      <c r="AP8" s="51">
        <f>IF(AND(AP$2&gt;'1. Inputs'!$E18,AP$2&lt;='1. Inputs'!$G18),('1. Inputs'!$K18-'1. Inputs'!$C18)/MAX('1. Inputs'!$F18,1),0)</f>
        <v>0</v>
      </c>
      <c r="AQ8" s="51">
        <f>IF(AND(AQ$2&gt;'1. Inputs'!$E18,AQ$2&lt;='1. Inputs'!$G18),('1. Inputs'!$K18-'1. Inputs'!$C18)/MAX('1. Inputs'!$F18,1),0)</f>
        <v>0</v>
      </c>
      <c r="AR8" s="51">
        <f>IF(AND(AR$2&gt;'1. Inputs'!$E18,AR$2&lt;='1. Inputs'!$G18),('1. Inputs'!$K18-'1. Inputs'!$C18)/MAX('1. Inputs'!$F18,1),0)</f>
        <v>0</v>
      </c>
      <c r="AS8" s="51">
        <f>IF(AND(AS$2&gt;'1. Inputs'!$E18,AS$2&lt;='1. Inputs'!$G18),('1. Inputs'!$K18-'1. Inputs'!$C18)/MAX('1. Inputs'!$F18,1),0)</f>
        <v>0</v>
      </c>
      <c r="AT8" s="51">
        <f>IF(AND(AT$2&gt;'1. Inputs'!$E18,AT$2&lt;='1. Inputs'!$G18),('1. Inputs'!$K18-'1. Inputs'!$C18)/MAX('1. Inputs'!$F18,1),0)</f>
        <v>0</v>
      </c>
      <c r="AU8" s="51">
        <f>IF(AND(AU$2&gt;'1. Inputs'!$E18,AU$2&lt;='1. Inputs'!$G18),('1. Inputs'!$K18-'1. Inputs'!$C18)/MAX('1. Inputs'!$F18,1),0)</f>
        <v>0</v>
      </c>
      <c r="AV8" s="51">
        <f>IF(AND(AV$2&gt;'1. Inputs'!$E18,AV$2&lt;='1. Inputs'!$G18),('1. Inputs'!$K18-'1. Inputs'!$C18)/MAX('1. Inputs'!$F18,1),0)</f>
        <v>0</v>
      </c>
      <c r="AW8" s="51">
        <f>IF(AND(AW$2&gt;'1. Inputs'!$E18,AW$2&lt;='1. Inputs'!$G18),('1. Inputs'!$K18-'1. Inputs'!$C18)/MAX('1. Inputs'!$F18,1),0)</f>
        <v>0</v>
      </c>
      <c r="AX8" s="51">
        <f>IF(AND(AX$2&gt;'1. Inputs'!$E18,AX$2&lt;='1. Inputs'!$G18),('1. Inputs'!$K18-'1. Inputs'!$C18)/MAX('1. Inputs'!$F18,1),0)</f>
        <v>0</v>
      </c>
      <c r="AY8" s="51">
        <f>IF(AND(AY$2&gt;'1. Inputs'!$E18,AY$2&lt;='1. Inputs'!$G18),('1. Inputs'!$K18-'1. Inputs'!$C18)/MAX('1. Inputs'!$F18,1),0)</f>
        <v>0</v>
      </c>
      <c r="AZ8" s="51">
        <f>IF(AND(AZ$2&gt;'1. Inputs'!$E18,AZ$2&lt;='1. Inputs'!$G18),('1. Inputs'!$K18-'1. Inputs'!$C18)/MAX('1. Inputs'!$F18,1),0)</f>
        <v>0</v>
      </c>
      <c r="BA8" s="51">
        <f>IF(AND(BA$2&gt;'1. Inputs'!$E18,BA$2&lt;='1. Inputs'!$G18),('1. Inputs'!$K18-'1. Inputs'!$C18)/MAX('1. Inputs'!$F18,1),0)</f>
        <v>0</v>
      </c>
      <c r="BB8" s="51">
        <f>IF(AND(BB$2&gt;'1. Inputs'!$E18,BB$2&lt;='1. Inputs'!$G18),('1. Inputs'!$K18-'1. Inputs'!$C18)/MAX('1. Inputs'!$F18,1),0)</f>
        <v>0</v>
      </c>
      <c r="BC8" s="51">
        <f>IF(AND(BC$2&gt;'1. Inputs'!$E18,BC$2&lt;='1. Inputs'!$G18),('1. Inputs'!$K18-'1. Inputs'!$C18)/MAX('1. Inputs'!$F18,1),0)</f>
        <v>0</v>
      </c>
      <c r="BD8" s="51">
        <f>IF(AND(BD$2&gt;'1. Inputs'!$E18,BD$2&lt;='1. Inputs'!$G18),('1. Inputs'!$K18-'1. Inputs'!$C18)/MAX('1. Inputs'!$F18,1),0)</f>
        <v>0</v>
      </c>
      <c r="BE8" s="51">
        <f>IF(AND(BE$2&gt;'1. Inputs'!$E18,BE$2&lt;='1. Inputs'!$G18),('1. Inputs'!$K18-'1. Inputs'!$C18)/MAX('1. Inputs'!$F18,1),0)</f>
        <v>0</v>
      </c>
      <c r="BF8" s="51">
        <f>IF(AND(BF$2&gt;'1. Inputs'!$E18,BF$2&lt;='1. Inputs'!$G18),('1. Inputs'!$K18-'1. Inputs'!$C18)/MAX('1. Inputs'!$F18,1),0)</f>
        <v>0</v>
      </c>
      <c r="BG8" s="51">
        <f>IF(AND(BG$2&gt;'1. Inputs'!$E18,BG$2&lt;='1. Inputs'!$G18),('1. Inputs'!$K18-'1. Inputs'!$C18)/MAX('1. Inputs'!$F18,1),0)</f>
        <v>0</v>
      </c>
      <c r="BH8" s="51">
        <f>IF(AND(BH$2&gt;'1. Inputs'!$E18,BH$2&lt;='1. Inputs'!$G18),('1. Inputs'!$K18-'1. Inputs'!$C18)/MAX('1. Inputs'!$F18,1),0)</f>
        <v>0</v>
      </c>
      <c r="BI8" s="51">
        <f>IF(AND(BI$2&gt;'1. Inputs'!$E18,BI$2&lt;='1. Inputs'!$G18),('1. Inputs'!$K18-'1. Inputs'!$C18)/MAX('1. Inputs'!$F18,1),0)</f>
        <v>0</v>
      </c>
      <c r="BJ8" s="51">
        <f>IF(AND(BJ$2&gt;'1. Inputs'!$E18,BJ$2&lt;='1. Inputs'!$G18),('1. Inputs'!$K18-'1. Inputs'!$C18)/MAX('1. Inputs'!$F18,1),0)</f>
        <v>0</v>
      </c>
      <c r="BK8" s="51">
        <f>IF(AND(BK$2&gt;'1. Inputs'!$E18,BK$2&lt;='1. Inputs'!$G18),('1. Inputs'!$K18-'1. Inputs'!$C18)/MAX('1. Inputs'!$F18,1),0)</f>
        <v>0</v>
      </c>
      <c r="BL8" s="51">
        <f>IF(AND(BL$2&gt;'1. Inputs'!$E18,BL$2&lt;='1. Inputs'!$G18),('1. Inputs'!$K18-'1. Inputs'!$C18)/MAX('1. Inputs'!$F18,1),0)</f>
        <v>0</v>
      </c>
      <c r="BM8" s="51">
        <f>IF(AND(BM$2&gt;'1. Inputs'!$E18,BM$2&lt;='1. Inputs'!$G18),('1. Inputs'!$K18-'1. Inputs'!$C18)/MAX('1. Inputs'!$F18,1),0)</f>
        <v>0</v>
      </c>
      <c r="BN8" s="51">
        <f>IF(AND(BN$2&gt;'1. Inputs'!$E18,BN$2&lt;='1. Inputs'!$G18),('1. Inputs'!$K18-'1. Inputs'!$C18)/MAX('1. Inputs'!$F18,1),0)</f>
        <v>0</v>
      </c>
      <c r="BO8" s="51">
        <f>IF(AND(BO$2&gt;'1. Inputs'!$E18,BO$2&lt;='1. Inputs'!$G18),('1. Inputs'!$K18-'1. Inputs'!$C18)/MAX('1. Inputs'!$F18,1),0)</f>
        <v>0</v>
      </c>
      <c r="BP8" s="51">
        <f>IF(AND(BP$2&gt;'1. Inputs'!$E18,BP$2&lt;='1. Inputs'!$G18),('1. Inputs'!$K18-'1. Inputs'!$C18)/MAX('1. Inputs'!$F18,1),0)</f>
        <v>0</v>
      </c>
      <c r="BQ8" s="51">
        <f>IF(AND(BQ$2&gt;'1. Inputs'!$E18,BQ$2&lt;='1. Inputs'!$G18),('1. Inputs'!$K18-'1. Inputs'!$C18)/MAX('1. Inputs'!$F18,1),0)</f>
        <v>0</v>
      </c>
      <c r="BR8" s="51">
        <f>IF(AND(BR$2&gt;'1. Inputs'!$E18,BR$2&lt;='1. Inputs'!$G18),('1. Inputs'!$K18-'1. Inputs'!$C18)/MAX('1. Inputs'!$F18,1),0)</f>
        <v>0</v>
      </c>
      <c r="BS8" s="51">
        <f>IF(AND(BS$2&gt;'1. Inputs'!$E18,BS$2&lt;='1. Inputs'!$G18),('1. Inputs'!$K18-'1. Inputs'!$C18)/MAX('1. Inputs'!$F18,1),0)</f>
        <v>0</v>
      </c>
      <c r="BT8" s="51">
        <f>IF(AND(BT$2&gt;'1. Inputs'!$E18,BT$2&lt;='1. Inputs'!$G18),('1. Inputs'!$K18-'1. Inputs'!$C18)/MAX('1. Inputs'!$F18,1),0)</f>
        <v>0</v>
      </c>
      <c r="BU8" s="51">
        <f>IF(AND(BU$2&gt;'1. Inputs'!$E18,BU$2&lt;='1. Inputs'!$G18),('1. Inputs'!$K18-'1. Inputs'!$C18)/MAX('1. Inputs'!$F18,1),0)</f>
        <v>0</v>
      </c>
      <c r="BV8" s="51">
        <f>IF(AND(BV$2&gt;'1. Inputs'!$E18,BV$2&lt;='1. Inputs'!$G18),('1. Inputs'!$K18-'1. Inputs'!$C18)/MAX('1. Inputs'!$F18,1),0)</f>
        <v>0</v>
      </c>
      <c r="BW8" s="51">
        <f>IF(AND(BW$2&gt;'1. Inputs'!$E18,BW$2&lt;='1. Inputs'!$G18),('1. Inputs'!$K18-'1. Inputs'!$C18)/MAX('1. Inputs'!$F18,1),0)</f>
        <v>0</v>
      </c>
      <c r="BX8" s="51">
        <f>IF(AND(BX$2&gt;'1. Inputs'!$E18,BX$2&lt;='1. Inputs'!$G18),('1. Inputs'!$K18-'1. Inputs'!$C18)/MAX('1. Inputs'!$F18,1),0)</f>
        <v>0</v>
      </c>
      <c r="BY8" s="51">
        <f>IF(AND(BY$2&gt;'1. Inputs'!$E18,BY$2&lt;='1. Inputs'!$G18),('1. Inputs'!$K18-'1. Inputs'!$C18)/MAX('1. Inputs'!$F18,1),0)</f>
        <v>0</v>
      </c>
      <c r="BZ8" s="51">
        <f>IF(AND(BZ$2&gt;'1. Inputs'!$E18,BZ$2&lt;='1. Inputs'!$G18),('1. Inputs'!$K18-'1. Inputs'!$C18)/MAX('1. Inputs'!$F18,1),0)</f>
        <v>0</v>
      </c>
      <c r="CA8" s="51">
        <f>IF(AND(CA$2&gt;'1. Inputs'!$E18,CA$2&lt;='1. Inputs'!$G18),('1. Inputs'!$K18-'1. Inputs'!$C18)/MAX('1. Inputs'!$F18,1),0)</f>
        <v>0</v>
      </c>
      <c r="CB8" s="51">
        <f>IF(AND(CB$2&gt;'1. Inputs'!$E18,CB$2&lt;='1. Inputs'!$G18),('1. Inputs'!$K18-'1. Inputs'!$C18)/MAX('1. Inputs'!$F18,1),0)</f>
        <v>0</v>
      </c>
      <c r="CC8" s="51">
        <f>IF(AND(CC$2&gt;'1. Inputs'!$E18,CC$2&lt;='1. Inputs'!$G18),('1. Inputs'!$K18-'1. Inputs'!$C18)/MAX('1. Inputs'!$F18,1),0)</f>
        <v>0</v>
      </c>
      <c r="CD8" s="51">
        <f>IF(AND(CD$2&gt;'1. Inputs'!$E18,CD$2&lt;='1. Inputs'!$G18),('1. Inputs'!$K18-'1. Inputs'!$C18)/MAX('1. Inputs'!$F18,1),0)</f>
        <v>0</v>
      </c>
      <c r="CE8" s="51">
        <f>IF(AND(CE$2&gt;'1. Inputs'!$E18,CE$2&lt;='1. Inputs'!$G18),('1. Inputs'!$K18-'1. Inputs'!$C18)/MAX('1. Inputs'!$F18,1),0)</f>
        <v>0</v>
      </c>
      <c r="CF8" s="51">
        <f>IF(AND(CF$2&gt;'1. Inputs'!$E18,CF$2&lt;='1. Inputs'!$G18),('1. Inputs'!$K18-'1. Inputs'!$C18)/MAX('1. Inputs'!$F18,1),0)</f>
        <v>0</v>
      </c>
      <c r="CG8" s="51">
        <f>IF(AND(CG$2&gt;'1. Inputs'!$E18,CG$2&lt;='1. Inputs'!$G18),('1. Inputs'!$K18-'1. Inputs'!$C18)/MAX('1. Inputs'!$F18,1),0)</f>
        <v>0</v>
      </c>
      <c r="CH8" s="51">
        <f>IF(AND(CH$2&gt;'1. Inputs'!$E18,CH$2&lt;='1. Inputs'!$G18),('1. Inputs'!$K18-'1. Inputs'!$C18)/MAX('1. Inputs'!$F18,1),0)</f>
        <v>0</v>
      </c>
      <c r="CI8" s="51">
        <f>IF(AND(CI$2&gt;'1. Inputs'!$E18,CI$2&lt;='1. Inputs'!$G18),('1. Inputs'!$K18-'1. Inputs'!$C18)/MAX('1. Inputs'!$F18,1),0)</f>
        <v>0</v>
      </c>
      <c r="CJ8" s="51">
        <f>IF(AND(CJ$2&gt;'1. Inputs'!$E18,CJ$2&lt;='1. Inputs'!$G18),('1. Inputs'!$K18-'1. Inputs'!$C18)/MAX('1. Inputs'!$F18,1),0)</f>
        <v>0</v>
      </c>
      <c r="CK8" s="51">
        <f>IF(AND(CK$2&gt;'1. Inputs'!$E18,CK$2&lt;='1. Inputs'!$G18),('1. Inputs'!$K18-'1. Inputs'!$C18)/MAX('1. Inputs'!$F18,1),0)</f>
        <v>0</v>
      </c>
      <c r="CL8" s="51">
        <f>IF(AND(CL$2&gt;'1. Inputs'!$E18,CL$2&lt;='1. Inputs'!$G18),('1. Inputs'!$K18-'1. Inputs'!$C18)/MAX('1. Inputs'!$F18,1),0)</f>
        <v>0</v>
      </c>
      <c r="CM8" s="51">
        <f>IF(AND(CM$2&gt;'1. Inputs'!$E18,CM$2&lt;='1. Inputs'!$G18),('1. Inputs'!$K18-'1. Inputs'!$C18)/MAX('1. Inputs'!$F18,1),0)</f>
        <v>0</v>
      </c>
      <c r="CN8" s="51">
        <f>IF(AND(CN$2&gt;'1. Inputs'!$E18,CN$2&lt;='1. Inputs'!$G18),('1. Inputs'!$K18-'1. Inputs'!$C18)/MAX('1. Inputs'!$F18,1),0)</f>
        <v>0</v>
      </c>
      <c r="CO8" s="51">
        <f>IF(AND(CO$2&gt;'1. Inputs'!$E18,CO$2&lt;='1. Inputs'!$G18),('1. Inputs'!$K18-'1. Inputs'!$C18)/MAX('1. Inputs'!$F18,1),0)</f>
        <v>0</v>
      </c>
      <c r="CP8" s="51">
        <f>IF(AND(CP$2&gt;'1. Inputs'!$E18,CP$2&lt;='1. Inputs'!$G18),('1. Inputs'!$K18-'1. Inputs'!$C18)/MAX('1. Inputs'!$F18,1),0)</f>
        <v>0</v>
      </c>
      <c r="CQ8" s="51">
        <f>IF(AND(CQ$2&gt;'1. Inputs'!$E18,CQ$2&lt;='1. Inputs'!$G18),('1. Inputs'!$K18-'1. Inputs'!$C18)/MAX('1. Inputs'!$F18,1),0)</f>
        <v>0</v>
      </c>
      <c r="CR8" s="51">
        <f>IF(AND(CR$2&gt;'1. Inputs'!$E18,CR$2&lt;='1. Inputs'!$G18),('1. Inputs'!$K18-'1. Inputs'!$C18)/MAX('1. Inputs'!$F18,1),0)</f>
        <v>0</v>
      </c>
      <c r="CS8" s="51">
        <f>IF(AND(CS$2&gt;'1. Inputs'!$E18,CS$2&lt;='1. Inputs'!$G18),('1. Inputs'!$K18-'1. Inputs'!$C18)/MAX('1. Inputs'!$F18,1),0)</f>
        <v>0</v>
      </c>
      <c r="CT8" s="51">
        <f>IF(AND(CT$2&gt;'1. Inputs'!$E18,CT$2&lt;='1. Inputs'!$G18),('1. Inputs'!$K18-'1. Inputs'!$C18)/MAX('1. Inputs'!$F18,1),0)</f>
        <v>0</v>
      </c>
      <c r="CU8" s="51">
        <f>IF(AND(CU$2&gt;'1. Inputs'!$E18,CU$2&lt;='1. Inputs'!$G18),('1. Inputs'!$K18-'1. Inputs'!$C18)/MAX('1. Inputs'!$F18,1),0)</f>
        <v>0</v>
      </c>
      <c r="CV8" s="51">
        <f>IF(AND(CV$2&gt;'1. Inputs'!$E18,CV$2&lt;='1. Inputs'!$G18),('1. Inputs'!$K18-'1. Inputs'!$C18)/MAX('1. Inputs'!$F18,1),0)</f>
        <v>0</v>
      </c>
      <c r="CW8" s="51">
        <f>IF(AND(CW$2&gt;'1. Inputs'!$E18,CW$2&lt;='1. Inputs'!$G18),('1. Inputs'!$K18-'1. Inputs'!$C18)/MAX('1. Inputs'!$F18,1),0)</f>
        <v>0</v>
      </c>
      <c r="CX8" s="51">
        <f>IF(AND(CX$2&gt;'1. Inputs'!$E18,CX$2&lt;='1. Inputs'!$G18),('1. Inputs'!$K18-'1. Inputs'!$C18)/MAX('1. Inputs'!$F18,1),0)</f>
        <v>0</v>
      </c>
      <c r="CY8" s="51">
        <f>IF(AND(CY$2&gt;'1. Inputs'!$E18,CY$2&lt;='1. Inputs'!$G18),('1. Inputs'!$K18-'1. Inputs'!$C18)/MAX('1. Inputs'!$F18,1),0)</f>
        <v>0</v>
      </c>
      <c r="CZ8" s="51">
        <f>IF(AND(CZ$2&gt;'1. Inputs'!$E18,CZ$2&lt;='1. Inputs'!$G18),('1. Inputs'!$K18-'1. Inputs'!$C18)/MAX('1. Inputs'!$F18,1),0)</f>
        <v>0</v>
      </c>
      <c r="DA8" s="51">
        <f>IF(AND(DA$2&gt;'1. Inputs'!$E18,DA$2&lt;='1. Inputs'!$G18),('1. Inputs'!$K18-'1. Inputs'!$C18)/MAX('1. Inputs'!$F18,1),0)</f>
        <v>0</v>
      </c>
      <c r="DB8" s="51">
        <f>IF(AND(DB$2&gt;'1. Inputs'!$E18,DB$2&lt;='1. Inputs'!$G18),('1. Inputs'!$K18-'1. Inputs'!$C18)/MAX('1. Inputs'!$F18,1),0)</f>
        <v>0</v>
      </c>
      <c r="DC8" s="51">
        <f>IF(AND(DC$2&gt;'1. Inputs'!$E18,DC$2&lt;='1. Inputs'!$G18),('1. Inputs'!$K18-'1. Inputs'!$C18)/MAX('1. Inputs'!$F18,1),0)</f>
        <v>0</v>
      </c>
      <c r="DD8" s="51">
        <f>IF(AND(DD$2&gt;'1. Inputs'!$E18,DD$2&lt;='1. Inputs'!$G18),('1. Inputs'!$K18-'1. Inputs'!$C18)/MAX('1. Inputs'!$F18,1),0)</f>
        <v>0</v>
      </c>
      <c r="DE8" s="51">
        <f>IF(AND(DE$2&gt;'1. Inputs'!$E18,DE$2&lt;='1. Inputs'!$G18),('1. Inputs'!$K18-'1. Inputs'!$C18)/MAX('1. Inputs'!$F18,1),0)</f>
        <v>0</v>
      </c>
      <c r="DF8" s="51">
        <f>IF(AND(DF$2&gt;'1. Inputs'!$E18,DF$2&lt;='1. Inputs'!$G18),('1. Inputs'!$K18-'1. Inputs'!$C18)/MAX('1. Inputs'!$F18,1),0)</f>
        <v>0</v>
      </c>
      <c r="DG8" s="51">
        <f>IF(AND(DG$2&gt;'1. Inputs'!$E18,DG$2&lt;='1. Inputs'!$G18),('1. Inputs'!$K18-'1. Inputs'!$C18)/MAX('1. Inputs'!$F18,1),0)</f>
        <v>0</v>
      </c>
      <c r="DH8" s="51">
        <f>IF(AND(DH$2&gt;'1. Inputs'!$E18,DH$2&lt;='1. Inputs'!$G18),('1. Inputs'!$K18-'1. Inputs'!$C18)/MAX('1. Inputs'!$F18,1),0)</f>
        <v>0</v>
      </c>
      <c r="DI8" s="51">
        <f>IF(AND(DI$2&gt;'1. Inputs'!$E18,DI$2&lt;='1. Inputs'!$G18),('1. Inputs'!$K18-'1. Inputs'!$C18)/MAX('1. Inputs'!$F18,1),0)</f>
        <v>0</v>
      </c>
      <c r="DJ8" s="51">
        <f>IF(AND(DJ$2&gt;'1. Inputs'!$E18,DJ$2&lt;='1. Inputs'!$G18),('1. Inputs'!$K18-'1. Inputs'!$C18)/MAX('1. Inputs'!$F18,1),0)</f>
        <v>0</v>
      </c>
      <c r="DK8" s="51">
        <f>IF(AND(DK$2&gt;'1. Inputs'!$E18,DK$2&lt;='1. Inputs'!$G18),('1. Inputs'!$K18-'1. Inputs'!$C18)/MAX('1. Inputs'!$F18,1),0)</f>
        <v>0</v>
      </c>
      <c r="DL8" s="51">
        <f>IF(AND(DL$2&gt;'1. Inputs'!$E18,DL$2&lt;='1. Inputs'!$G18),('1. Inputs'!$K18-'1. Inputs'!$C18)/MAX('1. Inputs'!$F18,1),0)</f>
        <v>0</v>
      </c>
      <c r="DM8" s="51">
        <f>IF(AND(DM$2&gt;'1. Inputs'!$E18,DM$2&lt;='1. Inputs'!$G18),('1. Inputs'!$K18-'1. Inputs'!$C18)/MAX('1. Inputs'!$F18,1),0)</f>
        <v>0</v>
      </c>
      <c r="DN8" s="51">
        <f>IF(AND(DN$2&gt;'1. Inputs'!$E18,DN$2&lt;='1. Inputs'!$G18),('1. Inputs'!$K18-'1. Inputs'!$C18)/MAX('1. Inputs'!$F18,1),0)</f>
        <v>0</v>
      </c>
      <c r="DO8" s="51">
        <f>IF(AND(DO$2&gt;'1. Inputs'!$E18,DO$2&lt;='1. Inputs'!$G18),('1. Inputs'!$K18-'1. Inputs'!$C18)/MAX('1. Inputs'!$F18,1),0)</f>
        <v>0</v>
      </c>
      <c r="DP8" s="51">
        <f>IF(AND(DP$2&gt;'1. Inputs'!$E18,DP$2&lt;='1. Inputs'!$G18),('1. Inputs'!$K18-'1. Inputs'!$C18)/MAX('1. Inputs'!$F18,1),0)</f>
        <v>0</v>
      </c>
      <c r="DQ8" s="51">
        <f>IF(AND(DQ$2&gt;'1. Inputs'!$E18,DQ$2&lt;='1. Inputs'!$G18),('1. Inputs'!$K18-'1. Inputs'!$C18)/MAX('1. Inputs'!$F18,1),0)</f>
        <v>0</v>
      </c>
      <c r="DR8" s="51">
        <f>IF(AND(DR$2&gt;'1. Inputs'!$E18,DR$2&lt;='1. Inputs'!$G18),('1. Inputs'!$K18-'1. Inputs'!$C18)/MAX('1. Inputs'!$F18,1),0)</f>
        <v>0</v>
      </c>
      <c r="DS8" s="51">
        <f>IF(AND(DS$2&gt;'1. Inputs'!$E18,DS$2&lt;='1. Inputs'!$G18),('1. Inputs'!$K18-'1. Inputs'!$C18)/MAX('1. Inputs'!$F18,1),0)</f>
        <v>0</v>
      </c>
      <c r="DT8" s="51">
        <f>IF(AND(DT$2&gt;'1. Inputs'!$E18,DT$2&lt;='1. Inputs'!$G18),('1. Inputs'!$K18-'1. Inputs'!$C18)/MAX('1. Inputs'!$F18,1),0)</f>
        <v>0</v>
      </c>
      <c r="DU8" s="51">
        <f>IF(AND(DU$2&gt;'1. Inputs'!$E18,DU$2&lt;='1. Inputs'!$G18),('1. Inputs'!$K18-'1. Inputs'!$C18)/MAX('1. Inputs'!$F18,1),0)</f>
        <v>0</v>
      </c>
      <c r="DV8" s="51">
        <f>IF(AND(DV$2&gt;'1. Inputs'!$E18,DV$2&lt;='1. Inputs'!$G18),('1. Inputs'!$K18-'1. Inputs'!$C18)/MAX('1. Inputs'!$F18,1),0)</f>
        <v>0</v>
      </c>
      <c r="DW8" s="51">
        <f>IF(AND(DW$2&gt;'1. Inputs'!$E18,DW$2&lt;='1. Inputs'!$G18),('1. Inputs'!$K18-'1. Inputs'!$C18)/MAX('1. Inputs'!$F18,1),0)</f>
        <v>0</v>
      </c>
      <c r="DX8" s="51">
        <f>IF(AND(DX$2&gt;'1. Inputs'!$E18,DX$2&lt;='1. Inputs'!$G18),('1. Inputs'!$K18-'1. Inputs'!$C18)/MAX('1. Inputs'!$F18,1),0)</f>
        <v>0</v>
      </c>
      <c r="DY8" s="51">
        <f>IF(AND(DY$2&gt;'1. Inputs'!$E18,DY$2&lt;='1. Inputs'!$G18),('1. Inputs'!$K18-'1. Inputs'!$C18)/MAX('1. Inputs'!$F18,1),0)</f>
        <v>0</v>
      </c>
      <c r="DZ8" s="51">
        <f>IF(AND(DZ$2&gt;'1. Inputs'!$E18,DZ$2&lt;='1. Inputs'!$G18),('1. Inputs'!$K18-'1. Inputs'!$C18)/MAX('1. Inputs'!$F18,1),0)</f>
        <v>0</v>
      </c>
      <c r="EA8" s="51">
        <f>IF(AND(EA$2&gt;'1. Inputs'!$E18,EA$2&lt;='1. Inputs'!$G18),('1. Inputs'!$K18-'1. Inputs'!$C18)/MAX('1. Inputs'!$F18,1),0)</f>
        <v>0</v>
      </c>
      <c r="EB8" s="51">
        <f>IF(AND(EB$2&gt;'1. Inputs'!$E18,EB$2&lt;='1. Inputs'!$G18),('1. Inputs'!$K18-'1. Inputs'!$C18)/MAX('1. Inputs'!$F18,1),0)</f>
        <v>0</v>
      </c>
      <c r="EC8" s="51">
        <f>IF(AND(EC$2&gt;'1. Inputs'!$E18,EC$2&lt;='1. Inputs'!$G18),('1. Inputs'!$K18-'1. Inputs'!$C18)/MAX('1. Inputs'!$F18,1),0)</f>
        <v>0</v>
      </c>
      <c r="ED8" s="51">
        <f>IF(AND(ED$2&gt;'1. Inputs'!$E18,ED$2&lt;='1. Inputs'!$G18),('1. Inputs'!$K18-'1. Inputs'!$C18)/MAX('1. Inputs'!$F18,1),0)</f>
        <v>0</v>
      </c>
      <c r="EE8" s="51">
        <f>IF(AND(EE$2&gt;'1. Inputs'!$E18,EE$2&lt;='1. Inputs'!$G18),('1. Inputs'!$K18-'1. Inputs'!$C18)/MAX('1. Inputs'!$F18,1),0)</f>
        <v>0</v>
      </c>
    </row>
    <row r="9" spans="1:135" x14ac:dyDescent="0.25">
      <c r="A9" s="50" t="s">
        <v>206</v>
      </c>
      <c r="C9" s="52">
        <f>IF(C$2&gt;='1. Inputs'!$G18,'1. Inputs'!$B18,0)</f>
        <v>0</v>
      </c>
      <c r="D9" s="52">
        <f>IF(D$2&gt;='1. Inputs'!$G18,'1. Inputs'!$B18,0)</f>
        <v>0</v>
      </c>
      <c r="E9" s="52">
        <f>IF(E$2&gt;='1. Inputs'!$G18,'1. Inputs'!$B18,0)</f>
        <v>0</v>
      </c>
      <c r="F9" s="52">
        <f>IF(F$2&gt;='1. Inputs'!$G18,'1. Inputs'!$B18,0)</f>
        <v>0</v>
      </c>
      <c r="G9" s="52">
        <f>IF(G$2&gt;='1. Inputs'!$G18,'1. Inputs'!$B18,0)</f>
        <v>0</v>
      </c>
      <c r="H9" s="52">
        <f>IF(H$2&gt;='1. Inputs'!$G18,'1. Inputs'!$B18,0)</f>
        <v>0</v>
      </c>
      <c r="I9" s="52">
        <f>IF(I$2&gt;='1. Inputs'!$G18,'1. Inputs'!$B18,0)</f>
        <v>0</v>
      </c>
      <c r="J9" s="52">
        <f>IF(J$2&gt;='1. Inputs'!$G18,'1. Inputs'!$B18,0)</f>
        <v>0</v>
      </c>
      <c r="K9" s="52">
        <f>IF(K$2&gt;='1. Inputs'!$G18,'1. Inputs'!$B18,0)</f>
        <v>0</v>
      </c>
      <c r="L9" s="52">
        <f>IF(L$2&gt;='1. Inputs'!$G18,'1. Inputs'!$B18,0)</f>
        <v>0</v>
      </c>
      <c r="M9" s="52">
        <f>IF(M$2&gt;='1. Inputs'!$G18,'1. Inputs'!$B18,0)</f>
        <v>0</v>
      </c>
      <c r="N9" s="52">
        <f>IF(N$2&gt;='1. Inputs'!$G18,'1. Inputs'!$B18,0)</f>
        <v>0</v>
      </c>
      <c r="O9" s="52">
        <f>IF(O$2&gt;='1. Inputs'!$G18,'1. Inputs'!$B18,0)</f>
        <v>0</v>
      </c>
      <c r="P9" s="52">
        <f>IF(P$2&gt;='1. Inputs'!$G18,'1. Inputs'!$B18,0)</f>
        <v>0</v>
      </c>
      <c r="Q9" s="52">
        <f>IF(Q$2&gt;='1. Inputs'!$G18,'1. Inputs'!$B18,0)</f>
        <v>0</v>
      </c>
      <c r="R9" s="52">
        <f>IF(R$2&gt;='1. Inputs'!$G18,'1. Inputs'!$B18,0)</f>
        <v>0</v>
      </c>
      <c r="S9" s="52">
        <f>IF(S$2&gt;='1. Inputs'!$G18,'1. Inputs'!$B18,0)</f>
        <v>0</v>
      </c>
      <c r="T9" s="52">
        <f>IF(T$2&gt;='1. Inputs'!$G18,'1. Inputs'!$B18,0)</f>
        <v>0</v>
      </c>
      <c r="U9" s="52">
        <f>IF(U$2&gt;='1. Inputs'!$G18,'1. Inputs'!$B18,0)</f>
        <v>0</v>
      </c>
      <c r="V9" s="52">
        <f>IF(V$2&gt;='1. Inputs'!$G18,'1. Inputs'!$B18,0)</f>
        <v>0</v>
      </c>
      <c r="W9" s="52">
        <f>IF(W$2&gt;='1. Inputs'!$G18,'1. Inputs'!$B18,0)</f>
        <v>0</v>
      </c>
      <c r="X9" s="52">
        <f>IF(X$2&gt;='1. Inputs'!$G18,'1. Inputs'!$B18,0)</f>
        <v>40000</v>
      </c>
      <c r="Y9" s="52">
        <f>IF(Y$2&gt;='1. Inputs'!$G18,'1. Inputs'!$B18,0)</f>
        <v>40000</v>
      </c>
      <c r="Z9" s="52">
        <f>IF(Z$2&gt;='1. Inputs'!$G18,'1. Inputs'!$B18,0)</f>
        <v>40000</v>
      </c>
      <c r="AA9" s="52">
        <f>IF(AA$2&gt;='1. Inputs'!$G18,'1. Inputs'!$B18,0)</f>
        <v>40000</v>
      </c>
      <c r="AB9" s="52">
        <f>IF(AB$2&gt;='1. Inputs'!$G18,'1. Inputs'!$B18,0)</f>
        <v>40000</v>
      </c>
      <c r="AC9" s="52">
        <f>IF(AC$2&gt;='1. Inputs'!$G18,'1. Inputs'!$B18,0)</f>
        <v>40000</v>
      </c>
      <c r="AD9" s="52">
        <f>IF(AD$2&gt;='1. Inputs'!$G18,'1. Inputs'!$B18,0)</f>
        <v>40000</v>
      </c>
      <c r="AE9" s="52">
        <f>IF(AE$2&gt;='1. Inputs'!$G18,'1. Inputs'!$B18,0)</f>
        <v>40000</v>
      </c>
      <c r="AF9" s="52">
        <f>IF(AF$2&gt;='1. Inputs'!$G18,'1. Inputs'!$B18,0)</f>
        <v>40000</v>
      </c>
      <c r="AG9" s="52">
        <f>IF(AG$2&gt;='1. Inputs'!$G18,'1. Inputs'!$B18,0)</f>
        <v>40000</v>
      </c>
      <c r="AH9" s="52">
        <f>IF(AH$2&gt;='1. Inputs'!$G18,'1. Inputs'!$B18,0)</f>
        <v>40000</v>
      </c>
      <c r="AI9" s="52">
        <f>IF(AI$2&gt;='1. Inputs'!$G18,'1. Inputs'!$B18,0)</f>
        <v>40000</v>
      </c>
      <c r="AJ9" s="52">
        <f>IF(AJ$2&gt;='1. Inputs'!$G18,'1. Inputs'!$B18,0)</f>
        <v>40000</v>
      </c>
      <c r="AK9" s="52">
        <f>IF(AK$2&gt;='1. Inputs'!$G18,'1. Inputs'!$B18,0)</f>
        <v>40000</v>
      </c>
      <c r="AL9" s="52">
        <f>IF(AL$2&gt;='1. Inputs'!$G18,'1. Inputs'!$B18,0)</f>
        <v>40000</v>
      </c>
      <c r="AM9" s="52">
        <f>IF(AM$2&gt;='1. Inputs'!$G18,'1. Inputs'!$B18,0)</f>
        <v>40000</v>
      </c>
      <c r="AN9" s="52">
        <f>IF(AN$2&gt;='1. Inputs'!$G18,'1. Inputs'!$B18,0)</f>
        <v>40000</v>
      </c>
      <c r="AO9" s="52">
        <f>IF(AO$2&gt;='1. Inputs'!$G18,'1. Inputs'!$B18,0)</f>
        <v>40000</v>
      </c>
      <c r="AP9" s="52">
        <f>IF(AP$2&gt;='1. Inputs'!$G18,'1. Inputs'!$B18,0)</f>
        <v>40000</v>
      </c>
      <c r="AQ9" s="52">
        <f>IF(AQ$2&gt;='1. Inputs'!$G18,'1. Inputs'!$B18,0)</f>
        <v>40000</v>
      </c>
      <c r="AR9" s="52">
        <f>IF(AR$2&gt;='1. Inputs'!$G18,'1. Inputs'!$B18,0)</f>
        <v>40000</v>
      </c>
      <c r="AS9" s="52">
        <f>IF(AS$2&gt;='1. Inputs'!$G18,'1. Inputs'!$B18,0)</f>
        <v>40000</v>
      </c>
      <c r="AT9" s="52">
        <f>IF(AT$2&gt;='1. Inputs'!$G18,'1. Inputs'!$B18,0)</f>
        <v>40000</v>
      </c>
      <c r="AU9" s="52">
        <f>IF(AU$2&gt;='1. Inputs'!$G18,'1. Inputs'!$B18,0)</f>
        <v>40000</v>
      </c>
      <c r="AV9" s="52">
        <f>IF(AV$2&gt;='1. Inputs'!$G18,'1. Inputs'!$B18,0)</f>
        <v>40000</v>
      </c>
      <c r="AW9" s="52">
        <f>IF(AW$2&gt;='1. Inputs'!$G18,'1. Inputs'!$B18,0)</f>
        <v>40000</v>
      </c>
      <c r="AX9" s="52">
        <f>IF(AX$2&gt;='1. Inputs'!$G18,'1. Inputs'!$B18,0)</f>
        <v>40000</v>
      </c>
      <c r="AY9" s="52">
        <f>IF(AY$2&gt;='1. Inputs'!$G18,'1. Inputs'!$B18,0)</f>
        <v>40000</v>
      </c>
      <c r="AZ9" s="52">
        <f>IF(AZ$2&gt;='1. Inputs'!$G18,'1. Inputs'!$B18,0)</f>
        <v>40000</v>
      </c>
      <c r="BA9" s="52">
        <f>IF(BA$2&gt;='1. Inputs'!$G18,'1. Inputs'!$B18,0)</f>
        <v>40000</v>
      </c>
      <c r="BB9" s="52">
        <f>IF(BB$2&gt;='1. Inputs'!$G18,'1. Inputs'!$B18,0)</f>
        <v>40000</v>
      </c>
      <c r="BC9" s="52">
        <f>IF(BC$2&gt;='1. Inputs'!$G18,'1. Inputs'!$B18,0)</f>
        <v>40000</v>
      </c>
      <c r="BD9" s="52">
        <f>IF(BD$2&gt;='1. Inputs'!$G18,'1. Inputs'!$B18,0)</f>
        <v>40000</v>
      </c>
      <c r="BE9" s="52">
        <f>IF(BE$2&gt;='1. Inputs'!$G18,'1. Inputs'!$B18,0)</f>
        <v>40000</v>
      </c>
      <c r="BF9" s="52">
        <f>IF(BF$2&gt;='1. Inputs'!$G18,'1. Inputs'!$B18,0)</f>
        <v>40000</v>
      </c>
      <c r="BG9" s="52">
        <f>IF(BG$2&gt;='1. Inputs'!$G18,'1. Inputs'!$B18,0)</f>
        <v>40000</v>
      </c>
      <c r="BH9" s="52">
        <f>IF(BH$2&gt;='1. Inputs'!$G18,'1. Inputs'!$B18,0)</f>
        <v>40000</v>
      </c>
      <c r="BI9" s="52">
        <f>IF(BI$2&gt;='1. Inputs'!$G18,'1. Inputs'!$B18,0)</f>
        <v>40000</v>
      </c>
      <c r="BJ9" s="52">
        <f>IF(BJ$2&gt;='1. Inputs'!$G18,'1. Inputs'!$B18,0)</f>
        <v>40000</v>
      </c>
      <c r="BK9" s="52">
        <f>IF(BK$2&gt;='1. Inputs'!$G18,'1. Inputs'!$B18,0)</f>
        <v>40000</v>
      </c>
      <c r="BL9" s="52">
        <f>IF(BL$2&gt;='1. Inputs'!$G18,'1. Inputs'!$B18,0)</f>
        <v>40000</v>
      </c>
      <c r="BM9" s="52">
        <f>IF(BM$2&gt;='1. Inputs'!$G18,'1. Inputs'!$B18,0)</f>
        <v>40000</v>
      </c>
      <c r="BN9" s="52">
        <f>IF(BN$2&gt;='1. Inputs'!$G18,'1. Inputs'!$B18,0)</f>
        <v>40000</v>
      </c>
      <c r="BO9" s="52">
        <f>IF(BO$2&gt;='1. Inputs'!$G18,'1. Inputs'!$B18,0)</f>
        <v>40000</v>
      </c>
      <c r="BP9" s="52">
        <f>IF(BP$2&gt;='1. Inputs'!$G18,'1. Inputs'!$B18,0)</f>
        <v>40000</v>
      </c>
      <c r="BQ9" s="52">
        <f>IF(BQ$2&gt;='1. Inputs'!$G18,'1. Inputs'!$B18,0)</f>
        <v>40000</v>
      </c>
      <c r="BR9" s="52">
        <f>IF(BR$2&gt;='1. Inputs'!$G18,'1. Inputs'!$B18,0)</f>
        <v>40000</v>
      </c>
      <c r="BS9" s="52">
        <f>IF(BS$2&gt;='1. Inputs'!$G18,'1. Inputs'!$B18,0)</f>
        <v>40000</v>
      </c>
      <c r="BT9" s="52">
        <f>IF(BT$2&gt;='1. Inputs'!$G18,'1. Inputs'!$B18,0)</f>
        <v>40000</v>
      </c>
      <c r="BU9" s="52">
        <f>IF(BU$2&gt;='1. Inputs'!$G18,'1. Inputs'!$B18,0)</f>
        <v>40000</v>
      </c>
      <c r="BV9" s="52">
        <f>IF(BV$2&gt;='1. Inputs'!$G18,'1. Inputs'!$B18,0)</f>
        <v>40000</v>
      </c>
      <c r="BW9" s="52">
        <f>IF(BW$2&gt;='1. Inputs'!$G18,'1. Inputs'!$B18,0)</f>
        <v>40000</v>
      </c>
      <c r="BX9" s="52">
        <f>IF(BX$2&gt;='1. Inputs'!$G18,'1. Inputs'!$B18,0)</f>
        <v>40000</v>
      </c>
      <c r="BY9" s="52">
        <f>IF(BY$2&gt;='1. Inputs'!$G18,'1. Inputs'!$B18,0)</f>
        <v>40000</v>
      </c>
      <c r="BZ9" s="52">
        <f>IF(BZ$2&gt;='1. Inputs'!$G18,'1. Inputs'!$B18,0)</f>
        <v>40000</v>
      </c>
      <c r="CA9" s="52">
        <f>IF(CA$2&gt;='1. Inputs'!$G18,'1. Inputs'!$B18,0)</f>
        <v>40000</v>
      </c>
      <c r="CB9" s="52">
        <f>IF(CB$2&gt;='1. Inputs'!$G18,'1. Inputs'!$B18,0)</f>
        <v>40000</v>
      </c>
      <c r="CC9" s="52">
        <f>IF(CC$2&gt;='1. Inputs'!$G18,'1. Inputs'!$B18,0)</f>
        <v>40000</v>
      </c>
      <c r="CD9" s="52">
        <f>IF(CD$2&gt;='1. Inputs'!$G18,'1. Inputs'!$B18,0)</f>
        <v>40000</v>
      </c>
      <c r="CE9" s="52">
        <f>IF(CE$2&gt;='1. Inputs'!$G18,'1. Inputs'!$B18,0)</f>
        <v>40000</v>
      </c>
      <c r="CF9" s="52">
        <f>IF(CF$2&gt;='1. Inputs'!$G18,'1. Inputs'!$B18,0)</f>
        <v>40000</v>
      </c>
      <c r="CG9" s="52">
        <f>IF(CG$2&gt;='1. Inputs'!$G18,'1. Inputs'!$B18,0)</f>
        <v>40000</v>
      </c>
      <c r="CH9" s="52">
        <f>IF(CH$2&gt;='1. Inputs'!$G18,'1. Inputs'!$B18,0)</f>
        <v>40000</v>
      </c>
      <c r="CI9" s="52">
        <f>IF(CI$2&gt;='1. Inputs'!$G18,'1. Inputs'!$B18,0)</f>
        <v>40000</v>
      </c>
      <c r="CJ9" s="52">
        <f>IF(CJ$2&gt;='1. Inputs'!$G18,'1. Inputs'!$B18,0)</f>
        <v>40000</v>
      </c>
      <c r="CK9" s="52">
        <f>IF(CK$2&gt;='1. Inputs'!$G18,'1. Inputs'!$B18,0)</f>
        <v>40000</v>
      </c>
      <c r="CL9" s="52">
        <f>IF(CL$2&gt;='1. Inputs'!$G18,'1. Inputs'!$B18,0)</f>
        <v>40000</v>
      </c>
      <c r="CM9" s="52">
        <f>IF(CM$2&gt;='1. Inputs'!$G18,'1. Inputs'!$B18,0)</f>
        <v>40000</v>
      </c>
      <c r="CN9" s="52">
        <f>IF(CN$2&gt;='1. Inputs'!$G18,'1. Inputs'!$B18,0)</f>
        <v>40000</v>
      </c>
      <c r="CO9" s="52">
        <f>IF(CO$2&gt;='1. Inputs'!$G18,'1. Inputs'!$B18,0)</f>
        <v>40000</v>
      </c>
      <c r="CP9" s="52">
        <f>IF(CP$2&gt;='1. Inputs'!$G18,'1. Inputs'!$B18,0)</f>
        <v>40000</v>
      </c>
      <c r="CQ9" s="52">
        <f>IF(CQ$2&gt;='1. Inputs'!$G18,'1. Inputs'!$B18,0)</f>
        <v>40000</v>
      </c>
      <c r="CR9" s="52">
        <f>IF(CR$2&gt;='1. Inputs'!$G18,'1. Inputs'!$B18,0)</f>
        <v>40000</v>
      </c>
      <c r="CS9" s="52">
        <f>IF(CS$2&gt;='1. Inputs'!$G18,'1. Inputs'!$B18,0)</f>
        <v>40000</v>
      </c>
      <c r="CT9" s="52">
        <f>IF(CT$2&gt;='1. Inputs'!$G18,'1. Inputs'!$B18,0)</f>
        <v>40000</v>
      </c>
      <c r="CU9" s="52">
        <f>IF(CU$2&gt;='1. Inputs'!$G18,'1. Inputs'!$B18,0)</f>
        <v>40000</v>
      </c>
      <c r="CV9" s="52">
        <f>IF(CV$2&gt;='1. Inputs'!$G18,'1. Inputs'!$B18,0)</f>
        <v>40000</v>
      </c>
      <c r="CW9" s="52">
        <f>IF(CW$2&gt;='1. Inputs'!$G18,'1. Inputs'!$B18,0)</f>
        <v>40000</v>
      </c>
      <c r="CX9" s="52">
        <f>IF(CX$2&gt;='1. Inputs'!$G18,'1. Inputs'!$B18,0)</f>
        <v>40000</v>
      </c>
      <c r="CY9" s="52">
        <f>IF(CY$2&gt;='1. Inputs'!$G18,'1. Inputs'!$B18,0)</f>
        <v>40000</v>
      </c>
      <c r="CZ9" s="52">
        <f>IF(CZ$2&gt;='1. Inputs'!$G18,'1. Inputs'!$B18,0)</f>
        <v>40000</v>
      </c>
      <c r="DA9" s="52">
        <f>IF(DA$2&gt;='1. Inputs'!$G18,'1. Inputs'!$B18,0)</f>
        <v>40000</v>
      </c>
      <c r="DB9" s="52">
        <f>IF(DB$2&gt;='1. Inputs'!$G18,'1. Inputs'!$B18,0)</f>
        <v>40000</v>
      </c>
      <c r="DC9" s="52">
        <f>IF(DC$2&gt;='1. Inputs'!$G18,'1. Inputs'!$B18,0)</f>
        <v>40000</v>
      </c>
      <c r="DD9" s="52">
        <f>IF(DD$2&gt;='1. Inputs'!$G18,'1. Inputs'!$B18,0)</f>
        <v>40000</v>
      </c>
      <c r="DE9" s="52">
        <f>IF(DE$2&gt;='1. Inputs'!$G18,'1. Inputs'!$B18,0)</f>
        <v>40000</v>
      </c>
      <c r="DF9" s="52">
        <f>IF(DF$2&gt;='1. Inputs'!$G18,'1. Inputs'!$B18,0)</f>
        <v>40000</v>
      </c>
      <c r="DG9" s="52">
        <f>IF(DG$2&gt;='1. Inputs'!$G18,'1. Inputs'!$B18,0)</f>
        <v>40000</v>
      </c>
      <c r="DH9" s="52">
        <f>IF(DH$2&gt;='1. Inputs'!$G18,'1. Inputs'!$B18,0)</f>
        <v>40000</v>
      </c>
      <c r="DI9" s="52">
        <f>IF(DI$2&gt;='1. Inputs'!$G18,'1. Inputs'!$B18,0)</f>
        <v>40000</v>
      </c>
      <c r="DJ9" s="52">
        <f>IF(DJ$2&gt;='1. Inputs'!$G18,'1. Inputs'!$B18,0)</f>
        <v>40000</v>
      </c>
      <c r="DK9" s="52">
        <f>IF(DK$2&gt;='1. Inputs'!$G18,'1. Inputs'!$B18,0)</f>
        <v>40000</v>
      </c>
      <c r="DL9" s="52">
        <f>IF(DL$2&gt;='1. Inputs'!$G18,'1. Inputs'!$B18,0)</f>
        <v>40000</v>
      </c>
      <c r="DM9" s="52">
        <f>IF(DM$2&gt;='1. Inputs'!$G18,'1. Inputs'!$B18,0)</f>
        <v>40000</v>
      </c>
      <c r="DN9" s="52">
        <f>IF(DN$2&gt;='1. Inputs'!$G18,'1. Inputs'!$B18,0)</f>
        <v>40000</v>
      </c>
      <c r="DO9" s="52">
        <f>IF(DO$2&gt;='1. Inputs'!$G18,'1. Inputs'!$B18,0)</f>
        <v>40000</v>
      </c>
      <c r="DP9" s="52">
        <f>IF(DP$2&gt;='1. Inputs'!$G18,'1. Inputs'!$B18,0)</f>
        <v>40000</v>
      </c>
      <c r="DQ9" s="52">
        <f>IF(DQ$2&gt;='1. Inputs'!$G18,'1. Inputs'!$B18,0)</f>
        <v>40000</v>
      </c>
      <c r="DR9" s="52">
        <f>IF(DR$2&gt;='1. Inputs'!$G18,'1. Inputs'!$B18,0)</f>
        <v>40000</v>
      </c>
      <c r="DS9" s="52">
        <f>IF(DS$2&gt;='1. Inputs'!$G18,'1. Inputs'!$B18,0)</f>
        <v>40000</v>
      </c>
      <c r="DT9" s="52">
        <f>IF(DT$2&gt;='1. Inputs'!$G18,'1. Inputs'!$B18,0)</f>
        <v>40000</v>
      </c>
      <c r="DU9" s="52">
        <f>IF(DU$2&gt;='1. Inputs'!$G18,'1. Inputs'!$B18,0)</f>
        <v>40000</v>
      </c>
      <c r="DV9" s="52">
        <f>IF(DV$2&gt;='1. Inputs'!$G18,'1. Inputs'!$B18,0)</f>
        <v>40000</v>
      </c>
      <c r="DW9" s="52">
        <f>IF(DW$2&gt;='1. Inputs'!$G18,'1. Inputs'!$B18,0)</f>
        <v>40000</v>
      </c>
      <c r="DX9" s="52">
        <f>IF(DX$2&gt;='1. Inputs'!$G18,'1. Inputs'!$B18,0)</f>
        <v>40000</v>
      </c>
      <c r="DY9" s="52">
        <f>IF(DY$2&gt;='1. Inputs'!$G18,'1. Inputs'!$B18,0)</f>
        <v>40000</v>
      </c>
      <c r="DZ9" s="52">
        <f>IF(DZ$2&gt;='1. Inputs'!$G18,'1. Inputs'!$B18,0)</f>
        <v>40000</v>
      </c>
      <c r="EA9" s="52">
        <f>IF(EA$2&gt;='1. Inputs'!$G18,'1. Inputs'!$B18,0)</f>
        <v>40000</v>
      </c>
      <c r="EB9" s="52">
        <f>IF(EB$2&gt;='1. Inputs'!$G18,'1. Inputs'!$B18,0)</f>
        <v>40000</v>
      </c>
      <c r="EC9" s="52">
        <f>IF(EC$2&gt;='1. Inputs'!$G18,'1. Inputs'!$B18,0)</f>
        <v>40000</v>
      </c>
      <c r="ED9" s="52">
        <f>IF(ED$2&gt;='1. Inputs'!$G18,'1. Inputs'!$B18,0)</f>
        <v>40000</v>
      </c>
      <c r="EE9" s="52">
        <f>IF(EE$2&gt;='1. Inputs'!$G18,'1. Inputs'!$B18,0)</f>
        <v>40000</v>
      </c>
    </row>
    <row r="10" spans="1:135" x14ac:dyDescent="0.25">
      <c r="A10" s="50" t="s">
        <v>207</v>
      </c>
      <c r="C10" s="52">
        <f>MIN(C9*(1-'1. Inputs'!$B$33),MAX(0,(C$2-'1. Inputs'!$N18)*'1. Inputs'!$M18))</f>
        <v>0</v>
      </c>
      <c r="D10" s="52">
        <f>MIN(D9*(1-'1. Inputs'!$B$33),MAX(0,(D$2-'1. Inputs'!$N18)*'1. Inputs'!$M18))</f>
        <v>0</v>
      </c>
      <c r="E10" s="52">
        <f>MIN(E9*(1-'1. Inputs'!$B$33),MAX(0,(E$2-'1. Inputs'!$N18)*'1. Inputs'!$M18))</f>
        <v>0</v>
      </c>
      <c r="F10" s="52">
        <f>MIN(F9*(1-'1. Inputs'!$B$33),MAX(0,(F$2-'1. Inputs'!$N18)*'1. Inputs'!$M18))</f>
        <v>0</v>
      </c>
      <c r="G10" s="52">
        <f>MIN(G9*(1-'1. Inputs'!$B$33),MAX(0,(G$2-'1. Inputs'!$N18)*'1. Inputs'!$M18))</f>
        <v>0</v>
      </c>
      <c r="H10" s="52">
        <f>MIN(H9*(1-'1. Inputs'!$B$33),MAX(0,(H$2-'1. Inputs'!$N18)*'1. Inputs'!$M18))</f>
        <v>0</v>
      </c>
      <c r="I10" s="52">
        <f>MIN(I9*(1-'1. Inputs'!$B$33),MAX(0,(I$2-'1. Inputs'!$N18)*'1. Inputs'!$M18))</f>
        <v>0</v>
      </c>
      <c r="J10" s="52">
        <f>MIN(J9*(1-'1. Inputs'!$B$33),MAX(0,(J$2-'1. Inputs'!$N18)*'1. Inputs'!$M18))</f>
        <v>0</v>
      </c>
      <c r="K10" s="52">
        <f>MIN(K9*(1-'1. Inputs'!$B$33),MAX(0,(K$2-'1. Inputs'!$N18)*'1. Inputs'!$M18))</f>
        <v>0</v>
      </c>
      <c r="L10" s="52">
        <f>MIN(L9*(1-'1. Inputs'!$B$33),MAX(0,(L$2-'1. Inputs'!$N18)*'1. Inputs'!$M18))</f>
        <v>0</v>
      </c>
      <c r="M10" s="52">
        <f>MIN(M9*(1-'1. Inputs'!$B$33),MAX(0,(M$2-'1. Inputs'!$N18)*'1. Inputs'!$M18))</f>
        <v>0</v>
      </c>
      <c r="N10" s="52">
        <f>MIN(N9*(1-'1. Inputs'!$B$33),MAX(0,(N$2-'1. Inputs'!$N18)*'1. Inputs'!$M18))</f>
        <v>0</v>
      </c>
      <c r="O10" s="52">
        <f>MIN(O9*(1-'1. Inputs'!$B$33),MAX(0,(O$2-'1. Inputs'!$N18)*'1. Inputs'!$M18))</f>
        <v>0</v>
      </c>
      <c r="P10" s="52">
        <f>MIN(P9*(1-'1. Inputs'!$B$33),MAX(0,(P$2-'1. Inputs'!$N18)*'1. Inputs'!$M18))</f>
        <v>0</v>
      </c>
      <c r="Q10" s="52">
        <f>MIN(Q9*(1-'1. Inputs'!$B$33),MAX(0,(Q$2-'1. Inputs'!$N18)*'1. Inputs'!$M18))</f>
        <v>0</v>
      </c>
      <c r="R10" s="52">
        <f>MIN(R9*(1-'1. Inputs'!$B$33),MAX(0,(R$2-'1. Inputs'!$N18)*'1. Inputs'!$M18))</f>
        <v>0</v>
      </c>
      <c r="S10" s="52">
        <f>MIN(S9*(1-'1. Inputs'!$B$33),MAX(0,(S$2-'1. Inputs'!$N18)*'1. Inputs'!$M18))</f>
        <v>0</v>
      </c>
      <c r="T10" s="52">
        <f>MIN(T9*(1-'1. Inputs'!$B$33),MAX(0,(T$2-'1. Inputs'!$N18)*'1. Inputs'!$M18))</f>
        <v>0</v>
      </c>
      <c r="U10" s="52">
        <f>MIN(U9*(1-'1. Inputs'!$B$33),MAX(0,(U$2-'1. Inputs'!$N18)*'1. Inputs'!$M18))</f>
        <v>0</v>
      </c>
      <c r="V10" s="52">
        <f>MIN(V9*(1-'1. Inputs'!$B$33),MAX(0,(V$2-'1. Inputs'!$N18)*'1. Inputs'!$M18))</f>
        <v>0</v>
      </c>
      <c r="W10" s="52">
        <f>MIN(W9*(1-'1. Inputs'!$B$33),MAX(0,(W$2-'1. Inputs'!$N18)*'1. Inputs'!$M18))</f>
        <v>0</v>
      </c>
      <c r="X10" s="52">
        <f>MIN(X9*(1-'1. Inputs'!$B$33),MAX(0,(X$2-'1. Inputs'!$N18)*'1. Inputs'!$M18))</f>
        <v>12000</v>
      </c>
      <c r="Y10" s="52">
        <f>MIN(Y9*(1-'1. Inputs'!$B$33),MAX(0,(Y$2-'1. Inputs'!$N18)*'1. Inputs'!$M18))</f>
        <v>16000</v>
      </c>
      <c r="Z10" s="52">
        <f>MIN(Z9*(1-'1. Inputs'!$B$33),MAX(0,(Z$2-'1. Inputs'!$N18)*'1. Inputs'!$M18))</f>
        <v>20000</v>
      </c>
      <c r="AA10" s="52">
        <f>MIN(AA9*(1-'1. Inputs'!$B$33),MAX(0,(AA$2-'1. Inputs'!$N18)*'1. Inputs'!$M18))</f>
        <v>24000</v>
      </c>
      <c r="AB10" s="52">
        <f>MIN(AB9*(1-'1. Inputs'!$B$33),MAX(0,(AB$2-'1. Inputs'!$N18)*'1. Inputs'!$M18))</f>
        <v>28000</v>
      </c>
      <c r="AC10" s="52">
        <f>MIN(AC9*(1-'1. Inputs'!$B$33),MAX(0,(AC$2-'1. Inputs'!$N18)*'1. Inputs'!$M18))</f>
        <v>32000</v>
      </c>
      <c r="AD10" s="52">
        <f>MIN(AD9*(1-'1. Inputs'!$B$33),MAX(0,(AD$2-'1. Inputs'!$N18)*'1. Inputs'!$M18))</f>
        <v>36000</v>
      </c>
      <c r="AE10" s="52">
        <f>MIN(AE9*(1-'1. Inputs'!$B$33),MAX(0,(AE$2-'1. Inputs'!$N18)*'1. Inputs'!$M18))</f>
        <v>38000</v>
      </c>
      <c r="AF10" s="52">
        <f>MIN(AF9*(1-'1. Inputs'!$B$33),MAX(0,(AF$2-'1. Inputs'!$N18)*'1. Inputs'!$M18))</f>
        <v>38000</v>
      </c>
      <c r="AG10" s="52">
        <f>MIN(AG9*(1-'1. Inputs'!$B$33),MAX(0,(AG$2-'1. Inputs'!$N18)*'1. Inputs'!$M18))</f>
        <v>38000</v>
      </c>
      <c r="AH10" s="52">
        <f>MIN(AH9*(1-'1. Inputs'!$B$33),MAX(0,(AH$2-'1. Inputs'!$N18)*'1. Inputs'!$M18))</f>
        <v>38000</v>
      </c>
      <c r="AI10" s="52">
        <f>MIN(AI9*(1-'1. Inputs'!$B$33),MAX(0,(AI$2-'1. Inputs'!$N18)*'1. Inputs'!$M18))</f>
        <v>38000</v>
      </c>
      <c r="AJ10" s="52">
        <f>MIN(AJ9*(1-'1. Inputs'!$B$33),MAX(0,(AJ$2-'1. Inputs'!$N18)*'1. Inputs'!$M18))</f>
        <v>38000</v>
      </c>
      <c r="AK10" s="52">
        <f>MIN(AK9*(1-'1. Inputs'!$B$33),MAX(0,(AK$2-'1. Inputs'!$N18)*'1. Inputs'!$M18))</f>
        <v>38000</v>
      </c>
      <c r="AL10" s="52">
        <f>MIN(AL9*(1-'1. Inputs'!$B$33),MAX(0,(AL$2-'1. Inputs'!$N18)*'1. Inputs'!$M18))</f>
        <v>38000</v>
      </c>
      <c r="AM10" s="52">
        <f>MIN(AM9*(1-'1. Inputs'!$B$33),MAX(0,(AM$2-'1. Inputs'!$N18)*'1. Inputs'!$M18))</f>
        <v>38000</v>
      </c>
      <c r="AN10" s="52">
        <f>MIN(AN9*(1-'1. Inputs'!$B$33),MAX(0,(AN$2-'1. Inputs'!$N18)*'1. Inputs'!$M18))</f>
        <v>38000</v>
      </c>
      <c r="AO10" s="52">
        <f>MIN(AO9*(1-'1. Inputs'!$B$33),MAX(0,(AO$2-'1. Inputs'!$N18)*'1. Inputs'!$M18))</f>
        <v>38000</v>
      </c>
      <c r="AP10" s="52">
        <f>MIN(AP9*(1-'1. Inputs'!$B$33),MAX(0,(AP$2-'1. Inputs'!$N18)*'1. Inputs'!$M18))</f>
        <v>38000</v>
      </c>
      <c r="AQ10" s="52">
        <f>MIN(AQ9*(1-'1. Inputs'!$B$33),MAX(0,(AQ$2-'1. Inputs'!$N18)*'1. Inputs'!$M18))</f>
        <v>38000</v>
      </c>
      <c r="AR10" s="52">
        <f>MIN(AR9*(1-'1. Inputs'!$B$33),MAX(0,(AR$2-'1. Inputs'!$N18)*'1. Inputs'!$M18))</f>
        <v>38000</v>
      </c>
      <c r="AS10" s="52">
        <f>MIN(AS9*(1-'1. Inputs'!$B$33),MAX(0,(AS$2-'1. Inputs'!$N18)*'1. Inputs'!$M18))</f>
        <v>38000</v>
      </c>
      <c r="AT10" s="52">
        <f>MIN(AT9*(1-'1. Inputs'!$B$33),MAX(0,(AT$2-'1. Inputs'!$N18)*'1. Inputs'!$M18))</f>
        <v>38000</v>
      </c>
      <c r="AU10" s="52">
        <f>MIN(AU9*(1-'1. Inputs'!$B$33),MAX(0,(AU$2-'1. Inputs'!$N18)*'1. Inputs'!$M18))</f>
        <v>38000</v>
      </c>
      <c r="AV10" s="52">
        <f>MIN(AV9*(1-'1. Inputs'!$B$33),MAX(0,(AV$2-'1. Inputs'!$N18)*'1. Inputs'!$M18))</f>
        <v>38000</v>
      </c>
      <c r="AW10" s="52">
        <f>MIN(AW9*(1-'1. Inputs'!$B$33),MAX(0,(AW$2-'1. Inputs'!$N18)*'1. Inputs'!$M18))</f>
        <v>38000</v>
      </c>
      <c r="AX10" s="52">
        <f>MIN(AX9*(1-'1. Inputs'!$B$33),MAX(0,(AX$2-'1. Inputs'!$N18)*'1. Inputs'!$M18))</f>
        <v>38000</v>
      </c>
      <c r="AY10" s="52">
        <f>MIN(AY9*(1-'1. Inputs'!$B$33),MAX(0,(AY$2-'1. Inputs'!$N18)*'1. Inputs'!$M18))</f>
        <v>38000</v>
      </c>
      <c r="AZ10" s="52">
        <f>MIN(AZ9*(1-'1. Inputs'!$B$33),MAX(0,(AZ$2-'1. Inputs'!$N18)*'1. Inputs'!$M18))</f>
        <v>38000</v>
      </c>
      <c r="BA10" s="52">
        <f>MIN(BA9*(1-'1. Inputs'!$B$33),MAX(0,(BA$2-'1. Inputs'!$N18)*'1. Inputs'!$M18))</f>
        <v>38000</v>
      </c>
      <c r="BB10" s="52">
        <f>MIN(BB9*(1-'1. Inputs'!$B$33),MAX(0,(BB$2-'1. Inputs'!$N18)*'1. Inputs'!$M18))</f>
        <v>38000</v>
      </c>
      <c r="BC10" s="52">
        <f>MIN(BC9*(1-'1. Inputs'!$B$33),MAX(0,(BC$2-'1. Inputs'!$N18)*'1. Inputs'!$M18))</f>
        <v>38000</v>
      </c>
      <c r="BD10" s="52">
        <f>MIN(BD9*(1-'1. Inputs'!$B$33),MAX(0,(BD$2-'1. Inputs'!$N18)*'1. Inputs'!$M18))</f>
        <v>38000</v>
      </c>
      <c r="BE10" s="52">
        <f>MIN(BE9*(1-'1. Inputs'!$B$33),MAX(0,(BE$2-'1. Inputs'!$N18)*'1. Inputs'!$M18))</f>
        <v>38000</v>
      </c>
      <c r="BF10" s="52">
        <f>MIN(BF9*(1-'1. Inputs'!$B$33),MAX(0,(BF$2-'1. Inputs'!$N18)*'1. Inputs'!$M18))</f>
        <v>38000</v>
      </c>
      <c r="BG10" s="52">
        <f>MIN(BG9*(1-'1. Inputs'!$B$33),MAX(0,(BG$2-'1. Inputs'!$N18)*'1. Inputs'!$M18))</f>
        <v>38000</v>
      </c>
      <c r="BH10" s="52">
        <f>MIN(BH9*(1-'1. Inputs'!$B$33),MAX(0,(BH$2-'1. Inputs'!$N18)*'1. Inputs'!$M18))</f>
        <v>38000</v>
      </c>
      <c r="BI10" s="52">
        <f>MIN(BI9*(1-'1. Inputs'!$B$33),MAX(0,(BI$2-'1. Inputs'!$N18)*'1. Inputs'!$M18))</f>
        <v>38000</v>
      </c>
      <c r="BJ10" s="52">
        <f>MIN(BJ9*(1-'1. Inputs'!$B$33),MAX(0,(BJ$2-'1. Inputs'!$N18)*'1. Inputs'!$M18))</f>
        <v>38000</v>
      </c>
      <c r="BK10" s="52">
        <f>MIN(BK9*(1-'1. Inputs'!$B$33),MAX(0,(BK$2-'1. Inputs'!$N18)*'1. Inputs'!$M18))</f>
        <v>38000</v>
      </c>
      <c r="BL10" s="52">
        <f>MIN(BL9*(1-'1. Inputs'!$B$33),MAX(0,(BL$2-'1. Inputs'!$N18)*'1. Inputs'!$M18))</f>
        <v>38000</v>
      </c>
      <c r="BM10" s="52">
        <f>MIN(BM9*(1-'1. Inputs'!$B$33),MAX(0,(BM$2-'1. Inputs'!$N18)*'1. Inputs'!$M18))</f>
        <v>38000</v>
      </c>
      <c r="BN10" s="52">
        <f>MIN(BN9*(1-'1. Inputs'!$B$33),MAX(0,(BN$2-'1. Inputs'!$N18)*'1. Inputs'!$M18))</f>
        <v>38000</v>
      </c>
      <c r="BO10" s="52">
        <f>MIN(BO9*(1-'1. Inputs'!$B$33),MAX(0,(BO$2-'1. Inputs'!$N18)*'1. Inputs'!$M18))</f>
        <v>38000</v>
      </c>
      <c r="BP10" s="52">
        <f>MIN(BP9*(1-'1. Inputs'!$B$33),MAX(0,(BP$2-'1. Inputs'!$N18)*'1. Inputs'!$M18))</f>
        <v>38000</v>
      </c>
      <c r="BQ10" s="52">
        <f>MIN(BQ9*(1-'1. Inputs'!$B$33),MAX(0,(BQ$2-'1. Inputs'!$N18)*'1. Inputs'!$M18))</f>
        <v>38000</v>
      </c>
      <c r="BR10" s="52">
        <f>MIN(BR9*(1-'1. Inputs'!$B$33),MAX(0,(BR$2-'1. Inputs'!$N18)*'1. Inputs'!$M18))</f>
        <v>38000</v>
      </c>
      <c r="BS10" s="52">
        <f>MIN(BS9*(1-'1. Inputs'!$B$33),MAX(0,(BS$2-'1. Inputs'!$N18)*'1. Inputs'!$M18))</f>
        <v>38000</v>
      </c>
      <c r="BT10" s="52">
        <f>MIN(BT9*(1-'1. Inputs'!$B$33),MAX(0,(BT$2-'1. Inputs'!$N18)*'1. Inputs'!$M18))</f>
        <v>38000</v>
      </c>
      <c r="BU10" s="52">
        <f>MIN(BU9*(1-'1. Inputs'!$B$33),MAX(0,(BU$2-'1. Inputs'!$N18)*'1. Inputs'!$M18))</f>
        <v>38000</v>
      </c>
      <c r="BV10" s="52">
        <f>MIN(BV9*(1-'1. Inputs'!$B$33),MAX(0,(BV$2-'1. Inputs'!$N18)*'1. Inputs'!$M18))</f>
        <v>38000</v>
      </c>
      <c r="BW10" s="52">
        <f>MIN(BW9*(1-'1. Inputs'!$B$33),MAX(0,(BW$2-'1. Inputs'!$N18)*'1. Inputs'!$M18))</f>
        <v>38000</v>
      </c>
      <c r="BX10" s="52">
        <f>MIN(BX9*(1-'1. Inputs'!$B$33),MAX(0,(BX$2-'1. Inputs'!$N18)*'1. Inputs'!$M18))</f>
        <v>38000</v>
      </c>
      <c r="BY10" s="52">
        <f>MIN(BY9*(1-'1. Inputs'!$B$33),MAX(0,(BY$2-'1. Inputs'!$N18)*'1. Inputs'!$M18))</f>
        <v>38000</v>
      </c>
      <c r="BZ10" s="52">
        <f>MIN(BZ9*(1-'1. Inputs'!$B$33),MAX(0,(BZ$2-'1. Inputs'!$N18)*'1. Inputs'!$M18))</f>
        <v>38000</v>
      </c>
      <c r="CA10" s="52">
        <f>MIN(CA9*(1-'1. Inputs'!$B$33),MAX(0,(CA$2-'1. Inputs'!$N18)*'1. Inputs'!$M18))</f>
        <v>38000</v>
      </c>
      <c r="CB10" s="52">
        <f>MIN(CB9*(1-'1. Inputs'!$B$33),MAX(0,(CB$2-'1. Inputs'!$N18)*'1. Inputs'!$M18))</f>
        <v>38000</v>
      </c>
      <c r="CC10" s="52">
        <f>MIN(CC9*(1-'1. Inputs'!$B$33),MAX(0,(CC$2-'1. Inputs'!$N18)*'1. Inputs'!$M18))</f>
        <v>38000</v>
      </c>
      <c r="CD10" s="52">
        <f>MIN(CD9*(1-'1. Inputs'!$B$33),MAX(0,(CD$2-'1. Inputs'!$N18)*'1. Inputs'!$M18))</f>
        <v>38000</v>
      </c>
      <c r="CE10" s="52">
        <f>MIN(CE9*(1-'1. Inputs'!$B$33),MAX(0,(CE$2-'1. Inputs'!$N18)*'1. Inputs'!$M18))</f>
        <v>38000</v>
      </c>
      <c r="CF10" s="52">
        <f>MIN(CF9*(1-'1. Inputs'!$B$33),MAX(0,(CF$2-'1. Inputs'!$N18)*'1. Inputs'!$M18))</f>
        <v>38000</v>
      </c>
      <c r="CG10" s="52">
        <f>MIN(CG9*(1-'1. Inputs'!$B$33),MAX(0,(CG$2-'1. Inputs'!$N18)*'1. Inputs'!$M18))</f>
        <v>38000</v>
      </c>
      <c r="CH10" s="52">
        <f>MIN(CH9*(1-'1. Inputs'!$B$33),MAX(0,(CH$2-'1. Inputs'!$N18)*'1. Inputs'!$M18))</f>
        <v>38000</v>
      </c>
      <c r="CI10" s="52">
        <f>MIN(CI9*(1-'1. Inputs'!$B$33),MAX(0,(CI$2-'1. Inputs'!$N18)*'1. Inputs'!$M18))</f>
        <v>38000</v>
      </c>
      <c r="CJ10" s="52">
        <f>MIN(CJ9*(1-'1. Inputs'!$B$33),MAX(0,(CJ$2-'1. Inputs'!$N18)*'1. Inputs'!$M18))</f>
        <v>38000</v>
      </c>
      <c r="CK10" s="52">
        <f>MIN(CK9*(1-'1. Inputs'!$B$33),MAX(0,(CK$2-'1. Inputs'!$N18)*'1. Inputs'!$M18))</f>
        <v>38000</v>
      </c>
      <c r="CL10" s="52">
        <f>MIN(CL9*(1-'1. Inputs'!$B$33),MAX(0,(CL$2-'1. Inputs'!$N18)*'1. Inputs'!$M18))</f>
        <v>38000</v>
      </c>
      <c r="CM10" s="52">
        <f>MIN(CM9*(1-'1. Inputs'!$B$33),MAX(0,(CM$2-'1. Inputs'!$N18)*'1. Inputs'!$M18))</f>
        <v>38000</v>
      </c>
      <c r="CN10" s="52">
        <f>MIN(CN9*(1-'1. Inputs'!$B$33),MAX(0,(CN$2-'1. Inputs'!$N18)*'1. Inputs'!$M18))</f>
        <v>38000</v>
      </c>
      <c r="CO10" s="52">
        <f>MIN(CO9*(1-'1. Inputs'!$B$33),MAX(0,(CO$2-'1. Inputs'!$N18)*'1. Inputs'!$M18))</f>
        <v>38000</v>
      </c>
      <c r="CP10" s="52">
        <f>MIN(CP9*(1-'1. Inputs'!$B$33),MAX(0,(CP$2-'1. Inputs'!$N18)*'1. Inputs'!$M18))</f>
        <v>38000</v>
      </c>
      <c r="CQ10" s="52">
        <f>MIN(CQ9*(1-'1. Inputs'!$B$33),MAX(0,(CQ$2-'1. Inputs'!$N18)*'1. Inputs'!$M18))</f>
        <v>38000</v>
      </c>
      <c r="CR10" s="52">
        <f>MIN(CR9*(1-'1. Inputs'!$B$33),MAX(0,(CR$2-'1. Inputs'!$N18)*'1. Inputs'!$M18))</f>
        <v>38000</v>
      </c>
      <c r="CS10" s="52">
        <f>MIN(CS9*(1-'1. Inputs'!$B$33),MAX(0,(CS$2-'1. Inputs'!$N18)*'1. Inputs'!$M18))</f>
        <v>38000</v>
      </c>
      <c r="CT10" s="52">
        <f>MIN(CT9*(1-'1. Inputs'!$B$33),MAX(0,(CT$2-'1. Inputs'!$N18)*'1. Inputs'!$M18))</f>
        <v>38000</v>
      </c>
      <c r="CU10" s="52">
        <f>MIN(CU9*(1-'1. Inputs'!$B$33),MAX(0,(CU$2-'1. Inputs'!$N18)*'1. Inputs'!$M18))</f>
        <v>38000</v>
      </c>
      <c r="CV10" s="52">
        <f>MIN(CV9*(1-'1. Inputs'!$B$33),MAX(0,(CV$2-'1. Inputs'!$N18)*'1. Inputs'!$M18))</f>
        <v>38000</v>
      </c>
      <c r="CW10" s="52">
        <f>MIN(CW9*(1-'1. Inputs'!$B$33),MAX(0,(CW$2-'1. Inputs'!$N18)*'1. Inputs'!$M18))</f>
        <v>38000</v>
      </c>
      <c r="CX10" s="52">
        <f>MIN(CX9*(1-'1. Inputs'!$B$33),MAX(0,(CX$2-'1. Inputs'!$N18)*'1. Inputs'!$M18))</f>
        <v>38000</v>
      </c>
      <c r="CY10" s="52">
        <f>MIN(CY9*(1-'1. Inputs'!$B$33),MAX(0,(CY$2-'1. Inputs'!$N18)*'1. Inputs'!$M18))</f>
        <v>38000</v>
      </c>
      <c r="CZ10" s="52">
        <f>MIN(CZ9*(1-'1. Inputs'!$B$33),MAX(0,(CZ$2-'1. Inputs'!$N18)*'1. Inputs'!$M18))</f>
        <v>38000</v>
      </c>
      <c r="DA10" s="52">
        <f>MIN(DA9*(1-'1. Inputs'!$B$33),MAX(0,(DA$2-'1. Inputs'!$N18)*'1. Inputs'!$M18))</f>
        <v>38000</v>
      </c>
      <c r="DB10" s="52">
        <f>MIN(DB9*(1-'1. Inputs'!$B$33),MAX(0,(DB$2-'1. Inputs'!$N18)*'1. Inputs'!$M18))</f>
        <v>38000</v>
      </c>
      <c r="DC10" s="52">
        <f>MIN(DC9*(1-'1. Inputs'!$B$33),MAX(0,(DC$2-'1. Inputs'!$N18)*'1. Inputs'!$M18))</f>
        <v>38000</v>
      </c>
      <c r="DD10" s="52">
        <f>MIN(DD9*(1-'1. Inputs'!$B$33),MAX(0,(DD$2-'1. Inputs'!$N18)*'1. Inputs'!$M18))</f>
        <v>38000</v>
      </c>
      <c r="DE10" s="52">
        <f>MIN(DE9*(1-'1. Inputs'!$B$33),MAX(0,(DE$2-'1. Inputs'!$N18)*'1. Inputs'!$M18))</f>
        <v>38000</v>
      </c>
      <c r="DF10" s="52">
        <f>MIN(DF9*(1-'1. Inputs'!$B$33),MAX(0,(DF$2-'1. Inputs'!$N18)*'1. Inputs'!$M18))</f>
        <v>38000</v>
      </c>
      <c r="DG10" s="52">
        <f>MIN(DG9*(1-'1. Inputs'!$B$33),MAX(0,(DG$2-'1. Inputs'!$N18)*'1. Inputs'!$M18))</f>
        <v>38000</v>
      </c>
      <c r="DH10" s="52">
        <f>MIN(DH9*(1-'1. Inputs'!$B$33),MAX(0,(DH$2-'1. Inputs'!$N18)*'1. Inputs'!$M18))</f>
        <v>38000</v>
      </c>
      <c r="DI10" s="52">
        <f>MIN(DI9*(1-'1. Inputs'!$B$33),MAX(0,(DI$2-'1. Inputs'!$N18)*'1. Inputs'!$M18))</f>
        <v>38000</v>
      </c>
      <c r="DJ10" s="52">
        <f>MIN(DJ9*(1-'1. Inputs'!$B$33),MAX(0,(DJ$2-'1. Inputs'!$N18)*'1. Inputs'!$M18))</f>
        <v>38000</v>
      </c>
      <c r="DK10" s="52">
        <f>MIN(DK9*(1-'1. Inputs'!$B$33),MAX(0,(DK$2-'1. Inputs'!$N18)*'1. Inputs'!$M18))</f>
        <v>38000</v>
      </c>
      <c r="DL10" s="52">
        <f>MIN(DL9*(1-'1. Inputs'!$B$33),MAX(0,(DL$2-'1. Inputs'!$N18)*'1. Inputs'!$M18))</f>
        <v>38000</v>
      </c>
      <c r="DM10" s="52">
        <f>MIN(DM9*(1-'1. Inputs'!$B$33),MAX(0,(DM$2-'1. Inputs'!$N18)*'1. Inputs'!$M18))</f>
        <v>38000</v>
      </c>
      <c r="DN10" s="52">
        <f>MIN(DN9*(1-'1. Inputs'!$B$33),MAX(0,(DN$2-'1. Inputs'!$N18)*'1. Inputs'!$M18))</f>
        <v>38000</v>
      </c>
      <c r="DO10" s="52">
        <f>MIN(DO9*(1-'1. Inputs'!$B$33),MAX(0,(DO$2-'1. Inputs'!$N18)*'1. Inputs'!$M18))</f>
        <v>38000</v>
      </c>
      <c r="DP10" s="52">
        <f>MIN(DP9*(1-'1. Inputs'!$B$33),MAX(0,(DP$2-'1. Inputs'!$N18)*'1. Inputs'!$M18))</f>
        <v>38000</v>
      </c>
      <c r="DQ10" s="52">
        <f>MIN(DQ9*(1-'1. Inputs'!$B$33),MAX(0,(DQ$2-'1. Inputs'!$N18)*'1. Inputs'!$M18))</f>
        <v>38000</v>
      </c>
      <c r="DR10" s="52">
        <f>MIN(DR9*(1-'1. Inputs'!$B$33),MAX(0,(DR$2-'1. Inputs'!$N18)*'1. Inputs'!$M18))</f>
        <v>38000</v>
      </c>
      <c r="DS10" s="52">
        <f>MIN(DS9*(1-'1. Inputs'!$B$33),MAX(0,(DS$2-'1. Inputs'!$N18)*'1. Inputs'!$M18))</f>
        <v>38000</v>
      </c>
      <c r="DT10" s="52">
        <f>MIN(DT9*(1-'1. Inputs'!$B$33),MAX(0,(DT$2-'1. Inputs'!$N18)*'1. Inputs'!$M18))</f>
        <v>38000</v>
      </c>
      <c r="DU10" s="52">
        <f>MIN(DU9*(1-'1. Inputs'!$B$33),MAX(0,(DU$2-'1. Inputs'!$N18)*'1. Inputs'!$M18))</f>
        <v>38000</v>
      </c>
      <c r="DV10" s="52">
        <f>MIN(DV9*(1-'1. Inputs'!$B$33),MAX(0,(DV$2-'1. Inputs'!$N18)*'1. Inputs'!$M18))</f>
        <v>38000</v>
      </c>
      <c r="DW10" s="52">
        <f>MIN(DW9*(1-'1. Inputs'!$B$33),MAX(0,(DW$2-'1. Inputs'!$N18)*'1. Inputs'!$M18))</f>
        <v>38000</v>
      </c>
      <c r="DX10" s="52">
        <f>MIN(DX9*(1-'1. Inputs'!$B$33),MAX(0,(DX$2-'1. Inputs'!$N18)*'1. Inputs'!$M18))</f>
        <v>38000</v>
      </c>
      <c r="DY10" s="52">
        <f>MIN(DY9*(1-'1. Inputs'!$B$33),MAX(0,(DY$2-'1. Inputs'!$N18)*'1. Inputs'!$M18))</f>
        <v>38000</v>
      </c>
      <c r="DZ10" s="52">
        <f>MIN(DZ9*(1-'1. Inputs'!$B$33),MAX(0,(DZ$2-'1. Inputs'!$N18)*'1. Inputs'!$M18))</f>
        <v>38000</v>
      </c>
      <c r="EA10" s="52">
        <f>MIN(EA9*(1-'1. Inputs'!$B$33),MAX(0,(EA$2-'1. Inputs'!$N18)*'1. Inputs'!$M18))</f>
        <v>38000</v>
      </c>
      <c r="EB10" s="52">
        <f>MIN(EB9*(1-'1. Inputs'!$B$33),MAX(0,(EB$2-'1. Inputs'!$N18)*'1. Inputs'!$M18))</f>
        <v>38000</v>
      </c>
      <c r="EC10" s="52">
        <f>MIN(EC9*(1-'1. Inputs'!$B$33),MAX(0,(EC$2-'1. Inputs'!$N18)*'1. Inputs'!$M18))</f>
        <v>38000</v>
      </c>
      <c r="ED10" s="52">
        <f>MIN(ED9*(1-'1. Inputs'!$B$33),MAX(0,(ED$2-'1. Inputs'!$N18)*'1. Inputs'!$M18))</f>
        <v>38000</v>
      </c>
      <c r="EE10" s="52">
        <f>MIN(EE9*(1-'1. Inputs'!$B$33),MAX(0,(EE$2-'1. Inputs'!$N18)*'1. Inputs'!$M18))</f>
        <v>38000</v>
      </c>
    </row>
    <row r="11" spans="1:135" x14ac:dyDescent="0.25">
      <c r="A11" s="50" t="s">
        <v>208</v>
      </c>
      <c r="C11" s="52">
        <f>C10</f>
        <v>0</v>
      </c>
      <c r="D11" s="52">
        <f t="shared" ref="D11:AI11" si="5">MAX(0,D10-C10)</f>
        <v>0</v>
      </c>
      <c r="E11" s="52">
        <f t="shared" si="5"/>
        <v>0</v>
      </c>
      <c r="F11" s="52">
        <f t="shared" si="5"/>
        <v>0</v>
      </c>
      <c r="G11" s="52">
        <f t="shared" si="5"/>
        <v>0</v>
      </c>
      <c r="H11" s="52">
        <f t="shared" si="5"/>
        <v>0</v>
      </c>
      <c r="I11" s="52">
        <f t="shared" si="5"/>
        <v>0</v>
      </c>
      <c r="J11" s="52">
        <f t="shared" si="5"/>
        <v>0</v>
      </c>
      <c r="K11" s="52">
        <f t="shared" si="5"/>
        <v>0</v>
      </c>
      <c r="L11" s="52">
        <f t="shared" si="5"/>
        <v>0</v>
      </c>
      <c r="M11" s="52">
        <f t="shared" si="5"/>
        <v>0</v>
      </c>
      <c r="N11" s="52">
        <f t="shared" si="5"/>
        <v>0</v>
      </c>
      <c r="O11" s="52">
        <f t="shared" si="5"/>
        <v>0</v>
      </c>
      <c r="P11" s="52">
        <f t="shared" si="5"/>
        <v>0</v>
      </c>
      <c r="Q11" s="52">
        <f t="shared" si="5"/>
        <v>0</v>
      </c>
      <c r="R11" s="52">
        <f t="shared" si="5"/>
        <v>0</v>
      </c>
      <c r="S11" s="52">
        <f t="shared" si="5"/>
        <v>0</v>
      </c>
      <c r="T11" s="52">
        <f t="shared" si="5"/>
        <v>0</v>
      </c>
      <c r="U11" s="52">
        <f t="shared" si="5"/>
        <v>0</v>
      </c>
      <c r="V11" s="52">
        <f t="shared" si="5"/>
        <v>0</v>
      </c>
      <c r="W11" s="52">
        <f t="shared" si="5"/>
        <v>0</v>
      </c>
      <c r="X11" s="52">
        <f t="shared" si="5"/>
        <v>12000</v>
      </c>
      <c r="Y11" s="52">
        <f t="shared" si="5"/>
        <v>4000</v>
      </c>
      <c r="Z11" s="52">
        <f t="shared" si="5"/>
        <v>4000</v>
      </c>
      <c r="AA11" s="52">
        <f t="shared" si="5"/>
        <v>4000</v>
      </c>
      <c r="AB11" s="52">
        <f t="shared" si="5"/>
        <v>4000</v>
      </c>
      <c r="AC11" s="52">
        <f t="shared" si="5"/>
        <v>4000</v>
      </c>
      <c r="AD11" s="52">
        <f t="shared" si="5"/>
        <v>4000</v>
      </c>
      <c r="AE11" s="52">
        <f t="shared" si="5"/>
        <v>2000</v>
      </c>
      <c r="AF11" s="52">
        <f t="shared" si="5"/>
        <v>0</v>
      </c>
      <c r="AG11" s="52">
        <f t="shared" si="5"/>
        <v>0</v>
      </c>
      <c r="AH11" s="52">
        <f t="shared" si="5"/>
        <v>0</v>
      </c>
      <c r="AI11" s="52">
        <f t="shared" si="5"/>
        <v>0</v>
      </c>
      <c r="AJ11" s="52">
        <f t="shared" ref="AJ11:BO11" si="6">MAX(0,AJ10-AI10)</f>
        <v>0</v>
      </c>
      <c r="AK11" s="52">
        <f t="shared" si="6"/>
        <v>0</v>
      </c>
      <c r="AL11" s="52">
        <f t="shared" si="6"/>
        <v>0</v>
      </c>
      <c r="AM11" s="52">
        <f t="shared" si="6"/>
        <v>0</v>
      </c>
      <c r="AN11" s="52">
        <f t="shared" si="6"/>
        <v>0</v>
      </c>
      <c r="AO11" s="52">
        <f t="shared" si="6"/>
        <v>0</v>
      </c>
      <c r="AP11" s="52">
        <f t="shared" si="6"/>
        <v>0</v>
      </c>
      <c r="AQ11" s="52">
        <f t="shared" si="6"/>
        <v>0</v>
      </c>
      <c r="AR11" s="52">
        <f t="shared" si="6"/>
        <v>0</v>
      </c>
      <c r="AS11" s="52">
        <f t="shared" si="6"/>
        <v>0</v>
      </c>
      <c r="AT11" s="52">
        <f t="shared" si="6"/>
        <v>0</v>
      </c>
      <c r="AU11" s="52">
        <f t="shared" si="6"/>
        <v>0</v>
      </c>
      <c r="AV11" s="52">
        <f t="shared" si="6"/>
        <v>0</v>
      </c>
      <c r="AW11" s="52">
        <f t="shared" si="6"/>
        <v>0</v>
      </c>
      <c r="AX11" s="52">
        <f t="shared" si="6"/>
        <v>0</v>
      </c>
      <c r="AY11" s="52">
        <f t="shared" si="6"/>
        <v>0</v>
      </c>
      <c r="AZ11" s="52">
        <f t="shared" si="6"/>
        <v>0</v>
      </c>
      <c r="BA11" s="52">
        <f t="shared" si="6"/>
        <v>0</v>
      </c>
      <c r="BB11" s="52">
        <f t="shared" si="6"/>
        <v>0</v>
      </c>
      <c r="BC11" s="52">
        <f t="shared" si="6"/>
        <v>0</v>
      </c>
      <c r="BD11" s="52">
        <f t="shared" si="6"/>
        <v>0</v>
      </c>
      <c r="BE11" s="52">
        <f t="shared" si="6"/>
        <v>0</v>
      </c>
      <c r="BF11" s="52">
        <f t="shared" si="6"/>
        <v>0</v>
      </c>
      <c r="BG11" s="52">
        <f t="shared" si="6"/>
        <v>0</v>
      </c>
      <c r="BH11" s="52">
        <f t="shared" si="6"/>
        <v>0</v>
      </c>
      <c r="BI11" s="52">
        <f t="shared" si="6"/>
        <v>0</v>
      </c>
      <c r="BJ11" s="52">
        <f t="shared" si="6"/>
        <v>0</v>
      </c>
      <c r="BK11" s="52">
        <f t="shared" si="6"/>
        <v>0</v>
      </c>
      <c r="BL11" s="52">
        <f t="shared" si="6"/>
        <v>0</v>
      </c>
      <c r="BM11" s="52">
        <f t="shared" si="6"/>
        <v>0</v>
      </c>
      <c r="BN11" s="52">
        <f t="shared" si="6"/>
        <v>0</v>
      </c>
      <c r="BO11" s="52">
        <f t="shared" si="6"/>
        <v>0</v>
      </c>
      <c r="BP11" s="52">
        <f t="shared" ref="BP11:CU11" si="7">MAX(0,BP10-BO10)</f>
        <v>0</v>
      </c>
      <c r="BQ11" s="52">
        <f t="shared" si="7"/>
        <v>0</v>
      </c>
      <c r="BR11" s="52">
        <f t="shared" si="7"/>
        <v>0</v>
      </c>
      <c r="BS11" s="52">
        <f t="shared" si="7"/>
        <v>0</v>
      </c>
      <c r="BT11" s="52">
        <f t="shared" si="7"/>
        <v>0</v>
      </c>
      <c r="BU11" s="52">
        <f t="shared" si="7"/>
        <v>0</v>
      </c>
      <c r="BV11" s="52">
        <f t="shared" si="7"/>
        <v>0</v>
      </c>
      <c r="BW11" s="52">
        <f t="shared" si="7"/>
        <v>0</v>
      </c>
      <c r="BX11" s="52">
        <f t="shared" si="7"/>
        <v>0</v>
      </c>
      <c r="BY11" s="52">
        <f t="shared" si="7"/>
        <v>0</v>
      </c>
      <c r="BZ11" s="52">
        <f t="shared" si="7"/>
        <v>0</v>
      </c>
      <c r="CA11" s="52">
        <f t="shared" si="7"/>
        <v>0</v>
      </c>
      <c r="CB11" s="52">
        <f t="shared" si="7"/>
        <v>0</v>
      </c>
      <c r="CC11" s="52">
        <f t="shared" si="7"/>
        <v>0</v>
      </c>
      <c r="CD11" s="52">
        <f t="shared" si="7"/>
        <v>0</v>
      </c>
      <c r="CE11" s="52">
        <f t="shared" si="7"/>
        <v>0</v>
      </c>
      <c r="CF11" s="52">
        <f t="shared" si="7"/>
        <v>0</v>
      </c>
      <c r="CG11" s="52">
        <f t="shared" si="7"/>
        <v>0</v>
      </c>
      <c r="CH11" s="52">
        <f t="shared" si="7"/>
        <v>0</v>
      </c>
      <c r="CI11" s="52">
        <f t="shared" si="7"/>
        <v>0</v>
      </c>
      <c r="CJ11" s="52">
        <f t="shared" si="7"/>
        <v>0</v>
      </c>
      <c r="CK11" s="52">
        <f t="shared" si="7"/>
        <v>0</v>
      </c>
      <c r="CL11" s="52">
        <f t="shared" si="7"/>
        <v>0</v>
      </c>
      <c r="CM11" s="52">
        <f t="shared" si="7"/>
        <v>0</v>
      </c>
      <c r="CN11" s="52">
        <f t="shared" si="7"/>
        <v>0</v>
      </c>
      <c r="CO11" s="52">
        <f t="shared" si="7"/>
        <v>0</v>
      </c>
      <c r="CP11" s="52">
        <f t="shared" si="7"/>
        <v>0</v>
      </c>
      <c r="CQ11" s="52">
        <f t="shared" si="7"/>
        <v>0</v>
      </c>
      <c r="CR11" s="52">
        <f t="shared" si="7"/>
        <v>0</v>
      </c>
      <c r="CS11" s="52">
        <f t="shared" si="7"/>
        <v>0</v>
      </c>
      <c r="CT11" s="52">
        <f t="shared" si="7"/>
        <v>0</v>
      </c>
      <c r="CU11" s="52">
        <f t="shared" si="7"/>
        <v>0</v>
      </c>
      <c r="CV11" s="52">
        <f t="shared" ref="CV11:EA11" si="8">MAX(0,CV10-CU10)</f>
        <v>0</v>
      </c>
      <c r="CW11" s="52">
        <f t="shared" si="8"/>
        <v>0</v>
      </c>
      <c r="CX11" s="52">
        <f t="shared" si="8"/>
        <v>0</v>
      </c>
      <c r="CY11" s="52">
        <f t="shared" si="8"/>
        <v>0</v>
      </c>
      <c r="CZ11" s="52">
        <f t="shared" si="8"/>
        <v>0</v>
      </c>
      <c r="DA11" s="52">
        <f t="shared" si="8"/>
        <v>0</v>
      </c>
      <c r="DB11" s="52">
        <f t="shared" si="8"/>
        <v>0</v>
      </c>
      <c r="DC11" s="52">
        <f t="shared" si="8"/>
        <v>0</v>
      </c>
      <c r="DD11" s="52">
        <f t="shared" si="8"/>
        <v>0</v>
      </c>
      <c r="DE11" s="52">
        <f t="shared" si="8"/>
        <v>0</v>
      </c>
      <c r="DF11" s="52">
        <f t="shared" si="8"/>
        <v>0</v>
      </c>
      <c r="DG11" s="52">
        <f t="shared" si="8"/>
        <v>0</v>
      </c>
      <c r="DH11" s="52">
        <f t="shared" si="8"/>
        <v>0</v>
      </c>
      <c r="DI11" s="52">
        <f t="shared" si="8"/>
        <v>0</v>
      </c>
      <c r="DJ11" s="52">
        <f t="shared" si="8"/>
        <v>0</v>
      </c>
      <c r="DK11" s="52">
        <f t="shared" si="8"/>
        <v>0</v>
      </c>
      <c r="DL11" s="52">
        <f t="shared" si="8"/>
        <v>0</v>
      </c>
      <c r="DM11" s="52">
        <f t="shared" si="8"/>
        <v>0</v>
      </c>
      <c r="DN11" s="52">
        <f t="shared" si="8"/>
        <v>0</v>
      </c>
      <c r="DO11" s="52">
        <f t="shared" si="8"/>
        <v>0</v>
      </c>
      <c r="DP11" s="52">
        <f t="shared" si="8"/>
        <v>0</v>
      </c>
      <c r="DQ11" s="52">
        <f t="shared" si="8"/>
        <v>0</v>
      </c>
      <c r="DR11" s="52">
        <f t="shared" si="8"/>
        <v>0</v>
      </c>
      <c r="DS11" s="52">
        <f t="shared" si="8"/>
        <v>0</v>
      </c>
      <c r="DT11" s="52">
        <f t="shared" si="8"/>
        <v>0</v>
      </c>
      <c r="DU11" s="52">
        <f t="shared" si="8"/>
        <v>0</v>
      </c>
      <c r="DV11" s="52">
        <f t="shared" si="8"/>
        <v>0</v>
      </c>
      <c r="DW11" s="52">
        <f t="shared" si="8"/>
        <v>0</v>
      </c>
      <c r="DX11" s="52">
        <f t="shared" si="8"/>
        <v>0</v>
      </c>
      <c r="DY11" s="52">
        <f t="shared" si="8"/>
        <v>0</v>
      </c>
      <c r="DZ11" s="52">
        <f t="shared" si="8"/>
        <v>0</v>
      </c>
      <c r="EA11" s="52">
        <f t="shared" si="8"/>
        <v>0</v>
      </c>
      <c r="EB11" s="52">
        <f t="shared" ref="EB11:FG11" si="9">MAX(0,EB10-EA10)</f>
        <v>0</v>
      </c>
      <c r="EC11" s="52">
        <f t="shared" si="9"/>
        <v>0</v>
      </c>
      <c r="ED11" s="52">
        <f t="shared" si="9"/>
        <v>0</v>
      </c>
      <c r="EE11" s="52">
        <f t="shared" si="9"/>
        <v>0</v>
      </c>
    </row>
    <row r="12" spans="1:135" x14ac:dyDescent="0.25">
      <c r="A12" s="50" t="s">
        <v>209</v>
      </c>
      <c r="C12" s="52">
        <f>IF(C$2&gt;='1. Inputs'!$G18+'1. Inputs'!$B$32*12,C10/MAX('1. Inputs'!$B$32*12,1),0)</f>
        <v>0</v>
      </c>
      <c r="D12" s="52">
        <f>IF(D$2&gt;='1. Inputs'!$G18+'1. Inputs'!$B$32*12,D10/MAX('1. Inputs'!$B$32*12,1),0)</f>
        <v>0</v>
      </c>
      <c r="E12" s="52">
        <f>IF(E$2&gt;='1. Inputs'!$G18+'1. Inputs'!$B$32*12,E10/MAX('1. Inputs'!$B$32*12,1),0)</f>
        <v>0</v>
      </c>
      <c r="F12" s="52">
        <f>IF(F$2&gt;='1. Inputs'!$G18+'1. Inputs'!$B$32*12,F10/MAX('1. Inputs'!$B$32*12,1),0)</f>
        <v>0</v>
      </c>
      <c r="G12" s="52">
        <f>IF(G$2&gt;='1. Inputs'!$G18+'1. Inputs'!$B$32*12,G10/MAX('1. Inputs'!$B$32*12,1),0)</f>
        <v>0</v>
      </c>
      <c r="H12" s="52">
        <f>IF(H$2&gt;='1. Inputs'!$G18+'1. Inputs'!$B$32*12,H10/MAX('1. Inputs'!$B$32*12,1),0)</f>
        <v>0</v>
      </c>
      <c r="I12" s="52">
        <f>IF(I$2&gt;='1. Inputs'!$G18+'1. Inputs'!$B$32*12,I10/MAX('1. Inputs'!$B$32*12,1),0)</f>
        <v>0</v>
      </c>
      <c r="J12" s="52">
        <f>IF(J$2&gt;='1. Inputs'!$G18+'1. Inputs'!$B$32*12,J10/MAX('1. Inputs'!$B$32*12,1),0)</f>
        <v>0</v>
      </c>
      <c r="K12" s="52">
        <f>IF(K$2&gt;='1. Inputs'!$G18+'1. Inputs'!$B$32*12,K10/MAX('1. Inputs'!$B$32*12,1),0)</f>
        <v>0</v>
      </c>
      <c r="L12" s="52">
        <f>IF(L$2&gt;='1. Inputs'!$G18+'1. Inputs'!$B$32*12,L10/MAX('1. Inputs'!$B$32*12,1),0)</f>
        <v>0</v>
      </c>
      <c r="M12" s="52">
        <f>IF(M$2&gt;='1. Inputs'!$G18+'1. Inputs'!$B$32*12,M10/MAX('1. Inputs'!$B$32*12,1),0)</f>
        <v>0</v>
      </c>
      <c r="N12" s="52">
        <f>IF(N$2&gt;='1. Inputs'!$G18+'1. Inputs'!$B$32*12,N10/MAX('1. Inputs'!$B$32*12,1),0)</f>
        <v>0</v>
      </c>
      <c r="O12" s="52">
        <f>IF(O$2&gt;='1. Inputs'!$G18+'1. Inputs'!$B$32*12,O10/MAX('1. Inputs'!$B$32*12,1),0)</f>
        <v>0</v>
      </c>
      <c r="P12" s="52">
        <f>IF(P$2&gt;='1. Inputs'!$G18+'1. Inputs'!$B$32*12,P10/MAX('1. Inputs'!$B$32*12,1),0)</f>
        <v>0</v>
      </c>
      <c r="Q12" s="52">
        <f>IF(Q$2&gt;='1. Inputs'!$G18+'1. Inputs'!$B$32*12,Q10/MAX('1. Inputs'!$B$32*12,1),0)</f>
        <v>0</v>
      </c>
      <c r="R12" s="52">
        <f>IF(R$2&gt;='1. Inputs'!$G18+'1. Inputs'!$B$32*12,R10/MAX('1. Inputs'!$B$32*12,1),0)</f>
        <v>0</v>
      </c>
      <c r="S12" s="52">
        <f>IF(S$2&gt;='1. Inputs'!$G18+'1. Inputs'!$B$32*12,S10/MAX('1. Inputs'!$B$32*12,1),0)</f>
        <v>0</v>
      </c>
      <c r="T12" s="52">
        <f>IF(T$2&gt;='1. Inputs'!$G18+'1. Inputs'!$B$32*12,T10/MAX('1. Inputs'!$B$32*12,1),0)</f>
        <v>0</v>
      </c>
      <c r="U12" s="52">
        <f>IF(U$2&gt;='1. Inputs'!$G18+'1. Inputs'!$B$32*12,U10/MAX('1. Inputs'!$B$32*12,1),0)</f>
        <v>0</v>
      </c>
      <c r="V12" s="52">
        <f>IF(V$2&gt;='1. Inputs'!$G18+'1. Inputs'!$B$32*12,V10/MAX('1. Inputs'!$B$32*12,1),0)</f>
        <v>0</v>
      </c>
      <c r="W12" s="52">
        <f>IF(W$2&gt;='1. Inputs'!$G18+'1. Inputs'!$B$32*12,W10/MAX('1. Inputs'!$B$32*12,1),0)</f>
        <v>0</v>
      </c>
      <c r="X12" s="52">
        <f>IF(X$2&gt;='1. Inputs'!$G18+'1. Inputs'!$B$32*12,X10/MAX('1. Inputs'!$B$32*12,1),0)</f>
        <v>0</v>
      </c>
      <c r="Y12" s="52">
        <f>IF(Y$2&gt;='1. Inputs'!$G18+'1. Inputs'!$B$32*12,Y10/MAX('1. Inputs'!$B$32*12,1),0)</f>
        <v>0</v>
      </c>
      <c r="Z12" s="52">
        <f>IF(Z$2&gt;='1. Inputs'!$G18+'1. Inputs'!$B$32*12,Z10/MAX('1. Inputs'!$B$32*12,1),0)</f>
        <v>0</v>
      </c>
      <c r="AA12" s="52">
        <f>IF(AA$2&gt;='1. Inputs'!$G18+'1. Inputs'!$B$32*12,AA10/MAX('1. Inputs'!$B$32*12,1),0)</f>
        <v>0</v>
      </c>
      <c r="AB12" s="52">
        <f>IF(AB$2&gt;='1. Inputs'!$G18+'1. Inputs'!$B$32*12,AB10/MAX('1. Inputs'!$B$32*12,1),0)</f>
        <v>0</v>
      </c>
      <c r="AC12" s="52">
        <f>IF(AC$2&gt;='1. Inputs'!$G18+'1. Inputs'!$B$32*12,AC10/MAX('1. Inputs'!$B$32*12,1),0)</f>
        <v>0</v>
      </c>
      <c r="AD12" s="52">
        <f>IF(AD$2&gt;='1. Inputs'!$G18+'1. Inputs'!$B$32*12,AD10/MAX('1. Inputs'!$B$32*12,1),0)</f>
        <v>0</v>
      </c>
      <c r="AE12" s="52">
        <f>IF(AE$2&gt;='1. Inputs'!$G18+'1. Inputs'!$B$32*12,AE10/MAX('1. Inputs'!$B$32*12,1),0)</f>
        <v>0</v>
      </c>
      <c r="AF12" s="52">
        <f>IF(AF$2&gt;='1. Inputs'!$G18+'1. Inputs'!$B$32*12,AF10/MAX('1. Inputs'!$B$32*12,1),0)</f>
        <v>0</v>
      </c>
      <c r="AG12" s="52">
        <f>IF(AG$2&gt;='1. Inputs'!$G18+'1. Inputs'!$B$32*12,AG10/MAX('1. Inputs'!$B$32*12,1),0)</f>
        <v>0</v>
      </c>
      <c r="AH12" s="52">
        <f>IF(AH$2&gt;='1. Inputs'!$G18+'1. Inputs'!$B$32*12,AH10/MAX('1. Inputs'!$B$32*12,1),0)</f>
        <v>0</v>
      </c>
      <c r="AI12" s="52">
        <f>IF(AI$2&gt;='1. Inputs'!$G18+'1. Inputs'!$B$32*12,AI10/MAX('1. Inputs'!$B$32*12,1),0)</f>
        <v>0</v>
      </c>
      <c r="AJ12" s="52">
        <f>IF(AJ$2&gt;='1. Inputs'!$G18+'1. Inputs'!$B$32*12,AJ10/MAX('1. Inputs'!$B$32*12,1),0)</f>
        <v>0</v>
      </c>
      <c r="AK12" s="52">
        <f>IF(AK$2&gt;='1. Inputs'!$G18+'1. Inputs'!$B$32*12,AK10/MAX('1. Inputs'!$B$32*12,1),0)</f>
        <v>0</v>
      </c>
      <c r="AL12" s="52">
        <f>IF(AL$2&gt;='1. Inputs'!$G18+'1. Inputs'!$B$32*12,AL10/MAX('1. Inputs'!$B$32*12,1),0)</f>
        <v>0</v>
      </c>
      <c r="AM12" s="52">
        <f>IF(AM$2&gt;='1. Inputs'!$G18+'1. Inputs'!$B$32*12,AM10/MAX('1. Inputs'!$B$32*12,1),0)</f>
        <v>0</v>
      </c>
      <c r="AN12" s="52">
        <f>IF(AN$2&gt;='1. Inputs'!$G18+'1. Inputs'!$B$32*12,AN10/MAX('1. Inputs'!$B$32*12,1),0)</f>
        <v>0</v>
      </c>
      <c r="AO12" s="52">
        <f>IF(AO$2&gt;='1. Inputs'!$G18+'1. Inputs'!$B$32*12,AO10/MAX('1. Inputs'!$B$32*12,1),0)</f>
        <v>0</v>
      </c>
      <c r="AP12" s="52">
        <f>IF(AP$2&gt;='1. Inputs'!$G18+'1. Inputs'!$B$32*12,AP10/MAX('1. Inputs'!$B$32*12,1),0)</f>
        <v>0</v>
      </c>
      <c r="AQ12" s="52">
        <f>IF(AQ$2&gt;='1. Inputs'!$G18+'1. Inputs'!$B$32*12,AQ10/MAX('1. Inputs'!$B$32*12,1),0)</f>
        <v>0</v>
      </c>
      <c r="AR12" s="52">
        <f>IF(AR$2&gt;='1. Inputs'!$G18+'1. Inputs'!$B$32*12,AR10/MAX('1. Inputs'!$B$32*12,1),0)</f>
        <v>0</v>
      </c>
      <c r="AS12" s="52">
        <f>IF(AS$2&gt;='1. Inputs'!$G18+'1. Inputs'!$B$32*12,AS10/MAX('1. Inputs'!$B$32*12,1),0)</f>
        <v>0</v>
      </c>
      <c r="AT12" s="52">
        <f>IF(AT$2&gt;='1. Inputs'!$G18+'1. Inputs'!$B$32*12,AT10/MAX('1. Inputs'!$B$32*12,1),0)</f>
        <v>0</v>
      </c>
      <c r="AU12" s="52">
        <f>IF(AU$2&gt;='1. Inputs'!$G18+'1. Inputs'!$B$32*12,AU10/MAX('1. Inputs'!$B$32*12,1),0)</f>
        <v>0</v>
      </c>
      <c r="AV12" s="52">
        <f>IF(AV$2&gt;='1. Inputs'!$G18+'1. Inputs'!$B$32*12,AV10/MAX('1. Inputs'!$B$32*12,1),0)</f>
        <v>0</v>
      </c>
      <c r="AW12" s="52">
        <f>IF(AW$2&gt;='1. Inputs'!$G18+'1. Inputs'!$B$32*12,AW10/MAX('1. Inputs'!$B$32*12,1),0)</f>
        <v>0</v>
      </c>
      <c r="AX12" s="52">
        <f>IF(AX$2&gt;='1. Inputs'!$G18+'1. Inputs'!$B$32*12,AX10/MAX('1. Inputs'!$B$32*12,1),0)</f>
        <v>0</v>
      </c>
      <c r="AY12" s="52">
        <f>IF(AY$2&gt;='1. Inputs'!$G18+'1. Inputs'!$B$32*12,AY10/MAX('1. Inputs'!$B$32*12,1),0)</f>
        <v>0</v>
      </c>
      <c r="AZ12" s="52">
        <f>IF(AZ$2&gt;='1. Inputs'!$G18+'1. Inputs'!$B$32*12,AZ10/MAX('1. Inputs'!$B$32*12,1),0)</f>
        <v>0</v>
      </c>
      <c r="BA12" s="52">
        <f>IF(BA$2&gt;='1. Inputs'!$G18+'1. Inputs'!$B$32*12,BA10/MAX('1. Inputs'!$B$32*12,1),0)</f>
        <v>0</v>
      </c>
      <c r="BB12" s="52">
        <f>IF(BB$2&gt;='1. Inputs'!$G18+'1. Inputs'!$B$32*12,BB10/MAX('1. Inputs'!$B$32*12,1),0)</f>
        <v>0</v>
      </c>
      <c r="BC12" s="52">
        <f>IF(BC$2&gt;='1. Inputs'!$G18+'1. Inputs'!$B$32*12,BC10/MAX('1. Inputs'!$B$32*12,1),0)</f>
        <v>0</v>
      </c>
      <c r="BD12" s="52">
        <f>IF(BD$2&gt;='1. Inputs'!$G18+'1. Inputs'!$B$32*12,BD10/MAX('1. Inputs'!$B$32*12,1),0)</f>
        <v>0</v>
      </c>
      <c r="BE12" s="52">
        <f>IF(BE$2&gt;='1. Inputs'!$G18+'1. Inputs'!$B$32*12,BE10/MAX('1. Inputs'!$B$32*12,1),0)</f>
        <v>0</v>
      </c>
      <c r="BF12" s="52">
        <f>IF(BF$2&gt;='1. Inputs'!$G18+'1. Inputs'!$B$32*12,BF10/MAX('1. Inputs'!$B$32*12,1),0)</f>
        <v>0</v>
      </c>
      <c r="BG12" s="52">
        <f>IF(BG$2&gt;='1. Inputs'!$G18+'1. Inputs'!$B$32*12,BG10/MAX('1. Inputs'!$B$32*12,1),0)</f>
        <v>0</v>
      </c>
      <c r="BH12" s="52">
        <f>IF(BH$2&gt;='1. Inputs'!$G18+'1. Inputs'!$B$32*12,BH10/MAX('1. Inputs'!$B$32*12,1),0)</f>
        <v>1055.5555555555557</v>
      </c>
      <c r="BI12" s="52">
        <f>IF(BI$2&gt;='1. Inputs'!$G18+'1. Inputs'!$B$32*12,BI10/MAX('1. Inputs'!$B$32*12,1),0)</f>
        <v>1055.5555555555557</v>
      </c>
      <c r="BJ12" s="52">
        <f>IF(BJ$2&gt;='1. Inputs'!$G18+'1. Inputs'!$B$32*12,BJ10/MAX('1. Inputs'!$B$32*12,1),0)</f>
        <v>1055.5555555555557</v>
      </c>
      <c r="BK12" s="52">
        <f>IF(BK$2&gt;='1. Inputs'!$G18+'1. Inputs'!$B$32*12,BK10/MAX('1. Inputs'!$B$32*12,1),0)</f>
        <v>1055.5555555555557</v>
      </c>
      <c r="BL12" s="52">
        <f>IF(BL$2&gt;='1. Inputs'!$G18+'1. Inputs'!$B$32*12,BL10/MAX('1. Inputs'!$B$32*12,1),0)</f>
        <v>1055.5555555555557</v>
      </c>
      <c r="BM12" s="52">
        <f>IF(BM$2&gt;='1. Inputs'!$G18+'1. Inputs'!$B$32*12,BM10/MAX('1. Inputs'!$B$32*12,1),0)</f>
        <v>1055.5555555555557</v>
      </c>
      <c r="BN12" s="52">
        <f>IF(BN$2&gt;='1. Inputs'!$G18+'1. Inputs'!$B$32*12,BN10/MAX('1. Inputs'!$B$32*12,1),0)</f>
        <v>1055.5555555555557</v>
      </c>
      <c r="BO12" s="52">
        <f>IF(BO$2&gt;='1. Inputs'!$G18+'1. Inputs'!$B$32*12,BO10/MAX('1. Inputs'!$B$32*12,1),0)</f>
        <v>1055.5555555555557</v>
      </c>
      <c r="BP12" s="52">
        <f>IF(BP$2&gt;='1. Inputs'!$G18+'1. Inputs'!$B$32*12,BP10/MAX('1. Inputs'!$B$32*12,1),0)</f>
        <v>1055.5555555555557</v>
      </c>
      <c r="BQ12" s="52">
        <f>IF(BQ$2&gt;='1. Inputs'!$G18+'1. Inputs'!$B$32*12,BQ10/MAX('1. Inputs'!$B$32*12,1),0)</f>
        <v>1055.5555555555557</v>
      </c>
      <c r="BR12" s="52">
        <f>IF(BR$2&gt;='1. Inputs'!$G18+'1. Inputs'!$B$32*12,BR10/MAX('1. Inputs'!$B$32*12,1),0)</f>
        <v>1055.5555555555557</v>
      </c>
      <c r="BS12" s="52">
        <f>IF(BS$2&gt;='1. Inputs'!$G18+'1. Inputs'!$B$32*12,BS10/MAX('1. Inputs'!$B$32*12,1),0)</f>
        <v>1055.5555555555557</v>
      </c>
      <c r="BT12" s="52">
        <f>IF(BT$2&gt;='1. Inputs'!$G18+'1. Inputs'!$B$32*12,BT10/MAX('1. Inputs'!$B$32*12,1),0)</f>
        <v>1055.5555555555557</v>
      </c>
      <c r="BU12" s="52">
        <f>IF(BU$2&gt;='1. Inputs'!$G18+'1. Inputs'!$B$32*12,BU10/MAX('1. Inputs'!$B$32*12,1),0)</f>
        <v>1055.5555555555557</v>
      </c>
      <c r="BV12" s="52">
        <f>IF(BV$2&gt;='1. Inputs'!$G18+'1. Inputs'!$B$32*12,BV10/MAX('1. Inputs'!$B$32*12,1),0)</f>
        <v>1055.5555555555557</v>
      </c>
      <c r="BW12" s="52">
        <f>IF(BW$2&gt;='1. Inputs'!$G18+'1. Inputs'!$B$32*12,BW10/MAX('1. Inputs'!$B$32*12,1),0)</f>
        <v>1055.5555555555557</v>
      </c>
      <c r="BX12" s="52">
        <f>IF(BX$2&gt;='1. Inputs'!$G18+'1. Inputs'!$B$32*12,BX10/MAX('1. Inputs'!$B$32*12,1),0)</f>
        <v>1055.5555555555557</v>
      </c>
      <c r="BY12" s="52">
        <f>IF(BY$2&gt;='1. Inputs'!$G18+'1. Inputs'!$B$32*12,BY10/MAX('1. Inputs'!$B$32*12,1),0)</f>
        <v>1055.5555555555557</v>
      </c>
      <c r="BZ12" s="52">
        <f>IF(BZ$2&gt;='1. Inputs'!$G18+'1. Inputs'!$B$32*12,BZ10/MAX('1. Inputs'!$B$32*12,1),0)</f>
        <v>1055.5555555555557</v>
      </c>
      <c r="CA12" s="52">
        <f>IF(CA$2&gt;='1. Inputs'!$G18+'1. Inputs'!$B$32*12,CA10/MAX('1. Inputs'!$B$32*12,1),0)</f>
        <v>1055.5555555555557</v>
      </c>
      <c r="CB12" s="52">
        <f>IF(CB$2&gt;='1. Inputs'!$G18+'1. Inputs'!$B$32*12,CB10/MAX('1. Inputs'!$B$32*12,1),0)</f>
        <v>1055.5555555555557</v>
      </c>
      <c r="CC12" s="52">
        <f>IF(CC$2&gt;='1. Inputs'!$G18+'1. Inputs'!$B$32*12,CC10/MAX('1. Inputs'!$B$32*12,1),0)</f>
        <v>1055.5555555555557</v>
      </c>
      <c r="CD12" s="52">
        <f>IF(CD$2&gt;='1. Inputs'!$G18+'1. Inputs'!$B$32*12,CD10/MAX('1. Inputs'!$B$32*12,1),0)</f>
        <v>1055.5555555555557</v>
      </c>
      <c r="CE12" s="52">
        <f>IF(CE$2&gt;='1. Inputs'!$G18+'1. Inputs'!$B$32*12,CE10/MAX('1. Inputs'!$B$32*12,1),0)</f>
        <v>1055.5555555555557</v>
      </c>
      <c r="CF12" s="52">
        <f>IF(CF$2&gt;='1. Inputs'!$G18+'1. Inputs'!$B$32*12,CF10/MAX('1. Inputs'!$B$32*12,1),0)</f>
        <v>1055.5555555555557</v>
      </c>
      <c r="CG12" s="52">
        <f>IF(CG$2&gt;='1. Inputs'!$G18+'1. Inputs'!$B$32*12,CG10/MAX('1. Inputs'!$B$32*12,1),0)</f>
        <v>1055.5555555555557</v>
      </c>
      <c r="CH12" s="52">
        <f>IF(CH$2&gt;='1. Inputs'!$G18+'1. Inputs'!$B$32*12,CH10/MAX('1. Inputs'!$B$32*12,1),0)</f>
        <v>1055.5555555555557</v>
      </c>
      <c r="CI12" s="52">
        <f>IF(CI$2&gt;='1. Inputs'!$G18+'1. Inputs'!$B$32*12,CI10/MAX('1. Inputs'!$B$32*12,1),0)</f>
        <v>1055.5555555555557</v>
      </c>
      <c r="CJ12" s="52">
        <f>IF(CJ$2&gt;='1. Inputs'!$G18+'1. Inputs'!$B$32*12,CJ10/MAX('1. Inputs'!$B$32*12,1),0)</f>
        <v>1055.5555555555557</v>
      </c>
      <c r="CK12" s="52">
        <f>IF(CK$2&gt;='1. Inputs'!$G18+'1. Inputs'!$B$32*12,CK10/MAX('1. Inputs'!$B$32*12,1),0)</f>
        <v>1055.5555555555557</v>
      </c>
      <c r="CL12" s="52">
        <f>IF(CL$2&gt;='1. Inputs'!$G18+'1. Inputs'!$B$32*12,CL10/MAX('1. Inputs'!$B$32*12,1),0)</f>
        <v>1055.5555555555557</v>
      </c>
      <c r="CM12" s="52">
        <f>IF(CM$2&gt;='1. Inputs'!$G18+'1. Inputs'!$B$32*12,CM10/MAX('1. Inputs'!$B$32*12,1),0)</f>
        <v>1055.5555555555557</v>
      </c>
      <c r="CN12" s="52">
        <f>IF(CN$2&gt;='1. Inputs'!$G18+'1. Inputs'!$B$32*12,CN10/MAX('1. Inputs'!$B$32*12,1),0)</f>
        <v>1055.5555555555557</v>
      </c>
      <c r="CO12" s="52">
        <f>IF(CO$2&gt;='1. Inputs'!$G18+'1. Inputs'!$B$32*12,CO10/MAX('1. Inputs'!$B$32*12,1),0)</f>
        <v>1055.5555555555557</v>
      </c>
      <c r="CP12" s="52">
        <f>IF(CP$2&gt;='1. Inputs'!$G18+'1. Inputs'!$B$32*12,CP10/MAX('1. Inputs'!$B$32*12,1),0)</f>
        <v>1055.5555555555557</v>
      </c>
      <c r="CQ12" s="52">
        <f>IF(CQ$2&gt;='1. Inputs'!$G18+'1. Inputs'!$B$32*12,CQ10/MAX('1. Inputs'!$B$32*12,1),0)</f>
        <v>1055.5555555555557</v>
      </c>
      <c r="CR12" s="52">
        <f>IF(CR$2&gt;='1. Inputs'!$G18+'1. Inputs'!$B$32*12,CR10/MAX('1. Inputs'!$B$32*12,1),0)</f>
        <v>1055.5555555555557</v>
      </c>
      <c r="CS12" s="52">
        <f>IF(CS$2&gt;='1. Inputs'!$G18+'1. Inputs'!$B$32*12,CS10/MAX('1. Inputs'!$B$32*12,1),0)</f>
        <v>1055.5555555555557</v>
      </c>
      <c r="CT12" s="52">
        <f>IF(CT$2&gt;='1. Inputs'!$G18+'1. Inputs'!$B$32*12,CT10/MAX('1. Inputs'!$B$32*12,1),0)</f>
        <v>1055.5555555555557</v>
      </c>
      <c r="CU12" s="52">
        <f>IF(CU$2&gt;='1. Inputs'!$G18+'1. Inputs'!$B$32*12,CU10/MAX('1. Inputs'!$B$32*12,1),0)</f>
        <v>1055.5555555555557</v>
      </c>
      <c r="CV12" s="52">
        <f>IF(CV$2&gt;='1. Inputs'!$G18+'1. Inputs'!$B$32*12,CV10/MAX('1. Inputs'!$B$32*12,1),0)</f>
        <v>1055.5555555555557</v>
      </c>
      <c r="CW12" s="52">
        <f>IF(CW$2&gt;='1. Inputs'!$G18+'1. Inputs'!$B$32*12,CW10/MAX('1. Inputs'!$B$32*12,1),0)</f>
        <v>1055.5555555555557</v>
      </c>
      <c r="CX12" s="52">
        <f>IF(CX$2&gt;='1. Inputs'!$G18+'1. Inputs'!$B$32*12,CX10/MAX('1. Inputs'!$B$32*12,1),0)</f>
        <v>1055.5555555555557</v>
      </c>
      <c r="CY12" s="52">
        <f>IF(CY$2&gt;='1. Inputs'!$G18+'1. Inputs'!$B$32*12,CY10/MAX('1. Inputs'!$B$32*12,1),0)</f>
        <v>1055.5555555555557</v>
      </c>
      <c r="CZ12" s="52">
        <f>IF(CZ$2&gt;='1. Inputs'!$G18+'1. Inputs'!$B$32*12,CZ10/MAX('1. Inputs'!$B$32*12,1),0)</f>
        <v>1055.5555555555557</v>
      </c>
      <c r="DA12" s="52">
        <f>IF(DA$2&gt;='1. Inputs'!$G18+'1. Inputs'!$B$32*12,DA10/MAX('1. Inputs'!$B$32*12,1),0)</f>
        <v>1055.5555555555557</v>
      </c>
      <c r="DB12" s="52">
        <f>IF(DB$2&gt;='1. Inputs'!$G18+'1. Inputs'!$B$32*12,DB10/MAX('1. Inputs'!$B$32*12,1),0)</f>
        <v>1055.5555555555557</v>
      </c>
      <c r="DC12" s="52">
        <f>IF(DC$2&gt;='1. Inputs'!$G18+'1. Inputs'!$B$32*12,DC10/MAX('1. Inputs'!$B$32*12,1),0)</f>
        <v>1055.5555555555557</v>
      </c>
      <c r="DD12" s="52">
        <f>IF(DD$2&gt;='1. Inputs'!$G18+'1. Inputs'!$B$32*12,DD10/MAX('1. Inputs'!$B$32*12,1),0)</f>
        <v>1055.5555555555557</v>
      </c>
      <c r="DE12" s="52">
        <f>IF(DE$2&gt;='1. Inputs'!$G18+'1. Inputs'!$B$32*12,DE10/MAX('1. Inputs'!$B$32*12,1),0)</f>
        <v>1055.5555555555557</v>
      </c>
      <c r="DF12" s="52">
        <f>IF(DF$2&gt;='1. Inputs'!$G18+'1. Inputs'!$B$32*12,DF10/MAX('1. Inputs'!$B$32*12,1),0)</f>
        <v>1055.5555555555557</v>
      </c>
      <c r="DG12" s="52">
        <f>IF(DG$2&gt;='1. Inputs'!$G18+'1. Inputs'!$B$32*12,DG10/MAX('1. Inputs'!$B$32*12,1),0)</f>
        <v>1055.5555555555557</v>
      </c>
      <c r="DH12" s="52">
        <f>IF(DH$2&gt;='1. Inputs'!$G18+'1. Inputs'!$B$32*12,DH10/MAX('1. Inputs'!$B$32*12,1),0)</f>
        <v>1055.5555555555557</v>
      </c>
      <c r="DI12" s="52">
        <f>IF(DI$2&gt;='1. Inputs'!$G18+'1. Inputs'!$B$32*12,DI10/MAX('1. Inputs'!$B$32*12,1),0)</f>
        <v>1055.5555555555557</v>
      </c>
      <c r="DJ12" s="52">
        <f>IF(DJ$2&gt;='1. Inputs'!$G18+'1. Inputs'!$B$32*12,DJ10/MAX('1. Inputs'!$B$32*12,1),0)</f>
        <v>1055.5555555555557</v>
      </c>
      <c r="DK12" s="52">
        <f>IF(DK$2&gt;='1. Inputs'!$G18+'1. Inputs'!$B$32*12,DK10/MAX('1. Inputs'!$B$32*12,1),0)</f>
        <v>1055.5555555555557</v>
      </c>
      <c r="DL12" s="52">
        <f>IF(DL$2&gt;='1. Inputs'!$G18+'1. Inputs'!$B$32*12,DL10/MAX('1. Inputs'!$B$32*12,1),0)</f>
        <v>1055.5555555555557</v>
      </c>
      <c r="DM12" s="52">
        <f>IF(DM$2&gt;='1. Inputs'!$G18+'1. Inputs'!$B$32*12,DM10/MAX('1. Inputs'!$B$32*12,1),0)</f>
        <v>1055.5555555555557</v>
      </c>
      <c r="DN12" s="52">
        <f>IF(DN$2&gt;='1. Inputs'!$G18+'1. Inputs'!$B$32*12,DN10/MAX('1. Inputs'!$B$32*12,1),0)</f>
        <v>1055.5555555555557</v>
      </c>
      <c r="DO12" s="52">
        <f>IF(DO$2&gt;='1. Inputs'!$G18+'1. Inputs'!$B$32*12,DO10/MAX('1. Inputs'!$B$32*12,1),0)</f>
        <v>1055.5555555555557</v>
      </c>
      <c r="DP12" s="52">
        <f>IF(DP$2&gt;='1. Inputs'!$G18+'1. Inputs'!$B$32*12,DP10/MAX('1. Inputs'!$B$32*12,1),0)</f>
        <v>1055.5555555555557</v>
      </c>
      <c r="DQ12" s="52">
        <f>IF(DQ$2&gt;='1. Inputs'!$G18+'1. Inputs'!$B$32*12,DQ10/MAX('1. Inputs'!$B$32*12,1),0)</f>
        <v>1055.5555555555557</v>
      </c>
      <c r="DR12" s="52">
        <f>IF(DR$2&gt;='1. Inputs'!$G18+'1. Inputs'!$B$32*12,DR10/MAX('1. Inputs'!$B$32*12,1),0)</f>
        <v>1055.5555555555557</v>
      </c>
      <c r="DS12" s="52">
        <f>IF(DS$2&gt;='1. Inputs'!$G18+'1. Inputs'!$B$32*12,DS10/MAX('1. Inputs'!$B$32*12,1),0)</f>
        <v>1055.5555555555557</v>
      </c>
      <c r="DT12" s="52">
        <f>IF(DT$2&gt;='1. Inputs'!$G18+'1. Inputs'!$B$32*12,DT10/MAX('1. Inputs'!$B$32*12,1),0)</f>
        <v>1055.5555555555557</v>
      </c>
      <c r="DU12" s="52">
        <f>IF(DU$2&gt;='1. Inputs'!$G18+'1. Inputs'!$B$32*12,DU10/MAX('1. Inputs'!$B$32*12,1),0)</f>
        <v>1055.5555555555557</v>
      </c>
      <c r="DV12" s="52">
        <f>IF(DV$2&gt;='1. Inputs'!$G18+'1. Inputs'!$B$32*12,DV10/MAX('1. Inputs'!$B$32*12,1),0)</f>
        <v>1055.5555555555557</v>
      </c>
      <c r="DW12" s="52">
        <f>IF(DW$2&gt;='1. Inputs'!$G18+'1. Inputs'!$B$32*12,DW10/MAX('1. Inputs'!$B$32*12,1),0)</f>
        <v>1055.5555555555557</v>
      </c>
      <c r="DX12" s="52">
        <f>IF(DX$2&gt;='1. Inputs'!$G18+'1. Inputs'!$B$32*12,DX10/MAX('1. Inputs'!$B$32*12,1),0)</f>
        <v>1055.5555555555557</v>
      </c>
      <c r="DY12" s="52">
        <f>IF(DY$2&gt;='1. Inputs'!$G18+'1. Inputs'!$B$32*12,DY10/MAX('1. Inputs'!$B$32*12,1),0)</f>
        <v>1055.5555555555557</v>
      </c>
      <c r="DZ12" s="52">
        <f>IF(DZ$2&gt;='1. Inputs'!$G18+'1. Inputs'!$B$32*12,DZ10/MAX('1. Inputs'!$B$32*12,1),0)</f>
        <v>1055.5555555555557</v>
      </c>
      <c r="EA12" s="52">
        <f>IF(EA$2&gt;='1. Inputs'!$G18+'1. Inputs'!$B$32*12,EA10/MAX('1. Inputs'!$B$32*12,1),0)</f>
        <v>1055.5555555555557</v>
      </c>
      <c r="EB12" s="52">
        <f>IF(EB$2&gt;='1. Inputs'!$G18+'1. Inputs'!$B$32*12,EB10/MAX('1. Inputs'!$B$32*12,1),0)</f>
        <v>1055.5555555555557</v>
      </c>
      <c r="EC12" s="52">
        <f>IF(EC$2&gt;='1. Inputs'!$G18+'1. Inputs'!$B$32*12,EC10/MAX('1. Inputs'!$B$32*12,1),0)</f>
        <v>1055.5555555555557</v>
      </c>
      <c r="ED12" s="52">
        <f>IF(ED$2&gt;='1. Inputs'!$G18+'1. Inputs'!$B$32*12,ED10/MAX('1. Inputs'!$B$32*12,1),0)</f>
        <v>1055.5555555555557</v>
      </c>
      <c r="EE12" s="52">
        <f>IF(EE$2&gt;='1. Inputs'!$G18+'1. Inputs'!$B$32*12,EE10/MAX('1. Inputs'!$B$32*12,1),0)</f>
        <v>1055.5555555555557</v>
      </c>
    </row>
    <row r="13" spans="1:135" x14ac:dyDescent="0.25">
      <c r="A13" s="50" t="s">
        <v>210</v>
      </c>
      <c r="C13" s="51">
        <f>IF(AND(C$2='1. Inputs'!$D19,'1. Inputs'!$B19&gt;0),'1. Inputs'!$C19,0)</f>
        <v>450000</v>
      </c>
      <c r="D13" s="51">
        <f>IF(AND(D$2='1. Inputs'!$D19,'1. Inputs'!$B19&gt;0),'1. Inputs'!$C19,0)</f>
        <v>0</v>
      </c>
      <c r="E13" s="51">
        <f>IF(AND(E$2='1. Inputs'!$D19,'1. Inputs'!$B19&gt;0),'1. Inputs'!$C19,0)</f>
        <v>0</v>
      </c>
      <c r="F13" s="51">
        <f>IF(AND(F$2='1. Inputs'!$D19,'1. Inputs'!$B19&gt;0),'1. Inputs'!$C19,0)</f>
        <v>0</v>
      </c>
      <c r="G13" s="51">
        <f>IF(AND(G$2='1. Inputs'!$D19,'1. Inputs'!$B19&gt;0),'1. Inputs'!$C19,0)</f>
        <v>0</v>
      </c>
      <c r="H13" s="51">
        <f>IF(AND(H$2='1. Inputs'!$D19,'1. Inputs'!$B19&gt;0),'1. Inputs'!$C19,0)</f>
        <v>0</v>
      </c>
      <c r="I13" s="51">
        <f>IF(AND(I$2='1. Inputs'!$D19,'1. Inputs'!$B19&gt;0),'1. Inputs'!$C19,0)</f>
        <v>0</v>
      </c>
      <c r="J13" s="51">
        <f>IF(AND(J$2='1. Inputs'!$D19,'1. Inputs'!$B19&gt;0),'1. Inputs'!$C19,0)</f>
        <v>0</v>
      </c>
      <c r="K13" s="51">
        <f>IF(AND(K$2='1. Inputs'!$D19,'1. Inputs'!$B19&gt;0),'1. Inputs'!$C19,0)</f>
        <v>0</v>
      </c>
      <c r="L13" s="51">
        <f>IF(AND(L$2='1. Inputs'!$D19,'1. Inputs'!$B19&gt;0),'1. Inputs'!$C19,0)</f>
        <v>0</v>
      </c>
      <c r="M13" s="51">
        <f>IF(AND(M$2='1. Inputs'!$D19,'1. Inputs'!$B19&gt;0),'1. Inputs'!$C19,0)</f>
        <v>0</v>
      </c>
      <c r="N13" s="51">
        <f>IF(AND(N$2='1. Inputs'!$D19,'1. Inputs'!$B19&gt;0),'1. Inputs'!$C19,0)</f>
        <v>0</v>
      </c>
      <c r="O13" s="51">
        <f>IF(AND(O$2='1. Inputs'!$D19,'1. Inputs'!$B19&gt;0),'1. Inputs'!$C19,0)</f>
        <v>0</v>
      </c>
      <c r="P13" s="51">
        <f>IF(AND(P$2='1. Inputs'!$D19,'1. Inputs'!$B19&gt;0),'1. Inputs'!$C19,0)</f>
        <v>0</v>
      </c>
      <c r="Q13" s="51">
        <f>IF(AND(Q$2='1. Inputs'!$D19,'1. Inputs'!$B19&gt;0),'1. Inputs'!$C19,0)</f>
        <v>0</v>
      </c>
      <c r="R13" s="51">
        <f>IF(AND(R$2='1. Inputs'!$D19,'1. Inputs'!$B19&gt;0),'1. Inputs'!$C19,0)</f>
        <v>0</v>
      </c>
      <c r="S13" s="51">
        <f>IF(AND(S$2='1. Inputs'!$D19,'1. Inputs'!$B19&gt;0),'1. Inputs'!$C19,0)</f>
        <v>0</v>
      </c>
      <c r="T13" s="51">
        <f>IF(AND(T$2='1. Inputs'!$D19,'1. Inputs'!$B19&gt;0),'1. Inputs'!$C19,0)</f>
        <v>0</v>
      </c>
      <c r="U13" s="51">
        <f>IF(AND(U$2='1. Inputs'!$D19,'1. Inputs'!$B19&gt;0),'1. Inputs'!$C19,0)</f>
        <v>0</v>
      </c>
      <c r="V13" s="51">
        <f>IF(AND(V$2='1. Inputs'!$D19,'1. Inputs'!$B19&gt;0),'1. Inputs'!$C19,0)</f>
        <v>0</v>
      </c>
      <c r="W13" s="51">
        <f>IF(AND(W$2='1. Inputs'!$D19,'1. Inputs'!$B19&gt;0),'1. Inputs'!$C19,0)</f>
        <v>0</v>
      </c>
      <c r="X13" s="51">
        <f>IF(AND(X$2='1. Inputs'!$D19,'1. Inputs'!$B19&gt;0),'1. Inputs'!$C19,0)</f>
        <v>0</v>
      </c>
      <c r="Y13" s="51">
        <f>IF(AND(Y$2='1. Inputs'!$D19,'1. Inputs'!$B19&gt;0),'1. Inputs'!$C19,0)</f>
        <v>0</v>
      </c>
      <c r="Z13" s="51">
        <f>IF(AND(Z$2='1. Inputs'!$D19,'1. Inputs'!$B19&gt;0),'1. Inputs'!$C19,0)</f>
        <v>0</v>
      </c>
      <c r="AA13" s="51">
        <f>IF(AND(AA$2='1. Inputs'!$D19,'1. Inputs'!$B19&gt;0),'1. Inputs'!$C19,0)</f>
        <v>0</v>
      </c>
      <c r="AB13" s="51">
        <f>IF(AND(AB$2='1. Inputs'!$D19,'1. Inputs'!$B19&gt;0),'1. Inputs'!$C19,0)</f>
        <v>0</v>
      </c>
      <c r="AC13" s="51">
        <f>IF(AND(AC$2='1. Inputs'!$D19,'1. Inputs'!$B19&gt;0),'1. Inputs'!$C19,0)</f>
        <v>0</v>
      </c>
      <c r="AD13" s="51">
        <f>IF(AND(AD$2='1. Inputs'!$D19,'1. Inputs'!$B19&gt;0),'1. Inputs'!$C19,0)</f>
        <v>0</v>
      </c>
      <c r="AE13" s="51">
        <f>IF(AND(AE$2='1. Inputs'!$D19,'1. Inputs'!$B19&gt;0),'1. Inputs'!$C19,0)</f>
        <v>0</v>
      </c>
      <c r="AF13" s="51">
        <f>IF(AND(AF$2='1. Inputs'!$D19,'1. Inputs'!$B19&gt;0),'1. Inputs'!$C19,0)</f>
        <v>0</v>
      </c>
      <c r="AG13" s="51">
        <f>IF(AND(AG$2='1. Inputs'!$D19,'1. Inputs'!$B19&gt;0),'1. Inputs'!$C19,0)</f>
        <v>0</v>
      </c>
      <c r="AH13" s="51">
        <f>IF(AND(AH$2='1. Inputs'!$D19,'1. Inputs'!$B19&gt;0),'1. Inputs'!$C19,0)</f>
        <v>0</v>
      </c>
      <c r="AI13" s="51">
        <f>IF(AND(AI$2='1. Inputs'!$D19,'1. Inputs'!$B19&gt;0),'1. Inputs'!$C19,0)</f>
        <v>0</v>
      </c>
      <c r="AJ13" s="51">
        <f>IF(AND(AJ$2='1. Inputs'!$D19,'1. Inputs'!$B19&gt;0),'1. Inputs'!$C19,0)</f>
        <v>0</v>
      </c>
      <c r="AK13" s="51">
        <f>IF(AND(AK$2='1. Inputs'!$D19,'1. Inputs'!$B19&gt;0),'1. Inputs'!$C19,0)</f>
        <v>0</v>
      </c>
      <c r="AL13" s="51">
        <f>IF(AND(AL$2='1. Inputs'!$D19,'1. Inputs'!$B19&gt;0),'1. Inputs'!$C19,0)</f>
        <v>0</v>
      </c>
      <c r="AM13" s="51">
        <f>IF(AND(AM$2='1. Inputs'!$D19,'1. Inputs'!$B19&gt;0),'1. Inputs'!$C19,0)</f>
        <v>0</v>
      </c>
      <c r="AN13" s="51">
        <f>IF(AND(AN$2='1. Inputs'!$D19,'1. Inputs'!$B19&gt;0),'1. Inputs'!$C19,0)</f>
        <v>0</v>
      </c>
      <c r="AO13" s="51">
        <f>IF(AND(AO$2='1. Inputs'!$D19,'1. Inputs'!$B19&gt;0),'1. Inputs'!$C19,0)</f>
        <v>0</v>
      </c>
      <c r="AP13" s="51">
        <f>IF(AND(AP$2='1. Inputs'!$D19,'1. Inputs'!$B19&gt;0),'1. Inputs'!$C19,0)</f>
        <v>0</v>
      </c>
      <c r="AQ13" s="51">
        <f>IF(AND(AQ$2='1. Inputs'!$D19,'1. Inputs'!$B19&gt;0),'1. Inputs'!$C19,0)</f>
        <v>0</v>
      </c>
      <c r="AR13" s="51">
        <f>IF(AND(AR$2='1. Inputs'!$D19,'1. Inputs'!$B19&gt;0),'1. Inputs'!$C19,0)</f>
        <v>0</v>
      </c>
      <c r="AS13" s="51">
        <f>IF(AND(AS$2='1. Inputs'!$D19,'1. Inputs'!$B19&gt;0),'1. Inputs'!$C19,0)</f>
        <v>0</v>
      </c>
      <c r="AT13" s="51">
        <f>IF(AND(AT$2='1. Inputs'!$D19,'1. Inputs'!$B19&gt;0),'1. Inputs'!$C19,0)</f>
        <v>0</v>
      </c>
      <c r="AU13" s="51">
        <f>IF(AND(AU$2='1. Inputs'!$D19,'1. Inputs'!$B19&gt;0),'1. Inputs'!$C19,0)</f>
        <v>0</v>
      </c>
      <c r="AV13" s="51">
        <f>IF(AND(AV$2='1. Inputs'!$D19,'1. Inputs'!$B19&gt;0),'1. Inputs'!$C19,0)</f>
        <v>0</v>
      </c>
      <c r="AW13" s="51">
        <f>IF(AND(AW$2='1. Inputs'!$D19,'1. Inputs'!$B19&gt;0),'1. Inputs'!$C19,0)</f>
        <v>0</v>
      </c>
      <c r="AX13" s="51">
        <f>IF(AND(AX$2='1. Inputs'!$D19,'1. Inputs'!$B19&gt;0),'1. Inputs'!$C19,0)</f>
        <v>0</v>
      </c>
      <c r="AY13" s="51">
        <f>IF(AND(AY$2='1. Inputs'!$D19,'1. Inputs'!$B19&gt;0),'1. Inputs'!$C19,0)</f>
        <v>0</v>
      </c>
      <c r="AZ13" s="51">
        <f>IF(AND(AZ$2='1. Inputs'!$D19,'1. Inputs'!$B19&gt;0),'1. Inputs'!$C19,0)</f>
        <v>0</v>
      </c>
      <c r="BA13" s="51">
        <f>IF(AND(BA$2='1. Inputs'!$D19,'1. Inputs'!$B19&gt;0),'1. Inputs'!$C19,0)</f>
        <v>0</v>
      </c>
      <c r="BB13" s="51">
        <f>IF(AND(BB$2='1. Inputs'!$D19,'1. Inputs'!$B19&gt;0),'1. Inputs'!$C19,0)</f>
        <v>0</v>
      </c>
      <c r="BC13" s="51">
        <f>IF(AND(BC$2='1. Inputs'!$D19,'1. Inputs'!$B19&gt;0),'1. Inputs'!$C19,0)</f>
        <v>0</v>
      </c>
      <c r="BD13" s="51">
        <f>IF(AND(BD$2='1. Inputs'!$D19,'1. Inputs'!$B19&gt;0),'1. Inputs'!$C19,0)</f>
        <v>0</v>
      </c>
      <c r="BE13" s="51">
        <f>IF(AND(BE$2='1. Inputs'!$D19,'1. Inputs'!$B19&gt;0),'1. Inputs'!$C19,0)</f>
        <v>0</v>
      </c>
      <c r="BF13" s="51">
        <f>IF(AND(BF$2='1. Inputs'!$D19,'1. Inputs'!$B19&gt;0),'1. Inputs'!$C19,0)</f>
        <v>0</v>
      </c>
      <c r="BG13" s="51">
        <f>IF(AND(BG$2='1. Inputs'!$D19,'1. Inputs'!$B19&gt;0),'1. Inputs'!$C19,0)</f>
        <v>0</v>
      </c>
      <c r="BH13" s="51">
        <f>IF(AND(BH$2='1. Inputs'!$D19,'1. Inputs'!$B19&gt;0),'1. Inputs'!$C19,0)</f>
        <v>0</v>
      </c>
      <c r="BI13" s="51">
        <f>IF(AND(BI$2='1. Inputs'!$D19,'1. Inputs'!$B19&gt;0),'1. Inputs'!$C19,0)</f>
        <v>0</v>
      </c>
      <c r="BJ13" s="51">
        <f>IF(AND(BJ$2='1. Inputs'!$D19,'1. Inputs'!$B19&gt;0),'1. Inputs'!$C19,0)</f>
        <v>0</v>
      </c>
      <c r="BK13" s="51">
        <f>IF(AND(BK$2='1. Inputs'!$D19,'1. Inputs'!$B19&gt;0),'1. Inputs'!$C19,0)</f>
        <v>0</v>
      </c>
      <c r="BL13" s="51">
        <f>IF(AND(BL$2='1. Inputs'!$D19,'1. Inputs'!$B19&gt;0),'1. Inputs'!$C19,0)</f>
        <v>0</v>
      </c>
      <c r="BM13" s="51">
        <f>IF(AND(BM$2='1. Inputs'!$D19,'1. Inputs'!$B19&gt;0),'1. Inputs'!$C19,0)</f>
        <v>0</v>
      </c>
      <c r="BN13" s="51">
        <f>IF(AND(BN$2='1. Inputs'!$D19,'1. Inputs'!$B19&gt;0),'1. Inputs'!$C19,0)</f>
        <v>0</v>
      </c>
      <c r="BO13" s="51">
        <f>IF(AND(BO$2='1. Inputs'!$D19,'1. Inputs'!$B19&gt;0),'1. Inputs'!$C19,0)</f>
        <v>0</v>
      </c>
      <c r="BP13" s="51">
        <f>IF(AND(BP$2='1. Inputs'!$D19,'1. Inputs'!$B19&gt;0),'1. Inputs'!$C19,0)</f>
        <v>0</v>
      </c>
      <c r="BQ13" s="51">
        <f>IF(AND(BQ$2='1. Inputs'!$D19,'1. Inputs'!$B19&gt;0),'1. Inputs'!$C19,0)</f>
        <v>0</v>
      </c>
      <c r="BR13" s="51">
        <f>IF(AND(BR$2='1. Inputs'!$D19,'1. Inputs'!$B19&gt;0),'1. Inputs'!$C19,0)</f>
        <v>0</v>
      </c>
      <c r="BS13" s="51">
        <f>IF(AND(BS$2='1. Inputs'!$D19,'1. Inputs'!$B19&gt;0),'1. Inputs'!$C19,0)</f>
        <v>0</v>
      </c>
      <c r="BT13" s="51">
        <f>IF(AND(BT$2='1. Inputs'!$D19,'1. Inputs'!$B19&gt;0),'1. Inputs'!$C19,0)</f>
        <v>0</v>
      </c>
      <c r="BU13" s="51">
        <f>IF(AND(BU$2='1. Inputs'!$D19,'1. Inputs'!$B19&gt;0),'1. Inputs'!$C19,0)</f>
        <v>0</v>
      </c>
      <c r="BV13" s="51">
        <f>IF(AND(BV$2='1. Inputs'!$D19,'1. Inputs'!$B19&gt;0),'1. Inputs'!$C19,0)</f>
        <v>0</v>
      </c>
      <c r="BW13" s="51">
        <f>IF(AND(BW$2='1. Inputs'!$D19,'1. Inputs'!$B19&gt;0),'1. Inputs'!$C19,0)</f>
        <v>0</v>
      </c>
      <c r="BX13" s="51">
        <f>IF(AND(BX$2='1. Inputs'!$D19,'1. Inputs'!$B19&gt;0),'1. Inputs'!$C19,0)</f>
        <v>0</v>
      </c>
      <c r="BY13" s="51">
        <f>IF(AND(BY$2='1. Inputs'!$D19,'1. Inputs'!$B19&gt;0),'1. Inputs'!$C19,0)</f>
        <v>0</v>
      </c>
      <c r="BZ13" s="51">
        <f>IF(AND(BZ$2='1. Inputs'!$D19,'1. Inputs'!$B19&gt;0),'1. Inputs'!$C19,0)</f>
        <v>0</v>
      </c>
      <c r="CA13" s="51">
        <f>IF(AND(CA$2='1. Inputs'!$D19,'1. Inputs'!$B19&gt;0),'1. Inputs'!$C19,0)</f>
        <v>0</v>
      </c>
      <c r="CB13" s="51">
        <f>IF(AND(CB$2='1. Inputs'!$D19,'1. Inputs'!$B19&gt;0),'1. Inputs'!$C19,0)</f>
        <v>0</v>
      </c>
      <c r="CC13" s="51">
        <f>IF(AND(CC$2='1. Inputs'!$D19,'1. Inputs'!$B19&gt;0),'1. Inputs'!$C19,0)</f>
        <v>0</v>
      </c>
      <c r="CD13" s="51">
        <f>IF(AND(CD$2='1. Inputs'!$D19,'1. Inputs'!$B19&gt;0),'1. Inputs'!$C19,0)</f>
        <v>0</v>
      </c>
      <c r="CE13" s="51">
        <f>IF(AND(CE$2='1. Inputs'!$D19,'1. Inputs'!$B19&gt;0),'1. Inputs'!$C19,0)</f>
        <v>0</v>
      </c>
      <c r="CF13" s="51">
        <f>IF(AND(CF$2='1. Inputs'!$D19,'1. Inputs'!$B19&gt;0),'1. Inputs'!$C19,0)</f>
        <v>0</v>
      </c>
      <c r="CG13" s="51">
        <f>IF(AND(CG$2='1. Inputs'!$D19,'1. Inputs'!$B19&gt;0),'1. Inputs'!$C19,0)</f>
        <v>0</v>
      </c>
      <c r="CH13" s="51">
        <f>IF(AND(CH$2='1. Inputs'!$D19,'1. Inputs'!$B19&gt;0),'1. Inputs'!$C19,0)</f>
        <v>0</v>
      </c>
      <c r="CI13" s="51">
        <f>IF(AND(CI$2='1. Inputs'!$D19,'1. Inputs'!$B19&gt;0),'1. Inputs'!$C19,0)</f>
        <v>0</v>
      </c>
      <c r="CJ13" s="51">
        <f>IF(AND(CJ$2='1. Inputs'!$D19,'1. Inputs'!$B19&gt;0),'1. Inputs'!$C19,0)</f>
        <v>0</v>
      </c>
      <c r="CK13" s="51">
        <f>IF(AND(CK$2='1. Inputs'!$D19,'1. Inputs'!$B19&gt;0),'1. Inputs'!$C19,0)</f>
        <v>0</v>
      </c>
      <c r="CL13" s="51">
        <f>IF(AND(CL$2='1. Inputs'!$D19,'1. Inputs'!$B19&gt;0),'1. Inputs'!$C19,0)</f>
        <v>0</v>
      </c>
      <c r="CM13" s="51">
        <f>IF(AND(CM$2='1. Inputs'!$D19,'1. Inputs'!$B19&gt;0),'1. Inputs'!$C19,0)</f>
        <v>0</v>
      </c>
      <c r="CN13" s="51">
        <f>IF(AND(CN$2='1. Inputs'!$D19,'1. Inputs'!$B19&gt;0),'1. Inputs'!$C19,0)</f>
        <v>0</v>
      </c>
      <c r="CO13" s="51">
        <f>IF(AND(CO$2='1. Inputs'!$D19,'1. Inputs'!$B19&gt;0),'1. Inputs'!$C19,0)</f>
        <v>0</v>
      </c>
      <c r="CP13" s="51">
        <f>IF(AND(CP$2='1. Inputs'!$D19,'1. Inputs'!$B19&gt;0),'1. Inputs'!$C19,0)</f>
        <v>0</v>
      </c>
      <c r="CQ13" s="51">
        <f>IF(AND(CQ$2='1. Inputs'!$D19,'1. Inputs'!$B19&gt;0),'1. Inputs'!$C19,0)</f>
        <v>0</v>
      </c>
      <c r="CR13" s="51">
        <f>IF(AND(CR$2='1. Inputs'!$D19,'1. Inputs'!$B19&gt;0),'1. Inputs'!$C19,0)</f>
        <v>0</v>
      </c>
      <c r="CS13" s="51">
        <f>IF(AND(CS$2='1. Inputs'!$D19,'1. Inputs'!$B19&gt;0),'1. Inputs'!$C19,0)</f>
        <v>0</v>
      </c>
      <c r="CT13" s="51">
        <f>IF(AND(CT$2='1. Inputs'!$D19,'1. Inputs'!$B19&gt;0),'1. Inputs'!$C19,0)</f>
        <v>0</v>
      </c>
      <c r="CU13" s="51">
        <f>IF(AND(CU$2='1. Inputs'!$D19,'1. Inputs'!$B19&gt;0),'1. Inputs'!$C19,0)</f>
        <v>0</v>
      </c>
      <c r="CV13" s="51">
        <f>IF(AND(CV$2='1. Inputs'!$D19,'1. Inputs'!$B19&gt;0),'1. Inputs'!$C19,0)</f>
        <v>0</v>
      </c>
      <c r="CW13" s="51">
        <f>IF(AND(CW$2='1. Inputs'!$D19,'1. Inputs'!$B19&gt;0),'1. Inputs'!$C19,0)</f>
        <v>0</v>
      </c>
      <c r="CX13" s="51">
        <f>IF(AND(CX$2='1. Inputs'!$D19,'1. Inputs'!$B19&gt;0),'1. Inputs'!$C19,0)</f>
        <v>0</v>
      </c>
      <c r="CY13" s="51">
        <f>IF(AND(CY$2='1. Inputs'!$D19,'1. Inputs'!$B19&gt;0),'1. Inputs'!$C19,0)</f>
        <v>0</v>
      </c>
      <c r="CZ13" s="51">
        <f>IF(AND(CZ$2='1. Inputs'!$D19,'1. Inputs'!$B19&gt;0),'1. Inputs'!$C19,0)</f>
        <v>0</v>
      </c>
      <c r="DA13" s="51">
        <f>IF(AND(DA$2='1. Inputs'!$D19,'1. Inputs'!$B19&gt;0),'1. Inputs'!$C19,0)</f>
        <v>0</v>
      </c>
      <c r="DB13" s="51">
        <f>IF(AND(DB$2='1. Inputs'!$D19,'1. Inputs'!$B19&gt;0),'1. Inputs'!$C19,0)</f>
        <v>0</v>
      </c>
      <c r="DC13" s="51">
        <f>IF(AND(DC$2='1. Inputs'!$D19,'1. Inputs'!$B19&gt;0),'1. Inputs'!$C19,0)</f>
        <v>0</v>
      </c>
      <c r="DD13" s="51">
        <f>IF(AND(DD$2='1. Inputs'!$D19,'1. Inputs'!$B19&gt;0),'1. Inputs'!$C19,0)</f>
        <v>0</v>
      </c>
      <c r="DE13" s="51">
        <f>IF(AND(DE$2='1. Inputs'!$D19,'1. Inputs'!$B19&gt;0),'1. Inputs'!$C19,0)</f>
        <v>0</v>
      </c>
      <c r="DF13" s="51">
        <f>IF(AND(DF$2='1. Inputs'!$D19,'1. Inputs'!$B19&gt;0),'1. Inputs'!$C19,0)</f>
        <v>0</v>
      </c>
      <c r="DG13" s="51">
        <f>IF(AND(DG$2='1. Inputs'!$D19,'1. Inputs'!$B19&gt;0),'1. Inputs'!$C19,0)</f>
        <v>0</v>
      </c>
      <c r="DH13" s="51">
        <f>IF(AND(DH$2='1. Inputs'!$D19,'1. Inputs'!$B19&gt;0),'1. Inputs'!$C19,0)</f>
        <v>0</v>
      </c>
      <c r="DI13" s="51">
        <f>IF(AND(DI$2='1. Inputs'!$D19,'1. Inputs'!$B19&gt;0),'1. Inputs'!$C19,0)</f>
        <v>0</v>
      </c>
      <c r="DJ13" s="51">
        <f>IF(AND(DJ$2='1. Inputs'!$D19,'1. Inputs'!$B19&gt;0),'1. Inputs'!$C19,0)</f>
        <v>0</v>
      </c>
      <c r="DK13" s="51">
        <f>IF(AND(DK$2='1. Inputs'!$D19,'1. Inputs'!$B19&gt;0),'1. Inputs'!$C19,0)</f>
        <v>0</v>
      </c>
      <c r="DL13" s="51">
        <f>IF(AND(DL$2='1. Inputs'!$D19,'1. Inputs'!$B19&gt;0),'1. Inputs'!$C19,0)</f>
        <v>0</v>
      </c>
      <c r="DM13" s="51">
        <f>IF(AND(DM$2='1. Inputs'!$D19,'1. Inputs'!$B19&gt;0),'1. Inputs'!$C19,0)</f>
        <v>0</v>
      </c>
      <c r="DN13" s="51">
        <f>IF(AND(DN$2='1. Inputs'!$D19,'1. Inputs'!$B19&gt;0),'1. Inputs'!$C19,0)</f>
        <v>0</v>
      </c>
      <c r="DO13" s="51">
        <f>IF(AND(DO$2='1. Inputs'!$D19,'1. Inputs'!$B19&gt;0),'1. Inputs'!$C19,0)</f>
        <v>0</v>
      </c>
      <c r="DP13" s="51">
        <f>IF(AND(DP$2='1. Inputs'!$D19,'1. Inputs'!$B19&gt;0),'1. Inputs'!$C19,0)</f>
        <v>0</v>
      </c>
      <c r="DQ13" s="51">
        <f>IF(AND(DQ$2='1. Inputs'!$D19,'1. Inputs'!$B19&gt;0),'1. Inputs'!$C19,0)</f>
        <v>0</v>
      </c>
      <c r="DR13" s="51">
        <f>IF(AND(DR$2='1. Inputs'!$D19,'1. Inputs'!$B19&gt;0),'1. Inputs'!$C19,0)</f>
        <v>0</v>
      </c>
      <c r="DS13" s="51">
        <f>IF(AND(DS$2='1. Inputs'!$D19,'1. Inputs'!$B19&gt;0),'1. Inputs'!$C19,0)</f>
        <v>0</v>
      </c>
      <c r="DT13" s="51">
        <f>IF(AND(DT$2='1. Inputs'!$D19,'1. Inputs'!$B19&gt;0),'1. Inputs'!$C19,0)</f>
        <v>0</v>
      </c>
      <c r="DU13" s="51">
        <f>IF(AND(DU$2='1. Inputs'!$D19,'1. Inputs'!$B19&gt;0),'1. Inputs'!$C19,0)</f>
        <v>0</v>
      </c>
      <c r="DV13" s="51">
        <f>IF(AND(DV$2='1. Inputs'!$D19,'1. Inputs'!$B19&gt;0),'1. Inputs'!$C19,0)</f>
        <v>0</v>
      </c>
      <c r="DW13" s="51">
        <f>IF(AND(DW$2='1. Inputs'!$D19,'1. Inputs'!$B19&gt;0),'1. Inputs'!$C19,0)</f>
        <v>0</v>
      </c>
      <c r="DX13" s="51">
        <f>IF(AND(DX$2='1. Inputs'!$D19,'1. Inputs'!$B19&gt;0),'1. Inputs'!$C19,0)</f>
        <v>0</v>
      </c>
      <c r="DY13" s="51">
        <f>IF(AND(DY$2='1. Inputs'!$D19,'1. Inputs'!$B19&gt;0),'1. Inputs'!$C19,0)</f>
        <v>0</v>
      </c>
      <c r="DZ13" s="51">
        <f>IF(AND(DZ$2='1. Inputs'!$D19,'1. Inputs'!$B19&gt;0),'1. Inputs'!$C19,0)</f>
        <v>0</v>
      </c>
      <c r="EA13" s="51">
        <f>IF(AND(EA$2='1. Inputs'!$D19,'1. Inputs'!$B19&gt;0),'1. Inputs'!$C19,0)</f>
        <v>0</v>
      </c>
      <c r="EB13" s="51">
        <f>IF(AND(EB$2='1. Inputs'!$D19,'1. Inputs'!$B19&gt;0),'1. Inputs'!$C19,0)</f>
        <v>0</v>
      </c>
      <c r="EC13" s="51">
        <f>IF(AND(EC$2='1. Inputs'!$D19,'1. Inputs'!$B19&gt;0),'1. Inputs'!$C19,0)</f>
        <v>0</v>
      </c>
      <c r="ED13" s="51">
        <f>IF(AND(ED$2='1. Inputs'!$D19,'1. Inputs'!$B19&gt;0),'1. Inputs'!$C19,0)</f>
        <v>0</v>
      </c>
      <c r="EE13" s="51">
        <f>IF(AND(EE$2='1. Inputs'!$D19,'1. Inputs'!$B19&gt;0),'1. Inputs'!$C19,0)</f>
        <v>0</v>
      </c>
    </row>
    <row r="14" spans="1:135" x14ac:dyDescent="0.25">
      <c r="A14" s="50" t="s">
        <v>211</v>
      </c>
      <c r="C14" s="51">
        <f>IF(AND(C$2&gt;'1. Inputs'!$E19,C$2&lt;='1. Inputs'!$G19),('1. Inputs'!$K19-'1. Inputs'!$C19)/MAX('1. Inputs'!$F19,1),0)</f>
        <v>0</v>
      </c>
      <c r="D14" s="51">
        <f>IF(AND(D$2&gt;'1. Inputs'!$E19,D$2&lt;='1. Inputs'!$G19),('1. Inputs'!$K19-'1. Inputs'!$C19)/MAX('1. Inputs'!$F19,1),0)</f>
        <v>0</v>
      </c>
      <c r="E14" s="51">
        <f>IF(AND(E$2&gt;'1. Inputs'!$E19,E$2&lt;='1. Inputs'!$G19),('1. Inputs'!$K19-'1. Inputs'!$C19)/MAX('1. Inputs'!$F19,1),0)</f>
        <v>0</v>
      </c>
      <c r="F14" s="51">
        <f>IF(AND(F$2&gt;'1. Inputs'!$E19,F$2&lt;='1. Inputs'!$G19),('1. Inputs'!$K19-'1. Inputs'!$C19)/MAX('1. Inputs'!$F19,1),0)</f>
        <v>0</v>
      </c>
      <c r="G14" s="51">
        <f>IF(AND(G$2&gt;'1. Inputs'!$E19,G$2&lt;='1. Inputs'!$G19),('1. Inputs'!$K19-'1. Inputs'!$C19)/MAX('1. Inputs'!$F19,1),0)</f>
        <v>0</v>
      </c>
      <c r="H14" s="51">
        <f>IF(AND(H$2&gt;'1. Inputs'!$E19,H$2&lt;='1. Inputs'!$G19),('1. Inputs'!$K19-'1. Inputs'!$C19)/MAX('1. Inputs'!$F19,1),0)</f>
        <v>0</v>
      </c>
      <c r="I14" s="51">
        <f>IF(AND(I$2&gt;'1. Inputs'!$E19,I$2&lt;='1. Inputs'!$G19),('1. Inputs'!$K19-'1. Inputs'!$C19)/MAX('1. Inputs'!$F19,1),0)</f>
        <v>0</v>
      </c>
      <c r="J14" s="51">
        <f>IF(AND(J$2&gt;'1. Inputs'!$E19,J$2&lt;='1. Inputs'!$G19),('1. Inputs'!$K19-'1. Inputs'!$C19)/MAX('1. Inputs'!$F19,1),0)</f>
        <v>0</v>
      </c>
      <c r="K14" s="51">
        <f>IF(AND(K$2&gt;'1. Inputs'!$E19,K$2&lt;='1. Inputs'!$G19),('1. Inputs'!$K19-'1. Inputs'!$C19)/MAX('1. Inputs'!$F19,1),0)</f>
        <v>0</v>
      </c>
      <c r="L14" s="51">
        <f>IF(AND(L$2&gt;'1. Inputs'!$E19,L$2&lt;='1. Inputs'!$G19),('1. Inputs'!$K19-'1. Inputs'!$C19)/MAX('1. Inputs'!$F19,1),0)</f>
        <v>0</v>
      </c>
      <c r="M14" s="51">
        <f>IF(AND(M$2&gt;'1. Inputs'!$E19,M$2&lt;='1. Inputs'!$G19),('1. Inputs'!$K19-'1. Inputs'!$C19)/MAX('1. Inputs'!$F19,1),0)</f>
        <v>0</v>
      </c>
      <c r="N14" s="51">
        <f>IF(AND(N$2&gt;'1. Inputs'!$E19,N$2&lt;='1. Inputs'!$G19),('1. Inputs'!$K19-'1. Inputs'!$C19)/MAX('1. Inputs'!$F19,1),0)</f>
        <v>0</v>
      </c>
      <c r="O14" s="51">
        <f>IF(AND(O$2&gt;'1. Inputs'!$E19,O$2&lt;='1. Inputs'!$G19),('1. Inputs'!$K19-'1. Inputs'!$C19)/MAX('1. Inputs'!$F19,1),0)</f>
        <v>0</v>
      </c>
      <c r="P14" s="51">
        <f>IF(AND(P$2&gt;'1. Inputs'!$E19,P$2&lt;='1. Inputs'!$G19),('1. Inputs'!$K19-'1. Inputs'!$C19)/MAX('1. Inputs'!$F19,1),0)</f>
        <v>0</v>
      </c>
      <c r="Q14" s="51">
        <f>IF(AND(Q$2&gt;'1. Inputs'!$E19,Q$2&lt;='1. Inputs'!$G19),('1. Inputs'!$K19-'1. Inputs'!$C19)/MAX('1. Inputs'!$F19,1),0)</f>
        <v>0</v>
      </c>
      <c r="R14" s="51">
        <f>IF(AND(R$2&gt;'1. Inputs'!$E19,R$2&lt;='1. Inputs'!$G19),('1. Inputs'!$K19-'1. Inputs'!$C19)/MAX('1. Inputs'!$F19,1),0)</f>
        <v>0</v>
      </c>
      <c r="S14" s="51">
        <f>IF(AND(S$2&gt;'1. Inputs'!$E19,S$2&lt;='1. Inputs'!$G19),('1. Inputs'!$K19-'1. Inputs'!$C19)/MAX('1. Inputs'!$F19,1),0)</f>
        <v>0</v>
      </c>
      <c r="T14" s="51">
        <f>IF(AND(T$2&gt;'1. Inputs'!$E19,T$2&lt;='1. Inputs'!$G19),('1. Inputs'!$K19-'1. Inputs'!$C19)/MAX('1. Inputs'!$F19,1),0)</f>
        <v>0</v>
      </c>
      <c r="U14" s="51">
        <f>IF(AND(U$2&gt;'1. Inputs'!$E19,U$2&lt;='1. Inputs'!$G19),('1. Inputs'!$K19-'1. Inputs'!$C19)/MAX('1. Inputs'!$F19,1),0)</f>
        <v>0</v>
      </c>
      <c r="V14" s="51">
        <f>IF(AND(V$2&gt;'1. Inputs'!$E19,V$2&lt;='1. Inputs'!$G19),('1. Inputs'!$K19-'1. Inputs'!$C19)/MAX('1. Inputs'!$F19,1),0)</f>
        <v>0</v>
      </c>
      <c r="W14" s="51">
        <f>IF(AND(W$2&gt;'1. Inputs'!$E19,W$2&lt;='1. Inputs'!$G19),('1. Inputs'!$K19-'1. Inputs'!$C19)/MAX('1. Inputs'!$F19,1),0)</f>
        <v>0</v>
      </c>
      <c r="X14" s="51">
        <f>IF(AND(X$2&gt;'1. Inputs'!$E19,X$2&lt;='1. Inputs'!$G19),('1. Inputs'!$K19-'1. Inputs'!$C19)/MAX('1. Inputs'!$F19,1),0)</f>
        <v>0</v>
      </c>
      <c r="Y14" s="51">
        <f>IF(AND(Y$2&gt;'1. Inputs'!$E19,Y$2&lt;='1. Inputs'!$G19),('1. Inputs'!$K19-'1. Inputs'!$C19)/MAX('1. Inputs'!$F19,1),0)</f>
        <v>0</v>
      </c>
      <c r="Z14" s="51">
        <f>IF(AND(Z$2&gt;'1. Inputs'!$E19,Z$2&lt;='1. Inputs'!$G19),('1. Inputs'!$K19-'1. Inputs'!$C19)/MAX('1. Inputs'!$F19,1),0)</f>
        <v>0</v>
      </c>
      <c r="AA14" s="51">
        <f>IF(AND(AA$2&gt;'1. Inputs'!$E19,AA$2&lt;='1. Inputs'!$G19),('1. Inputs'!$K19-'1. Inputs'!$C19)/MAX('1. Inputs'!$F19,1),0)</f>
        <v>0</v>
      </c>
      <c r="AB14" s="51">
        <f>IF(AND(AB$2&gt;'1. Inputs'!$E19,AB$2&lt;='1. Inputs'!$G19),('1. Inputs'!$K19-'1. Inputs'!$C19)/MAX('1. Inputs'!$F19,1),0)</f>
        <v>280743.74999999994</v>
      </c>
      <c r="AC14" s="51">
        <f>IF(AND(AC$2&gt;'1. Inputs'!$E19,AC$2&lt;='1. Inputs'!$G19),('1. Inputs'!$K19-'1. Inputs'!$C19)/MAX('1. Inputs'!$F19,1),0)</f>
        <v>280743.74999999994</v>
      </c>
      <c r="AD14" s="51">
        <f>IF(AND(AD$2&gt;'1. Inputs'!$E19,AD$2&lt;='1. Inputs'!$G19),('1. Inputs'!$K19-'1. Inputs'!$C19)/MAX('1. Inputs'!$F19,1),0)</f>
        <v>280743.74999999994</v>
      </c>
      <c r="AE14" s="51">
        <f>IF(AND(AE$2&gt;'1. Inputs'!$E19,AE$2&lt;='1. Inputs'!$G19),('1. Inputs'!$K19-'1. Inputs'!$C19)/MAX('1. Inputs'!$F19,1),0)</f>
        <v>280743.74999999994</v>
      </c>
      <c r="AF14" s="51">
        <f>IF(AND(AF$2&gt;'1. Inputs'!$E19,AF$2&lt;='1. Inputs'!$G19),('1. Inputs'!$K19-'1. Inputs'!$C19)/MAX('1. Inputs'!$F19,1),0)</f>
        <v>280743.74999999994</v>
      </c>
      <c r="AG14" s="51">
        <f>IF(AND(AG$2&gt;'1. Inputs'!$E19,AG$2&lt;='1. Inputs'!$G19),('1. Inputs'!$K19-'1. Inputs'!$C19)/MAX('1. Inputs'!$F19,1),0)</f>
        <v>280743.74999999994</v>
      </c>
      <c r="AH14" s="51">
        <f>IF(AND(AH$2&gt;'1. Inputs'!$E19,AH$2&lt;='1. Inputs'!$G19),('1. Inputs'!$K19-'1. Inputs'!$C19)/MAX('1. Inputs'!$F19,1),0)</f>
        <v>280743.74999999994</v>
      </c>
      <c r="AI14" s="51">
        <f>IF(AND(AI$2&gt;'1. Inputs'!$E19,AI$2&lt;='1. Inputs'!$G19),('1. Inputs'!$K19-'1. Inputs'!$C19)/MAX('1. Inputs'!$F19,1),0)</f>
        <v>280743.74999999994</v>
      </c>
      <c r="AJ14" s="51">
        <f>IF(AND(AJ$2&gt;'1. Inputs'!$E19,AJ$2&lt;='1. Inputs'!$G19),('1. Inputs'!$K19-'1. Inputs'!$C19)/MAX('1. Inputs'!$F19,1),0)</f>
        <v>280743.74999999994</v>
      </c>
      <c r="AK14" s="51">
        <f>IF(AND(AK$2&gt;'1. Inputs'!$E19,AK$2&lt;='1. Inputs'!$G19),('1. Inputs'!$K19-'1. Inputs'!$C19)/MAX('1. Inputs'!$F19,1),0)</f>
        <v>280743.74999999994</v>
      </c>
      <c r="AL14" s="51">
        <f>IF(AND(AL$2&gt;'1. Inputs'!$E19,AL$2&lt;='1. Inputs'!$G19),('1. Inputs'!$K19-'1. Inputs'!$C19)/MAX('1. Inputs'!$F19,1),0)</f>
        <v>280743.74999999994</v>
      </c>
      <c r="AM14" s="51">
        <f>IF(AND(AM$2&gt;'1. Inputs'!$E19,AM$2&lt;='1. Inputs'!$G19),('1. Inputs'!$K19-'1. Inputs'!$C19)/MAX('1. Inputs'!$F19,1),0)</f>
        <v>280743.74999999994</v>
      </c>
      <c r="AN14" s="51">
        <f>IF(AND(AN$2&gt;'1. Inputs'!$E19,AN$2&lt;='1. Inputs'!$G19),('1. Inputs'!$K19-'1. Inputs'!$C19)/MAX('1. Inputs'!$F19,1),0)</f>
        <v>0</v>
      </c>
      <c r="AO14" s="51">
        <f>IF(AND(AO$2&gt;'1. Inputs'!$E19,AO$2&lt;='1. Inputs'!$G19),('1. Inputs'!$K19-'1. Inputs'!$C19)/MAX('1. Inputs'!$F19,1),0)</f>
        <v>0</v>
      </c>
      <c r="AP14" s="51">
        <f>IF(AND(AP$2&gt;'1. Inputs'!$E19,AP$2&lt;='1. Inputs'!$G19),('1. Inputs'!$K19-'1. Inputs'!$C19)/MAX('1. Inputs'!$F19,1),0)</f>
        <v>0</v>
      </c>
      <c r="AQ14" s="51">
        <f>IF(AND(AQ$2&gt;'1. Inputs'!$E19,AQ$2&lt;='1. Inputs'!$G19),('1. Inputs'!$K19-'1. Inputs'!$C19)/MAX('1. Inputs'!$F19,1),0)</f>
        <v>0</v>
      </c>
      <c r="AR14" s="51">
        <f>IF(AND(AR$2&gt;'1. Inputs'!$E19,AR$2&lt;='1. Inputs'!$G19),('1. Inputs'!$K19-'1. Inputs'!$C19)/MAX('1. Inputs'!$F19,1),0)</f>
        <v>0</v>
      </c>
      <c r="AS14" s="51">
        <f>IF(AND(AS$2&gt;'1. Inputs'!$E19,AS$2&lt;='1. Inputs'!$G19),('1. Inputs'!$K19-'1. Inputs'!$C19)/MAX('1. Inputs'!$F19,1),0)</f>
        <v>0</v>
      </c>
      <c r="AT14" s="51">
        <f>IF(AND(AT$2&gt;'1. Inputs'!$E19,AT$2&lt;='1. Inputs'!$G19),('1. Inputs'!$K19-'1. Inputs'!$C19)/MAX('1. Inputs'!$F19,1),0)</f>
        <v>0</v>
      </c>
      <c r="AU14" s="51">
        <f>IF(AND(AU$2&gt;'1. Inputs'!$E19,AU$2&lt;='1. Inputs'!$G19),('1. Inputs'!$K19-'1. Inputs'!$C19)/MAX('1. Inputs'!$F19,1),0)</f>
        <v>0</v>
      </c>
      <c r="AV14" s="51">
        <f>IF(AND(AV$2&gt;'1. Inputs'!$E19,AV$2&lt;='1. Inputs'!$G19),('1. Inputs'!$K19-'1. Inputs'!$C19)/MAX('1. Inputs'!$F19,1),0)</f>
        <v>0</v>
      </c>
      <c r="AW14" s="51">
        <f>IF(AND(AW$2&gt;'1. Inputs'!$E19,AW$2&lt;='1. Inputs'!$G19),('1. Inputs'!$K19-'1. Inputs'!$C19)/MAX('1. Inputs'!$F19,1),0)</f>
        <v>0</v>
      </c>
      <c r="AX14" s="51">
        <f>IF(AND(AX$2&gt;'1. Inputs'!$E19,AX$2&lt;='1. Inputs'!$G19),('1. Inputs'!$K19-'1. Inputs'!$C19)/MAX('1. Inputs'!$F19,1),0)</f>
        <v>0</v>
      </c>
      <c r="AY14" s="51">
        <f>IF(AND(AY$2&gt;'1. Inputs'!$E19,AY$2&lt;='1. Inputs'!$G19),('1. Inputs'!$K19-'1. Inputs'!$C19)/MAX('1. Inputs'!$F19,1),0)</f>
        <v>0</v>
      </c>
      <c r="AZ14" s="51">
        <f>IF(AND(AZ$2&gt;'1. Inputs'!$E19,AZ$2&lt;='1. Inputs'!$G19),('1. Inputs'!$K19-'1. Inputs'!$C19)/MAX('1. Inputs'!$F19,1),0)</f>
        <v>0</v>
      </c>
      <c r="BA14" s="51">
        <f>IF(AND(BA$2&gt;'1. Inputs'!$E19,BA$2&lt;='1. Inputs'!$G19),('1. Inputs'!$K19-'1. Inputs'!$C19)/MAX('1. Inputs'!$F19,1),0)</f>
        <v>0</v>
      </c>
      <c r="BB14" s="51">
        <f>IF(AND(BB$2&gt;'1. Inputs'!$E19,BB$2&lt;='1. Inputs'!$G19),('1. Inputs'!$K19-'1. Inputs'!$C19)/MAX('1. Inputs'!$F19,1),0)</f>
        <v>0</v>
      </c>
      <c r="BC14" s="51">
        <f>IF(AND(BC$2&gt;'1. Inputs'!$E19,BC$2&lt;='1. Inputs'!$G19),('1. Inputs'!$K19-'1. Inputs'!$C19)/MAX('1. Inputs'!$F19,1),0)</f>
        <v>0</v>
      </c>
      <c r="BD14" s="51">
        <f>IF(AND(BD$2&gt;'1. Inputs'!$E19,BD$2&lt;='1. Inputs'!$G19),('1. Inputs'!$K19-'1. Inputs'!$C19)/MAX('1. Inputs'!$F19,1),0)</f>
        <v>0</v>
      </c>
      <c r="BE14" s="51">
        <f>IF(AND(BE$2&gt;'1. Inputs'!$E19,BE$2&lt;='1. Inputs'!$G19),('1. Inputs'!$K19-'1. Inputs'!$C19)/MAX('1. Inputs'!$F19,1),0)</f>
        <v>0</v>
      </c>
      <c r="BF14" s="51">
        <f>IF(AND(BF$2&gt;'1. Inputs'!$E19,BF$2&lt;='1. Inputs'!$G19),('1. Inputs'!$K19-'1. Inputs'!$C19)/MAX('1. Inputs'!$F19,1),0)</f>
        <v>0</v>
      </c>
      <c r="BG14" s="51">
        <f>IF(AND(BG$2&gt;'1. Inputs'!$E19,BG$2&lt;='1. Inputs'!$G19),('1. Inputs'!$K19-'1. Inputs'!$C19)/MAX('1. Inputs'!$F19,1),0)</f>
        <v>0</v>
      </c>
      <c r="BH14" s="51">
        <f>IF(AND(BH$2&gt;'1. Inputs'!$E19,BH$2&lt;='1. Inputs'!$G19),('1. Inputs'!$K19-'1. Inputs'!$C19)/MAX('1. Inputs'!$F19,1),0)</f>
        <v>0</v>
      </c>
      <c r="BI14" s="51">
        <f>IF(AND(BI$2&gt;'1. Inputs'!$E19,BI$2&lt;='1. Inputs'!$G19),('1. Inputs'!$K19-'1. Inputs'!$C19)/MAX('1. Inputs'!$F19,1),0)</f>
        <v>0</v>
      </c>
      <c r="BJ14" s="51">
        <f>IF(AND(BJ$2&gt;'1. Inputs'!$E19,BJ$2&lt;='1. Inputs'!$G19),('1. Inputs'!$K19-'1. Inputs'!$C19)/MAX('1. Inputs'!$F19,1),0)</f>
        <v>0</v>
      </c>
      <c r="BK14" s="51">
        <f>IF(AND(BK$2&gt;'1. Inputs'!$E19,BK$2&lt;='1. Inputs'!$G19),('1. Inputs'!$K19-'1. Inputs'!$C19)/MAX('1. Inputs'!$F19,1),0)</f>
        <v>0</v>
      </c>
      <c r="BL14" s="51">
        <f>IF(AND(BL$2&gt;'1. Inputs'!$E19,BL$2&lt;='1. Inputs'!$G19),('1. Inputs'!$K19-'1. Inputs'!$C19)/MAX('1. Inputs'!$F19,1),0)</f>
        <v>0</v>
      </c>
      <c r="BM14" s="51">
        <f>IF(AND(BM$2&gt;'1. Inputs'!$E19,BM$2&lt;='1. Inputs'!$G19),('1. Inputs'!$K19-'1. Inputs'!$C19)/MAX('1. Inputs'!$F19,1),0)</f>
        <v>0</v>
      </c>
      <c r="BN14" s="51">
        <f>IF(AND(BN$2&gt;'1. Inputs'!$E19,BN$2&lt;='1. Inputs'!$G19),('1. Inputs'!$K19-'1. Inputs'!$C19)/MAX('1. Inputs'!$F19,1),0)</f>
        <v>0</v>
      </c>
      <c r="BO14" s="51">
        <f>IF(AND(BO$2&gt;'1. Inputs'!$E19,BO$2&lt;='1. Inputs'!$G19),('1. Inputs'!$K19-'1. Inputs'!$C19)/MAX('1. Inputs'!$F19,1),0)</f>
        <v>0</v>
      </c>
      <c r="BP14" s="51">
        <f>IF(AND(BP$2&gt;'1. Inputs'!$E19,BP$2&lt;='1. Inputs'!$G19),('1. Inputs'!$K19-'1. Inputs'!$C19)/MAX('1. Inputs'!$F19,1),0)</f>
        <v>0</v>
      </c>
      <c r="BQ14" s="51">
        <f>IF(AND(BQ$2&gt;'1. Inputs'!$E19,BQ$2&lt;='1. Inputs'!$G19),('1. Inputs'!$K19-'1. Inputs'!$C19)/MAX('1. Inputs'!$F19,1),0)</f>
        <v>0</v>
      </c>
      <c r="BR14" s="51">
        <f>IF(AND(BR$2&gt;'1. Inputs'!$E19,BR$2&lt;='1. Inputs'!$G19),('1. Inputs'!$K19-'1. Inputs'!$C19)/MAX('1. Inputs'!$F19,1),0)</f>
        <v>0</v>
      </c>
      <c r="BS14" s="51">
        <f>IF(AND(BS$2&gt;'1. Inputs'!$E19,BS$2&lt;='1. Inputs'!$G19),('1. Inputs'!$K19-'1. Inputs'!$C19)/MAX('1. Inputs'!$F19,1),0)</f>
        <v>0</v>
      </c>
      <c r="BT14" s="51">
        <f>IF(AND(BT$2&gt;'1. Inputs'!$E19,BT$2&lt;='1. Inputs'!$G19),('1. Inputs'!$K19-'1. Inputs'!$C19)/MAX('1. Inputs'!$F19,1),0)</f>
        <v>0</v>
      </c>
      <c r="BU14" s="51">
        <f>IF(AND(BU$2&gt;'1. Inputs'!$E19,BU$2&lt;='1. Inputs'!$G19),('1. Inputs'!$K19-'1. Inputs'!$C19)/MAX('1. Inputs'!$F19,1),0)</f>
        <v>0</v>
      </c>
      <c r="BV14" s="51">
        <f>IF(AND(BV$2&gt;'1. Inputs'!$E19,BV$2&lt;='1. Inputs'!$G19),('1. Inputs'!$K19-'1. Inputs'!$C19)/MAX('1. Inputs'!$F19,1),0)</f>
        <v>0</v>
      </c>
      <c r="BW14" s="51">
        <f>IF(AND(BW$2&gt;'1. Inputs'!$E19,BW$2&lt;='1. Inputs'!$G19),('1. Inputs'!$K19-'1. Inputs'!$C19)/MAX('1. Inputs'!$F19,1),0)</f>
        <v>0</v>
      </c>
      <c r="BX14" s="51">
        <f>IF(AND(BX$2&gt;'1. Inputs'!$E19,BX$2&lt;='1. Inputs'!$G19),('1. Inputs'!$K19-'1. Inputs'!$C19)/MAX('1. Inputs'!$F19,1),0)</f>
        <v>0</v>
      </c>
      <c r="BY14" s="51">
        <f>IF(AND(BY$2&gt;'1. Inputs'!$E19,BY$2&lt;='1. Inputs'!$G19),('1. Inputs'!$K19-'1. Inputs'!$C19)/MAX('1. Inputs'!$F19,1),0)</f>
        <v>0</v>
      </c>
      <c r="BZ14" s="51">
        <f>IF(AND(BZ$2&gt;'1. Inputs'!$E19,BZ$2&lt;='1. Inputs'!$G19),('1. Inputs'!$K19-'1. Inputs'!$C19)/MAX('1. Inputs'!$F19,1),0)</f>
        <v>0</v>
      </c>
      <c r="CA14" s="51">
        <f>IF(AND(CA$2&gt;'1. Inputs'!$E19,CA$2&lt;='1. Inputs'!$G19),('1. Inputs'!$K19-'1. Inputs'!$C19)/MAX('1. Inputs'!$F19,1),0)</f>
        <v>0</v>
      </c>
      <c r="CB14" s="51">
        <f>IF(AND(CB$2&gt;'1. Inputs'!$E19,CB$2&lt;='1. Inputs'!$G19),('1. Inputs'!$K19-'1. Inputs'!$C19)/MAX('1. Inputs'!$F19,1),0)</f>
        <v>0</v>
      </c>
      <c r="CC14" s="51">
        <f>IF(AND(CC$2&gt;'1. Inputs'!$E19,CC$2&lt;='1. Inputs'!$G19),('1. Inputs'!$K19-'1. Inputs'!$C19)/MAX('1. Inputs'!$F19,1),0)</f>
        <v>0</v>
      </c>
      <c r="CD14" s="51">
        <f>IF(AND(CD$2&gt;'1. Inputs'!$E19,CD$2&lt;='1. Inputs'!$G19),('1. Inputs'!$K19-'1. Inputs'!$C19)/MAX('1. Inputs'!$F19,1),0)</f>
        <v>0</v>
      </c>
      <c r="CE14" s="51">
        <f>IF(AND(CE$2&gt;'1. Inputs'!$E19,CE$2&lt;='1. Inputs'!$G19),('1. Inputs'!$K19-'1. Inputs'!$C19)/MAX('1. Inputs'!$F19,1),0)</f>
        <v>0</v>
      </c>
      <c r="CF14" s="51">
        <f>IF(AND(CF$2&gt;'1. Inputs'!$E19,CF$2&lt;='1. Inputs'!$G19),('1. Inputs'!$K19-'1. Inputs'!$C19)/MAX('1. Inputs'!$F19,1),0)</f>
        <v>0</v>
      </c>
      <c r="CG14" s="51">
        <f>IF(AND(CG$2&gt;'1. Inputs'!$E19,CG$2&lt;='1. Inputs'!$G19),('1. Inputs'!$K19-'1. Inputs'!$C19)/MAX('1. Inputs'!$F19,1),0)</f>
        <v>0</v>
      </c>
      <c r="CH14" s="51">
        <f>IF(AND(CH$2&gt;'1. Inputs'!$E19,CH$2&lt;='1. Inputs'!$G19),('1. Inputs'!$K19-'1. Inputs'!$C19)/MAX('1. Inputs'!$F19,1),0)</f>
        <v>0</v>
      </c>
      <c r="CI14" s="51">
        <f>IF(AND(CI$2&gt;'1. Inputs'!$E19,CI$2&lt;='1. Inputs'!$G19),('1. Inputs'!$K19-'1. Inputs'!$C19)/MAX('1. Inputs'!$F19,1),0)</f>
        <v>0</v>
      </c>
      <c r="CJ14" s="51">
        <f>IF(AND(CJ$2&gt;'1. Inputs'!$E19,CJ$2&lt;='1. Inputs'!$G19),('1. Inputs'!$K19-'1. Inputs'!$C19)/MAX('1. Inputs'!$F19,1),0)</f>
        <v>0</v>
      </c>
      <c r="CK14" s="51">
        <f>IF(AND(CK$2&gt;'1. Inputs'!$E19,CK$2&lt;='1. Inputs'!$G19),('1. Inputs'!$K19-'1. Inputs'!$C19)/MAX('1. Inputs'!$F19,1),0)</f>
        <v>0</v>
      </c>
      <c r="CL14" s="51">
        <f>IF(AND(CL$2&gt;'1. Inputs'!$E19,CL$2&lt;='1. Inputs'!$G19),('1. Inputs'!$K19-'1. Inputs'!$C19)/MAX('1. Inputs'!$F19,1),0)</f>
        <v>0</v>
      </c>
      <c r="CM14" s="51">
        <f>IF(AND(CM$2&gt;'1. Inputs'!$E19,CM$2&lt;='1. Inputs'!$G19),('1. Inputs'!$K19-'1. Inputs'!$C19)/MAX('1. Inputs'!$F19,1),0)</f>
        <v>0</v>
      </c>
      <c r="CN14" s="51">
        <f>IF(AND(CN$2&gt;'1. Inputs'!$E19,CN$2&lt;='1. Inputs'!$G19),('1. Inputs'!$K19-'1. Inputs'!$C19)/MAX('1. Inputs'!$F19,1),0)</f>
        <v>0</v>
      </c>
      <c r="CO14" s="51">
        <f>IF(AND(CO$2&gt;'1. Inputs'!$E19,CO$2&lt;='1. Inputs'!$G19),('1. Inputs'!$K19-'1. Inputs'!$C19)/MAX('1. Inputs'!$F19,1),0)</f>
        <v>0</v>
      </c>
      <c r="CP14" s="51">
        <f>IF(AND(CP$2&gt;'1. Inputs'!$E19,CP$2&lt;='1. Inputs'!$G19),('1. Inputs'!$K19-'1. Inputs'!$C19)/MAX('1. Inputs'!$F19,1),0)</f>
        <v>0</v>
      </c>
      <c r="CQ14" s="51">
        <f>IF(AND(CQ$2&gt;'1. Inputs'!$E19,CQ$2&lt;='1. Inputs'!$G19),('1. Inputs'!$K19-'1. Inputs'!$C19)/MAX('1. Inputs'!$F19,1),0)</f>
        <v>0</v>
      </c>
      <c r="CR14" s="51">
        <f>IF(AND(CR$2&gt;'1. Inputs'!$E19,CR$2&lt;='1. Inputs'!$G19),('1. Inputs'!$K19-'1. Inputs'!$C19)/MAX('1. Inputs'!$F19,1),0)</f>
        <v>0</v>
      </c>
      <c r="CS14" s="51">
        <f>IF(AND(CS$2&gt;'1. Inputs'!$E19,CS$2&lt;='1. Inputs'!$G19),('1. Inputs'!$K19-'1. Inputs'!$C19)/MAX('1. Inputs'!$F19,1),0)</f>
        <v>0</v>
      </c>
      <c r="CT14" s="51">
        <f>IF(AND(CT$2&gt;'1. Inputs'!$E19,CT$2&lt;='1. Inputs'!$G19),('1. Inputs'!$K19-'1. Inputs'!$C19)/MAX('1. Inputs'!$F19,1),0)</f>
        <v>0</v>
      </c>
      <c r="CU14" s="51">
        <f>IF(AND(CU$2&gt;'1. Inputs'!$E19,CU$2&lt;='1. Inputs'!$G19),('1. Inputs'!$K19-'1. Inputs'!$C19)/MAX('1. Inputs'!$F19,1),0)</f>
        <v>0</v>
      </c>
      <c r="CV14" s="51">
        <f>IF(AND(CV$2&gt;'1. Inputs'!$E19,CV$2&lt;='1. Inputs'!$G19),('1. Inputs'!$K19-'1. Inputs'!$C19)/MAX('1. Inputs'!$F19,1),0)</f>
        <v>0</v>
      </c>
      <c r="CW14" s="51">
        <f>IF(AND(CW$2&gt;'1. Inputs'!$E19,CW$2&lt;='1. Inputs'!$G19),('1. Inputs'!$K19-'1. Inputs'!$C19)/MAX('1. Inputs'!$F19,1),0)</f>
        <v>0</v>
      </c>
      <c r="CX14" s="51">
        <f>IF(AND(CX$2&gt;'1. Inputs'!$E19,CX$2&lt;='1. Inputs'!$G19),('1. Inputs'!$K19-'1. Inputs'!$C19)/MAX('1. Inputs'!$F19,1),0)</f>
        <v>0</v>
      </c>
      <c r="CY14" s="51">
        <f>IF(AND(CY$2&gt;'1. Inputs'!$E19,CY$2&lt;='1. Inputs'!$G19),('1. Inputs'!$K19-'1. Inputs'!$C19)/MAX('1. Inputs'!$F19,1),0)</f>
        <v>0</v>
      </c>
      <c r="CZ14" s="51">
        <f>IF(AND(CZ$2&gt;'1. Inputs'!$E19,CZ$2&lt;='1. Inputs'!$G19),('1. Inputs'!$K19-'1. Inputs'!$C19)/MAX('1. Inputs'!$F19,1),0)</f>
        <v>0</v>
      </c>
      <c r="DA14" s="51">
        <f>IF(AND(DA$2&gt;'1. Inputs'!$E19,DA$2&lt;='1. Inputs'!$G19),('1. Inputs'!$K19-'1. Inputs'!$C19)/MAX('1. Inputs'!$F19,1),0)</f>
        <v>0</v>
      </c>
      <c r="DB14" s="51">
        <f>IF(AND(DB$2&gt;'1. Inputs'!$E19,DB$2&lt;='1. Inputs'!$G19),('1. Inputs'!$K19-'1. Inputs'!$C19)/MAX('1. Inputs'!$F19,1),0)</f>
        <v>0</v>
      </c>
      <c r="DC14" s="51">
        <f>IF(AND(DC$2&gt;'1. Inputs'!$E19,DC$2&lt;='1. Inputs'!$G19),('1. Inputs'!$K19-'1. Inputs'!$C19)/MAX('1. Inputs'!$F19,1),0)</f>
        <v>0</v>
      </c>
      <c r="DD14" s="51">
        <f>IF(AND(DD$2&gt;'1. Inputs'!$E19,DD$2&lt;='1. Inputs'!$G19),('1. Inputs'!$K19-'1. Inputs'!$C19)/MAX('1. Inputs'!$F19,1),0)</f>
        <v>0</v>
      </c>
      <c r="DE14" s="51">
        <f>IF(AND(DE$2&gt;'1. Inputs'!$E19,DE$2&lt;='1. Inputs'!$G19),('1. Inputs'!$K19-'1. Inputs'!$C19)/MAX('1. Inputs'!$F19,1),0)</f>
        <v>0</v>
      </c>
      <c r="DF14" s="51">
        <f>IF(AND(DF$2&gt;'1. Inputs'!$E19,DF$2&lt;='1. Inputs'!$G19),('1. Inputs'!$K19-'1. Inputs'!$C19)/MAX('1. Inputs'!$F19,1),0)</f>
        <v>0</v>
      </c>
      <c r="DG14" s="51">
        <f>IF(AND(DG$2&gt;'1. Inputs'!$E19,DG$2&lt;='1. Inputs'!$G19),('1. Inputs'!$K19-'1. Inputs'!$C19)/MAX('1. Inputs'!$F19,1),0)</f>
        <v>0</v>
      </c>
      <c r="DH14" s="51">
        <f>IF(AND(DH$2&gt;'1. Inputs'!$E19,DH$2&lt;='1. Inputs'!$G19),('1. Inputs'!$K19-'1. Inputs'!$C19)/MAX('1. Inputs'!$F19,1),0)</f>
        <v>0</v>
      </c>
      <c r="DI14" s="51">
        <f>IF(AND(DI$2&gt;'1. Inputs'!$E19,DI$2&lt;='1. Inputs'!$G19),('1. Inputs'!$K19-'1. Inputs'!$C19)/MAX('1. Inputs'!$F19,1),0)</f>
        <v>0</v>
      </c>
      <c r="DJ14" s="51">
        <f>IF(AND(DJ$2&gt;'1. Inputs'!$E19,DJ$2&lt;='1. Inputs'!$G19),('1. Inputs'!$K19-'1. Inputs'!$C19)/MAX('1. Inputs'!$F19,1),0)</f>
        <v>0</v>
      </c>
      <c r="DK14" s="51">
        <f>IF(AND(DK$2&gt;'1. Inputs'!$E19,DK$2&lt;='1. Inputs'!$G19),('1. Inputs'!$K19-'1. Inputs'!$C19)/MAX('1. Inputs'!$F19,1),0)</f>
        <v>0</v>
      </c>
      <c r="DL14" s="51">
        <f>IF(AND(DL$2&gt;'1. Inputs'!$E19,DL$2&lt;='1. Inputs'!$G19),('1. Inputs'!$K19-'1. Inputs'!$C19)/MAX('1. Inputs'!$F19,1),0)</f>
        <v>0</v>
      </c>
      <c r="DM14" s="51">
        <f>IF(AND(DM$2&gt;'1. Inputs'!$E19,DM$2&lt;='1. Inputs'!$G19),('1. Inputs'!$K19-'1. Inputs'!$C19)/MAX('1. Inputs'!$F19,1),0)</f>
        <v>0</v>
      </c>
      <c r="DN14" s="51">
        <f>IF(AND(DN$2&gt;'1. Inputs'!$E19,DN$2&lt;='1. Inputs'!$G19),('1. Inputs'!$K19-'1. Inputs'!$C19)/MAX('1. Inputs'!$F19,1),0)</f>
        <v>0</v>
      </c>
      <c r="DO14" s="51">
        <f>IF(AND(DO$2&gt;'1. Inputs'!$E19,DO$2&lt;='1. Inputs'!$G19),('1. Inputs'!$K19-'1. Inputs'!$C19)/MAX('1. Inputs'!$F19,1),0)</f>
        <v>0</v>
      </c>
      <c r="DP14" s="51">
        <f>IF(AND(DP$2&gt;'1. Inputs'!$E19,DP$2&lt;='1. Inputs'!$G19),('1. Inputs'!$K19-'1. Inputs'!$C19)/MAX('1. Inputs'!$F19,1),0)</f>
        <v>0</v>
      </c>
      <c r="DQ14" s="51">
        <f>IF(AND(DQ$2&gt;'1. Inputs'!$E19,DQ$2&lt;='1. Inputs'!$G19),('1. Inputs'!$K19-'1. Inputs'!$C19)/MAX('1. Inputs'!$F19,1),0)</f>
        <v>0</v>
      </c>
      <c r="DR14" s="51">
        <f>IF(AND(DR$2&gt;'1. Inputs'!$E19,DR$2&lt;='1. Inputs'!$G19),('1. Inputs'!$K19-'1. Inputs'!$C19)/MAX('1. Inputs'!$F19,1),0)</f>
        <v>0</v>
      </c>
      <c r="DS14" s="51">
        <f>IF(AND(DS$2&gt;'1. Inputs'!$E19,DS$2&lt;='1. Inputs'!$G19),('1. Inputs'!$K19-'1. Inputs'!$C19)/MAX('1. Inputs'!$F19,1),0)</f>
        <v>0</v>
      </c>
      <c r="DT14" s="51">
        <f>IF(AND(DT$2&gt;'1. Inputs'!$E19,DT$2&lt;='1. Inputs'!$G19),('1. Inputs'!$K19-'1. Inputs'!$C19)/MAX('1. Inputs'!$F19,1),0)</f>
        <v>0</v>
      </c>
      <c r="DU14" s="51">
        <f>IF(AND(DU$2&gt;'1. Inputs'!$E19,DU$2&lt;='1. Inputs'!$G19),('1. Inputs'!$K19-'1. Inputs'!$C19)/MAX('1. Inputs'!$F19,1),0)</f>
        <v>0</v>
      </c>
      <c r="DV14" s="51">
        <f>IF(AND(DV$2&gt;'1. Inputs'!$E19,DV$2&lt;='1. Inputs'!$G19),('1. Inputs'!$K19-'1. Inputs'!$C19)/MAX('1. Inputs'!$F19,1),0)</f>
        <v>0</v>
      </c>
      <c r="DW14" s="51">
        <f>IF(AND(DW$2&gt;'1. Inputs'!$E19,DW$2&lt;='1. Inputs'!$G19),('1. Inputs'!$K19-'1. Inputs'!$C19)/MAX('1. Inputs'!$F19,1),0)</f>
        <v>0</v>
      </c>
      <c r="DX14" s="51">
        <f>IF(AND(DX$2&gt;'1. Inputs'!$E19,DX$2&lt;='1. Inputs'!$G19),('1. Inputs'!$K19-'1. Inputs'!$C19)/MAX('1. Inputs'!$F19,1),0)</f>
        <v>0</v>
      </c>
      <c r="DY14" s="51">
        <f>IF(AND(DY$2&gt;'1. Inputs'!$E19,DY$2&lt;='1. Inputs'!$G19),('1. Inputs'!$K19-'1. Inputs'!$C19)/MAX('1. Inputs'!$F19,1),0)</f>
        <v>0</v>
      </c>
      <c r="DZ14" s="51">
        <f>IF(AND(DZ$2&gt;'1. Inputs'!$E19,DZ$2&lt;='1. Inputs'!$G19),('1. Inputs'!$K19-'1. Inputs'!$C19)/MAX('1. Inputs'!$F19,1),0)</f>
        <v>0</v>
      </c>
      <c r="EA14" s="51">
        <f>IF(AND(EA$2&gt;'1. Inputs'!$E19,EA$2&lt;='1. Inputs'!$G19),('1. Inputs'!$K19-'1. Inputs'!$C19)/MAX('1. Inputs'!$F19,1),0)</f>
        <v>0</v>
      </c>
      <c r="EB14" s="51">
        <f>IF(AND(EB$2&gt;'1. Inputs'!$E19,EB$2&lt;='1. Inputs'!$G19),('1. Inputs'!$K19-'1. Inputs'!$C19)/MAX('1. Inputs'!$F19,1),0)</f>
        <v>0</v>
      </c>
      <c r="EC14" s="51">
        <f>IF(AND(EC$2&gt;'1. Inputs'!$E19,EC$2&lt;='1. Inputs'!$G19),('1. Inputs'!$K19-'1. Inputs'!$C19)/MAX('1. Inputs'!$F19,1),0)</f>
        <v>0</v>
      </c>
      <c r="ED14" s="51">
        <f>IF(AND(ED$2&gt;'1. Inputs'!$E19,ED$2&lt;='1. Inputs'!$G19),('1. Inputs'!$K19-'1. Inputs'!$C19)/MAX('1. Inputs'!$F19,1),0)</f>
        <v>0</v>
      </c>
      <c r="EE14" s="51">
        <f>IF(AND(EE$2&gt;'1. Inputs'!$E19,EE$2&lt;='1. Inputs'!$G19),('1. Inputs'!$K19-'1. Inputs'!$C19)/MAX('1. Inputs'!$F19,1),0)</f>
        <v>0</v>
      </c>
    </row>
    <row r="15" spans="1:135" x14ac:dyDescent="0.25">
      <c r="A15" s="50" t="s">
        <v>212</v>
      </c>
      <c r="C15" s="52">
        <f>IF(C$2&gt;='1. Inputs'!$G19,'1. Inputs'!$B19,0)</f>
        <v>0</v>
      </c>
      <c r="D15" s="52">
        <f>IF(D$2&gt;='1. Inputs'!$G19,'1. Inputs'!$B19,0)</f>
        <v>0</v>
      </c>
      <c r="E15" s="52">
        <f>IF(E$2&gt;='1. Inputs'!$G19,'1. Inputs'!$B19,0)</f>
        <v>0</v>
      </c>
      <c r="F15" s="52">
        <f>IF(F$2&gt;='1. Inputs'!$G19,'1. Inputs'!$B19,0)</f>
        <v>0</v>
      </c>
      <c r="G15" s="52">
        <f>IF(G$2&gt;='1. Inputs'!$G19,'1. Inputs'!$B19,0)</f>
        <v>0</v>
      </c>
      <c r="H15" s="52">
        <f>IF(H$2&gt;='1. Inputs'!$G19,'1. Inputs'!$B19,0)</f>
        <v>0</v>
      </c>
      <c r="I15" s="52">
        <f>IF(I$2&gt;='1. Inputs'!$G19,'1. Inputs'!$B19,0)</f>
        <v>0</v>
      </c>
      <c r="J15" s="52">
        <f>IF(J$2&gt;='1. Inputs'!$G19,'1. Inputs'!$B19,0)</f>
        <v>0</v>
      </c>
      <c r="K15" s="52">
        <f>IF(K$2&gt;='1. Inputs'!$G19,'1. Inputs'!$B19,0)</f>
        <v>0</v>
      </c>
      <c r="L15" s="52">
        <f>IF(L$2&gt;='1. Inputs'!$G19,'1. Inputs'!$B19,0)</f>
        <v>0</v>
      </c>
      <c r="M15" s="52">
        <f>IF(M$2&gt;='1. Inputs'!$G19,'1. Inputs'!$B19,0)</f>
        <v>0</v>
      </c>
      <c r="N15" s="52">
        <f>IF(N$2&gt;='1. Inputs'!$G19,'1. Inputs'!$B19,0)</f>
        <v>0</v>
      </c>
      <c r="O15" s="52">
        <f>IF(O$2&gt;='1. Inputs'!$G19,'1. Inputs'!$B19,0)</f>
        <v>0</v>
      </c>
      <c r="P15" s="52">
        <f>IF(P$2&gt;='1. Inputs'!$G19,'1. Inputs'!$B19,0)</f>
        <v>0</v>
      </c>
      <c r="Q15" s="52">
        <f>IF(Q$2&gt;='1. Inputs'!$G19,'1. Inputs'!$B19,0)</f>
        <v>0</v>
      </c>
      <c r="R15" s="52">
        <f>IF(R$2&gt;='1. Inputs'!$G19,'1. Inputs'!$B19,0)</f>
        <v>0</v>
      </c>
      <c r="S15" s="52">
        <f>IF(S$2&gt;='1. Inputs'!$G19,'1. Inputs'!$B19,0)</f>
        <v>0</v>
      </c>
      <c r="T15" s="52">
        <f>IF(T$2&gt;='1. Inputs'!$G19,'1. Inputs'!$B19,0)</f>
        <v>0</v>
      </c>
      <c r="U15" s="52">
        <f>IF(U$2&gt;='1. Inputs'!$G19,'1. Inputs'!$B19,0)</f>
        <v>0</v>
      </c>
      <c r="V15" s="52">
        <f>IF(V$2&gt;='1. Inputs'!$G19,'1. Inputs'!$B19,0)</f>
        <v>0</v>
      </c>
      <c r="W15" s="52">
        <f>IF(W$2&gt;='1. Inputs'!$G19,'1. Inputs'!$B19,0)</f>
        <v>0</v>
      </c>
      <c r="X15" s="52">
        <f>IF(X$2&gt;='1. Inputs'!$G19,'1. Inputs'!$B19,0)</f>
        <v>0</v>
      </c>
      <c r="Y15" s="52">
        <f>IF(Y$2&gt;='1. Inputs'!$G19,'1. Inputs'!$B19,0)</f>
        <v>0</v>
      </c>
      <c r="Z15" s="52">
        <f>IF(Z$2&gt;='1. Inputs'!$G19,'1. Inputs'!$B19,0)</f>
        <v>0</v>
      </c>
      <c r="AA15" s="52">
        <f>IF(AA$2&gt;='1. Inputs'!$G19,'1. Inputs'!$B19,0)</f>
        <v>0</v>
      </c>
      <c r="AB15" s="52">
        <f>IF(AB$2&gt;='1. Inputs'!$G19,'1. Inputs'!$B19,0)</f>
        <v>0</v>
      </c>
      <c r="AC15" s="52">
        <f>IF(AC$2&gt;='1. Inputs'!$G19,'1. Inputs'!$B19,0)</f>
        <v>0</v>
      </c>
      <c r="AD15" s="52">
        <f>IF(AD$2&gt;='1. Inputs'!$G19,'1. Inputs'!$B19,0)</f>
        <v>0</v>
      </c>
      <c r="AE15" s="52">
        <f>IF(AE$2&gt;='1. Inputs'!$G19,'1. Inputs'!$B19,0)</f>
        <v>0</v>
      </c>
      <c r="AF15" s="52">
        <f>IF(AF$2&gt;='1. Inputs'!$G19,'1. Inputs'!$B19,0)</f>
        <v>0</v>
      </c>
      <c r="AG15" s="52">
        <f>IF(AG$2&gt;='1. Inputs'!$G19,'1. Inputs'!$B19,0)</f>
        <v>0</v>
      </c>
      <c r="AH15" s="52">
        <f>IF(AH$2&gt;='1. Inputs'!$G19,'1. Inputs'!$B19,0)</f>
        <v>0</v>
      </c>
      <c r="AI15" s="52">
        <f>IF(AI$2&gt;='1. Inputs'!$G19,'1. Inputs'!$B19,0)</f>
        <v>0</v>
      </c>
      <c r="AJ15" s="52">
        <f>IF(AJ$2&gt;='1. Inputs'!$G19,'1. Inputs'!$B19,0)</f>
        <v>0</v>
      </c>
      <c r="AK15" s="52">
        <f>IF(AK$2&gt;='1. Inputs'!$G19,'1. Inputs'!$B19,0)</f>
        <v>0</v>
      </c>
      <c r="AL15" s="52">
        <f>IF(AL$2&gt;='1. Inputs'!$G19,'1. Inputs'!$B19,0)</f>
        <v>0</v>
      </c>
      <c r="AM15" s="52">
        <f>IF(AM$2&gt;='1. Inputs'!$G19,'1. Inputs'!$B19,0)</f>
        <v>30000</v>
      </c>
      <c r="AN15" s="52">
        <f>IF(AN$2&gt;='1. Inputs'!$G19,'1. Inputs'!$B19,0)</f>
        <v>30000</v>
      </c>
      <c r="AO15" s="52">
        <f>IF(AO$2&gt;='1. Inputs'!$G19,'1. Inputs'!$B19,0)</f>
        <v>30000</v>
      </c>
      <c r="AP15" s="52">
        <f>IF(AP$2&gt;='1. Inputs'!$G19,'1. Inputs'!$B19,0)</f>
        <v>30000</v>
      </c>
      <c r="AQ15" s="52">
        <f>IF(AQ$2&gt;='1. Inputs'!$G19,'1. Inputs'!$B19,0)</f>
        <v>30000</v>
      </c>
      <c r="AR15" s="52">
        <f>IF(AR$2&gt;='1. Inputs'!$G19,'1. Inputs'!$B19,0)</f>
        <v>30000</v>
      </c>
      <c r="AS15" s="52">
        <f>IF(AS$2&gt;='1. Inputs'!$G19,'1. Inputs'!$B19,0)</f>
        <v>30000</v>
      </c>
      <c r="AT15" s="52">
        <f>IF(AT$2&gt;='1. Inputs'!$G19,'1. Inputs'!$B19,0)</f>
        <v>30000</v>
      </c>
      <c r="AU15" s="52">
        <f>IF(AU$2&gt;='1. Inputs'!$G19,'1. Inputs'!$B19,0)</f>
        <v>30000</v>
      </c>
      <c r="AV15" s="52">
        <f>IF(AV$2&gt;='1. Inputs'!$G19,'1. Inputs'!$B19,0)</f>
        <v>30000</v>
      </c>
      <c r="AW15" s="52">
        <f>IF(AW$2&gt;='1. Inputs'!$G19,'1. Inputs'!$B19,0)</f>
        <v>30000</v>
      </c>
      <c r="AX15" s="52">
        <f>IF(AX$2&gt;='1. Inputs'!$G19,'1. Inputs'!$B19,0)</f>
        <v>30000</v>
      </c>
      <c r="AY15" s="52">
        <f>IF(AY$2&gt;='1. Inputs'!$G19,'1. Inputs'!$B19,0)</f>
        <v>30000</v>
      </c>
      <c r="AZ15" s="52">
        <f>IF(AZ$2&gt;='1. Inputs'!$G19,'1. Inputs'!$B19,0)</f>
        <v>30000</v>
      </c>
      <c r="BA15" s="52">
        <f>IF(BA$2&gt;='1. Inputs'!$G19,'1. Inputs'!$B19,0)</f>
        <v>30000</v>
      </c>
      <c r="BB15" s="52">
        <f>IF(BB$2&gt;='1. Inputs'!$G19,'1. Inputs'!$B19,0)</f>
        <v>30000</v>
      </c>
      <c r="BC15" s="52">
        <f>IF(BC$2&gt;='1. Inputs'!$G19,'1. Inputs'!$B19,0)</f>
        <v>30000</v>
      </c>
      <c r="BD15" s="52">
        <f>IF(BD$2&gt;='1. Inputs'!$G19,'1. Inputs'!$B19,0)</f>
        <v>30000</v>
      </c>
      <c r="BE15" s="52">
        <f>IF(BE$2&gt;='1. Inputs'!$G19,'1. Inputs'!$B19,0)</f>
        <v>30000</v>
      </c>
      <c r="BF15" s="52">
        <f>IF(BF$2&gt;='1. Inputs'!$G19,'1. Inputs'!$B19,0)</f>
        <v>30000</v>
      </c>
      <c r="BG15" s="52">
        <f>IF(BG$2&gt;='1. Inputs'!$G19,'1. Inputs'!$B19,0)</f>
        <v>30000</v>
      </c>
      <c r="BH15" s="52">
        <f>IF(BH$2&gt;='1. Inputs'!$G19,'1. Inputs'!$B19,0)</f>
        <v>30000</v>
      </c>
      <c r="BI15" s="52">
        <f>IF(BI$2&gt;='1. Inputs'!$G19,'1. Inputs'!$B19,0)</f>
        <v>30000</v>
      </c>
      <c r="BJ15" s="52">
        <f>IF(BJ$2&gt;='1. Inputs'!$G19,'1. Inputs'!$B19,0)</f>
        <v>30000</v>
      </c>
      <c r="BK15" s="52">
        <f>IF(BK$2&gt;='1. Inputs'!$G19,'1. Inputs'!$B19,0)</f>
        <v>30000</v>
      </c>
      <c r="BL15" s="52">
        <f>IF(BL$2&gt;='1. Inputs'!$G19,'1. Inputs'!$B19,0)</f>
        <v>30000</v>
      </c>
      <c r="BM15" s="52">
        <f>IF(BM$2&gt;='1. Inputs'!$G19,'1. Inputs'!$B19,0)</f>
        <v>30000</v>
      </c>
      <c r="BN15" s="52">
        <f>IF(BN$2&gt;='1. Inputs'!$G19,'1. Inputs'!$B19,0)</f>
        <v>30000</v>
      </c>
      <c r="BO15" s="52">
        <f>IF(BO$2&gt;='1. Inputs'!$G19,'1. Inputs'!$B19,0)</f>
        <v>30000</v>
      </c>
      <c r="BP15" s="52">
        <f>IF(BP$2&gt;='1. Inputs'!$G19,'1. Inputs'!$B19,0)</f>
        <v>30000</v>
      </c>
      <c r="BQ15" s="52">
        <f>IF(BQ$2&gt;='1. Inputs'!$G19,'1. Inputs'!$B19,0)</f>
        <v>30000</v>
      </c>
      <c r="BR15" s="52">
        <f>IF(BR$2&gt;='1. Inputs'!$G19,'1. Inputs'!$B19,0)</f>
        <v>30000</v>
      </c>
      <c r="BS15" s="52">
        <f>IF(BS$2&gt;='1. Inputs'!$G19,'1. Inputs'!$B19,0)</f>
        <v>30000</v>
      </c>
      <c r="BT15" s="52">
        <f>IF(BT$2&gt;='1. Inputs'!$G19,'1. Inputs'!$B19,0)</f>
        <v>30000</v>
      </c>
      <c r="BU15" s="52">
        <f>IF(BU$2&gt;='1. Inputs'!$G19,'1. Inputs'!$B19,0)</f>
        <v>30000</v>
      </c>
      <c r="BV15" s="52">
        <f>IF(BV$2&gt;='1. Inputs'!$G19,'1. Inputs'!$B19,0)</f>
        <v>30000</v>
      </c>
      <c r="BW15" s="52">
        <f>IF(BW$2&gt;='1. Inputs'!$G19,'1. Inputs'!$B19,0)</f>
        <v>30000</v>
      </c>
      <c r="BX15" s="52">
        <f>IF(BX$2&gt;='1. Inputs'!$G19,'1. Inputs'!$B19,0)</f>
        <v>30000</v>
      </c>
      <c r="BY15" s="52">
        <f>IF(BY$2&gt;='1. Inputs'!$G19,'1. Inputs'!$B19,0)</f>
        <v>30000</v>
      </c>
      <c r="BZ15" s="52">
        <f>IF(BZ$2&gt;='1. Inputs'!$G19,'1. Inputs'!$B19,0)</f>
        <v>30000</v>
      </c>
      <c r="CA15" s="52">
        <f>IF(CA$2&gt;='1. Inputs'!$G19,'1. Inputs'!$B19,0)</f>
        <v>30000</v>
      </c>
      <c r="CB15" s="52">
        <f>IF(CB$2&gt;='1. Inputs'!$G19,'1. Inputs'!$B19,0)</f>
        <v>30000</v>
      </c>
      <c r="CC15" s="52">
        <f>IF(CC$2&gt;='1. Inputs'!$G19,'1. Inputs'!$B19,0)</f>
        <v>30000</v>
      </c>
      <c r="CD15" s="52">
        <f>IF(CD$2&gt;='1. Inputs'!$G19,'1. Inputs'!$B19,0)</f>
        <v>30000</v>
      </c>
      <c r="CE15" s="52">
        <f>IF(CE$2&gt;='1. Inputs'!$G19,'1. Inputs'!$B19,0)</f>
        <v>30000</v>
      </c>
      <c r="CF15" s="52">
        <f>IF(CF$2&gt;='1. Inputs'!$G19,'1. Inputs'!$B19,0)</f>
        <v>30000</v>
      </c>
      <c r="CG15" s="52">
        <f>IF(CG$2&gt;='1. Inputs'!$G19,'1. Inputs'!$B19,0)</f>
        <v>30000</v>
      </c>
      <c r="CH15" s="52">
        <f>IF(CH$2&gt;='1. Inputs'!$G19,'1. Inputs'!$B19,0)</f>
        <v>30000</v>
      </c>
      <c r="CI15" s="52">
        <f>IF(CI$2&gt;='1. Inputs'!$G19,'1. Inputs'!$B19,0)</f>
        <v>30000</v>
      </c>
      <c r="CJ15" s="52">
        <f>IF(CJ$2&gt;='1. Inputs'!$G19,'1. Inputs'!$B19,0)</f>
        <v>30000</v>
      </c>
      <c r="CK15" s="52">
        <f>IF(CK$2&gt;='1. Inputs'!$G19,'1. Inputs'!$B19,0)</f>
        <v>30000</v>
      </c>
      <c r="CL15" s="52">
        <f>IF(CL$2&gt;='1. Inputs'!$G19,'1. Inputs'!$B19,0)</f>
        <v>30000</v>
      </c>
      <c r="CM15" s="52">
        <f>IF(CM$2&gt;='1. Inputs'!$G19,'1. Inputs'!$B19,0)</f>
        <v>30000</v>
      </c>
      <c r="CN15" s="52">
        <f>IF(CN$2&gt;='1. Inputs'!$G19,'1. Inputs'!$B19,0)</f>
        <v>30000</v>
      </c>
      <c r="CO15" s="52">
        <f>IF(CO$2&gt;='1. Inputs'!$G19,'1. Inputs'!$B19,0)</f>
        <v>30000</v>
      </c>
      <c r="CP15" s="52">
        <f>IF(CP$2&gt;='1. Inputs'!$G19,'1. Inputs'!$B19,0)</f>
        <v>30000</v>
      </c>
      <c r="CQ15" s="52">
        <f>IF(CQ$2&gt;='1. Inputs'!$G19,'1. Inputs'!$B19,0)</f>
        <v>30000</v>
      </c>
      <c r="CR15" s="52">
        <f>IF(CR$2&gt;='1. Inputs'!$G19,'1. Inputs'!$B19,0)</f>
        <v>30000</v>
      </c>
      <c r="CS15" s="52">
        <f>IF(CS$2&gt;='1. Inputs'!$G19,'1. Inputs'!$B19,0)</f>
        <v>30000</v>
      </c>
      <c r="CT15" s="52">
        <f>IF(CT$2&gt;='1. Inputs'!$G19,'1. Inputs'!$B19,0)</f>
        <v>30000</v>
      </c>
      <c r="CU15" s="52">
        <f>IF(CU$2&gt;='1. Inputs'!$G19,'1. Inputs'!$B19,0)</f>
        <v>30000</v>
      </c>
      <c r="CV15" s="52">
        <f>IF(CV$2&gt;='1. Inputs'!$G19,'1. Inputs'!$B19,0)</f>
        <v>30000</v>
      </c>
      <c r="CW15" s="52">
        <f>IF(CW$2&gt;='1. Inputs'!$G19,'1. Inputs'!$B19,0)</f>
        <v>30000</v>
      </c>
      <c r="CX15" s="52">
        <f>IF(CX$2&gt;='1. Inputs'!$G19,'1. Inputs'!$B19,0)</f>
        <v>30000</v>
      </c>
      <c r="CY15" s="52">
        <f>IF(CY$2&gt;='1. Inputs'!$G19,'1. Inputs'!$B19,0)</f>
        <v>30000</v>
      </c>
      <c r="CZ15" s="52">
        <f>IF(CZ$2&gt;='1. Inputs'!$G19,'1. Inputs'!$B19,0)</f>
        <v>30000</v>
      </c>
      <c r="DA15" s="52">
        <f>IF(DA$2&gt;='1. Inputs'!$G19,'1. Inputs'!$B19,0)</f>
        <v>30000</v>
      </c>
      <c r="DB15" s="52">
        <f>IF(DB$2&gt;='1. Inputs'!$G19,'1. Inputs'!$B19,0)</f>
        <v>30000</v>
      </c>
      <c r="DC15" s="52">
        <f>IF(DC$2&gt;='1. Inputs'!$G19,'1. Inputs'!$B19,0)</f>
        <v>30000</v>
      </c>
      <c r="DD15" s="52">
        <f>IF(DD$2&gt;='1. Inputs'!$G19,'1. Inputs'!$B19,0)</f>
        <v>30000</v>
      </c>
      <c r="DE15" s="52">
        <f>IF(DE$2&gt;='1. Inputs'!$G19,'1. Inputs'!$B19,0)</f>
        <v>30000</v>
      </c>
      <c r="DF15" s="52">
        <f>IF(DF$2&gt;='1. Inputs'!$G19,'1. Inputs'!$B19,0)</f>
        <v>30000</v>
      </c>
      <c r="DG15" s="52">
        <f>IF(DG$2&gt;='1. Inputs'!$G19,'1. Inputs'!$B19,0)</f>
        <v>30000</v>
      </c>
      <c r="DH15" s="52">
        <f>IF(DH$2&gt;='1. Inputs'!$G19,'1. Inputs'!$B19,0)</f>
        <v>30000</v>
      </c>
      <c r="DI15" s="52">
        <f>IF(DI$2&gt;='1. Inputs'!$G19,'1. Inputs'!$B19,0)</f>
        <v>30000</v>
      </c>
      <c r="DJ15" s="52">
        <f>IF(DJ$2&gt;='1. Inputs'!$G19,'1. Inputs'!$B19,0)</f>
        <v>30000</v>
      </c>
      <c r="DK15" s="52">
        <f>IF(DK$2&gt;='1. Inputs'!$G19,'1. Inputs'!$B19,0)</f>
        <v>30000</v>
      </c>
      <c r="DL15" s="52">
        <f>IF(DL$2&gt;='1. Inputs'!$G19,'1. Inputs'!$B19,0)</f>
        <v>30000</v>
      </c>
      <c r="DM15" s="52">
        <f>IF(DM$2&gt;='1. Inputs'!$G19,'1. Inputs'!$B19,0)</f>
        <v>30000</v>
      </c>
      <c r="DN15" s="52">
        <f>IF(DN$2&gt;='1. Inputs'!$G19,'1. Inputs'!$B19,0)</f>
        <v>30000</v>
      </c>
      <c r="DO15" s="52">
        <f>IF(DO$2&gt;='1. Inputs'!$G19,'1. Inputs'!$B19,0)</f>
        <v>30000</v>
      </c>
      <c r="DP15" s="52">
        <f>IF(DP$2&gt;='1. Inputs'!$G19,'1. Inputs'!$B19,0)</f>
        <v>30000</v>
      </c>
      <c r="DQ15" s="52">
        <f>IF(DQ$2&gt;='1. Inputs'!$G19,'1. Inputs'!$B19,0)</f>
        <v>30000</v>
      </c>
      <c r="DR15" s="52">
        <f>IF(DR$2&gt;='1. Inputs'!$G19,'1. Inputs'!$B19,0)</f>
        <v>30000</v>
      </c>
      <c r="DS15" s="52">
        <f>IF(DS$2&gt;='1. Inputs'!$G19,'1. Inputs'!$B19,0)</f>
        <v>30000</v>
      </c>
      <c r="DT15" s="52">
        <f>IF(DT$2&gt;='1. Inputs'!$G19,'1. Inputs'!$B19,0)</f>
        <v>30000</v>
      </c>
      <c r="DU15" s="52">
        <f>IF(DU$2&gt;='1. Inputs'!$G19,'1. Inputs'!$B19,0)</f>
        <v>30000</v>
      </c>
      <c r="DV15" s="52">
        <f>IF(DV$2&gt;='1. Inputs'!$G19,'1. Inputs'!$B19,0)</f>
        <v>30000</v>
      </c>
      <c r="DW15" s="52">
        <f>IF(DW$2&gt;='1. Inputs'!$G19,'1. Inputs'!$B19,0)</f>
        <v>30000</v>
      </c>
      <c r="DX15" s="52">
        <f>IF(DX$2&gt;='1. Inputs'!$G19,'1. Inputs'!$B19,0)</f>
        <v>30000</v>
      </c>
      <c r="DY15" s="52">
        <f>IF(DY$2&gt;='1. Inputs'!$G19,'1. Inputs'!$B19,0)</f>
        <v>30000</v>
      </c>
      <c r="DZ15" s="52">
        <f>IF(DZ$2&gt;='1. Inputs'!$G19,'1. Inputs'!$B19,0)</f>
        <v>30000</v>
      </c>
      <c r="EA15" s="52">
        <f>IF(EA$2&gt;='1. Inputs'!$G19,'1. Inputs'!$B19,0)</f>
        <v>30000</v>
      </c>
      <c r="EB15" s="52">
        <f>IF(EB$2&gt;='1. Inputs'!$G19,'1. Inputs'!$B19,0)</f>
        <v>30000</v>
      </c>
      <c r="EC15" s="52">
        <f>IF(EC$2&gt;='1. Inputs'!$G19,'1. Inputs'!$B19,0)</f>
        <v>30000</v>
      </c>
      <c r="ED15" s="52">
        <f>IF(ED$2&gt;='1. Inputs'!$G19,'1. Inputs'!$B19,0)</f>
        <v>30000</v>
      </c>
      <c r="EE15" s="52">
        <f>IF(EE$2&gt;='1. Inputs'!$G19,'1. Inputs'!$B19,0)</f>
        <v>30000</v>
      </c>
    </row>
    <row r="16" spans="1:135" x14ac:dyDescent="0.25">
      <c r="A16" s="50" t="s">
        <v>213</v>
      </c>
      <c r="C16" s="52">
        <f>MIN(C15*(1-'1. Inputs'!$B$33),MAX(0,(C$2-'1. Inputs'!$N19)*'1. Inputs'!$M19))</f>
        <v>0</v>
      </c>
      <c r="D16" s="52">
        <f>MIN(D15*(1-'1. Inputs'!$B$33),MAX(0,(D$2-'1. Inputs'!$N19)*'1. Inputs'!$M19))</f>
        <v>0</v>
      </c>
      <c r="E16" s="52">
        <f>MIN(E15*(1-'1. Inputs'!$B$33),MAX(0,(E$2-'1. Inputs'!$N19)*'1. Inputs'!$M19))</f>
        <v>0</v>
      </c>
      <c r="F16" s="52">
        <f>MIN(F15*(1-'1. Inputs'!$B$33),MAX(0,(F$2-'1. Inputs'!$N19)*'1. Inputs'!$M19))</f>
        <v>0</v>
      </c>
      <c r="G16" s="52">
        <f>MIN(G15*(1-'1. Inputs'!$B$33),MAX(0,(G$2-'1. Inputs'!$N19)*'1. Inputs'!$M19))</f>
        <v>0</v>
      </c>
      <c r="H16" s="52">
        <f>MIN(H15*(1-'1. Inputs'!$B$33),MAX(0,(H$2-'1. Inputs'!$N19)*'1. Inputs'!$M19))</f>
        <v>0</v>
      </c>
      <c r="I16" s="52">
        <f>MIN(I15*(1-'1. Inputs'!$B$33),MAX(0,(I$2-'1. Inputs'!$N19)*'1. Inputs'!$M19))</f>
        <v>0</v>
      </c>
      <c r="J16" s="52">
        <f>MIN(J15*(1-'1. Inputs'!$B$33),MAX(0,(J$2-'1. Inputs'!$N19)*'1. Inputs'!$M19))</f>
        <v>0</v>
      </c>
      <c r="K16" s="52">
        <f>MIN(K15*(1-'1. Inputs'!$B$33),MAX(0,(K$2-'1. Inputs'!$N19)*'1. Inputs'!$M19))</f>
        <v>0</v>
      </c>
      <c r="L16" s="52">
        <f>MIN(L15*(1-'1. Inputs'!$B$33),MAX(0,(L$2-'1. Inputs'!$N19)*'1. Inputs'!$M19))</f>
        <v>0</v>
      </c>
      <c r="M16" s="52">
        <f>MIN(M15*(1-'1. Inputs'!$B$33),MAX(0,(M$2-'1. Inputs'!$N19)*'1. Inputs'!$M19))</f>
        <v>0</v>
      </c>
      <c r="N16" s="52">
        <f>MIN(N15*(1-'1. Inputs'!$B$33),MAX(0,(N$2-'1. Inputs'!$N19)*'1. Inputs'!$M19))</f>
        <v>0</v>
      </c>
      <c r="O16" s="52">
        <f>MIN(O15*(1-'1. Inputs'!$B$33),MAX(0,(O$2-'1. Inputs'!$N19)*'1. Inputs'!$M19))</f>
        <v>0</v>
      </c>
      <c r="P16" s="52">
        <f>MIN(P15*(1-'1. Inputs'!$B$33),MAX(0,(P$2-'1. Inputs'!$N19)*'1. Inputs'!$M19))</f>
        <v>0</v>
      </c>
      <c r="Q16" s="52">
        <f>MIN(Q15*(1-'1. Inputs'!$B$33),MAX(0,(Q$2-'1. Inputs'!$N19)*'1. Inputs'!$M19))</f>
        <v>0</v>
      </c>
      <c r="R16" s="52">
        <f>MIN(R15*(1-'1. Inputs'!$B$33),MAX(0,(R$2-'1. Inputs'!$N19)*'1. Inputs'!$M19))</f>
        <v>0</v>
      </c>
      <c r="S16" s="52">
        <f>MIN(S15*(1-'1. Inputs'!$B$33),MAX(0,(S$2-'1. Inputs'!$N19)*'1. Inputs'!$M19))</f>
        <v>0</v>
      </c>
      <c r="T16" s="52">
        <f>MIN(T15*(1-'1. Inputs'!$B$33),MAX(0,(T$2-'1. Inputs'!$N19)*'1. Inputs'!$M19))</f>
        <v>0</v>
      </c>
      <c r="U16" s="52">
        <f>MIN(U15*(1-'1. Inputs'!$B$33),MAX(0,(U$2-'1. Inputs'!$N19)*'1. Inputs'!$M19))</f>
        <v>0</v>
      </c>
      <c r="V16" s="52">
        <f>MIN(V15*(1-'1. Inputs'!$B$33),MAX(0,(V$2-'1. Inputs'!$N19)*'1. Inputs'!$M19))</f>
        <v>0</v>
      </c>
      <c r="W16" s="52">
        <f>MIN(W15*(1-'1. Inputs'!$B$33),MAX(0,(W$2-'1. Inputs'!$N19)*'1. Inputs'!$M19))</f>
        <v>0</v>
      </c>
      <c r="X16" s="52">
        <f>MIN(X15*(1-'1. Inputs'!$B$33),MAX(0,(X$2-'1. Inputs'!$N19)*'1. Inputs'!$M19))</f>
        <v>0</v>
      </c>
      <c r="Y16" s="52">
        <f>MIN(Y15*(1-'1. Inputs'!$B$33),MAX(0,(Y$2-'1. Inputs'!$N19)*'1. Inputs'!$M19))</f>
        <v>0</v>
      </c>
      <c r="Z16" s="52">
        <f>MIN(Z15*(1-'1. Inputs'!$B$33),MAX(0,(Z$2-'1. Inputs'!$N19)*'1. Inputs'!$M19))</f>
        <v>0</v>
      </c>
      <c r="AA16" s="52">
        <f>MIN(AA15*(1-'1. Inputs'!$B$33),MAX(0,(AA$2-'1. Inputs'!$N19)*'1. Inputs'!$M19))</f>
        <v>0</v>
      </c>
      <c r="AB16" s="52">
        <f>MIN(AB15*(1-'1. Inputs'!$B$33),MAX(0,(AB$2-'1. Inputs'!$N19)*'1. Inputs'!$M19))</f>
        <v>0</v>
      </c>
      <c r="AC16" s="52">
        <f>MIN(AC15*(1-'1. Inputs'!$B$33),MAX(0,(AC$2-'1. Inputs'!$N19)*'1. Inputs'!$M19))</f>
        <v>0</v>
      </c>
      <c r="AD16" s="52">
        <f>MIN(AD15*(1-'1. Inputs'!$B$33),MAX(0,(AD$2-'1. Inputs'!$N19)*'1. Inputs'!$M19))</f>
        <v>0</v>
      </c>
      <c r="AE16" s="52">
        <f>MIN(AE15*(1-'1. Inputs'!$B$33),MAX(0,(AE$2-'1. Inputs'!$N19)*'1. Inputs'!$M19))</f>
        <v>0</v>
      </c>
      <c r="AF16" s="52">
        <f>MIN(AF15*(1-'1. Inputs'!$B$33),MAX(0,(AF$2-'1. Inputs'!$N19)*'1. Inputs'!$M19))</f>
        <v>0</v>
      </c>
      <c r="AG16" s="52">
        <f>MIN(AG15*(1-'1. Inputs'!$B$33),MAX(0,(AG$2-'1. Inputs'!$N19)*'1. Inputs'!$M19))</f>
        <v>0</v>
      </c>
      <c r="AH16" s="52">
        <f>MIN(AH15*(1-'1. Inputs'!$B$33),MAX(0,(AH$2-'1. Inputs'!$N19)*'1. Inputs'!$M19))</f>
        <v>0</v>
      </c>
      <c r="AI16" s="52">
        <f>MIN(AI15*(1-'1. Inputs'!$B$33),MAX(0,(AI$2-'1. Inputs'!$N19)*'1. Inputs'!$M19))</f>
        <v>0</v>
      </c>
      <c r="AJ16" s="52">
        <f>MIN(AJ15*(1-'1. Inputs'!$B$33),MAX(0,(AJ$2-'1. Inputs'!$N19)*'1. Inputs'!$M19))</f>
        <v>0</v>
      </c>
      <c r="AK16" s="52">
        <f>MIN(AK15*(1-'1. Inputs'!$B$33),MAX(0,(AK$2-'1. Inputs'!$N19)*'1. Inputs'!$M19))</f>
        <v>0</v>
      </c>
      <c r="AL16" s="52">
        <f>MIN(AL15*(1-'1. Inputs'!$B$33),MAX(0,(AL$2-'1. Inputs'!$N19)*'1. Inputs'!$M19))</f>
        <v>0</v>
      </c>
      <c r="AM16" s="52">
        <f>MIN(AM15*(1-'1. Inputs'!$B$33),MAX(0,(AM$2-'1. Inputs'!$N19)*'1. Inputs'!$M19))</f>
        <v>12000</v>
      </c>
      <c r="AN16" s="52">
        <f>MIN(AN15*(1-'1. Inputs'!$B$33),MAX(0,(AN$2-'1. Inputs'!$N19)*'1. Inputs'!$M19))</f>
        <v>16000</v>
      </c>
      <c r="AO16" s="52">
        <f>MIN(AO15*(1-'1. Inputs'!$B$33),MAX(0,(AO$2-'1. Inputs'!$N19)*'1. Inputs'!$M19))</f>
        <v>20000</v>
      </c>
      <c r="AP16" s="52">
        <f>MIN(AP15*(1-'1. Inputs'!$B$33),MAX(0,(AP$2-'1. Inputs'!$N19)*'1. Inputs'!$M19))</f>
        <v>24000</v>
      </c>
      <c r="AQ16" s="52">
        <f>MIN(AQ15*(1-'1. Inputs'!$B$33),MAX(0,(AQ$2-'1. Inputs'!$N19)*'1. Inputs'!$M19))</f>
        <v>28000</v>
      </c>
      <c r="AR16" s="52">
        <f>MIN(AR15*(1-'1. Inputs'!$B$33),MAX(0,(AR$2-'1. Inputs'!$N19)*'1. Inputs'!$M19))</f>
        <v>28500</v>
      </c>
      <c r="AS16" s="52">
        <f>MIN(AS15*(1-'1. Inputs'!$B$33),MAX(0,(AS$2-'1. Inputs'!$N19)*'1. Inputs'!$M19))</f>
        <v>28500</v>
      </c>
      <c r="AT16" s="52">
        <f>MIN(AT15*(1-'1. Inputs'!$B$33),MAX(0,(AT$2-'1. Inputs'!$N19)*'1. Inputs'!$M19))</f>
        <v>28500</v>
      </c>
      <c r="AU16" s="52">
        <f>MIN(AU15*(1-'1. Inputs'!$B$33),MAX(0,(AU$2-'1. Inputs'!$N19)*'1. Inputs'!$M19))</f>
        <v>28500</v>
      </c>
      <c r="AV16" s="52">
        <f>MIN(AV15*(1-'1. Inputs'!$B$33),MAX(0,(AV$2-'1. Inputs'!$N19)*'1. Inputs'!$M19))</f>
        <v>28500</v>
      </c>
      <c r="AW16" s="52">
        <f>MIN(AW15*(1-'1. Inputs'!$B$33),MAX(0,(AW$2-'1. Inputs'!$N19)*'1. Inputs'!$M19))</f>
        <v>28500</v>
      </c>
      <c r="AX16" s="52">
        <f>MIN(AX15*(1-'1. Inputs'!$B$33),MAX(0,(AX$2-'1. Inputs'!$N19)*'1. Inputs'!$M19))</f>
        <v>28500</v>
      </c>
      <c r="AY16" s="52">
        <f>MIN(AY15*(1-'1. Inputs'!$B$33),MAX(0,(AY$2-'1. Inputs'!$N19)*'1. Inputs'!$M19))</f>
        <v>28500</v>
      </c>
      <c r="AZ16" s="52">
        <f>MIN(AZ15*(1-'1. Inputs'!$B$33),MAX(0,(AZ$2-'1. Inputs'!$N19)*'1. Inputs'!$M19))</f>
        <v>28500</v>
      </c>
      <c r="BA16" s="52">
        <f>MIN(BA15*(1-'1. Inputs'!$B$33),MAX(0,(BA$2-'1. Inputs'!$N19)*'1. Inputs'!$M19))</f>
        <v>28500</v>
      </c>
      <c r="BB16" s="52">
        <f>MIN(BB15*(1-'1. Inputs'!$B$33),MAX(0,(BB$2-'1. Inputs'!$N19)*'1. Inputs'!$M19))</f>
        <v>28500</v>
      </c>
      <c r="BC16" s="52">
        <f>MIN(BC15*(1-'1. Inputs'!$B$33),MAX(0,(BC$2-'1. Inputs'!$N19)*'1. Inputs'!$M19))</f>
        <v>28500</v>
      </c>
      <c r="BD16" s="52">
        <f>MIN(BD15*(1-'1. Inputs'!$B$33),MAX(0,(BD$2-'1. Inputs'!$N19)*'1. Inputs'!$M19))</f>
        <v>28500</v>
      </c>
      <c r="BE16" s="52">
        <f>MIN(BE15*(1-'1. Inputs'!$B$33),MAX(0,(BE$2-'1. Inputs'!$N19)*'1. Inputs'!$M19))</f>
        <v>28500</v>
      </c>
      <c r="BF16" s="52">
        <f>MIN(BF15*(1-'1. Inputs'!$B$33),MAX(0,(BF$2-'1. Inputs'!$N19)*'1. Inputs'!$M19))</f>
        <v>28500</v>
      </c>
      <c r="BG16" s="52">
        <f>MIN(BG15*(1-'1. Inputs'!$B$33),MAX(0,(BG$2-'1. Inputs'!$N19)*'1. Inputs'!$M19))</f>
        <v>28500</v>
      </c>
      <c r="BH16" s="52">
        <f>MIN(BH15*(1-'1. Inputs'!$B$33),MAX(0,(BH$2-'1. Inputs'!$N19)*'1. Inputs'!$M19))</f>
        <v>28500</v>
      </c>
      <c r="BI16" s="52">
        <f>MIN(BI15*(1-'1. Inputs'!$B$33),MAX(0,(BI$2-'1. Inputs'!$N19)*'1. Inputs'!$M19))</f>
        <v>28500</v>
      </c>
      <c r="BJ16" s="52">
        <f>MIN(BJ15*(1-'1. Inputs'!$B$33),MAX(0,(BJ$2-'1. Inputs'!$N19)*'1. Inputs'!$M19))</f>
        <v>28500</v>
      </c>
      <c r="BK16" s="52">
        <f>MIN(BK15*(1-'1. Inputs'!$B$33),MAX(0,(BK$2-'1. Inputs'!$N19)*'1. Inputs'!$M19))</f>
        <v>28500</v>
      </c>
      <c r="BL16" s="52">
        <f>MIN(BL15*(1-'1. Inputs'!$B$33),MAX(0,(BL$2-'1. Inputs'!$N19)*'1. Inputs'!$M19))</f>
        <v>28500</v>
      </c>
      <c r="BM16" s="52">
        <f>MIN(BM15*(1-'1. Inputs'!$B$33),MAX(0,(BM$2-'1. Inputs'!$N19)*'1. Inputs'!$M19))</f>
        <v>28500</v>
      </c>
      <c r="BN16" s="52">
        <f>MIN(BN15*(1-'1. Inputs'!$B$33),MAX(0,(BN$2-'1. Inputs'!$N19)*'1. Inputs'!$M19))</f>
        <v>28500</v>
      </c>
      <c r="BO16" s="52">
        <f>MIN(BO15*(1-'1. Inputs'!$B$33),MAX(0,(BO$2-'1. Inputs'!$N19)*'1. Inputs'!$M19))</f>
        <v>28500</v>
      </c>
      <c r="BP16" s="52">
        <f>MIN(BP15*(1-'1. Inputs'!$B$33),MAX(0,(BP$2-'1. Inputs'!$N19)*'1. Inputs'!$M19))</f>
        <v>28500</v>
      </c>
      <c r="BQ16" s="52">
        <f>MIN(BQ15*(1-'1. Inputs'!$B$33),MAX(0,(BQ$2-'1. Inputs'!$N19)*'1. Inputs'!$M19))</f>
        <v>28500</v>
      </c>
      <c r="BR16" s="52">
        <f>MIN(BR15*(1-'1. Inputs'!$B$33),MAX(0,(BR$2-'1. Inputs'!$N19)*'1. Inputs'!$M19))</f>
        <v>28500</v>
      </c>
      <c r="BS16" s="52">
        <f>MIN(BS15*(1-'1. Inputs'!$B$33),MAX(0,(BS$2-'1. Inputs'!$N19)*'1. Inputs'!$M19))</f>
        <v>28500</v>
      </c>
      <c r="BT16" s="52">
        <f>MIN(BT15*(1-'1. Inputs'!$B$33),MAX(0,(BT$2-'1. Inputs'!$N19)*'1. Inputs'!$M19))</f>
        <v>28500</v>
      </c>
      <c r="BU16" s="52">
        <f>MIN(BU15*(1-'1. Inputs'!$B$33),MAX(0,(BU$2-'1. Inputs'!$N19)*'1. Inputs'!$M19))</f>
        <v>28500</v>
      </c>
      <c r="BV16" s="52">
        <f>MIN(BV15*(1-'1. Inputs'!$B$33),MAX(0,(BV$2-'1. Inputs'!$N19)*'1. Inputs'!$M19))</f>
        <v>28500</v>
      </c>
      <c r="BW16" s="52">
        <f>MIN(BW15*(1-'1. Inputs'!$B$33),MAX(0,(BW$2-'1. Inputs'!$N19)*'1. Inputs'!$M19))</f>
        <v>28500</v>
      </c>
      <c r="BX16" s="52">
        <f>MIN(BX15*(1-'1. Inputs'!$B$33),MAX(0,(BX$2-'1. Inputs'!$N19)*'1. Inputs'!$M19))</f>
        <v>28500</v>
      </c>
      <c r="BY16" s="52">
        <f>MIN(BY15*(1-'1. Inputs'!$B$33),MAX(0,(BY$2-'1. Inputs'!$N19)*'1. Inputs'!$M19))</f>
        <v>28500</v>
      </c>
      <c r="BZ16" s="52">
        <f>MIN(BZ15*(1-'1. Inputs'!$B$33),MAX(0,(BZ$2-'1. Inputs'!$N19)*'1. Inputs'!$M19))</f>
        <v>28500</v>
      </c>
      <c r="CA16" s="52">
        <f>MIN(CA15*(1-'1. Inputs'!$B$33),MAX(0,(CA$2-'1. Inputs'!$N19)*'1. Inputs'!$M19))</f>
        <v>28500</v>
      </c>
      <c r="CB16" s="52">
        <f>MIN(CB15*(1-'1. Inputs'!$B$33),MAX(0,(CB$2-'1. Inputs'!$N19)*'1. Inputs'!$M19))</f>
        <v>28500</v>
      </c>
      <c r="CC16" s="52">
        <f>MIN(CC15*(1-'1. Inputs'!$B$33),MAX(0,(CC$2-'1. Inputs'!$N19)*'1. Inputs'!$M19))</f>
        <v>28500</v>
      </c>
      <c r="CD16" s="52">
        <f>MIN(CD15*(1-'1. Inputs'!$B$33),MAX(0,(CD$2-'1. Inputs'!$N19)*'1. Inputs'!$M19))</f>
        <v>28500</v>
      </c>
      <c r="CE16" s="52">
        <f>MIN(CE15*(1-'1. Inputs'!$B$33),MAX(0,(CE$2-'1. Inputs'!$N19)*'1. Inputs'!$M19))</f>
        <v>28500</v>
      </c>
      <c r="CF16" s="52">
        <f>MIN(CF15*(1-'1. Inputs'!$B$33),MAX(0,(CF$2-'1. Inputs'!$N19)*'1. Inputs'!$M19))</f>
        <v>28500</v>
      </c>
      <c r="CG16" s="52">
        <f>MIN(CG15*(1-'1. Inputs'!$B$33),MAX(0,(CG$2-'1. Inputs'!$N19)*'1. Inputs'!$M19))</f>
        <v>28500</v>
      </c>
      <c r="CH16" s="52">
        <f>MIN(CH15*(1-'1. Inputs'!$B$33),MAX(0,(CH$2-'1. Inputs'!$N19)*'1. Inputs'!$M19))</f>
        <v>28500</v>
      </c>
      <c r="CI16" s="52">
        <f>MIN(CI15*(1-'1. Inputs'!$B$33),MAX(0,(CI$2-'1. Inputs'!$N19)*'1. Inputs'!$M19))</f>
        <v>28500</v>
      </c>
      <c r="CJ16" s="52">
        <f>MIN(CJ15*(1-'1. Inputs'!$B$33),MAX(0,(CJ$2-'1. Inputs'!$N19)*'1. Inputs'!$M19))</f>
        <v>28500</v>
      </c>
      <c r="CK16" s="52">
        <f>MIN(CK15*(1-'1. Inputs'!$B$33),MAX(0,(CK$2-'1. Inputs'!$N19)*'1. Inputs'!$M19))</f>
        <v>28500</v>
      </c>
      <c r="CL16" s="52">
        <f>MIN(CL15*(1-'1. Inputs'!$B$33),MAX(0,(CL$2-'1. Inputs'!$N19)*'1. Inputs'!$M19))</f>
        <v>28500</v>
      </c>
      <c r="CM16" s="52">
        <f>MIN(CM15*(1-'1. Inputs'!$B$33),MAX(0,(CM$2-'1. Inputs'!$N19)*'1. Inputs'!$M19))</f>
        <v>28500</v>
      </c>
      <c r="CN16" s="52">
        <f>MIN(CN15*(1-'1. Inputs'!$B$33),MAX(0,(CN$2-'1. Inputs'!$N19)*'1. Inputs'!$M19))</f>
        <v>28500</v>
      </c>
      <c r="CO16" s="52">
        <f>MIN(CO15*(1-'1. Inputs'!$B$33),MAX(0,(CO$2-'1. Inputs'!$N19)*'1. Inputs'!$M19))</f>
        <v>28500</v>
      </c>
      <c r="CP16" s="52">
        <f>MIN(CP15*(1-'1. Inputs'!$B$33),MAX(0,(CP$2-'1. Inputs'!$N19)*'1. Inputs'!$M19))</f>
        <v>28500</v>
      </c>
      <c r="CQ16" s="52">
        <f>MIN(CQ15*(1-'1. Inputs'!$B$33),MAX(0,(CQ$2-'1. Inputs'!$N19)*'1. Inputs'!$M19))</f>
        <v>28500</v>
      </c>
      <c r="CR16" s="52">
        <f>MIN(CR15*(1-'1. Inputs'!$B$33),MAX(0,(CR$2-'1. Inputs'!$N19)*'1. Inputs'!$M19))</f>
        <v>28500</v>
      </c>
      <c r="CS16" s="52">
        <f>MIN(CS15*(1-'1. Inputs'!$B$33),MAX(0,(CS$2-'1. Inputs'!$N19)*'1. Inputs'!$M19))</f>
        <v>28500</v>
      </c>
      <c r="CT16" s="52">
        <f>MIN(CT15*(1-'1. Inputs'!$B$33),MAX(0,(CT$2-'1. Inputs'!$N19)*'1. Inputs'!$M19))</f>
        <v>28500</v>
      </c>
      <c r="CU16" s="52">
        <f>MIN(CU15*(1-'1. Inputs'!$B$33),MAX(0,(CU$2-'1. Inputs'!$N19)*'1. Inputs'!$M19))</f>
        <v>28500</v>
      </c>
      <c r="CV16" s="52">
        <f>MIN(CV15*(1-'1. Inputs'!$B$33),MAX(0,(CV$2-'1. Inputs'!$N19)*'1. Inputs'!$M19))</f>
        <v>28500</v>
      </c>
      <c r="CW16" s="52">
        <f>MIN(CW15*(1-'1. Inputs'!$B$33),MAX(0,(CW$2-'1. Inputs'!$N19)*'1. Inputs'!$M19))</f>
        <v>28500</v>
      </c>
      <c r="CX16" s="52">
        <f>MIN(CX15*(1-'1. Inputs'!$B$33),MAX(0,(CX$2-'1. Inputs'!$N19)*'1. Inputs'!$M19))</f>
        <v>28500</v>
      </c>
      <c r="CY16" s="52">
        <f>MIN(CY15*(1-'1. Inputs'!$B$33),MAX(0,(CY$2-'1. Inputs'!$N19)*'1. Inputs'!$M19))</f>
        <v>28500</v>
      </c>
      <c r="CZ16" s="52">
        <f>MIN(CZ15*(1-'1. Inputs'!$B$33),MAX(0,(CZ$2-'1. Inputs'!$N19)*'1. Inputs'!$M19))</f>
        <v>28500</v>
      </c>
      <c r="DA16" s="52">
        <f>MIN(DA15*(1-'1. Inputs'!$B$33),MAX(0,(DA$2-'1. Inputs'!$N19)*'1. Inputs'!$M19))</f>
        <v>28500</v>
      </c>
      <c r="DB16" s="52">
        <f>MIN(DB15*(1-'1. Inputs'!$B$33),MAX(0,(DB$2-'1. Inputs'!$N19)*'1. Inputs'!$M19))</f>
        <v>28500</v>
      </c>
      <c r="DC16" s="52">
        <f>MIN(DC15*(1-'1. Inputs'!$B$33),MAX(0,(DC$2-'1. Inputs'!$N19)*'1. Inputs'!$M19))</f>
        <v>28500</v>
      </c>
      <c r="DD16" s="52">
        <f>MIN(DD15*(1-'1. Inputs'!$B$33),MAX(0,(DD$2-'1. Inputs'!$N19)*'1. Inputs'!$M19))</f>
        <v>28500</v>
      </c>
      <c r="DE16" s="52">
        <f>MIN(DE15*(1-'1. Inputs'!$B$33),MAX(0,(DE$2-'1. Inputs'!$N19)*'1. Inputs'!$M19))</f>
        <v>28500</v>
      </c>
      <c r="DF16" s="52">
        <f>MIN(DF15*(1-'1. Inputs'!$B$33),MAX(0,(DF$2-'1. Inputs'!$N19)*'1. Inputs'!$M19))</f>
        <v>28500</v>
      </c>
      <c r="DG16" s="52">
        <f>MIN(DG15*(1-'1. Inputs'!$B$33),MAX(0,(DG$2-'1. Inputs'!$N19)*'1. Inputs'!$M19))</f>
        <v>28500</v>
      </c>
      <c r="DH16" s="52">
        <f>MIN(DH15*(1-'1. Inputs'!$B$33),MAX(0,(DH$2-'1. Inputs'!$N19)*'1. Inputs'!$M19))</f>
        <v>28500</v>
      </c>
      <c r="DI16" s="52">
        <f>MIN(DI15*(1-'1. Inputs'!$B$33),MAX(0,(DI$2-'1. Inputs'!$N19)*'1. Inputs'!$M19))</f>
        <v>28500</v>
      </c>
      <c r="DJ16" s="52">
        <f>MIN(DJ15*(1-'1. Inputs'!$B$33),MAX(0,(DJ$2-'1. Inputs'!$N19)*'1. Inputs'!$M19))</f>
        <v>28500</v>
      </c>
      <c r="DK16" s="52">
        <f>MIN(DK15*(1-'1. Inputs'!$B$33),MAX(0,(DK$2-'1. Inputs'!$N19)*'1. Inputs'!$M19))</f>
        <v>28500</v>
      </c>
      <c r="DL16" s="52">
        <f>MIN(DL15*(1-'1. Inputs'!$B$33),MAX(0,(DL$2-'1. Inputs'!$N19)*'1. Inputs'!$M19))</f>
        <v>28500</v>
      </c>
      <c r="DM16" s="52">
        <f>MIN(DM15*(1-'1. Inputs'!$B$33),MAX(0,(DM$2-'1. Inputs'!$N19)*'1. Inputs'!$M19))</f>
        <v>28500</v>
      </c>
      <c r="DN16" s="52">
        <f>MIN(DN15*(1-'1. Inputs'!$B$33),MAX(0,(DN$2-'1. Inputs'!$N19)*'1. Inputs'!$M19))</f>
        <v>28500</v>
      </c>
      <c r="DO16" s="52">
        <f>MIN(DO15*(1-'1. Inputs'!$B$33),MAX(0,(DO$2-'1. Inputs'!$N19)*'1. Inputs'!$M19))</f>
        <v>28500</v>
      </c>
      <c r="DP16" s="52">
        <f>MIN(DP15*(1-'1. Inputs'!$B$33),MAX(0,(DP$2-'1. Inputs'!$N19)*'1. Inputs'!$M19))</f>
        <v>28500</v>
      </c>
      <c r="DQ16" s="52">
        <f>MIN(DQ15*(1-'1. Inputs'!$B$33),MAX(0,(DQ$2-'1. Inputs'!$N19)*'1. Inputs'!$M19))</f>
        <v>28500</v>
      </c>
      <c r="DR16" s="52">
        <f>MIN(DR15*(1-'1. Inputs'!$B$33),MAX(0,(DR$2-'1. Inputs'!$N19)*'1. Inputs'!$M19))</f>
        <v>28500</v>
      </c>
      <c r="DS16" s="52">
        <f>MIN(DS15*(1-'1. Inputs'!$B$33),MAX(0,(DS$2-'1. Inputs'!$N19)*'1. Inputs'!$M19))</f>
        <v>28500</v>
      </c>
      <c r="DT16" s="52">
        <f>MIN(DT15*(1-'1. Inputs'!$B$33),MAX(0,(DT$2-'1. Inputs'!$N19)*'1. Inputs'!$M19))</f>
        <v>28500</v>
      </c>
      <c r="DU16" s="52">
        <f>MIN(DU15*(1-'1. Inputs'!$B$33),MAX(0,(DU$2-'1. Inputs'!$N19)*'1. Inputs'!$M19))</f>
        <v>28500</v>
      </c>
      <c r="DV16" s="52">
        <f>MIN(DV15*(1-'1. Inputs'!$B$33),MAX(0,(DV$2-'1. Inputs'!$N19)*'1. Inputs'!$M19))</f>
        <v>28500</v>
      </c>
      <c r="DW16" s="52">
        <f>MIN(DW15*(1-'1. Inputs'!$B$33),MAX(0,(DW$2-'1. Inputs'!$N19)*'1. Inputs'!$M19))</f>
        <v>28500</v>
      </c>
      <c r="DX16" s="52">
        <f>MIN(DX15*(1-'1. Inputs'!$B$33),MAX(0,(DX$2-'1. Inputs'!$N19)*'1. Inputs'!$M19))</f>
        <v>28500</v>
      </c>
      <c r="DY16" s="52">
        <f>MIN(DY15*(1-'1. Inputs'!$B$33),MAX(0,(DY$2-'1. Inputs'!$N19)*'1. Inputs'!$M19))</f>
        <v>28500</v>
      </c>
      <c r="DZ16" s="52">
        <f>MIN(DZ15*(1-'1. Inputs'!$B$33),MAX(0,(DZ$2-'1. Inputs'!$N19)*'1. Inputs'!$M19))</f>
        <v>28500</v>
      </c>
      <c r="EA16" s="52">
        <f>MIN(EA15*(1-'1. Inputs'!$B$33),MAX(0,(EA$2-'1. Inputs'!$N19)*'1. Inputs'!$M19))</f>
        <v>28500</v>
      </c>
      <c r="EB16" s="52">
        <f>MIN(EB15*(1-'1. Inputs'!$B$33),MAX(0,(EB$2-'1. Inputs'!$N19)*'1. Inputs'!$M19))</f>
        <v>28500</v>
      </c>
      <c r="EC16" s="52">
        <f>MIN(EC15*(1-'1. Inputs'!$B$33),MAX(0,(EC$2-'1. Inputs'!$N19)*'1. Inputs'!$M19))</f>
        <v>28500</v>
      </c>
      <c r="ED16" s="52">
        <f>MIN(ED15*(1-'1. Inputs'!$B$33),MAX(0,(ED$2-'1. Inputs'!$N19)*'1. Inputs'!$M19))</f>
        <v>28500</v>
      </c>
      <c r="EE16" s="52">
        <f>MIN(EE15*(1-'1. Inputs'!$B$33),MAX(0,(EE$2-'1. Inputs'!$N19)*'1. Inputs'!$M19))</f>
        <v>28500</v>
      </c>
    </row>
    <row r="17" spans="1:135" x14ac:dyDescent="0.25">
      <c r="A17" s="50" t="s">
        <v>214</v>
      </c>
      <c r="C17" s="52">
        <f>C16</f>
        <v>0</v>
      </c>
      <c r="D17" s="52">
        <f t="shared" ref="D17:AI17" si="10">MAX(0,D16-C16)</f>
        <v>0</v>
      </c>
      <c r="E17" s="52">
        <f t="shared" si="10"/>
        <v>0</v>
      </c>
      <c r="F17" s="52">
        <f t="shared" si="10"/>
        <v>0</v>
      </c>
      <c r="G17" s="52">
        <f t="shared" si="10"/>
        <v>0</v>
      </c>
      <c r="H17" s="52">
        <f t="shared" si="10"/>
        <v>0</v>
      </c>
      <c r="I17" s="52">
        <f t="shared" si="10"/>
        <v>0</v>
      </c>
      <c r="J17" s="52">
        <f t="shared" si="10"/>
        <v>0</v>
      </c>
      <c r="K17" s="52">
        <f t="shared" si="10"/>
        <v>0</v>
      </c>
      <c r="L17" s="52">
        <f t="shared" si="10"/>
        <v>0</v>
      </c>
      <c r="M17" s="52">
        <f t="shared" si="10"/>
        <v>0</v>
      </c>
      <c r="N17" s="52">
        <f t="shared" si="10"/>
        <v>0</v>
      </c>
      <c r="O17" s="52">
        <f t="shared" si="10"/>
        <v>0</v>
      </c>
      <c r="P17" s="52">
        <f t="shared" si="10"/>
        <v>0</v>
      </c>
      <c r="Q17" s="52">
        <f t="shared" si="10"/>
        <v>0</v>
      </c>
      <c r="R17" s="52">
        <f t="shared" si="10"/>
        <v>0</v>
      </c>
      <c r="S17" s="52">
        <f t="shared" si="10"/>
        <v>0</v>
      </c>
      <c r="T17" s="52">
        <f t="shared" si="10"/>
        <v>0</v>
      </c>
      <c r="U17" s="52">
        <f t="shared" si="10"/>
        <v>0</v>
      </c>
      <c r="V17" s="52">
        <f t="shared" si="10"/>
        <v>0</v>
      </c>
      <c r="W17" s="52">
        <f t="shared" si="10"/>
        <v>0</v>
      </c>
      <c r="X17" s="52">
        <f t="shared" si="10"/>
        <v>0</v>
      </c>
      <c r="Y17" s="52">
        <f t="shared" si="10"/>
        <v>0</v>
      </c>
      <c r="Z17" s="52">
        <f t="shared" si="10"/>
        <v>0</v>
      </c>
      <c r="AA17" s="52">
        <f t="shared" si="10"/>
        <v>0</v>
      </c>
      <c r="AB17" s="52">
        <f t="shared" si="10"/>
        <v>0</v>
      </c>
      <c r="AC17" s="52">
        <f t="shared" si="10"/>
        <v>0</v>
      </c>
      <c r="AD17" s="52">
        <f t="shared" si="10"/>
        <v>0</v>
      </c>
      <c r="AE17" s="52">
        <f t="shared" si="10"/>
        <v>0</v>
      </c>
      <c r="AF17" s="52">
        <f t="shared" si="10"/>
        <v>0</v>
      </c>
      <c r="AG17" s="52">
        <f t="shared" si="10"/>
        <v>0</v>
      </c>
      <c r="AH17" s="52">
        <f t="shared" si="10"/>
        <v>0</v>
      </c>
      <c r="AI17" s="52">
        <f t="shared" si="10"/>
        <v>0</v>
      </c>
      <c r="AJ17" s="52">
        <f t="shared" ref="AJ17:BO17" si="11">MAX(0,AJ16-AI16)</f>
        <v>0</v>
      </c>
      <c r="AK17" s="52">
        <f t="shared" si="11"/>
        <v>0</v>
      </c>
      <c r="AL17" s="52">
        <f t="shared" si="11"/>
        <v>0</v>
      </c>
      <c r="AM17" s="52">
        <f t="shared" si="11"/>
        <v>12000</v>
      </c>
      <c r="AN17" s="52">
        <f t="shared" si="11"/>
        <v>4000</v>
      </c>
      <c r="AO17" s="52">
        <f t="shared" si="11"/>
        <v>4000</v>
      </c>
      <c r="AP17" s="52">
        <f t="shared" si="11"/>
        <v>4000</v>
      </c>
      <c r="AQ17" s="52">
        <f t="shared" si="11"/>
        <v>4000</v>
      </c>
      <c r="AR17" s="52">
        <f t="shared" si="11"/>
        <v>500</v>
      </c>
      <c r="AS17" s="52">
        <f t="shared" si="11"/>
        <v>0</v>
      </c>
      <c r="AT17" s="52">
        <f t="shared" si="11"/>
        <v>0</v>
      </c>
      <c r="AU17" s="52">
        <f t="shared" si="11"/>
        <v>0</v>
      </c>
      <c r="AV17" s="52">
        <f t="shared" si="11"/>
        <v>0</v>
      </c>
      <c r="AW17" s="52">
        <f t="shared" si="11"/>
        <v>0</v>
      </c>
      <c r="AX17" s="52">
        <f t="shared" si="11"/>
        <v>0</v>
      </c>
      <c r="AY17" s="52">
        <f t="shared" si="11"/>
        <v>0</v>
      </c>
      <c r="AZ17" s="52">
        <f t="shared" si="11"/>
        <v>0</v>
      </c>
      <c r="BA17" s="52">
        <f t="shared" si="11"/>
        <v>0</v>
      </c>
      <c r="BB17" s="52">
        <f t="shared" si="11"/>
        <v>0</v>
      </c>
      <c r="BC17" s="52">
        <f t="shared" si="11"/>
        <v>0</v>
      </c>
      <c r="BD17" s="52">
        <f t="shared" si="11"/>
        <v>0</v>
      </c>
      <c r="BE17" s="52">
        <f t="shared" si="11"/>
        <v>0</v>
      </c>
      <c r="BF17" s="52">
        <f t="shared" si="11"/>
        <v>0</v>
      </c>
      <c r="BG17" s="52">
        <f t="shared" si="11"/>
        <v>0</v>
      </c>
      <c r="BH17" s="52">
        <f t="shared" si="11"/>
        <v>0</v>
      </c>
      <c r="BI17" s="52">
        <f t="shared" si="11"/>
        <v>0</v>
      </c>
      <c r="BJ17" s="52">
        <f t="shared" si="11"/>
        <v>0</v>
      </c>
      <c r="BK17" s="52">
        <f t="shared" si="11"/>
        <v>0</v>
      </c>
      <c r="BL17" s="52">
        <f t="shared" si="11"/>
        <v>0</v>
      </c>
      <c r="BM17" s="52">
        <f t="shared" si="11"/>
        <v>0</v>
      </c>
      <c r="BN17" s="52">
        <f t="shared" si="11"/>
        <v>0</v>
      </c>
      <c r="BO17" s="52">
        <f t="shared" si="11"/>
        <v>0</v>
      </c>
      <c r="BP17" s="52">
        <f t="shared" ref="BP17:CU17" si="12">MAX(0,BP16-BO16)</f>
        <v>0</v>
      </c>
      <c r="BQ17" s="52">
        <f t="shared" si="12"/>
        <v>0</v>
      </c>
      <c r="BR17" s="52">
        <f t="shared" si="12"/>
        <v>0</v>
      </c>
      <c r="BS17" s="52">
        <f t="shared" si="12"/>
        <v>0</v>
      </c>
      <c r="BT17" s="52">
        <f t="shared" si="12"/>
        <v>0</v>
      </c>
      <c r="BU17" s="52">
        <f t="shared" si="12"/>
        <v>0</v>
      </c>
      <c r="BV17" s="52">
        <f t="shared" si="12"/>
        <v>0</v>
      </c>
      <c r="BW17" s="52">
        <f t="shared" si="12"/>
        <v>0</v>
      </c>
      <c r="BX17" s="52">
        <f t="shared" si="12"/>
        <v>0</v>
      </c>
      <c r="BY17" s="52">
        <f t="shared" si="12"/>
        <v>0</v>
      </c>
      <c r="BZ17" s="52">
        <f t="shared" si="12"/>
        <v>0</v>
      </c>
      <c r="CA17" s="52">
        <f t="shared" si="12"/>
        <v>0</v>
      </c>
      <c r="CB17" s="52">
        <f t="shared" si="12"/>
        <v>0</v>
      </c>
      <c r="CC17" s="52">
        <f t="shared" si="12"/>
        <v>0</v>
      </c>
      <c r="CD17" s="52">
        <f t="shared" si="12"/>
        <v>0</v>
      </c>
      <c r="CE17" s="52">
        <f t="shared" si="12"/>
        <v>0</v>
      </c>
      <c r="CF17" s="52">
        <f t="shared" si="12"/>
        <v>0</v>
      </c>
      <c r="CG17" s="52">
        <f t="shared" si="12"/>
        <v>0</v>
      </c>
      <c r="CH17" s="52">
        <f t="shared" si="12"/>
        <v>0</v>
      </c>
      <c r="CI17" s="52">
        <f t="shared" si="12"/>
        <v>0</v>
      </c>
      <c r="CJ17" s="52">
        <f t="shared" si="12"/>
        <v>0</v>
      </c>
      <c r="CK17" s="52">
        <f t="shared" si="12"/>
        <v>0</v>
      </c>
      <c r="CL17" s="52">
        <f t="shared" si="12"/>
        <v>0</v>
      </c>
      <c r="CM17" s="52">
        <f t="shared" si="12"/>
        <v>0</v>
      </c>
      <c r="CN17" s="52">
        <f t="shared" si="12"/>
        <v>0</v>
      </c>
      <c r="CO17" s="52">
        <f t="shared" si="12"/>
        <v>0</v>
      </c>
      <c r="CP17" s="52">
        <f t="shared" si="12"/>
        <v>0</v>
      </c>
      <c r="CQ17" s="52">
        <f t="shared" si="12"/>
        <v>0</v>
      </c>
      <c r="CR17" s="52">
        <f t="shared" si="12"/>
        <v>0</v>
      </c>
      <c r="CS17" s="52">
        <f t="shared" si="12"/>
        <v>0</v>
      </c>
      <c r="CT17" s="52">
        <f t="shared" si="12"/>
        <v>0</v>
      </c>
      <c r="CU17" s="52">
        <f t="shared" si="12"/>
        <v>0</v>
      </c>
      <c r="CV17" s="52">
        <f t="shared" ref="CV17:EA17" si="13">MAX(0,CV16-CU16)</f>
        <v>0</v>
      </c>
      <c r="CW17" s="52">
        <f t="shared" si="13"/>
        <v>0</v>
      </c>
      <c r="CX17" s="52">
        <f t="shared" si="13"/>
        <v>0</v>
      </c>
      <c r="CY17" s="52">
        <f t="shared" si="13"/>
        <v>0</v>
      </c>
      <c r="CZ17" s="52">
        <f t="shared" si="13"/>
        <v>0</v>
      </c>
      <c r="DA17" s="52">
        <f t="shared" si="13"/>
        <v>0</v>
      </c>
      <c r="DB17" s="52">
        <f t="shared" si="13"/>
        <v>0</v>
      </c>
      <c r="DC17" s="52">
        <f t="shared" si="13"/>
        <v>0</v>
      </c>
      <c r="DD17" s="52">
        <f t="shared" si="13"/>
        <v>0</v>
      </c>
      <c r="DE17" s="52">
        <f t="shared" si="13"/>
        <v>0</v>
      </c>
      <c r="DF17" s="52">
        <f t="shared" si="13"/>
        <v>0</v>
      </c>
      <c r="DG17" s="52">
        <f t="shared" si="13"/>
        <v>0</v>
      </c>
      <c r="DH17" s="52">
        <f t="shared" si="13"/>
        <v>0</v>
      </c>
      <c r="DI17" s="52">
        <f t="shared" si="13"/>
        <v>0</v>
      </c>
      <c r="DJ17" s="52">
        <f t="shared" si="13"/>
        <v>0</v>
      </c>
      <c r="DK17" s="52">
        <f t="shared" si="13"/>
        <v>0</v>
      </c>
      <c r="DL17" s="52">
        <f t="shared" si="13"/>
        <v>0</v>
      </c>
      <c r="DM17" s="52">
        <f t="shared" si="13"/>
        <v>0</v>
      </c>
      <c r="DN17" s="52">
        <f t="shared" si="13"/>
        <v>0</v>
      </c>
      <c r="DO17" s="52">
        <f t="shared" si="13"/>
        <v>0</v>
      </c>
      <c r="DP17" s="52">
        <f t="shared" si="13"/>
        <v>0</v>
      </c>
      <c r="DQ17" s="52">
        <f t="shared" si="13"/>
        <v>0</v>
      </c>
      <c r="DR17" s="52">
        <f t="shared" si="13"/>
        <v>0</v>
      </c>
      <c r="DS17" s="52">
        <f t="shared" si="13"/>
        <v>0</v>
      </c>
      <c r="DT17" s="52">
        <f t="shared" si="13"/>
        <v>0</v>
      </c>
      <c r="DU17" s="52">
        <f t="shared" si="13"/>
        <v>0</v>
      </c>
      <c r="DV17" s="52">
        <f t="shared" si="13"/>
        <v>0</v>
      </c>
      <c r="DW17" s="52">
        <f t="shared" si="13"/>
        <v>0</v>
      </c>
      <c r="DX17" s="52">
        <f t="shared" si="13"/>
        <v>0</v>
      </c>
      <c r="DY17" s="52">
        <f t="shared" si="13"/>
        <v>0</v>
      </c>
      <c r="DZ17" s="52">
        <f t="shared" si="13"/>
        <v>0</v>
      </c>
      <c r="EA17" s="52">
        <f t="shared" si="13"/>
        <v>0</v>
      </c>
      <c r="EB17" s="52">
        <f t="shared" ref="EB17:FG17" si="14">MAX(0,EB16-EA16)</f>
        <v>0</v>
      </c>
      <c r="EC17" s="52">
        <f t="shared" si="14"/>
        <v>0</v>
      </c>
      <c r="ED17" s="52">
        <f t="shared" si="14"/>
        <v>0</v>
      </c>
      <c r="EE17" s="52">
        <f t="shared" si="14"/>
        <v>0</v>
      </c>
    </row>
    <row r="18" spans="1:135" x14ac:dyDescent="0.25">
      <c r="A18" s="50" t="s">
        <v>215</v>
      </c>
      <c r="C18" s="52">
        <f>IF(C$2&gt;='1. Inputs'!$G19+'1. Inputs'!$B$32*12,C16/MAX('1. Inputs'!$B$32*12,1),0)</f>
        <v>0</v>
      </c>
      <c r="D18" s="52">
        <f>IF(D$2&gt;='1. Inputs'!$G19+'1. Inputs'!$B$32*12,D16/MAX('1. Inputs'!$B$32*12,1),0)</f>
        <v>0</v>
      </c>
      <c r="E18" s="52">
        <f>IF(E$2&gt;='1. Inputs'!$G19+'1. Inputs'!$B$32*12,E16/MAX('1. Inputs'!$B$32*12,1),0)</f>
        <v>0</v>
      </c>
      <c r="F18" s="52">
        <f>IF(F$2&gt;='1. Inputs'!$G19+'1. Inputs'!$B$32*12,F16/MAX('1. Inputs'!$B$32*12,1),0)</f>
        <v>0</v>
      </c>
      <c r="G18" s="52">
        <f>IF(G$2&gt;='1. Inputs'!$G19+'1. Inputs'!$B$32*12,G16/MAX('1. Inputs'!$B$32*12,1),0)</f>
        <v>0</v>
      </c>
      <c r="H18" s="52">
        <f>IF(H$2&gt;='1. Inputs'!$G19+'1. Inputs'!$B$32*12,H16/MAX('1. Inputs'!$B$32*12,1),0)</f>
        <v>0</v>
      </c>
      <c r="I18" s="52">
        <f>IF(I$2&gt;='1. Inputs'!$G19+'1. Inputs'!$B$32*12,I16/MAX('1. Inputs'!$B$32*12,1),0)</f>
        <v>0</v>
      </c>
      <c r="J18" s="52">
        <f>IF(J$2&gt;='1. Inputs'!$G19+'1. Inputs'!$B$32*12,J16/MAX('1. Inputs'!$B$32*12,1),0)</f>
        <v>0</v>
      </c>
      <c r="K18" s="52">
        <f>IF(K$2&gt;='1. Inputs'!$G19+'1. Inputs'!$B$32*12,K16/MAX('1. Inputs'!$B$32*12,1),0)</f>
        <v>0</v>
      </c>
      <c r="L18" s="52">
        <f>IF(L$2&gt;='1. Inputs'!$G19+'1. Inputs'!$B$32*12,L16/MAX('1. Inputs'!$B$32*12,1),0)</f>
        <v>0</v>
      </c>
      <c r="M18" s="52">
        <f>IF(M$2&gt;='1. Inputs'!$G19+'1. Inputs'!$B$32*12,M16/MAX('1. Inputs'!$B$32*12,1),0)</f>
        <v>0</v>
      </c>
      <c r="N18" s="52">
        <f>IF(N$2&gt;='1. Inputs'!$G19+'1. Inputs'!$B$32*12,N16/MAX('1. Inputs'!$B$32*12,1),0)</f>
        <v>0</v>
      </c>
      <c r="O18" s="52">
        <f>IF(O$2&gt;='1. Inputs'!$G19+'1. Inputs'!$B$32*12,O16/MAX('1. Inputs'!$B$32*12,1),0)</f>
        <v>0</v>
      </c>
      <c r="P18" s="52">
        <f>IF(P$2&gt;='1. Inputs'!$G19+'1. Inputs'!$B$32*12,P16/MAX('1. Inputs'!$B$32*12,1),0)</f>
        <v>0</v>
      </c>
      <c r="Q18" s="52">
        <f>IF(Q$2&gt;='1. Inputs'!$G19+'1. Inputs'!$B$32*12,Q16/MAX('1. Inputs'!$B$32*12,1),0)</f>
        <v>0</v>
      </c>
      <c r="R18" s="52">
        <f>IF(R$2&gt;='1. Inputs'!$G19+'1. Inputs'!$B$32*12,R16/MAX('1. Inputs'!$B$32*12,1),0)</f>
        <v>0</v>
      </c>
      <c r="S18" s="52">
        <f>IF(S$2&gt;='1. Inputs'!$G19+'1. Inputs'!$B$32*12,S16/MAX('1. Inputs'!$B$32*12,1),0)</f>
        <v>0</v>
      </c>
      <c r="T18" s="52">
        <f>IF(T$2&gt;='1. Inputs'!$G19+'1. Inputs'!$B$32*12,T16/MAX('1. Inputs'!$B$32*12,1),0)</f>
        <v>0</v>
      </c>
      <c r="U18" s="52">
        <f>IF(U$2&gt;='1. Inputs'!$G19+'1. Inputs'!$B$32*12,U16/MAX('1. Inputs'!$B$32*12,1),0)</f>
        <v>0</v>
      </c>
      <c r="V18" s="52">
        <f>IF(V$2&gt;='1. Inputs'!$G19+'1. Inputs'!$B$32*12,V16/MAX('1. Inputs'!$B$32*12,1),0)</f>
        <v>0</v>
      </c>
      <c r="W18" s="52">
        <f>IF(W$2&gt;='1. Inputs'!$G19+'1. Inputs'!$B$32*12,W16/MAX('1. Inputs'!$B$32*12,1),0)</f>
        <v>0</v>
      </c>
      <c r="X18" s="52">
        <f>IF(X$2&gt;='1. Inputs'!$G19+'1. Inputs'!$B$32*12,X16/MAX('1. Inputs'!$B$32*12,1),0)</f>
        <v>0</v>
      </c>
      <c r="Y18" s="52">
        <f>IF(Y$2&gt;='1. Inputs'!$G19+'1. Inputs'!$B$32*12,Y16/MAX('1. Inputs'!$B$32*12,1),0)</f>
        <v>0</v>
      </c>
      <c r="Z18" s="52">
        <f>IF(Z$2&gt;='1. Inputs'!$G19+'1. Inputs'!$B$32*12,Z16/MAX('1. Inputs'!$B$32*12,1),0)</f>
        <v>0</v>
      </c>
      <c r="AA18" s="52">
        <f>IF(AA$2&gt;='1. Inputs'!$G19+'1. Inputs'!$B$32*12,AA16/MAX('1. Inputs'!$B$32*12,1),0)</f>
        <v>0</v>
      </c>
      <c r="AB18" s="52">
        <f>IF(AB$2&gt;='1. Inputs'!$G19+'1. Inputs'!$B$32*12,AB16/MAX('1. Inputs'!$B$32*12,1),0)</f>
        <v>0</v>
      </c>
      <c r="AC18" s="52">
        <f>IF(AC$2&gt;='1. Inputs'!$G19+'1. Inputs'!$B$32*12,AC16/MAX('1. Inputs'!$B$32*12,1),0)</f>
        <v>0</v>
      </c>
      <c r="AD18" s="52">
        <f>IF(AD$2&gt;='1. Inputs'!$G19+'1. Inputs'!$B$32*12,AD16/MAX('1. Inputs'!$B$32*12,1),0)</f>
        <v>0</v>
      </c>
      <c r="AE18" s="52">
        <f>IF(AE$2&gt;='1. Inputs'!$G19+'1. Inputs'!$B$32*12,AE16/MAX('1. Inputs'!$B$32*12,1),0)</f>
        <v>0</v>
      </c>
      <c r="AF18" s="52">
        <f>IF(AF$2&gt;='1. Inputs'!$G19+'1. Inputs'!$B$32*12,AF16/MAX('1. Inputs'!$B$32*12,1),0)</f>
        <v>0</v>
      </c>
      <c r="AG18" s="52">
        <f>IF(AG$2&gt;='1. Inputs'!$G19+'1. Inputs'!$B$32*12,AG16/MAX('1. Inputs'!$B$32*12,1),0)</f>
        <v>0</v>
      </c>
      <c r="AH18" s="52">
        <f>IF(AH$2&gt;='1. Inputs'!$G19+'1. Inputs'!$B$32*12,AH16/MAX('1. Inputs'!$B$32*12,1),0)</f>
        <v>0</v>
      </c>
      <c r="AI18" s="52">
        <f>IF(AI$2&gt;='1. Inputs'!$G19+'1. Inputs'!$B$32*12,AI16/MAX('1. Inputs'!$B$32*12,1),0)</f>
        <v>0</v>
      </c>
      <c r="AJ18" s="52">
        <f>IF(AJ$2&gt;='1. Inputs'!$G19+'1. Inputs'!$B$32*12,AJ16/MAX('1. Inputs'!$B$32*12,1),0)</f>
        <v>0</v>
      </c>
      <c r="AK18" s="52">
        <f>IF(AK$2&gt;='1. Inputs'!$G19+'1. Inputs'!$B$32*12,AK16/MAX('1. Inputs'!$B$32*12,1),0)</f>
        <v>0</v>
      </c>
      <c r="AL18" s="52">
        <f>IF(AL$2&gt;='1. Inputs'!$G19+'1. Inputs'!$B$32*12,AL16/MAX('1. Inputs'!$B$32*12,1),0)</f>
        <v>0</v>
      </c>
      <c r="AM18" s="52">
        <f>IF(AM$2&gt;='1. Inputs'!$G19+'1. Inputs'!$B$32*12,AM16/MAX('1. Inputs'!$B$32*12,1),0)</f>
        <v>0</v>
      </c>
      <c r="AN18" s="52">
        <f>IF(AN$2&gt;='1. Inputs'!$G19+'1. Inputs'!$B$32*12,AN16/MAX('1. Inputs'!$B$32*12,1),0)</f>
        <v>0</v>
      </c>
      <c r="AO18" s="52">
        <f>IF(AO$2&gt;='1. Inputs'!$G19+'1. Inputs'!$B$32*12,AO16/MAX('1. Inputs'!$B$32*12,1),0)</f>
        <v>0</v>
      </c>
      <c r="AP18" s="52">
        <f>IF(AP$2&gt;='1. Inputs'!$G19+'1. Inputs'!$B$32*12,AP16/MAX('1. Inputs'!$B$32*12,1),0)</f>
        <v>0</v>
      </c>
      <c r="AQ18" s="52">
        <f>IF(AQ$2&gt;='1. Inputs'!$G19+'1. Inputs'!$B$32*12,AQ16/MAX('1. Inputs'!$B$32*12,1),0)</f>
        <v>0</v>
      </c>
      <c r="AR18" s="52">
        <f>IF(AR$2&gt;='1. Inputs'!$G19+'1. Inputs'!$B$32*12,AR16/MAX('1. Inputs'!$B$32*12,1),0)</f>
        <v>0</v>
      </c>
      <c r="AS18" s="52">
        <f>IF(AS$2&gt;='1. Inputs'!$G19+'1. Inputs'!$B$32*12,AS16/MAX('1. Inputs'!$B$32*12,1),0)</f>
        <v>0</v>
      </c>
      <c r="AT18" s="52">
        <f>IF(AT$2&gt;='1. Inputs'!$G19+'1. Inputs'!$B$32*12,AT16/MAX('1. Inputs'!$B$32*12,1),0)</f>
        <v>0</v>
      </c>
      <c r="AU18" s="52">
        <f>IF(AU$2&gt;='1. Inputs'!$G19+'1. Inputs'!$B$32*12,AU16/MAX('1. Inputs'!$B$32*12,1),0)</f>
        <v>0</v>
      </c>
      <c r="AV18" s="52">
        <f>IF(AV$2&gt;='1. Inputs'!$G19+'1. Inputs'!$B$32*12,AV16/MAX('1. Inputs'!$B$32*12,1),0)</f>
        <v>0</v>
      </c>
      <c r="AW18" s="52">
        <f>IF(AW$2&gt;='1. Inputs'!$G19+'1. Inputs'!$B$32*12,AW16/MAX('1. Inputs'!$B$32*12,1),0)</f>
        <v>0</v>
      </c>
      <c r="AX18" s="52">
        <f>IF(AX$2&gt;='1. Inputs'!$G19+'1. Inputs'!$B$32*12,AX16/MAX('1. Inputs'!$B$32*12,1),0)</f>
        <v>0</v>
      </c>
      <c r="AY18" s="52">
        <f>IF(AY$2&gt;='1. Inputs'!$G19+'1. Inputs'!$B$32*12,AY16/MAX('1. Inputs'!$B$32*12,1),0)</f>
        <v>0</v>
      </c>
      <c r="AZ18" s="52">
        <f>IF(AZ$2&gt;='1. Inputs'!$G19+'1. Inputs'!$B$32*12,AZ16/MAX('1. Inputs'!$B$32*12,1),0)</f>
        <v>0</v>
      </c>
      <c r="BA18" s="52">
        <f>IF(BA$2&gt;='1. Inputs'!$G19+'1. Inputs'!$B$32*12,BA16/MAX('1. Inputs'!$B$32*12,1),0)</f>
        <v>0</v>
      </c>
      <c r="BB18" s="52">
        <f>IF(BB$2&gt;='1. Inputs'!$G19+'1. Inputs'!$B$32*12,BB16/MAX('1. Inputs'!$B$32*12,1),0)</f>
        <v>0</v>
      </c>
      <c r="BC18" s="52">
        <f>IF(BC$2&gt;='1. Inputs'!$G19+'1. Inputs'!$B$32*12,BC16/MAX('1. Inputs'!$B$32*12,1),0)</f>
        <v>0</v>
      </c>
      <c r="BD18" s="52">
        <f>IF(BD$2&gt;='1. Inputs'!$G19+'1. Inputs'!$B$32*12,BD16/MAX('1. Inputs'!$B$32*12,1),0)</f>
        <v>0</v>
      </c>
      <c r="BE18" s="52">
        <f>IF(BE$2&gt;='1. Inputs'!$G19+'1. Inputs'!$B$32*12,BE16/MAX('1. Inputs'!$B$32*12,1),0)</f>
        <v>0</v>
      </c>
      <c r="BF18" s="52">
        <f>IF(BF$2&gt;='1. Inputs'!$G19+'1. Inputs'!$B$32*12,BF16/MAX('1. Inputs'!$B$32*12,1),0)</f>
        <v>0</v>
      </c>
      <c r="BG18" s="52">
        <f>IF(BG$2&gt;='1. Inputs'!$G19+'1. Inputs'!$B$32*12,BG16/MAX('1. Inputs'!$B$32*12,1),0)</f>
        <v>0</v>
      </c>
      <c r="BH18" s="52">
        <f>IF(BH$2&gt;='1. Inputs'!$G19+'1. Inputs'!$B$32*12,BH16/MAX('1. Inputs'!$B$32*12,1),0)</f>
        <v>0</v>
      </c>
      <c r="BI18" s="52">
        <f>IF(BI$2&gt;='1. Inputs'!$G19+'1. Inputs'!$B$32*12,BI16/MAX('1. Inputs'!$B$32*12,1),0)</f>
        <v>0</v>
      </c>
      <c r="BJ18" s="52">
        <f>IF(BJ$2&gt;='1. Inputs'!$G19+'1. Inputs'!$B$32*12,BJ16/MAX('1. Inputs'!$B$32*12,1),0)</f>
        <v>0</v>
      </c>
      <c r="BK18" s="52">
        <f>IF(BK$2&gt;='1. Inputs'!$G19+'1. Inputs'!$B$32*12,BK16/MAX('1. Inputs'!$B$32*12,1),0)</f>
        <v>0</v>
      </c>
      <c r="BL18" s="52">
        <f>IF(BL$2&gt;='1. Inputs'!$G19+'1. Inputs'!$B$32*12,BL16/MAX('1. Inputs'!$B$32*12,1),0)</f>
        <v>0</v>
      </c>
      <c r="BM18" s="52">
        <f>IF(BM$2&gt;='1. Inputs'!$G19+'1. Inputs'!$B$32*12,BM16/MAX('1. Inputs'!$B$32*12,1),0)</f>
        <v>0</v>
      </c>
      <c r="BN18" s="52">
        <f>IF(BN$2&gt;='1. Inputs'!$G19+'1. Inputs'!$B$32*12,BN16/MAX('1. Inputs'!$B$32*12,1),0)</f>
        <v>0</v>
      </c>
      <c r="BO18" s="52">
        <f>IF(BO$2&gt;='1. Inputs'!$G19+'1. Inputs'!$B$32*12,BO16/MAX('1. Inputs'!$B$32*12,1),0)</f>
        <v>0</v>
      </c>
      <c r="BP18" s="52">
        <f>IF(BP$2&gt;='1. Inputs'!$G19+'1. Inputs'!$B$32*12,BP16/MAX('1. Inputs'!$B$32*12,1),0)</f>
        <v>0</v>
      </c>
      <c r="BQ18" s="52">
        <f>IF(BQ$2&gt;='1. Inputs'!$G19+'1. Inputs'!$B$32*12,BQ16/MAX('1. Inputs'!$B$32*12,1),0)</f>
        <v>0</v>
      </c>
      <c r="BR18" s="52">
        <f>IF(BR$2&gt;='1. Inputs'!$G19+'1. Inputs'!$B$32*12,BR16/MAX('1. Inputs'!$B$32*12,1),0)</f>
        <v>0</v>
      </c>
      <c r="BS18" s="52">
        <f>IF(BS$2&gt;='1. Inputs'!$G19+'1. Inputs'!$B$32*12,BS16/MAX('1. Inputs'!$B$32*12,1),0)</f>
        <v>0</v>
      </c>
      <c r="BT18" s="52">
        <f>IF(BT$2&gt;='1. Inputs'!$G19+'1. Inputs'!$B$32*12,BT16/MAX('1. Inputs'!$B$32*12,1),0)</f>
        <v>0</v>
      </c>
      <c r="BU18" s="52">
        <f>IF(BU$2&gt;='1. Inputs'!$G19+'1. Inputs'!$B$32*12,BU16/MAX('1. Inputs'!$B$32*12,1),0)</f>
        <v>0</v>
      </c>
      <c r="BV18" s="52">
        <f>IF(BV$2&gt;='1. Inputs'!$G19+'1. Inputs'!$B$32*12,BV16/MAX('1. Inputs'!$B$32*12,1),0)</f>
        <v>0</v>
      </c>
      <c r="BW18" s="52">
        <f>IF(BW$2&gt;='1. Inputs'!$G19+'1. Inputs'!$B$32*12,BW16/MAX('1. Inputs'!$B$32*12,1),0)</f>
        <v>791.66666666666663</v>
      </c>
      <c r="BX18" s="52">
        <f>IF(BX$2&gt;='1. Inputs'!$G19+'1. Inputs'!$B$32*12,BX16/MAX('1. Inputs'!$B$32*12,1),0)</f>
        <v>791.66666666666663</v>
      </c>
      <c r="BY18" s="52">
        <f>IF(BY$2&gt;='1. Inputs'!$G19+'1. Inputs'!$B$32*12,BY16/MAX('1. Inputs'!$B$32*12,1),0)</f>
        <v>791.66666666666663</v>
      </c>
      <c r="BZ18" s="52">
        <f>IF(BZ$2&gt;='1. Inputs'!$G19+'1. Inputs'!$B$32*12,BZ16/MAX('1. Inputs'!$B$32*12,1),0)</f>
        <v>791.66666666666663</v>
      </c>
      <c r="CA18" s="52">
        <f>IF(CA$2&gt;='1. Inputs'!$G19+'1. Inputs'!$B$32*12,CA16/MAX('1. Inputs'!$B$32*12,1),0)</f>
        <v>791.66666666666663</v>
      </c>
      <c r="CB18" s="52">
        <f>IF(CB$2&gt;='1. Inputs'!$G19+'1. Inputs'!$B$32*12,CB16/MAX('1. Inputs'!$B$32*12,1),0)</f>
        <v>791.66666666666663</v>
      </c>
      <c r="CC18" s="52">
        <f>IF(CC$2&gt;='1. Inputs'!$G19+'1. Inputs'!$B$32*12,CC16/MAX('1. Inputs'!$B$32*12,1),0)</f>
        <v>791.66666666666663</v>
      </c>
      <c r="CD18" s="52">
        <f>IF(CD$2&gt;='1. Inputs'!$G19+'1. Inputs'!$B$32*12,CD16/MAX('1. Inputs'!$B$32*12,1),0)</f>
        <v>791.66666666666663</v>
      </c>
      <c r="CE18" s="52">
        <f>IF(CE$2&gt;='1. Inputs'!$G19+'1. Inputs'!$B$32*12,CE16/MAX('1. Inputs'!$B$32*12,1),0)</f>
        <v>791.66666666666663</v>
      </c>
      <c r="CF18" s="52">
        <f>IF(CF$2&gt;='1. Inputs'!$G19+'1. Inputs'!$B$32*12,CF16/MAX('1. Inputs'!$B$32*12,1),0)</f>
        <v>791.66666666666663</v>
      </c>
      <c r="CG18" s="52">
        <f>IF(CG$2&gt;='1. Inputs'!$G19+'1. Inputs'!$B$32*12,CG16/MAX('1. Inputs'!$B$32*12,1),0)</f>
        <v>791.66666666666663</v>
      </c>
      <c r="CH18" s="52">
        <f>IF(CH$2&gt;='1. Inputs'!$G19+'1. Inputs'!$B$32*12,CH16/MAX('1. Inputs'!$B$32*12,1),0)</f>
        <v>791.66666666666663</v>
      </c>
      <c r="CI18" s="52">
        <f>IF(CI$2&gt;='1. Inputs'!$G19+'1. Inputs'!$B$32*12,CI16/MAX('1. Inputs'!$B$32*12,1),0)</f>
        <v>791.66666666666663</v>
      </c>
      <c r="CJ18" s="52">
        <f>IF(CJ$2&gt;='1. Inputs'!$G19+'1. Inputs'!$B$32*12,CJ16/MAX('1. Inputs'!$B$32*12,1),0)</f>
        <v>791.66666666666663</v>
      </c>
      <c r="CK18" s="52">
        <f>IF(CK$2&gt;='1. Inputs'!$G19+'1. Inputs'!$B$32*12,CK16/MAX('1. Inputs'!$B$32*12,1),0)</f>
        <v>791.66666666666663</v>
      </c>
      <c r="CL18" s="52">
        <f>IF(CL$2&gt;='1. Inputs'!$G19+'1. Inputs'!$B$32*12,CL16/MAX('1. Inputs'!$B$32*12,1),0)</f>
        <v>791.66666666666663</v>
      </c>
      <c r="CM18" s="52">
        <f>IF(CM$2&gt;='1. Inputs'!$G19+'1. Inputs'!$B$32*12,CM16/MAX('1. Inputs'!$B$32*12,1),0)</f>
        <v>791.66666666666663</v>
      </c>
      <c r="CN18" s="52">
        <f>IF(CN$2&gt;='1. Inputs'!$G19+'1. Inputs'!$B$32*12,CN16/MAX('1. Inputs'!$B$32*12,1),0)</f>
        <v>791.66666666666663</v>
      </c>
      <c r="CO18" s="52">
        <f>IF(CO$2&gt;='1. Inputs'!$G19+'1. Inputs'!$B$32*12,CO16/MAX('1. Inputs'!$B$32*12,1),0)</f>
        <v>791.66666666666663</v>
      </c>
      <c r="CP18" s="52">
        <f>IF(CP$2&gt;='1. Inputs'!$G19+'1. Inputs'!$B$32*12,CP16/MAX('1. Inputs'!$B$32*12,1),0)</f>
        <v>791.66666666666663</v>
      </c>
      <c r="CQ18" s="52">
        <f>IF(CQ$2&gt;='1. Inputs'!$G19+'1. Inputs'!$B$32*12,CQ16/MAX('1. Inputs'!$B$32*12,1),0)</f>
        <v>791.66666666666663</v>
      </c>
      <c r="CR18" s="52">
        <f>IF(CR$2&gt;='1. Inputs'!$G19+'1. Inputs'!$B$32*12,CR16/MAX('1. Inputs'!$B$32*12,1),0)</f>
        <v>791.66666666666663</v>
      </c>
      <c r="CS18" s="52">
        <f>IF(CS$2&gt;='1. Inputs'!$G19+'1. Inputs'!$B$32*12,CS16/MAX('1. Inputs'!$B$32*12,1),0)</f>
        <v>791.66666666666663</v>
      </c>
      <c r="CT18" s="52">
        <f>IF(CT$2&gt;='1. Inputs'!$G19+'1. Inputs'!$B$32*12,CT16/MAX('1. Inputs'!$B$32*12,1),0)</f>
        <v>791.66666666666663</v>
      </c>
      <c r="CU18" s="52">
        <f>IF(CU$2&gt;='1. Inputs'!$G19+'1. Inputs'!$B$32*12,CU16/MAX('1. Inputs'!$B$32*12,1),0)</f>
        <v>791.66666666666663</v>
      </c>
      <c r="CV18" s="52">
        <f>IF(CV$2&gt;='1. Inputs'!$G19+'1. Inputs'!$B$32*12,CV16/MAX('1. Inputs'!$B$32*12,1),0)</f>
        <v>791.66666666666663</v>
      </c>
      <c r="CW18" s="52">
        <f>IF(CW$2&gt;='1. Inputs'!$G19+'1. Inputs'!$B$32*12,CW16/MAX('1. Inputs'!$B$32*12,1),0)</f>
        <v>791.66666666666663</v>
      </c>
      <c r="CX18" s="52">
        <f>IF(CX$2&gt;='1. Inputs'!$G19+'1. Inputs'!$B$32*12,CX16/MAX('1. Inputs'!$B$32*12,1),0)</f>
        <v>791.66666666666663</v>
      </c>
      <c r="CY18" s="52">
        <f>IF(CY$2&gt;='1. Inputs'!$G19+'1. Inputs'!$B$32*12,CY16/MAX('1. Inputs'!$B$32*12,1),0)</f>
        <v>791.66666666666663</v>
      </c>
      <c r="CZ18" s="52">
        <f>IF(CZ$2&gt;='1. Inputs'!$G19+'1. Inputs'!$B$32*12,CZ16/MAX('1. Inputs'!$B$32*12,1),0)</f>
        <v>791.66666666666663</v>
      </c>
      <c r="DA18" s="52">
        <f>IF(DA$2&gt;='1. Inputs'!$G19+'1. Inputs'!$B$32*12,DA16/MAX('1. Inputs'!$B$32*12,1),0)</f>
        <v>791.66666666666663</v>
      </c>
      <c r="DB18" s="52">
        <f>IF(DB$2&gt;='1. Inputs'!$G19+'1. Inputs'!$B$32*12,DB16/MAX('1. Inputs'!$B$32*12,1),0)</f>
        <v>791.66666666666663</v>
      </c>
      <c r="DC18" s="52">
        <f>IF(DC$2&gt;='1. Inputs'!$G19+'1. Inputs'!$B$32*12,DC16/MAX('1. Inputs'!$B$32*12,1),0)</f>
        <v>791.66666666666663</v>
      </c>
      <c r="DD18" s="52">
        <f>IF(DD$2&gt;='1. Inputs'!$G19+'1. Inputs'!$B$32*12,DD16/MAX('1. Inputs'!$B$32*12,1),0)</f>
        <v>791.66666666666663</v>
      </c>
      <c r="DE18" s="52">
        <f>IF(DE$2&gt;='1. Inputs'!$G19+'1. Inputs'!$B$32*12,DE16/MAX('1. Inputs'!$B$32*12,1),0)</f>
        <v>791.66666666666663</v>
      </c>
      <c r="DF18" s="52">
        <f>IF(DF$2&gt;='1. Inputs'!$G19+'1. Inputs'!$B$32*12,DF16/MAX('1. Inputs'!$B$32*12,1),0)</f>
        <v>791.66666666666663</v>
      </c>
      <c r="DG18" s="52">
        <f>IF(DG$2&gt;='1. Inputs'!$G19+'1. Inputs'!$B$32*12,DG16/MAX('1. Inputs'!$B$32*12,1),0)</f>
        <v>791.66666666666663</v>
      </c>
      <c r="DH18" s="52">
        <f>IF(DH$2&gt;='1. Inputs'!$G19+'1. Inputs'!$B$32*12,DH16/MAX('1. Inputs'!$B$32*12,1),0)</f>
        <v>791.66666666666663</v>
      </c>
      <c r="DI18" s="52">
        <f>IF(DI$2&gt;='1. Inputs'!$G19+'1. Inputs'!$B$32*12,DI16/MAX('1. Inputs'!$B$32*12,1),0)</f>
        <v>791.66666666666663</v>
      </c>
      <c r="DJ18" s="52">
        <f>IF(DJ$2&gt;='1. Inputs'!$G19+'1. Inputs'!$B$32*12,DJ16/MAX('1. Inputs'!$B$32*12,1),0)</f>
        <v>791.66666666666663</v>
      </c>
      <c r="DK18" s="52">
        <f>IF(DK$2&gt;='1. Inputs'!$G19+'1. Inputs'!$B$32*12,DK16/MAX('1. Inputs'!$B$32*12,1),0)</f>
        <v>791.66666666666663</v>
      </c>
      <c r="DL18" s="52">
        <f>IF(DL$2&gt;='1. Inputs'!$G19+'1. Inputs'!$B$32*12,DL16/MAX('1. Inputs'!$B$32*12,1),0)</f>
        <v>791.66666666666663</v>
      </c>
      <c r="DM18" s="52">
        <f>IF(DM$2&gt;='1. Inputs'!$G19+'1. Inputs'!$B$32*12,DM16/MAX('1. Inputs'!$B$32*12,1),0)</f>
        <v>791.66666666666663</v>
      </c>
      <c r="DN18" s="52">
        <f>IF(DN$2&gt;='1. Inputs'!$G19+'1. Inputs'!$B$32*12,DN16/MAX('1. Inputs'!$B$32*12,1),0)</f>
        <v>791.66666666666663</v>
      </c>
      <c r="DO18" s="52">
        <f>IF(DO$2&gt;='1. Inputs'!$G19+'1. Inputs'!$B$32*12,DO16/MAX('1. Inputs'!$B$32*12,1),0)</f>
        <v>791.66666666666663</v>
      </c>
      <c r="DP18" s="52">
        <f>IF(DP$2&gt;='1. Inputs'!$G19+'1. Inputs'!$B$32*12,DP16/MAX('1. Inputs'!$B$32*12,1),0)</f>
        <v>791.66666666666663</v>
      </c>
      <c r="DQ18" s="52">
        <f>IF(DQ$2&gt;='1. Inputs'!$G19+'1. Inputs'!$B$32*12,DQ16/MAX('1. Inputs'!$B$32*12,1),0)</f>
        <v>791.66666666666663</v>
      </c>
      <c r="DR18" s="52">
        <f>IF(DR$2&gt;='1. Inputs'!$G19+'1. Inputs'!$B$32*12,DR16/MAX('1. Inputs'!$B$32*12,1),0)</f>
        <v>791.66666666666663</v>
      </c>
      <c r="DS18" s="52">
        <f>IF(DS$2&gt;='1. Inputs'!$G19+'1. Inputs'!$B$32*12,DS16/MAX('1. Inputs'!$B$32*12,1),0)</f>
        <v>791.66666666666663</v>
      </c>
      <c r="DT18" s="52">
        <f>IF(DT$2&gt;='1. Inputs'!$G19+'1. Inputs'!$B$32*12,DT16/MAX('1. Inputs'!$B$32*12,1),0)</f>
        <v>791.66666666666663</v>
      </c>
      <c r="DU18" s="52">
        <f>IF(DU$2&gt;='1. Inputs'!$G19+'1. Inputs'!$B$32*12,DU16/MAX('1. Inputs'!$B$32*12,1),0)</f>
        <v>791.66666666666663</v>
      </c>
      <c r="DV18" s="52">
        <f>IF(DV$2&gt;='1. Inputs'!$G19+'1. Inputs'!$B$32*12,DV16/MAX('1. Inputs'!$B$32*12,1),0)</f>
        <v>791.66666666666663</v>
      </c>
      <c r="DW18" s="52">
        <f>IF(DW$2&gt;='1. Inputs'!$G19+'1. Inputs'!$B$32*12,DW16/MAX('1. Inputs'!$B$32*12,1),0)</f>
        <v>791.66666666666663</v>
      </c>
      <c r="DX18" s="52">
        <f>IF(DX$2&gt;='1. Inputs'!$G19+'1. Inputs'!$B$32*12,DX16/MAX('1. Inputs'!$B$32*12,1),0)</f>
        <v>791.66666666666663</v>
      </c>
      <c r="DY18" s="52">
        <f>IF(DY$2&gt;='1. Inputs'!$G19+'1. Inputs'!$B$32*12,DY16/MAX('1. Inputs'!$B$32*12,1),0)</f>
        <v>791.66666666666663</v>
      </c>
      <c r="DZ18" s="52">
        <f>IF(DZ$2&gt;='1. Inputs'!$G19+'1. Inputs'!$B$32*12,DZ16/MAX('1. Inputs'!$B$32*12,1),0)</f>
        <v>791.66666666666663</v>
      </c>
      <c r="EA18" s="52">
        <f>IF(EA$2&gt;='1. Inputs'!$G19+'1. Inputs'!$B$32*12,EA16/MAX('1. Inputs'!$B$32*12,1),0)</f>
        <v>791.66666666666663</v>
      </c>
      <c r="EB18" s="52">
        <f>IF(EB$2&gt;='1. Inputs'!$G19+'1. Inputs'!$B$32*12,EB16/MAX('1. Inputs'!$B$32*12,1),0)</f>
        <v>791.66666666666663</v>
      </c>
      <c r="EC18" s="52">
        <f>IF(EC$2&gt;='1. Inputs'!$G19+'1. Inputs'!$B$32*12,EC16/MAX('1. Inputs'!$B$32*12,1),0)</f>
        <v>791.66666666666663</v>
      </c>
      <c r="ED18" s="52">
        <f>IF(ED$2&gt;='1. Inputs'!$G19+'1. Inputs'!$B$32*12,ED16/MAX('1. Inputs'!$B$32*12,1),0)</f>
        <v>791.66666666666663</v>
      </c>
      <c r="EE18" s="52">
        <f>IF(EE$2&gt;='1. Inputs'!$G19+'1. Inputs'!$B$32*12,EE16/MAX('1. Inputs'!$B$32*12,1),0)</f>
        <v>791.66666666666663</v>
      </c>
    </row>
    <row r="19" spans="1:135" x14ac:dyDescent="0.25">
      <c r="A19" s="50" t="s">
        <v>216</v>
      </c>
      <c r="C19" s="51">
        <f>IF(AND(C$2='1. Inputs'!$D20,'1. Inputs'!$B20&gt;0),'1. Inputs'!$C20,0)</f>
        <v>450000</v>
      </c>
      <c r="D19" s="51">
        <f>IF(AND(D$2='1. Inputs'!$D20,'1. Inputs'!$B20&gt;0),'1. Inputs'!$C20,0)</f>
        <v>0</v>
      </c>
      <c r="E19" s="51">
        <f>IF(AND(E$2='1. Inputs'!$D20,'1. Inputs'!$B20&gt;0),'1. Inputs'!$C20,0)</f>
        <v>0</v>
      </c>
      <c r="F19" s="51">
        <f>IF(AND(F$2='1. Inputs'!$D20,'1. Inputs'!$B20&gt;0),'1. Inputs'!$C20,0)</f>
        <v>0</v>
      </c>
      <c r="G19" s="51">
        <f>IF(AND(G$2='1. Inputs'!$D20,'1. Inputs'!$B20&gt;0),'1. Inputs'!$C20,0)</f>
        <v>0</v>
      </c>
      <c r="H19" s="51">
        <f>IF(AND(H$2='1. Inputs'!$D20,'1. Inputs'!$B20&gt;0),'1. Inputs'!$C20,0)</f>
        <v>0</v>
      </c>
      <c r="I19" s="51">
        <f>IF(AND(I$2='1. Inputs'!$D20,'1. Inputs'!$B20&gt;0),'1. Inputs'!$C20,0)</f>
        <v>0</v>
      </c>
      <c r="J19" s="51">
        <f>IF(AND(J$2='1. Inputs'!$D20,'1. Inputs'!$B20&gt;0),'1. Inputs'!$C20,0)</f>
        <v>0</v>
      </c>
      <c r="K19" s="51">
        <f>IF(AND(K$2='1. Inputs'!$D20,'1. Inputs'!$B20&gt;0),'1. Inputs'!$C20,0)</f>
        <v>0</v>
      </c>
      <c r="L19" s="51">
        <f>IF(AND(L$2='1. Inputs'!$D20,'1. Inputs'!$B20&gt;0),'1. Inputs'!$C20,0)</f>
        <v>0</v>
      </c>
      <c r="M19" s="51">
        <f>IF(AND(M$2='1. Inputs'!$D20,'1. Inputs'!$B20&gt;0),'1. Inputs'!$C20,0)</f>
        <v>0</v>
      </c>
      <c r="N19" s="51">
        <f>IF(AND(N$2='1. Inputs'!$D20,'1. Inputs'!$B20&gt;0),'1. Inputs'!$C20,0)</f>
        <v>0</v>
      </c>
      <c r="O19" s="51">
        <f>IF(AND(O$2='1. Inputs'!$D20,'1. Inputs'!$B20&gt;0),'1. Inputs'!$C20,0)</f>
        <v>0</v>
      </c>
      <c r="P19" s="51">
        <f>IF(AND(P$2='1. Inputs'!$D20,'1. Inputs'!$B20&gt;0),'1. Inputs'!$C20,0)</f>
        <v>0</v>
      </c>
      <c r="Q19" s="51">
        <f>IF(AND(Q$2='1. Inputs'!$D20,'1. Inputs'!$B20&gt;0),'1. Inputs'!$C20,0)</f>
        <v>0</v>
      </c>
      <c r="R19" s="51">
        <f>IF(AND(R$2='1. Inputs'!$D20,'1. Inputs'!$B20&gt;0),'1. Inputs'!$C20,0)</f>
        <v>0</v>
      </c>
      <c r="S19" s="51">
        <f>IF(AND(S$2='1. Inputs'!$D20,'1. Inputs'!$B20&gt;0),'1. Inputs'!$C20,0)</f>
        <v>0</v>
      </c>
      <c r="T19" s="51">
        <f>IF(AND(T$2='1. Inputs'!$D20,'1. Inputs'!$B20&gt;0),'1. Inputs'!$C20,0)</f>
        <v>0</v>
      </c>
      <c r="U19" s="51">
        <f>IF(AND(U$2='1. Inputs'!$D20,'1. Inputs'!$B20&gt;0),'1. Inputs'!$C20,0)</f>
        <v>0</v>
      </c>
      <c r="V19" s="51">
        <f>IF(AND(V$2='1. Inputs'!$D20,'1. Inputs'!$B20&gt;0),'1. Inputs'!$C20,0)</f>
        <v>0</v>
      </c>
      <c r="W19" s="51">
        <f>IF(AND(W$2='1. Inputs'!$D20,'1. Inputs'!$B20&gt;0),'1. Inputs'!$C20,0)</f>
        <v>0</v>
      </c>
      <c r="X19" s="51">
        <f>IF(AND(X$2='1. Inputs'!$D20,'1. Inputs'!$B20&gt;0),'1. Inputs'!$C20,0)</f>
        <v>0</v>
      </c>
      <c r="Y19" s="51">
        <f>IF(AND(Y$2='1. Inputs'!$D20,'1. Inputs'!$B20&gt;0),'1. Inputs'!$C20,0)</f>
        <v>0</v>
      </c>
      <c r="Z19" s="51">
        <f>IF(AND(Z$2='1. Inputs'!$D20,'1. Inputs'!$B20&gt;0),'1. Inputs'!$C20,0)</f>
        <v>0</v>
      </c>
      <c r="AA19" s="51">
        <f>IF(AND(AA$2='1. Inputs'!$D20,'1. Inputs'!$B20&gt;0),'1. Inputs'!$C20,0)</f>
        <v>0</v>
      </c>
      <c r="AB19" s="51">
        <f>IF(AND(AB$2='1. Inputs'!$D20,'1. Inputs'!$B20&gt;0),'1. Inputs'!$C20,0)</f>
        <v>0</v>
      </c>
      <c r="AC19" s="51">
        <f>IF(AND(AC$2='1. Inputs'!$D20,'1. Inputs'!$B20&gt;0),'1. Inputs'!$C20,0)</f>
        <v>0</v>
      </c>
      <c r="AD19" s="51">
        <f>IF(AND(AD$2='1. Inputs'!$D20,'1. Inputs'!$B20&gt;0),'1. Inputs'!$C20,0)</f>
        <v>0</v>
      </c>
      <c r="AE19" s="51">
        <f>IF(AND(AE$2='1. Inputs'!$D20,'1. Inputs'!$B20&gt;0),'1. Inputs'!$C20,0)</f>
        <v>0</v>
      </c>
      <c r="AF19" s="51">
        <f>IF(AND(AF$2='1. Inputs'!$D20,'1. Inputs'!$B20&gt;0),'1. Inputs'!$C20,0)</f>
        <v>0</v>
      </c>
      <c r="AG19" s="51">
        <f>IF(AND(AG$2='1. Inputs'!$D20,'1. Inputs'!$B20&gt;0),'1. Inputs'!$C20,0)</f>
        <v>0</v>
      </c>
      <c r="AH19" s="51">
        <f>IF(AND(AH$2='1. Inputs'!$D20,'1. Inputs'!$B20&gt;0),'1. Inputs'!$C20,0)</f>
        <v>0</v>
      </c>
      <c r="AI19" s="51">
        <f>IF(AND(AI$2='1. Inputs'!$D20,'1. Inputs'!$B20&gt;0),'1. Inputs'!$C20,0)</f>
        <v>0</v>
      </c>
      <c r="AJ19" s="51">
        <f>IF(AND(AJ$2='1. Inputs'!$D20,'1. Inputs'!$B20&gt;0),'1. Inputs'!$C20,0)</f>
        <v>0</v>
      </c>
      <c r="AK19" s="51">
        <f>IF(AND(AK$2='1. Inputs'!$D20,'1. Inputs'!$B20&gt;0),'1. Inputs'!$C20,0)</f>
        <v>0</v>
      </c>
      <c r="AL19" s="51">
        <f>IF(AND(AL$2='1. Inputs'!$D20,'1. Inputs'!$B20&gt;0),'1. Inputs'!$C20,0)</f>
        <v>0</v>
      </c>
      <c r="AM19" s="51">
        <f>IF(AND(AM$2='1. Inputs'!$D20,'1. Inputs'!$B20&gt;0),'1. Inputs'!$C20,0)</f>
        <v>0</v>
      </c>
      <c r="AN19" s="51">
        <f>IF(AND(AN$2='1. Inputs'!$D20,'1. Inputs'!$B20&gt;0),'1. Inputs'!$C20,0)</f>
        <v>0</v>
      </c>
      <c r="AO19" s="51">
        <f>IF(AND(AO$2='1. Inputs'!$D20,'1. Inputs'!$B20&gt;0),'1. Inputs'!$C20,0)</f>
        <v>0</v>
      </c>
      <c r="AP19" s="51">
        <f>IF(AND(AP$2='1. Inputs'!$D20,'1. Inputs'!$B20&gt;0),'1. Inputs'!$C20,0)</f>
        <v>0</v>
      </c>
      <c r="AQ19" s="51">
        <f>IF(AND(AQ$2='1. Inputs'!$D20,'1. Inputs'!$B20&gt;0),'1. Inputs'!$C20,0)</f>
        <v>0</v>
      </c>
      <c r="AR19" s="51">
        <f>IF(AND(AR$2='1. Inputs'!$D20,'1. Inputs'!$B20&gt;0),'1. Inputs'!$C20,0)</f>
        <v>0</v>
      </c>
      <c r="AS19" s="51">
        <f>IF(AND(AS$2='1. Inputs'!$D20,'1. Inputs'!$B20&gt;0),'1. Inputs'!$C20,0)</f>
        <v>0</v>
      </c>
      <c r="AT19" s="51">
        <f>IF(AND(AT$2='1. Inputs'!$D20,'1. Inputs'!$B20&gt;0),'1. Inputs'!$C20,0)</f>
        <v>0</v>
      </c>
      <c r="AU19" s="51">
        <f>IF(AND(AU$2='1. Inputs'!$D20,'1. Inputs'!$B20&gt;0),'1. Inputs'!$C20,0)</f>
        <v>0</v>
      </c>
      <c r="AV19" s="51">
        <f>IF(AND(AV$2='1. Inputs'!$D20,'1. Inputs'!$B20&gt;0),'1. Inputs'!$C20,0)</f>
        <v>0</v>
      </c>
      <c r="AW19" s="51">
        <f>IF(AND(AW$2='1. Inputs'!$D20,'1. Inputs'!$B20&gt;0),'1. Inputs'!$C20,0)</f>
        <v>0</v>
      </c>
      <c r="AX19" s="51">
        <f>IF(AND(AX$2='1. Inputs'!$D20,'1. Inputs'!$B20&gt;0),'1. Inputs'!$C20,0)</f>
        <v>0</v>
      </c>
      <c r="AY19" s="51">
        <f>IF(AND(AY$2='1. Inputs'!$D20,'1. Inputs'!$B20&gt;0),'1. Inputs'!$C20,0)</f>
        <v>0</v>
      </c>
      <c r="AZ19" s="51">
        <f>IF(AND(AZ$2='1. Inputs'!$D20,'1. Inputs'!$B20&gt;0),'1. Inputs'!$C20,0)</f>
        <v>0</v>
      </c>
      <c r="BA19" s="51">
        <f>IF(AND(BA$2='1. Inputs'!$D20,'1. Inputs'!$B20&gt;0),'1. Inputs'!$C20,0)</f>
        <v>0</v>
      </c>
      <c r="BB19" s="51">
        <f>IF(AND(BB$2='1. Inputs'!$D20,'1. Inputs'!$B20&gt;0),'1. Inputs'!$C20,0)</f>
        <v>0</v>
      </c>
      <c r="BC19" s="51">
        <f>IF(AND(BC$2='1. Inputs'!$D20,'1. Inputs'!$B20&gt;0),'1. Inputs'!$C20,0)</f>
        <v>0</v>
      </c>
      <c r="BD19" s="51">
        <f>IF(AND(BD$2='1. Inputs'!$D20,'1. Inputs'!$B20&gt;0),'1. Inputs'!$C20,0)</f>
        <v>0</v>
      </c>
      <c r="BE19" s="51">
        <f>IF(AND(BE$2='1. Inputs'!$D20,'1. Inputs'!$B20&gt;0),'1. Inputs'!$C20,0)</f>
        <v>0</v>
      </c>
      <c r="BF19" s="51">
        <f>IF(AND(BF$2='1. Inputs'!$D20,'1. Inputs'!$B20&gt;0),'1. Inputs'!$C20,0)</f>
        <v>0</v>
      </c>
      <c r="BG19" s="51">
        <f>IF(AND(BG$2='1. Inputs'!$D20,'1. Inputs'!$B20&gt;0),'1. Inputs'!$C20,0)</f>
        <v>0</v>
      </c>
      <c r="BH19" s="51">
        <f>IF(AND(BH$2='1. Inputs'!$D20,'1. Inputs'!$B20&gt;0),'1. Inputs'!$C20,0)</f>
        <v>0</v>
      </c>
      <c r="BI19" s="51">
        <f>IF(AND(BI$2='1. Inputs'!$D20,'1. Inputs'!$B20&gt;0),'1. Inputs'!$C20,0)</f>
        <v>0</v>
      </c>
      <c r="BJ19" s="51">
        <f>IF(AND(BJ$2='1. Inputs'!$D20,'1. Inputs'!$B20&gt;0),'1. Inputs'!$C20,0)</f>
        <v>0</v>
      </c>
      <c r="BK19" s="51">
        <f>IF(AND(BK$2='1. Inputs'!$D20,'1. Inputs'!$B20&gt;0),'1. Inputs'!$C20,0)</f>
        <v>0</v>
      </c>
      <c r="BL19" s="51">
        <f>IF(AND(BL$2='1. Inputs'!$D20,'1. Inputs'!$B20&gt;0),'1. Inputs'!$C20,0)</f>
        <v>0</v>
      </c>
      <c r="BM19" s="51">
        <f>IF(AND(BM$2='1. Inputs'!$D20,'1. Inputs'!$B20&gt;0),'1. Inputs'!$C20,0)</f>
        <v>0</v>
      </c>
      <c r="BN19" s="51">
        <f>IF(AND(BN$2='1. Inputs'!$D20,'1. Inputs'!$B20&gt;0),'1. Inputs'!$C20,0)</f>
        <v>0</v>
      </c>
      <c r="BO19" s="51">
        <f>IF(AND(BO$2='1. Inputs'!$D20,'1. Inputs'!$B20&gt;0),'1. Inputs'!$C20,0)</f>
        <v>0</v>
      </c>
      <c r="BP19" s="51">
        <f>IF(AND(BP$2='1. Inputs'!$D20,'1. Inputs'!$B20&gt;0),'1. Inputs'!$C20,0)</f>
        <v>0</v>
      </c>
      <c r="BQ19" s="51">
        <f>IF(AND(BQ$2='1. Inputs'!$D20,'1. Inputs'!$B20&gt;0),'1. Inputs'!$C20,0)</f>
        <v>0</v>
      </c>
      <c r="BR19" s="51">
        <f>IF(AND(BR$2='1. Inputs'!$D20,'1. Inputs'!$B20&gt;0),'1. Inputs'!$C20,0)</f>
        <v>0</v>
      </c>
      <c r="BS19" s="51">
        <f>IF(AND(BS$2='1. Inputs'!$D20,'1. Inputs'!$B20&gt;0),'1. Inputs'!$C20,0)</f>
        <v>0</v>
      </c>
      <c r="BT19" s="51">
        <f>IF(AND(BT$2='1. Inputs'!$D20,'1. Inputs'!$B20&gt;0),'1. Inputs'!$C20,0)</f>
        <v>0</v>
      </c>
      <c r="BU19" s="51">
        <f>IF(AND(BU$2='1. Inputs'!$D20,'1. Inputs'!$B20&gt;0),'1. Inputs'!$C20,0)</f>
        <v>0</v>
      </c>
      <c r="BV19" s="51">
        <f>IF(AND(BV$2='1. Inputs'!$D20,'1. Inputs'!$B20&gt;0),'1. Inputs'!$C20,0)</f>
        <v>0</v>
      </c>
      <c r="BW19" s="51">
        <f>IF(AND(BW$2='1. Inputs'!$D20,'1. Inputs'!$B20&gt;0),'1. Inputs'!$C20,0)</f>
        <v>0</v>
      </c>
      <c r="BX19" s="51">
        <f>IF(AND(BX$2='1. Inputs'!$D20,'1. Inputs'!$B20&gt;0),'1. Inputs'!$C20,0)</f>
        <v>0</v>
      </c>
      <c r="BY19" s="51">
        <f>IF(AND(BY$2='1. Inputs'!$D20,'1. Inputs'!$B20&gt;0),'1. Inputs'!$C20,0)</f>
        <v>0</v>
      </c>
      <c r="BZ19" s="51">
        <f>IF(AND(BZ$2='1. Inputs'!$D20,'1. Inputs'!$B20&gt;0),'1. Inputs'!$C20,0)</f>
        <v>0</v>
      </c>
      <c r="CA19" s="51">
        <f>IF(AND(CA$2='1. Inputs'!$D20,'1. Inputs'!$B20&gt;0),'1. Inputs'!$C20,0)</f>
        <v>0</v>
      </c>
      <c r="CB19" s="51">
        <f>IF(AND(CB$2='1. Inputs'!$D20,'1. Inputs'!$B20&gt;0),'1. Inputs'!$C20,0)</f>
        <v>0</v>
      </c>
      <c r="CC19" s="51">
        <f>IF(AND(CC$2='1. Inputs'!$D20,'1. Inputs'!$B20&gt;0),'1. Inputs'!$C20,0)</f>
        <v>0</v>
      </c>
      <c r="CD19" s="51">
        <f>IF(AND(CD$2='1. Inputs'!$D20,'1. Inputs'!$B20&gt;0),'1. Inputs'!$C20,0)</f>
        <v>0</v>
      </c>
      <c r="CE19" s="51">
        <f>IF(AND(CE$2='1. Inputs'!$D20,'1. Inputs'!$B20&gt;0),'1. Inputs'!$C20,0)</f>
        <v>0</v>
      </c>
      <c r="CF19" s="51">
        <f>IF(AND(CF$2='1. Inputs'!$D20,'1. Inputs'!$B20&gt;0),'1. Inputs'!$C20,0)</f>
        <v>0</v>
      </c>
      <c r="CG19" s="51">
        <f>IF(AND(CG$2='1. Inputs'!$D20,'1. Inputs'!$B20&gt;0),'1. Inputs'!$C20,0)</f>
        <v>0</v>
      </c>
      <c r="CH19" s="51">
        <f>IF(AND(CH$2='1. Inputs'!$D20,'1. Inputs'!$B20&gt;0),'1. Inputs'!$C20,0)</f>
        <v>0</v>
      </c>
      <c r="CI19" s="51">
        <f>IF(AND(CI$2='1. Inputs'!$D20,'1. Inputs'!$B20&gt;0),'1. Inputs'!$C20,0)</f>
        <v>0</v>
      </c>
      <c r="CJ19" s="51">
        <f>IF(AND(CJ$2='1. Inputs'!$D20,'1. Inputs'!$B20&gt;0),'1. Inputs'!$C20,0)</f>
        <v>0</v>
      </c>
      <c r="CK19" s="51">
        <f>IF(AND(CK$2='1. Inputs'!$D20,'1. Inputs'!$B20&gt;0),'1. Inputs'!$C20,0)</f>
        <v>0</v>
      </c>
      <c r="CL19" s="51">
        <f>IF(AND(CL$2='1. Inputs'!$D20,'1. Inputs'!$B20&gt;0),'1. Inputs'!$C20,0)</f>
        <v>0</v>
      </c>
      <c r="CM19" s="51">
        <f>IF(AND(CM$2='1. Inputs'!$D20,'1. Inputs'!$B20&gt;0),'1. Inputs'!$C20,0)</f>
        <v>0</v>
      </c>
      <c r="CN19" s="51">
        <f>IF(AND(CN$2='1. Inputs'!$D20,'1. Inputs'!$B20&gt;0),'1. Inputs'!$C20,0)</f>
        <v>0</v>
      </c>
      <c r="CO19" s="51">
        <f>IF(AND(CO$2='1. Inputs'!$D20,'1. Inputs'!$B20&gt;0),'1. Inputs'!$C20,0)</f>
        <v>0</v>
      </c>
      <c r="CP19" s="51">
        <f>IF(AND(CP$2='1. Inputs'!$D20,'1. Inputs'!$B20&gt;0),'1. Inputs'!$C20,0)</f>
        <v>0</v>
      </c>
      <c r="CQ19" s="51">
        <f>IF(AND(CQ$2='1. Inputs'!$D20,'1. Inputs'!$B20&gt;0),'1. Inputs'!$C20,0)</f>
        <v>0</v>
      </c>
      <c r="CR19" s="51">
        <f>IF(AND(CR$2='1. Inputs'!$D20,'1. Inputs'!$B20&gt;0),'1. Inputs'!$C20,0)</f>
        <v>0</v>
      </c>
      <c r="CS19" s="51">
        <f>IF(AND(CS$2='1. Inputs'!$D20,'1. Inputs'!$B20&gt;0),'1. Inputs'!$C20,0)</f>
        <v>0</v>
      </c>
      <c r="CT19" s="51">
        <f>IF(AND(CT$2='1. Inputs'!$D20,'1. Inputs'!$B20&gt;0),'1. Inputs'!$C20,0)</f>
        <v>0</v>
      </c>
      <c r="CU19" s="51">
        <f>IF(AND(CU$2='1. Inputs'!$D20,'1. Inputs'!$B20&gt;0),'1. Inputs'!$C20,0)</f>
        <v>0</v>
      </c>
      <c r="CV19" s="51">
        <f>IF(AND(CV$2='1. Inputs'!$D20,'1. Inputs'!$B20&gt;0),'1. Inputs'!$C20,0)</f>
        <v>0</v>
      </c>
      <c r="CW19" s="51">
        <f>IF(AND(CW$2='1. Inputs'!$D20,'1. Inputs'!$B20&gt;0),'1. Inputs'!$C20,0)</f>
        <v>0</v>
      </c>
      <c r="CX19" s="51">
        <f>IF(AND(CX$2='1. Inputs'!$D20,'1. Inputs'!$B20&gt;0),'1. Inputs'!$C20,0)</f>
        <v>0</v>
      </c>
      <c r="CY19" s="51">
        <f>IF(AND(CY$2='1. Inputs'!$D20,'1. Inputs'!$B20&gt;0),'1. Inputs'!$C20,0)</f>
        <v>0</v>
      </c>
      <c r="CZ19" s="51">
        <f>IF(AND(CZ$2='1. Inputs'!$D20,'1. Inputs'!$B20&gt;0),'1. Inputs'!$C20,0)</f>
        <v>0</v>
      </c>
      <c r="DA19" s="51">
        <f>IF(AND(DA$2='1. Inputs'!$D20,'1. Inputs'!$B20&gt;0),'1. Inputs'!$C20,0)</f>
        <v>0</v>
      </c>
      <c r="DB19" s="51">
        <f>IF(AND(DB$2='1. Inputs'!$D20,'1. Inputs'!$B20&gt;0),'1. Inputs'!$C20,0)</f>
        <v>0</v>
      </c>
      <c r="DC19" s="51">
        <f>IF(AND(DC$2='1. Inputs'!$D20,'1. Inputs'!$B20&gt;0),'1. Inputs'!$C20,0)</f>
        <v>0</v>
      </c>
      <c r="DD19" s="51">
        <f>IF(AND(DD$2='1. Inputs'!$D20,'1. Inputs'!$B20&gt;0),'1. Inputs'!$C20,0)</f>
        <v>0</v>
      </c>
      <c r="DE19" s="51">
        <f>IF(AND(DE$2='1. Inputs'!$D20,'1. Inputs'!$B20&gt;0),'1. Inputs'!$C20,0)</f>
        <v>0</v>
      </c>
      <c r="DF19" s="51">
        <f>IF(AND(DF$2='1. Inputs'!$D20,'1. Inputs'!$B20&gt;0),'1. Inputs'!$C20,0)</f>
        <v>0</v>
      </c>
      <c r="DG19" s="51">
        <f>IF(AND(DG$2='1. Inputs'!$D20,'1. Inputs'!$B20&gt;0),'1. Inputs'!$C20,0)</f>
        <v>0</v>
      </c>
      <c r="DH19" s="51">
        <f>IF(AND(DH$2='1. Inputs'!$D20,'1. Inputs'!$B20&gt;0),'1. Inputs'!$C20,0)</f>
        <v>0</v>
      </c>
      <c r="DI19" s="51">
        <f>IF(AND(DI$2='1. Inputs'!$D20,'1. Inputs'!$B20&gt;0),'1. Inputs'!$C20,0)</f>
        <v>0</v>
      </c>
      <c r="DJ19" s="51">
        <f>IF(AND(DJ$2='1. Inputs'!$D20,'1. Inputs'!$B20&gt;0),'1. Inputs'!$C20,0)</f>
        <v>0</v>
      </c>
      <c r="DK19" s="51">
        <f>IF(AND(DK$2='1. Inputs'!$D20,'1. Inputs'!$B20&gt;0),'1. Inputs'!$C20,0)</f>
        <v>0</v>
      </c>
      <c r="DL19" s="51">
        <f>IF(AND(DL$2='1. Inputs'!$D20,'1. Inputs'!$B20&gt;0),'1. Inputs'!$C20,0)</f>
        <v>0</v>
      </c>
      <c r="DM19" s="51">
        <f>IF(AND(DM$2='1. Inputs'!$D20,'1. Inputs'!$B20&gt;0),'1. Inputs'!$C20,0)</f>
        <v>0</v>
      </c>
      <c r="DN19" s="51">
        <f>IF(AND(DN$2='1. Inputs'!$D20,'1. Inputs'!$B20&gt;0),'1. Inputs'!$C20,0)</f>
        <v>0</v>
      </c>
      <c r="DO19" s="51">
        <f>IF(AND(DO$2='1. Inputs'!$D20,'1. Inputs'!$B20&gt;0),'1. Inputs'!$C20,0)</f>
        <v>0</v>
      </c>
      <c r="DP19" s="51">
        <f>IF(AND(DP$2='1. Inputs'!$D20,'1. Inputs'!$B20&gt;0),'1. Inputs'!$C20,0)</f>
        <v>0</v>
      </c>
      <c r="DQ19" s="51">
        <f>IF(AND(DQ$2='1. Inputs'!$D20,'1. Inputs'!$B20&gt;0),'1. Inputs'!$C20,0)</f>
        <v>0</v>
      </c>
      <c r="DR19" s="51">
        <f>IF(AND(DR$2='1. Inputs'!$D20,'1. Inputs'!$B20&gt;0),'1. Inputs'!$C20,0)</f>
        <v>0</v>
      </c>
      <c r="DS19" s="51">
        <f>IF(AND(DS$2='1. Inputs'!$D20,'1. Inputs'!$B20&gt;0),'1. Inputs'!$C20,0)</f>
        <v>0</v>
      </c>
      <c r="DT19" s="51">
        <f>IF(AND(DT$2='1. Inputs'!$D20,'1. Inputs'!$B20&gt;0),'1. Inputs'!$C20,0)</f>
        <v>0</v>
      </c>
      <c r="DU19" s="51">
        <f>IF(AND(DU$2='1. Inputs'!$D20,'1. Inputs'!$B20&gt;0),'1. Inputs'!$C20,0)</f>
        <v>0</v>
      </c>
      <c r="DV19" s="51">
        <f>IF(AND(DV$2='1. Inputs'!$D20,'1. Inputs'!$B20&gt;0),'1. Inputs'!$C20,0)</f>
        <v>0</v>
      </c>
      <c r="DW19" s="51">
        <f>IF(AND(DW$2='1. Inputs'!$D20,'1. Inputs'!$B20&gt;0),'1. Inputs'!$C20,0)</f>
        <v>0</v>
      </c>
      <c r="DX19" s="51">
        <f>IF(AND(DX$2='1. Inputs'!$D20,'1. Inputs'!$B20&gt;0),'1. Inputs'!$C20,0)</f>
        <v>0</v>
      </c>
      <c r="DY19" s="51">
        <f>IF(AND(DY$2='1. Inputs'!$D20,'1. Inputs'!$B20&gt;0),'1. Inputs'!$C20,0)</f>
        <v>0</v>
      </c>
      <c r="DZ19" s="51">
        <f>IF(AND(DZ$2='1. Inputs'!$D20,'1. Inputs'!$B20&gt;0),'1. Inputs'!$C20,0)</f>
        <v>0</v>
      </c>
      <c r="EA19" s="51">
        <f>IF(AND(EA$2='1. Inputs'!$D20,'1. Inputs'!$B20&gt;0),'1. Inputs'!$C20,0)</f>
        <v>0</v>
      </c>
      <c r="EB19" s="51">
        <f>IF(AND(EB$2='1. Inputs'!$D20,'1. Inputs'!$B20&gt;0),'1. Inputs'!$C20,0)</f>
        <v>0</v>
      </c>
      <c r="EC19" s="51">
        <f>IF(AND(EC$2='1. Inputs'!$D20,'1. Inputs'!$B20&gt;0),'1. Inputs'!$C20,0)</f>
        <v>0</v>
      </c>
      <c r="ED19" s="51">
        <f>IF(AND(ED$2='1. Inputs'!$D20,'1. Inputs'!$B20&gt;0),'1. Inputs'!$C20,0)</f>
        <v>0</v>
      </c>
      <c r="EE19" s="51">
        <f>IF(AND(EE$2='1. Inputs'!$D20,'1. Inputs'!$B20&gt;0),'1. Inputs'!$C20,0)</f>
        <v>0</v>
      </c>
    </row>
    <row r="20" spans="1:135" x14ac:dyDescent="0.25">
      <c r="A20" s="50" t="s">
        <v>217</v>
      </c>
      <c r="C20" s="51">
        <f>IF(AND(C$2&gt;'1. Inputs'!$E20,C$2&lt;='1. Inputs'!$G20),('1. Inputs'!$K20-'1. Inputs'!$C20)/MAX('1. Inputs'!$F20,1),0)</f>
        <v>0</v>
      </c>
      <c r="D20" s="51">
        <f>IF(AND(D$2&gt;'1. Inputs'!$E20,D$2&lt;='1. Inputs'!$G20),('1. Inputs'!$K20-'1. Inputs'!$C20)/MAX('1. Inputs'!$F20,1),0)</f>
        <v>0</v>
      </c>
      <c r="E20" s="51">
        <f>IF(AND(E$2&gt;'1. Inputs'!$E20,E$2&lt;='1. Inputs'!$G20),('1. Inputs'!$K20-'1. Inputs'!$C20)/MAX('1. Inputs'!$F20,1),0)</f>
        <v>0</v>
      </c>
      <c r="F20" s="51">
        <f>IF(AND(F$2&gt;'1. Inputs'!$E20,F$2&lt;='1. Inputs'!$G20),('1. Inputs'!$K20-'1. Inputs'!$C20)/MAX('1. Inputs'!$F20,1),0)</f>
        <v>0</v>
      </c>
      <c r="G20" s="51">
        <f>IF(AND(G$2&gt;'1. Inputs'!$E20,G$2&lt;='1. Inputs'!$G20),('1. Inputs'!$K20-'1. Inputs'!$C20)/MAX('1. Inputs'!$F20,1),0)</f>
        <v>0</v>
      </c>
      <c r="H20" s="51">
        <f>IF(AND(H$2&gt;'1. Inputs'!$E20,H$2&lt;='1. Inputs'!$G20),('1. Inputs'!$K20-'1. Inputs'!$C20)/MAX('1. Inputs'!$F20,1),0)</f>
        <v>0</v>
      </c>
      <c r="I20" s="51">
        <f>IF(AND(I$2&gt;'1. Inputs'!$E20,I$2&lt;='1. Inputs'!$G20),('1. Inputs'!$K20-'1. Inputs'!$C20)/MAX('1. Inputs'!$F20,1),0)</f>
        <v>0</v>
      </c>
      <c r="J20" s="51">
        <f>IF(AND(J$2&gt;'1. Inputs'!$E20,J$2&lt;='1. Inputs'!$G20),('1. Inputs'!$K20-'1. Inputs'!$C20)/MAX('1. Inputs'!$F20,1),0)</f>
        <v>0</v>
      </c>
      <c r="K20" s="51">
        <f>IF(AND(K$2&gt;'1. Inputs'!$E20,K$2&lt;='1. Inputs'!$G20),('1. Inputs'!$K20-'1. Inputs'!$C20)/MAX('1. Inputs'!$F20,1),0)</f>
        <v>0</v>
      </c>
      <c r="L20" s="51">
        <f>IF(AND(L$2&gt;'1. Inputs'!$E20,L$2&lt;='1. Inputs'!$G20),('1. Inputs'!$K20-'1. Inputs'!$C20)/MAX('1. Inputs'!$F20,1),0)</f>
        <v>0</v>
      </c>
      <c r="M20" s="51">
        <f>IF(AND(M$2&gt;'1. Inputs'!$E20,M$2&lt;='1. Inputs'!$G20),('1. Inputs'!$K20-'1. Inputs'!$C20)/MAX('1. Inputs'!$F20,1),0)</f>
        <v>0</v>
      </c>
      <c r="N20" s="51">
        <f>IF(AND(N$2&gt;'1. Inputs'!$E20,N$2&lt;='1. Inputs'!$G20),('1. Inputs'!$K20-'1. Inputs'!$C20)/MAX('1. Inputs'!$F20,1),0)</f>
        <v>0</v>
      </c>
      <c r="O20" s="51">
        <f>IF(AND(O$2&gt;'1. Inputs'!$E20,O$2&lt;='1. Inputs'!$G20),('1. Inputs'!$K20-'1. Inputs'!$C20)/MAX('1. Inputs'!$F20,1),0)</f>
        <v>0</v>
      </c>
      <c r="P20" s="51">
        <f>IF(AND(P$2&gt;'1. Inputs'!$E20,P$2&lt;='1. Inputs'!$G20),('1. Inputs'!$K20-'1. Inputs'!$C20)/MAX('1. Inputs'!$F20,1),0)</f>
        <v>0</v>
      </c>
      <c r="Q20" s="51">
        <f>IF(AND(Q$2&gt;'1. Inputs'!$E20,Q$2&lt;='1. Inputs'!$G20),('1. Inputs'!$K20-'1. Inputs'!$C20)/MAX('1. Inputs'!$F20,1),0)</f>
        <v>0</v>
      </c>
      <c r="R20" s="51">
        <f>IF(AND(R$2&gt;'1. Inputs'!$E20,R$2&lt;='1. Inputs'!$G20),('1. Inputs'!$K20-'1. Inputs'!$C20)/MAX('1. Inputs'!$F20,1),0)</f>
        <v>0</v>
      </c>
      <c r="S20" s="51">
        <f>IF(AND(S$2&gt;'1. Inputs'!$E20,S$2&lt;='1. Inputs'!$G20),('1. Inputs'!$K20-'1. Inputs'!$C20)/MAX('1. Inputs'!$F20,1),0)</f>
        <v>0</v>
      </c>
      <c r="T20" s="51">
        <f>IF(AND(T$2&gt;'1. Inputs'!$E20,T$2&lt;='1. Inputs'!$G20),('1. Inputs'!$K20-'1. Inputs'!$C20)/MAX('1. Inputs'!$F20,1),0)</f>
        <v>0</v>
      </c>
      <c r="U20" s="51">
        <f>IF(AND(U$2&gt;'1. Inputs'!$E20,U$2&lt;='1. Inputs'!$G20),('1. Inputs'!$K20-'1. Inputs'!$C20)/MAX('1. Inputs'!$F20,1),0)</f>
        <v>0</v>
      </c>
      <c r="V20" s="51">
        <f>IF(AND(V$2&gt;'1. Inputs'!$E20,V$2&lt;='1. Inputs'!$G20),('1. Inputs'!$K20-'1. Inputs'!$C20)/MAX('1. Inputs'!$F20,1),0)</f>
        <v>0</v>
      </c>
      <c r="W20" s="51">
        <f>IF(AND(W$2&gt;'1. Inputs'!$E20,W$2&lt;='1. Inputs'!$G20),('1. Inputs'!$K20-'1. Inputs'!$C20)/MAX('1. Inputs'!$F20,1),0)</f>
        <v>0</v>
      </c>
      <c r="X20" s="51">
        <f>IF(AND(X$2&gt;'1. Inputs'!$E20,X$2&lt;='1. Inputs'!$G20),('1. Inputs'!$K20-'1. Inputs'!$C20)/MAX('1. Inputs'!$F20,1),0)</f>
        <v>0</v>
      </c>
      <c r="Y20" s="51">
        <f>IF(AND(Y$2&gt;'1. Inputs'!$E20,Y$2&lt;='1. Inputs'!$G20),('1. Inputs'!$K20-'1. Inputs'!$C20)/MAX('1. Inputs'!$F20,1),0)</f>
        <v>0</v>
      </c>
      <c r="Z20" s="51">
        <f>IF(AND(Z$2&gt;'1. Inputs'!$E20,Z$2&lt;='1. Inputs'!$G20),('1. Inputs'!$K20-'1. Inputs'!$C20)/MAX('1. Inputs'!$F20,1),0)</f>
        <v>0</v>
      </c>
      <c r="AA20" s="51">
        <f>IF(AND(AA$2&gt;'1. Inputs'!$E20,AA$2&lt;='1. Inputs'!$G20),('1. Inputs'!$K20-'1. Inputs'!$C20)/MAX('1. Inputs'!$F20,1),0)</f>
        <v>0</v>
      </c>
      <c r="AB20" s="51">
        <f>IF(AND(AB$2&gt;'1. Inputs'!$E20,AB$2&lt;='1. Inputs'!$G20),('1. Inputs'!$K20-'1. Inputs'!$C20)/MAX('1. Inputs'!$F20,1),0)</f>
        <v>0</v>
      </c>
      <c r="AC20" s="51">
        <f>IF(AND(AC$2&gt;'1. Inputs'!$E20,AC$2&lt;='1. Inputs'!$G20),('1. Inputs'!$K20-'1. Inputs'!$C20)/MAX('1. Inputs'!$F20,1),0)</f>
        <v>0</v>
      </c>
      <c r="AD20" s="51">
        <f>IF(AND(AD$2&gt;'1. Inputs'!$E20,AD$2&lt;='1. Inputs'!$G20),('1. Inputs'!$K20-'1. Inputs'!$C20)/MAX('1. Inputs'!$F20,1),0)</f>
        <v>0</v>
      </c>
      <c r="AE20" s="51">
        <f>IF(AND(AE$2&gt;'1. Inputs'!$E20,AE$2&lt;='1. Inputs'!$G20),('1. Inputs'!$K20-'1. Inputs'!$C20)/MAX('1. Inputs'!$F20,1),0)</f>
        <v>0</v>
      </c>
      <c r="AF20" s="51">
        <f>IF(AND(AF$2&gt;'1. Inputs'!$E20,AF$2&lt;='1. Inputs'!$G20),('1. Inputs'!$K20-'1. Inputs'!$C20)/MAX('1. Inputs'!$F20,1),0)</f>
        <v>0</v>
      </c>
      <c r="AG20" s="51">
        <f>IF(AND(AG$2&gt;'1. Inputs'!$E20,AG$2&lt;='1. Inputs'!$G20),('1. Inputs'!$K20-'1. Inputs'!$C20)/MAX('1. Inputs'!$F20,1),0)</f>
        <v>0</v>
      </c>
      <c r="AH20" s="51">
        <f>IF(AND(AH$2&gt;'1. Inputs'!$E20,AH$2&lt;='1. Inputs'!$G20),('1. Inputs'!$K20-'1. Inputs'!$C20)/MAX('1. Inputs'!$F20,1),0)</f>
        <v>0</v>
      </c>
      <c r="AI20" s="51">
        <f>IF(AND(AI$2&gt;'1. Inputs'!$E20,AI$2&lt;='1. Inputs'!$G20),('1. Inputs'!$K20-'1. Inputs'!$C20)/MAX('1. Inputs'!$F20,1),0)</f>
        <v>0</v>
      </c>
      <c r="AJ20" s="51">
        <f>IF(AND(AJ$2&gt;'1. Inputs'!$E20,AJ$2&lt;='1. Inputs'!$G20),('1. Inputs'!$K20-'1. Inputs'!$C20)/MAX('1. Inputs'!$F20,1),0)</f>
        <v>0</v>
      </c>
      <c r="AK20" s="51">
        <f>IF(AND(AK$2&gt;'1. Inputs'!$E20,AK$2&lt;='1. Inputs'!$G20),('1. Inputs'!$K20-'1. Inputs'!$C20)/MAX('1. Inputs'!$F20,1),0)</f>
        <v>0</v>
      </c>
      <c r="AL20" s="51">
        <f>IF(AND(AL$2&gt;'1. Inputs'!$E20,AL$2&lt;='1. Inputs'!$G20),('1. Inputs'!$K20-'1. Inputs'!$C20)/MAX('1. Inputs'!$F20,1),0)</f>
        <v>0</v>
      </c>
      <c r="AM20" s="51">
        <f>IF(AND(AM$2&gt;'1. Inputs'!$E20,AM$2&lt;='1. Inputs'!$G20),('1. Inputs'!$K20-'1. Inputs'!$C20)/MAX('1. Inputs'!$F20,1),0)</f>
        <v>0</v>
      </c>
      <c r="AN20" s="51">
        <f>IF(AND(AN$2&gt;'1. Inputs'!$E20,AN$2&lt;='1. Inputs'!$G20),('1. Inputs'!$K20-'1. Inputs'!$C20)/MAX('1. Inputs'!$F20,1),0)</f>
        <v>0</v>
      </c>
      <c r="AO20" s="51">
        <f>IF(AND(AO$2&gt;'1. Inputs'!$E20,AO$2&lt;='1. Inputs'!$G20),('1. Inputs'!$K20-'1. Inputs'!$C20)/MAX('1. Inputs'!$F20,1),0)</f>
        <v>0</v>
      </c>
      <c r="AP20" s="51">
        <f>IF(AND(AP$2&gt;'1. Inputs'!$E20,AP$2&lt;='1. Inputs'!$G20),('1. Inputs'!$K20-'1. Inputs'!$C20)/MAX('1. Inputs'!$F20,1),0)</f>
        <v>0</v>
      </c>
      <c r="AQ20" s="51">
        <f>IF(AND(AQ$2&gt;'1. Inputs'!$E20,AQ$2&lt;='1. Inputs'!$G20),('1. Inputs'!$K20-'1. Inputs'!$C20)/MAX('1. Inputs'!$F20,1),0)</f>
        <v>0</v>
      </c>
      <c r="AR20" s="51">
        <f>IF(AND(AR$2&gt;'1. Inputs'!$E20,AR$2&lt;='1. Inputs'!$G20),('1. Inputs'!$K20-'1. Inputs'!$C20)/MAX('1. Inputs'!$F20,1),0)</f>
        <v>0</v>
      </c>
      <c r="AS20" s="51">
        <f>IF(AND(AS$2&gt;'1. Inputs'!$E20,AS$2&lt;='1. Inputs'!$G20),('1. Inputs'!$K20-'1. Inputs'!$C20)/MAX('1. Inputs'!$F20,1),0)</f>
        <v>0</v>
      </c>
      <c r="AT20" s="51">
        <f>IF(AND(AT$2&gt;'1. Inputs'!$E20,AT$2&lt;='1. Inputs'!$G20),('1. Inputs'!$K20-'1. Inputs'!$C20)/MAX('1. Inputs'!$F20,1),0)</f>
        <v>298856.24999999994</v>
      </c>
      <c r="AU20" s="51">
        <f>IF(AND(AU$2&gt;'1. Inputs'!$E20,AU$2&lt;='1. Inputs'!$G20),('1. Inputs'!$K20-'1. Inputs'!$C20)/MAX('1. Inputs'!$F20,1),0)</f>
        <v>298856.24999999994</v>
      </c>
      <c r="AV20" s="51">
        <f>IF(AND(AV$2&gt;'1. Inputs'!$E20,AV$2&lt;='1. Inputs'!$G20),('1. Inputs'!$K20-'1. Inputs'!$C20)/MAX('1. Inputs'!$F20,1),0)</f>
        <v>298856.24999999994</v>
      </c>
      <c r="AW20" s="51">
        <f>IF(AND(AW$2&gt;'1. Inputs'!$E20,AW$2&lt;='1. Inputs'!$G20),('1. Inputs'!$K20-'1. Inputs'!$C20)/MAX('1. Inputs'!$F20,1),0)</f>
        <v>298856.24999999994</v>
      </c>
      <c r="AX20" s="51">
        <f>IF(AND(AX$2&gt;'1. Inputs'!$E20,AX$2&lt;='1. Inputs'!$G20),('1. Inputs'!$K20-'1. Inputs'!$C20)/MAX('1. Inputs'!$F20,1),0)</f>
        <v>298856.24999999994</v>
      </c>
      <c r="AY20" s="51">
        <f>IF(AND(AY$2&gt;'1. Inputs'!$E20,AY$2&lt;='1. Inputs'!$G20),('1. Inputs'!$K20-'1. Inputs'!$C20)/MAX('1. Inputs'!$F20,1),0)</f>
        <v>298856.24999999994</v>
      </c>
      <c r="AZ20" s="51">
        <f>IF(AND(AZ$2&gt;'1. Inputs'!$E20,AZ$2&lt;='1. Inputs'!$G20),('1. Inputs'!$K20-'1. Inputs'!$C20)/MAX('1. Inputs'!$F20,1),0)</f>
        <v>298856.24999999994</v>
      </c>
      <c r="BA20" s="51">
        <f>IF(AND(BA$2&gt;'1. Inputs'!$E20,BA$2&lt;='1. Inputs'!$G20),('1. Inputs'!$K20-'1. Inputs'!$C20)/MAX('1. Inputs'!$F20,1),0)</f>
        <v>298856.24999999994</v>
      </c>
      <c r="BB20" s="51">
        <f>IF(AND(BB$2&gt;'1. Inputs'!$E20,BB$2&lt;='1. Inputs'!$G20),('1. Inputs'!$K20-'1. Inputs'!$C20)/MAX('1. Inputs'!$F20,1),0)</f>
        <v>298856.24999999994</v>
      </c>
      <c r="BC20" s="51">
        <f>IF(AND(BC$2&gt;'1. Inputs'!$E20,BC$2&lt;='1. Inputs'!$G20),('1. Inputs'!$K20-'1. Inputs'!$C20)/MAX('1. Inputs'!$F20,1),0)</f>
        <v>298856.24999999994</v>
      </c>
      <c r="BD20" s="51">
        <f>IF(AND(BD$2&gt;'1. Inputs'!$E20,BD$2&lt;='1. Inputs'!$G20),('1. Inputs'!$K20-'1. Inputs'!$C20)/MAX('1. Inputs'!$F20,1),0)</f>
        <v>298856.24999999994</v>
      </c>
      <c r="BE20" s="51">
        <f>IF(AND(BE$2&gt;'1. Inputs'!$E20,BE$2&lt;='1. Inputs'!$G20),('1. Inputs'!$K20-'1. Inputs'!$C20)/MAX('1. Inputs'!$F20,1),0)</f>
        <v>298856.24999999994</v>
      </c>
      <c r="BF20" s="51">
        <f>IF(AND(BF$2&gt;'1. Inputs'!$E20,BF$2&lt;='1. Inputs'!$G20),('1. Inputs'!$K20-'1. Inputs'!$C20)/MAX('1. Inputs'!$F20,1),0)</f>
        <v>0</v>
      </c>
      <c r="BG20" s="51">
        <f>IF(AND(BG$2&gt;'1. Inputs'!$E20,BG$2&lt;='1. Inputs'!$G20),('1. Inputs'!$K20-'1. Inputs'!$C20)/MAX('1. Inputs'!$F20,1),0)</f>
        <v>0</v>
      </c>
      <c r="BH20" s="51">
        <f>IF(AND(BH$2&gt;'1. Inputs'!$E20,BH$2&lt;='1. Inputs'!$G20),('1. Inputs'!$K20-'1. Inputs'!$C20)/MAX('1. Inputs'!$F20,1),0)</f>
        <v>0</v>
      </c>
      <c r="BI20" s="51">
        <f>IF(AND(BI$2&gt;'1. Inputs'!$E20,BI$2&lt;='1. Inputs'!$G20),('1. Inputs'!$K20-'1. Inputs'!$C20)/MAX('1. Inputs'!$F20,1),0)</f>
        <v>0</v>
      </c>
      <c r="BJ20" s="51">
        <f>IF(AND(BJ$2&gt;'1. Inputs'!$E20,BJ$2&lt;='1. Inputs'!$G20),('1. Inputs'!$K20-'1. Inputs'!$C20)/MAX('1. Inputs'!$F20,1),0)</f>
        <v>0</v>
      </c>
      <c r="BK20" s="51">
        <f>IF(AND(BK$2&gt;'1. Inputs'!$E20,BK$2&lt;='1. Inputs'!$G20),('1. Inputs'!$K20-'1. Inputs'!$C20)/MAX('1. Inputs'!$F20,1),0)</f>
        <v>0</v>
      </c>
      <c r="BL20" s="51">
        <f>IF(AND(BL$2&gt;'1. Inputs'!$E20,BL$2&lt;='1. Inputs'!$G20),('1. Inputs'!$K20-'1. Inputs'!$C20)/MAX('1. Inputs'!$F20,1),0)</f>
        <v>0</v>
      </c>
      <c r="BM20" s="51">
        <f>IF(AND(BM$2&gt;'1. Inputs'!$E20,BM$2&lt;='1. Inputs'!$G20),('1. Inputs'!$K20-'1. Inputs'!$C20)/MAX('1. Inputs'!$F20,1),0)</f>
        <v>0</v>
      </c>
      <c r="BN20" s="51">
        <f>IF(AND(BN$2&gt;'1. Inputs'!$E20,BN$2&lt;='1. Inputs'!$G20),('1. Inputs'!$K20-'1. Inputs'!$C20)/MAX('1. Inputs'!$F20,1),0)</f>
        <v>0</v>
      </c>
      <c r="BO20" s="51">
        <f>IF(AND(BO$2&gt;'1. Inputs'!$E20,BO$2&lt;='1. Inputs'!$G20),('1. Inputs'!$K20-'1. Inputs'!$C20)/MAX('1. Inputs'!$F20,1),0)</f>
        <v>0</v>
      </c>
      <c r="BP20" s="51">
        <f>IF(AND(BP$2&gt;'1. Inputs'!$E20,BP$2&lt;='1. Inputs'!$G20),('1. Inputs'!$K20-'1. Inputs'!$C20)/MAX('1. Inputs'!$F20,1),0)</f>
        <v>0</v>
      </c>
      <c r="BQ20" s="51">
        <f>IF(AND(BQ$2&gt;'1. Inputs'!$E20,BQ$2&lt;='1. Inputs'!$G20),('1. Inputs'!$K20-'1. Inputs'!$C20)/MAX('1. Inputs'!$F20,1),0)</f>
        <v>0</v>
      </c>
      <c r="BR20" s="51">
        <f>IF(AND(BR$2&gt;'1. Inputs'!$E20,BR$2&lt;='1. Inputs'!$G20),('1. Inputs'!$K20-'1. Inputs'!$C20)/MAX('1. Inputs'!$F20,1),0)</f>
        <v>0</v>
      </c>
      <c r="BS20" s="51">
        <f>IF(AND(BS$2&gt;'1. Inputs'!$E20,BS$2&lt;='1. Inputs'!$G20),('1. Inputs'!$K20-'1. Inputs'!$C20)/MAX('1. Inputs'!$F20,1),0)</f>
        <v>0</v>
      </c>
      <c r="BT20" s="51">
        <f>IF(AND(BT$2&gt;'1. Inputs'!$E20,BT$2&lt;='1. Inputs'!$G20),('1. Inputs'!$K20-'1. Inputs'!$C20)/MAX('1. Inputs'!$F20,1),0)</f>
        <v>0</v>
      </c>
      <c r="BU20" s="51">
        <f>IF(AND(BU$2&gt;'1. Inputs'!$E20,BU$2&lt;='1. Inputs'!$G20),('1. Inputs'!$K20-'1. Inputs'!$C20)/MAX('1. Inputs'!$F20,1),0)</f>
        <v>0</v>
      </c>
      <c r="BV20" s="51">
        <f>IF(AND(BV$2&gt;'1. Inputs'!$E20,BV$2&lt;='1. Inputs'!$G20),('1. Inputs'!$K20-'1. Inputs'!$C20)/MAX('1. Inputs'!$F20,1),0)</f>
        <v>0</v>
      </c>
      <c r="BW20" s="51">
        <f>IF(AND(BW$2&gt;'1. Inputs'!$E20,BW$2&lt;='1. Inputs'!$G20),('1. Inputs'!$K20-'1. Inputs'!$C20)/MAX('1. Inputs'!$F20,1),0)</f>
        <v>0</v>
      </c>
      <c r="BX20" s="51">
        <f>IF(AND(BX$2&gt;'1. Inputs'!$E20,BX$2&lt;='1. Inputs'!$G20),('1. Inputs'!$K20-'1. Inputs'!$C20)/MAX('1. Inputs'!$F20,1),0)</f>
        <v>0</v>
      </c>
      <c r="BY20" s="51">
        <f>IF(AND(BY$2&gt;'1. Inputs'!$E20,BY$2&lt;='1. Inputs'!$G20),('1. Inputs'!$K20-'1. Inputs'!$C20)/MAX('1. Inputs'!$F20,1),0)</f>
        <v>0</v>
      </c>
      <c r="BZ20" s="51">
        <f>IF(AND(BZ$2&gt;'1. Inputs'!$E20,BZ$2&lt;='1. Inputs'!$G20),('1. Inputs'!$K20-'1. Inputs'!$C20)/MAX('1. Inputs'!$F20,1),0)</f>
        <v>0</v>
      </c>
      <c r="CA20" s="51">
        <f>IF(AND(CA$2&gt;'1. Inputs'!$E20,CA$2&lt;='1. Inputs'!$G20),('1. Inputs'!$K20-'1. Inputs'!$C20)/MAX('1. Inputs'!$F20,1),0)</f>
        <v>0</v>
      </c>
      <c r="CB20" s="51">
        <f>IF(AND(CB$2&gt;'1. Inputs'!$E20,CB$2&lt;='1. Inputs'!$G20),('1. Inputs'!$K20-'1. Inputs'!$C20)/MAX('1. Inputs'!$F20,1),0)</f>
        <v>0</v>
      </c>
      <c r="CC20" s="51">
        <f>IF(AND(CC$2&gt;'1. Inputs'!$E20,CC$2&lt;='1. Inputs'!$G20),('1. Inputs'!$K20-'1. Inputs'!$C20)/MAX('1. Inputs'!$F20,1),0)</f>
        <v>0</v>
      </c>
      <c r="CD20" s="51">
        <f>IF(AND(CD$2&gt;'1. Inputs'!$E20,CD$2&lt;='1. Inputs'!$G20),('1. Inputs'!$K20-'1. Inputs'!$C20)/MAX('1. Inputs'!$F20,1),0)</f>
        <v>0</v>
      </c>
      <c r="CE20" s="51">
        <f>IF(AND(CE$2&gt;'1. Inputs'!$E20,CE$2&lt;='1. Inputs'!$G20),('1. Inputs'!$K20-'1. Inputs'!$C20)/MAX('1. Inputs'!$F20,1),0)</f>
        <v>0</v>
      </c>
      <c r="CF20" s="51">
        <f>IF(AND(CF$2&gt;'1. Inputs'!$E20,CF$2&lt;='1. Inputs'!$G20),('1. Inputs'!$K20-'1. Inputs'!$C20)/MAX('1. Inputs'!$F20,1),0)</f>
        <v>0</v>
      </c>
      <c r="CG20" s="51">
        <f>IF(AND(CG$2&gt;'1. Inputs'!$E20,CG$2&lt;='1. Inputs'!$G20),('1. Inputs'!$K20-'1. Inputs'!$C20)/MAX('1. Inputs'!$F20,1),0)</f>
        <v>0</v>
      </c>
      <c r="CH20" s="51">
        <f>IF(AND(CH$2&gt;'1. Inputs'!$E20,CH$2&lt;='1. Inputs'!$G20),('1. Inputs'!$K20-'1. Inputs'!$C20)/MAX('1. Inputs'!$F20,1),0)</f>
        <v>0</v>
      </c>
      <c r="CI20" s="51">
        <f>IF(AND(CI$2&gt;'1. Inputs'!$E20,CI$2&lt;='1. Inputs'!$G20),('1. Inputs'!$K20-'1. Inputs'!$C20)/MAX('1. Inputs'!$F20,1),0)</f>
        <v>0</v>
      </c>
      <c r="CJ20" s="51">
        <f>IF(AND(CJ$2&gt;'1. Inputs'!$E20,CJ$2&lt;='1. Inputs'!$G20),('1. Inputs'!$K20-'1. Inputs'!$C20)/MAX('1. Inputs'!$F20,1),0)</f>
        <v>0</v>
      </c>
      <c r="CK20" s="51">
        <f>IF(AND(CK$2&gt;'1. Inputs'!$E20,CK$2&lt;='1. Inputs'!$G20),('1. Inputs'!$K20-'1. Inputs'!$C20)/MAX('1. Inputs'!$F20,1),0)</f>
        <v>0</v>
      </c>
      <c r="CL20" s="51">
        <f>IF(AND(CL$2&gt;'1. Inputs'!$E20,CL$2&lt;='1. Inputs'!$G20),('1. Inputs'!$K20-'1. Inputs'!$C20)/MAX('1. Inputs'!$F20,1),0)</f>
        <v>0</v>
      </c>
      <c r="CM20" s="51">
        <f>IF(AND(CM$2&gt;'1. Inputs'!$E20,CM$2&lt;='1. Inputs'!$G20),('1. Inputs'!$K20-'1. Inputs'!$C20)/MAX('1. Inputs'!$F20,1),0)</f>
        <v>0</v>
      </c>
      <c r="CN20" s="51">
        <f>IF(AND(CN$2&gt;'1. Inputs'!$E20,CN$2&lt;='1. Inputs'!$G20),('1. Inputs'!$K20-'1. Inputs'!$C20)/MAX('1. Inputs'!$F20,1),0)</f>
        <v>0</v>
      </c>
      <c r="CO20" s="51">
        <f>IF(AND(CO$2&gt;'1. Inputs'!$E20,CO$2&lt;='1. Inputs'!$G20),('1. Inputs'!$K20-'1. Inputs'!$C20)/MAX('1. Inputs'!$F20,1),0)</f>
        <v>0</v>
      </c>
      <c r="CP20" s="51">
        <f>IF(AND(CP$2&gt;'1. Inputs'!$E20,CP$2&lt;='1. Inputs'!$G20),('1. Inputs'!$K20-'1. Inputs'!$C20)/MAX('1. Inputs'!$F20,1),0)</f>
        <v>0</v>
      </c>
      <c r="CQ20" s="51">
        <f>IF(AND(CQ$2&gt;'1. Inputs'!$E20,CQ$2&lt;='1. Inputs'!$G20),('1. Inputs'!$K20-'1. Inputs'!$C20)/MAX('1. Inputs'!$F20,1),0)</f>
        <v>0</v>
      </c>
      <c r="CR20" s="51">
        <f>IF(AND(CR$2&gt;'1. Inputs'!$E20,CR$2&lt;='1. Inputs'!$G20),('1. Inputs'!$K20-'1. Inputs'!$C20)/MAX('1. Inputs'!$F20,1),0)</f>
        <v>0</v>
      </c>
      <c r="CS20" s="51">
        <f>IF(AND(CS$2&gt;'1. Inputs'!$E20,CS$2&lt;='1. Inputs'!$G20),('1. Inputs'!$K20-'1. Inputs'!$C20)/MAX('1. Inputs'!$F20,1),0)</f>
        <v>0</v>
      </c>
      <c r="CT20" s="51">
        <f>IF(AND(CT$2&gt;'1. Inputs'!$E20,CT$2&lt;='1. Inputs'!$G20),('1. Inputs'!$K20-'1. Inputs'!$C20)/MAX('1. Inputs'!$F20,1),0)</f>
        <v>0</v>
      </c>
      <c r="CU20" s="51">
        <f>IF(AND(CU$2&gt;'1. Inputs'!$E20,CU$2&lt;='1. Inputs'!$G20),('1. Inputs'!$K20-'1. Inputs'!$C20)/MAX('1. Inputs'!$F20,1),0)</f>
        <v>0</v>
      </c>
      <c r="CV20" s="51">
        <f>IF(AND(CV$2&gt;'1. Inputs'!$E20,CV$2&lt;='1. Inputs'!$G20),('1. Inputs'!$K20-'1. Inputs'!$C20)/MAX('1. Inputs'!$F20,1),0)</f>
        <v>0</v>
      </c>
      <c r="CW20" s="51">
        <f>IF(AND(CW$2&gt;'1. Inputs'!$E20,CW$2&lt;='1. Inputs'!$G20),('1. Inputs'!$K20-'1. Inputs'!$C20)/MAX('1. Inputs'!$F20,1),0)</f>
        <v>0</v>
      </c>
      <c r="CX20" s="51">
        <f>IF(AND(CX$2&gt;'1. Inputs'!$E20,CX$2&lt;='1. Inputs'!$G20),('1. Inputs'!$K20-'1. Inputs'!$C20)/MAX('1. Inputs'!$F20,1),0)</f>
        <v>0</v>
      </c>
      <c r="CY20" s="51">
        <f>IF(AND(CY$2&gt;'1. Inputs'!$E20,CY$2&lt;='1. Inputs'!$G20),('1. Inputs'!$K20-'1. Inputs'!$C20)/MAX('1. Inputs'!$F20,1),0)</f>
        <v>0</v>
      </c>
      <c r="CZ20" s="51">
        <f>IF(AND(CZ$2&gt;'1. Inputs'!$E20,CZ$2&lt;='1. Inputs'!$G20),('1. Inputs'!$K20-'1. Inputs'!$C20)/MAX('1. Inputs'!$F20,1),0)</f>
        <v>0</v>
      </c>
      <c r="DA20" s="51">
        <f>IF(AND(DA$2&gt;'1. Inputs'!$E20,DA$2&lt;='1. Inputs'!$G20),('1. Inputs'!$K20-'1. Inputs'!$C20)/MAX('1. Inputs'!$F20,1),0)</f>
        <v>0</v>
      </c>
      <c r="DB20" s="51">
        <f>IF(AND(DB$2&gt;'1. Inputs'!$E20,DB$2&lt;='1. Inputs'!$G20),('1. Inputs'!$K20-'1. Inputs'!$C20)/MAX('1. Inputs'!$F20,1),0)</f>
        <v>0</v>
      </c>
      <c r="DC20" s="51">
        <f>IF(AND(DC$2&gt;'1. Inputs'!$E20,DC$2&lt;='1. Inputs'!$G20),('1. Inputs'!$K20-'1. Inputs'!$C20)/MAX('1. Inputs'!$F20,1),0)</f>
        <v>0</v>
      </c>
      <c r="DD20" s="51">
        <f>IF(AND(DD$2&gt;'1. Inputs'!$E20,DD$2&lt;='1. Inputs'!$G20),('1. Inputs'!$K20-'1. Inputs'!$C20)/MAX('1. Inputs'!$F20,1),0)</f>
        <v>0</v>
      </c>
      <c r="DE20" s="51">
        <f>IF(AND(DE$2&gt;'1. Inputs'!$E20,DE$2&lt;='1. Inputs'!$G20),('1. Inputs'!$K20-'1. Inputs'!$C20)/MAX('1. Inputs'!$F20,1),0)</f>
        <v>0</v>
      </c>
      <c r="DF20" s="51">
        <f>IF(AND(DF$2&gt;'1. Inputs'!$E20,DF$2&lt;='1. Inputs'!$G20),('1. Inputs'!$K20-'1. Inputs'!$C20)/MAX('1. Inputs'!$F20,1),0)</f>
        <v>0</v>
      </c>
      <c r="DG20" s="51">
        <f>IF(AND(DG$2&gt;'1. Inputs'!$E20,DG$2&lt;='1. Inputs'!$G20),('1. Inputs'!$K20-'1. Inputs'!$C20)/MAX('1. Inputs'!$F20,1),0)</f>
        <v>0</v>
      </c>
      <c r="DH20" s="51">
        <f>IF(AND(DH$2&gt;'1. Inputs'!$E20,DH$2&lt;='1. Inputs'!$G20),('1. Inputs'!$K20-'1. Inputs'!$C20)/MAX('1. Inputs'!$F20,1),0)</f>
        <v>0</v>
      </c>
      <c r="DI20" s="51">
        <f>IF(AND(DI$2&gt;'1. Inputs'!$E20,DI$2&lt;='1. Inputs'!$G20),('1. Inputs'!$K20-'1. Inputs'!$C20)/MAX('1. Inputs'!$F20,1),0)</f>
        <v>0</v>
      </c>
      <c r="DJ20" s="51">
        <f>IF(AND(DJ$2&gt;'1. Inputs'!$E20,DJ$2&lt;='1. Inputs'!$G20),('1. Inputs'!$K20-'1. Inputs'!$C20)/MAX('1. Inputs'!$F20,1),0)</f>
        <v>0</v>
      </c>
      <c r="DK20" s="51">
        <f>IF(AND(DK$2&gt;'1. Inputs'!$E20,DK$2&lt;='1. Inputs'!$G20),('1. Inputs'!$K20-'1. Inputs'!$C20)/MAX('1. Inputs'!$F20,1),0)</f>
        <v>0</v>
      </c>
      <c r="DL20" s="51">
        <f>IF(AND(DL$2&gt;'1. Inputs'!$E20,DL$2&lt;='1. Inputs'!$G20),('1. Inputs'!$K20-'1. Inputs'!$C20)/MAX('1. Inputs'!$F20,1),0)</f>
        <v>0</v>
      </c>
      <c r="DM20" s="51">
        <f>IF(AND(DM$2&gt;'1. Inputs'!$E20,DM$2&lt;='1. Inputs'!$G20),('1. Inputs'!$K20-'1. Inputs'!$C20)/MAX('1. Inputs'!$F20,1),0)</f>
        <v>0</v>
      </c>
      <c r="DN20" s="51">
        <f>IF(AND(DN$2&gt;'1. Inputs'!$E20,DN$2&lt;='1. Inputs'!$G20),('1. Inputs'!$K20-'1. Inputs'!$C20)/MAX('1. Inputs'!$F20,1),0)</f>
        <v>0</v>
      </c>
      <c r="DO20" s="51">
        <f>IF(AND(DO$2&gt;'1. Inputs'!$E20,DO$2&lt;='1. Inputs'!$G20),('1. Inputs'!$K20-'1. Inputs'!$C20)/MAX('1. Inputs'!$F20,1),0)</f>
        <v>0</v>
      </c>
      <c r="DP20" s="51">
        <f>IF(AND(DP$2&gt;'1. Inputs'!$E20,DP$2&lt;='1. Inputs'!$G20),('1. Inputs'!$K20-'1. Inputs'!$C20)/MAX('1. Inputs'!$F20,1),0)</f>
        <v>0</v>
      </c>
      <c r="DQ20" s="51">
        <f>IF(AND(DQ$2&gt;'1. Inputs'!$E20,DQ$2&lt;='1. Inputs'!$G20),('1. Inputs'!$K20-'1. Inputs'!$C20)/MAX('1. Inputs'!$F20,1),0)</f>
        <v>0</v>
      </c>
      <c r="DR20" s="51">
        <f>IF(AND(DR$2&gt;'1. Inputs'!$E20,DR$2&lt;='1. Inputs'!$G20),('1. Inputs'!$K20-'1. Inputs'!$C20)/MAX('1. Inputs'!$F20,1),0)</f>
        <v>0</v>
      </c>
      <c r="DS20" s="51">
        <f>IF(AND(DS$2&gt;'1. Inputs'!$E20,DS$2&lt;='1. Inputs'!$G20),('1. Inputs'!$K20-'1. Inputs'!$C20)/MAX('1. Inputs'!$F20,1),0)</f>
        <v>0</v>
      </c>
      <c r="DT20" s="51">
        <f>IF(AND(DT$2&gt;'1. Inputs'!$E20,DT$2&lt;='1. Inputs'!$G20),('1. Inputs'!$K20-'1. Inputs'!$C20)/MAX('1. Inputs'!$F20,1),0)</f>
        <v>0</v>
      </c>
      <c r="DU20" s="51">
        <f>IF(AND(DU$2&gt;'1. Inputs'!$E20,DU$2&lt;='1. Inputs'!$G20),('1. Inputs'!$K20-'1. Inputs'!$C20)/MAX('1. Inputs'!$F20,1),0)</f>
        <v>0</v>
      </c>
      <c r="DV20" s="51">
        <f>IF(AND(DV$2&gt;'1. Inputs'!$E20,DV$2&lt;='1. Inputs'!$G20),('1. Inputs'!$K20-'1. Inputs'!$C20)/MAX('1. Inputs'!$F20,1),0)</f>
        <v>0</v>
      </c>
      <c r="DW20" s="51">
        <f>IF(AND(DW$2&gt;'1. Inputs'!$E20,DW$2&lt;='1. Inputs'!$G20),('1. Inputs'!$K20-'1. Inputs'!$C20)/MAX('1. Inputs'!$F20,1),0)</f>
        <v>0</v>
      </c>
      <c r="DX20" s="51">
        <f>IF(AND(DX$2&gt;'1. Inputs'!$E20,DX$2&lt;='1. Inputs'!$G20),('1. Inputs'!$K20-'1. Inputs'!$C20)/MAX('1. Inputs'!$F20,1),0)</f>
        <v>0</v>
      </c>
      <c r="DY20" s="51">
        <f>IF(AND(DY$2&gt;'1. Inputs'!$E20,DY$2&lt;='1. Inputs'!$G20),('1. Inputs'!$K20-'1. Inputs'!$C20)/MAX('1. Inputs'!$F20,1),0)</f>
        <v>0</v>
      </c>
      <c r="DZ20" s="51">
        <f>IF(AND(DZ$2&gt;'1. Inputs'!$E20,DZ$2&lt;='1. Inputs'!$G20),('1. Inputs'!$K20-'1. Inputs'!$C20)/MAX('1. Inputs'!$F20,1),0)</f>
        <v>0</v>
      </c>
      <c r="EA20" s="51">
        <f>IF(AND(EA$2&gt;'1. Inputs'!$E20,EA$2&lt;='1. Inputs'!$G20),('1. Inputs'!$K20-'1. Inputs'!$C20)/MAX('1. Inputs'!$F20,1),0)</f>
        <v>0</v>
      </c>
      <c r="EB20" s="51">
        <f>IF(AND(EB$2&gt;'1. Inputs'!$E20,EB$2&lt;='1. Inputs'!$G20),('1. Inputs'!$K20-'1. Inputs'!$C20)/MAX('1. Inputs'!$F20,1),0)</f>
        <v>0</v>
      </c>
      <c r="EC20" s="51">
        <f>IF(AND(EC$2&gt;'1. Inputs'!$E20,EC$2&lt;='1. Inputs'!$G20),('1. Inputs'!$K20-'1. Inputs'!$C20)/MAX('1. Inputs'!$F20,1),0)</f>
        <v>0</v>
      </c>
      <c r="ED20" s="51">
        <f>IF(AND(ED$2&gt;'1. Inputs'!$E20,ED$2&lt;='1. Inputs'!$G20),('1. Inputs'!$K20-'1. Inputs'!$C20)/MAX('1. Inputs'!$F20,1),0)</f>
        <v>0</v>
      </c>
      <c r="EE20" s="51">
        <f>IF(AND(EE$2&gt;'1. Inputs'!$E20,EE$2&lt;='1. Inputs'!$G20),('1. Inputs'!$K20-'1. Inputs'!$C20)/MAX('1. Inputs'!$F20,1),0)</f>
        <v>0</v>
      </c>
    </row>
    <row r="21" spans="1:135" x14ac:dyDescent="0.25">
      <c r="A21" s="50" t="s">
        <v>218</v>
      </c>
      <c r="C21" s="52">
        <f>IF(C$2&gt;='1. Inputs'!$G20,'1. Inputs'!$B20,0)</f>
        <v>0</v>
      </c>
      <c r="D21" s="52">
        <f>IF(D$2&gt;='1. Inputs'!$G20,'1. Inputs'!$B20,0)</f>
        <v>0</v>
      </c>
      <c r="E21" s="52">
        <f>IF(E$2&gt;='1. Inputs'!$G20,'1. Inputs'!$B20,0)</f>
        <v>0</v>
      </c>
      <c r="F21" s="52">
        <f>IF(F$2&gt;='1. Inputs'!$G20,'1. Inputs'!$B20,0)</f>
        <v>0</v>
      </c>
      <c r="G21" s="52">
        <f>IF(G$2&gt;='1. Inputs'!$G20,'1. Inputs'!$B20,0)</f>
        <v>0</v>
      </c>
      <c r="H21" s="52">
        <f>IF(H$2&gt;='1. Inputs'!$G20,'1. Inputs'!$B20,0)</f>
        <v>0</v>
      </c>
      <c r="I21" s="52">
        <f>IF(I$2&gt;='1. Inputs'!$G20,'1. Inputs'!$B20,0)</f>
        <v>0</v>
      </c>
      <c r="J21" s="52">
        <f>IF(J$2&gt;='1. Inputs'!$G20,'1. Inputs'!$B20,0)</f>
        <v>0</v>
      </c>
      <c r="K21" s="52">
        <f>IF(K$2&gt;='1. Inputs'!$G20,'1. Inputs'!$B20,0)</f>
        <v>0</v>
      </c>
      <c r="L21" s="52">
        <f>IF(L$2&gt;='1. Inputs'!$G20,'1. Inputs'!$B20,0)</f>
        <v>0</v>
      </c>
      <c r="M21" s="52">
        <f>IF(M$2&gt;='1. Inputs'!$G20,'1. Inputs'!$B20,0)</f>
        <v>0</v>
      </c>
      <c r="N21" s="52">
        <f>IF(N$2&gt;='1. Inputs'!$G20,'1. Inputs'!$B20,0)</f>
        <v>0</v>
      </c>
      <c r="O21" s="52">
        <f>IF(O$2&gt;='1. Inputs'!$G20,'1. Inputs'!$B20,0)</f>
        <v>0</v>
      </c>
      <c r="P21" s="52">
        <f>IF(P$2&gt;='1. Inputs'!$G20,'1. Inputs'!$B20,0)</f>
        <v>0</v>
      </c>
      <c r="Q21" s="52">
        <f>IF(Q$2&gt;='1. Inputs'!$G20,'1. Inputs'!$B20,0)</f>
        <v>0</v>
      </c>
      <c r="R21" s="52">
        <f>IF(R$2&gt;='1. Inputs'!$G20,'1. Inputs'!$B20,0)</f>
        <v>0</v>
      </c>
      <c r="S21" s="52">
        <f>IF(S$2&gt;='1. Inputs'!$G20,'1. Inputs'!$B20,0)</f>
        <v>0</v>
      </c>
      <c r="T21" s="52">
        <f>IF(T$2&gt;='1. Inputs'!$G20,'1. Inputs'!$B20,0)</f>
        <v>0</v>
      </c>
      <c r="U21" s="52">
        <f>IF(U$2&gt;='1. Inputs'!$G20,'1. Inputs'!$B20,0)</f>
        <v>0</v>
      </c>
      <c r="V21" s="52">
        <f>IF(V$2&gt;='1. Inputs'!$G20,'1. Inputs'!$B20,0)</f>
        <v>0</v>
      </c>
      <c r="W21" s="52">
        <f>IF(W$2&gt;='1. Inputs'!$G20,'1. Inputs'!$B20,0)</f>
        <v>0</v>
      </c>
      <c r="X21" s="52">
        <f>IF(X$2&gt;='1. Inputs'!$G20,'1. Inputs'!$B20,0)</f>
        <v>0</v>
      </c>
      <c r="Y21" s="52">
        <f>IF(Y$2&gt;='1. Inputs'!$G20,'1. Inputs'!$B20,0)</f>
        <v>0</v>
      </c>
      <c r="Z21" s="52">
        <f>IF(Z$2&gt;='1. Inputs'!$G20,'1. Inputs'!$B20,0)</f>
        <v>0</v>
      </c>
      <c r="AA21" s="52">
        <f>IF(AA$2&gt;='1. Inputs'!$G20,'1. Inputs'!$B20,0)</f>
        <v>0</v>
      </c>
      <c r="AB21" s="52">
        <f>IF(AB$2&gt;='1. Inputs'!$G20,'1. Inputs'!$B20,0)</f>
        <v>0</v>
      </c>
      <c r="AC21" s="52">
        <f>IF(AC$2&gt;='1. Inputs'!$G20,'1. Inputs'!$B20,0)</f>
        <v>0</v>
      </c>
      <c r="AD21" s="52">
        <f>IF(AD$2&gt;='1. Inputs'!$G20,'1. Inputs'!$B20,0)</f>
        <v>0</v>
      </c>
      <c r="AE21" s="52">
        <f>IF(AE$2&gt;='1. Inputs'!$G20,'1. Inputs'!$B20,0)</f>
        <v>0</v>
      </c>
      <c r="AF21" s="52">
        <f>IF(AF$2&gt;='1. Inputs'!$G20,'1. Inputs'!$B20,0)</f>
        <v>0</v>
      </c>
      <c r="AG21" s="52">
        <f>IF(AG$2&gt;='1. Inputs'!$G20,'1. Inputs'!$B20,0)</f>
        <v>0</v>
      </c>
      <c r="AH21" s="52">
        <f>IF(AH$2&gt;='1. Inputs'!$G20,'1. Inputs'!$B20,0)</f>
        <v>0</v>
      </c>
      <c r="AI21" s="52">
        <f>IF(AI$2&gt;='1. Inputs'!$G20,'1. Inputs'!$B20,0)</f>
        <v>0</v>
      </c>
      <c r="AJ21" s="52">
        <f>IF(AJ$2&gt;='1. Inputs'!$G20,'1. Inputs'!$B20,0)</f>
        <v>0</v>
      </c>
      <c r="AK21" s="52">
        <f>IF(AK$2&gt;='1. Inputs'!$G20,'1. Inputs'!$B20,0)</f>
        <v>0</v>
      </c>
      <c r="AL21" s="52">
        <f>IF(AL$2&gt;='1. Inputs'!$G20,'1. Inputs'!$B20,0)</f>
        <v>0</v>
      </c>
      <c r="AM21" s="52">
        <f>IF(AM$2&gt;='1. Inputs'!$G20,'1. Inputs'!$B20,0)</f>
        <v>0</v>
      </c>
      <c r="AN21" s="52">
        <f>IF(AN$2&gt;='1. Inputs'!$G20,'1. Inputs'!$B20,0)</f>
        <v>0</v>
      </c>
      <c r="AO21" s="52">
        <f>IF(AO$2&gt;='1. Inputs'!$G20,'1. Inputs'!$B20,0)</f>
        <v>0</v>
      </c>
      <c r="AP21" s="52">
        <f>IF(AP$2&gt;='1. Inputs'!$G20,'1. Inputs'!$B20,0)</f>
        <v>0</v>
      </c>
      <c r="AQ21" s="52">
        <f>IF(AQ$2&gt;='1. Inputs'!$G20,'1. Inputs'!$B20,0)</f>
        <v>0</v>
      </c>
      <c r="AR21" s="52">
        <f>IF(AR$2&gt;='1. Inputs'!$G20,'1. Inputs'!$B20,0)</f>
        <v>0</v>
      </c>
      <c r="AS21" s="52">
        <f>IF(AS$2&gt;='1. Inputs'!$G20,'1. Inputs'!$B20,0)</f>
        <v>0</v>
      </c>
      <c r="AT21" s="52">
        <f>IF(AT$2&gt;='1. Inputs'!$G20,'1. Inputs'!$B20,0)</f>
        <v>0</v>
      </c>
      <c r="AU21" s="52">
        <f>IF(AU$2&gt;='1. Inputs'!$G20,'1. Inputs'!$B20,0)</f>
        <v>0</v>
      </c>
      <c r="AV21" s="52">
        <f>IF(AV$2&gt;='1. Inputs'!$G20,'1. Inputs'!$B20,0)</f>
        <v>0</v>
      </c>
      <c r="AW21" s="52">
        <f>IF(AW$2&gt;='1. Inputs'!$G20,'1. Inputs'!$B20,0)</f>
        <v>0</v>
      </c>
      <c r="AX21" s="52">
        <f>IF(AX$2&gt;='1. Inputs'!$G20,'1. Inputs'!$B20,0)</f>
        <v>0</v>
      </c>
      <c r="AY21" s="52">
        <f>IF(AY$2&gt;='1. Inputs'!$G20,'1. Inputs'!$B20,0)</f>
        <v>0</v>
      </c>
      <c r="AZ21" s="52">
        <f>IF(AZ$2&gt;='1. Inputs'!$G20,'1. Inputs'!$B20,0)</f>
        <v>0</v>
      </c>
      <c r="BA21" s="52">
        <f>IF(BA$2&gt;='1. Inputs'!$G20,'1. Inputs'!$B20,0)</f>
        <v>0</v>
      </c>
      <c r="BB21" s="52">
        <f>IF(BB$2&gt;='1. Inputs'!$G20,'1. Inputs'!$B20,0)</f>
        <v>0</v>
      </c>
      <c r="BC21" s="52">
        <f>IF(BC$2&gt;='1. Inputs'!$G20,'1. Inputs'!$B20,0)</f>
        <v>0</v>
      </c>
      <c r="BD21" s="52">
        <f>IF(BD$2&gt;='1. Inputs'!$G20,'1. Inputs'!$B20,0)</f>
        <v>0</v>
      </c>
      <c r="BE21" s="52">
        <f>IF(BE$2&gt;='1. Inputs'!$G20,'1. Inputs'!$B20,0)</f>
        <v>30000</v>
      </c>
      <c r="BF21" s="52">
        <f>IF(BF$2&gt;='1. Inputs'!$G20,'1. Inputs'!$B20,0)</f>
        <v>30000</v>
      </c>
      <c r="BG21" s="52">
        <f>IF(BG$2&gt;='1. Inputs'!$G20,'1. Inputs'!$B20,0)</f>
        <v>30000</v>
      </c>
      <c r="BH21" s="52">
        <f>IF(BH$2&gt;='1. Inputs'!$G20,'1. Inputs'!$B20,0)</f>
        <v>30000</v>
      </c>
      <c r="BI21" s="52">
        <f>IF(BI$2&gt;='1. Inputs'!$G20,'1. Inputs'!$B20,0)</f>
        <v>30000</v>
      </c>
      <c r="BJ21" s="52">
        <f>IF(BJ$2&gt;='1. Inputs'!$G20,'1. Inputs'!$B20,0)</f>
        <v>30000</v>
      </c>
      <c r="BK21" s="52">
        <f>IF(BK$2&gt;='1. Inputs'!$G20,'1. Inputs'!$B20,0)</f>
        <v>30000</v>
      </c>
      <c r="BL21" s="52">
        <f>IF(BL$2&gt;='1. Inputs'!$G20,'1. Inputs'!$B20,0)</f>
        <v>30000</v>
      </c>
      <c r="BM21" s="52">
        <f>IF(BM$2&gt;='1. Inputs'!$G20,'1. Inputs'!$B20,0)</f>
        <v>30000</v>
      </c>
      <c r="BN21" s="52">
        <f>IF(BN$2&gt;='1. Inputs'!$G20,'1. Inputs'!$B20,0)</f>
        <v>30000</v>
      </c>
      <c r="BO21" s="52">
        <f>IF(BO$2&gt;='1. Inputs'!$G20,'1. Inputs'!$B20,0)</f>
        <v>30000</v>
      </c>
      <c r="BP21" s="52">
        <f>IF(BP$2&gt;='1. Inputs'!$G20,'1. Inputs'!$B20,0)</f>
        <v>30000</v>
      </c>
      <c r="BQ21" s="52">
        <f>IF(BQ$2&gt;='1. Inputs'!$G20,'1. Inputs'!$B20,0)</f>
        <v>30000</v>
      </c>
      <c r="BR21" s="52">
        <f>IF(BR$2&gt;='1. Inputs'!$G20,'1. Inputs'!$B20,0)</f>
        <v>30000</v>
      </c>
      <c r="BS21" s="52">
        <f>IF(BS$2&gt;='1. Inputs'!$G20,'1. Inputs'!$B20,0)</f>
        <v>30000</v>
      </c>
      <c r="BT21" s="52">
        <f>IF(BT$2&gt;='1. Inputs'!$G20,'1. Inputs'!$B20,0)</f>
        <v>30000</v>
      </c>
      <c r="BU21" s="52">
        <f>IF(BU$2&gt;='1. Inputs'!$G20,'1. Inputs'!$B20,0)</f>
        <v>30000</v>
      </c>
      <c r="BV21" s="52">
        <f>IF(BV$2&gt;='1. Inputs'!$G20,'1. Inputs'!$B20,0)</f>
        <v>30000</v>
      </c>
      <c r="BW21" s="52">
        <f>IF(BW$2&gt;='1. Inputs'!$G20,'1. Inputs'!$B20,0)</f>
        <v>30000</v>
      </c>
      <c r="BX21" s="52">
        <f>IF(BX$2&gt;='1. Inputs'!$G20,'1. Inputs'!$B20,0)</f>
        <v>30000</v>
      </c>
      <c r="BY21" s="52">
        <f>IF(BY$2&gt;='1. Inputs'!$G20,'1. Inputs'!$B20,0)</f>
        <v>30000</v>
      </c>
      <c r="BZ21" s="52">
        <f>IF(BZ$2&gt;='1. Inputs'!$G20,'1. Inputs'!$B20,0)</f>
        <v>30000</v>
      </c>
      <c r="CA21" s="52">
        <f>IF(CA$2&gt;='1. Inputs'!$G20,'1. Inputs'!$B20,0)</f>
        <v>30000</v>
      </c>
      <c r="CB21" s="52">
        <f>IF(CB$2&gt;='1. Inputs'!$G20,'1. Inputs'!$B20,0)</f>
        <v>30000</v>
      </c>
      <c r="CC21" s="52">
        <f>IF(CC$2&gt;='1. Inputs'!$G20,'1. Inputs'!$B20,0)</f>
        <v>30000</v>
      </c>
      <c r="CD21" s="52">
        <f>IF(CD$2&gt;='1. Inputs'!$G20,'1. Inputs'!$B20,0)</f>
        <v>30000</v>
      </c>
      <c r="CE21" s="52">
        <f>IF(CE$2&gt;='1. Inputs'!$G20,'1. Inputs'!$B20,0)</f>
        <v>30000</v>
      </c>
      <c r="CF21" s="52">
        <f>IF(CF$2&gt;='1. Inputs'!$G20,'1. Inputs'!$B20,0)</f>
        <v>30000</v>
      </c>
      <c r="CG21" s="52">
        <f>IF(CG$2&gt;='1. Inputs'!$G20,'1. Inputs'!$B20,0)</f>
        <v>30000</v>
      </c>
      <c r="CH21" s="52">
        <f>IF(CH$2&gt;='1. Inputs'!$G20,'1. Inputs'!$B20,0)</f>
        <v>30000</v>
      </c>
      <c r="CI21" s="52">
        <f>IF(CI$2&gt;='1. Inputs'!$G20,'1. Inputs'!$B20,0)</f>
        <v>30000</v>
      </c>
      <c r="CJ21" s="52">
        <f>IF(CJ$2&gt;='1. Inputs'!$G20,'1. Inputs'!$B20,0)</f>
        <v>30000</v>
      </c>
      <c r="CK21" s="52">
        <f>IF(CK$2&gt;='1. Inputs'!$G20,'1. Inputs'!$B20,0)</f>
        <v>30000</v>
      </c>
      <c r="CL21" s="52">
        <f>IF(CL$2&gt;='1. Inputs'!$G20,'1. Inputs'!$B20,0)</f>
        <v>30000</v>
      </c>
      <c r="CM21" s="52">
        <f>IF(CM$2&gt;='1. Inputs'!$G20,'1. Inputs'!$B20,0)</f>
        <v>30000</v>
      </c>
      <c r="CN21" s="52">
        <f>IF(CN$2&gt;='1. Inputs'!$G20,'1. Inputs'!$B20,0)</f>
        <v>30000</v>
      </c>
      <c r="CO21" s="52">
        <f>IF(CO$2&gt;='1. Inputs'!$G20,'1. Inputs'!$B20,0)</f>
        <v>30000</v>
      </c>
      <c r="CP21" s="52">
        <f>IF(CP$2&gt;='1. Inputs'!$G20,'1. Inputs'!$B20,0)</f>
        <v>30000</v>
      </c>
      <c r="CQ21" s="52">
        <f>IF(CQ$2&gt;='1. Inputs'!$G20,'1. Inputs'!$B20,0)</f>
        <v>30000</v>
      </c>
      <c r="CR21" s="52">
        <f>IF(CR$2&gt;='1. Inputs'!$G20,'1. Inputs'!$B20,0)</f>
        <v>30000</v>
      </c>
      <c r="CS21" s="52">
        <f>IF(CS$2&gt;='1. Inputs'!$G20,'1. Inputs'!$B20,0)</f>
        <v>30000</v>
      </c>
      <c r="CT21" s="52">
        <f>IF(CT$2&gt;='1. Inputs'!$G20,'1. Inputs'!$B20,0)</f>
        <v>30000</v>
      </c>
      <c r="CU21" s="52">
        <f>IF(CU$2&gt;='1. Inputs'!$G20,'1. Inputs'!$B20,0)</f>
        <v>30000</v>
      </c>
      <c r="CV21" s="52">
        <f>IF(CV$2&gt;='1. Inputs'!$G20,'1. Inputs'!$B20,0)</f>
        <v>30000</v>
      </c>
      <c r="CW21" s="52">
        <f>IF(CW$2&gt;='1. Inputs'!$G20,'1. Inputs'!$B20,0)</f>
        <v>30000</v>
      </c>
      <c r="CX21" s="52">
        <f>IF(CX$2&gt;='1. Inputs'!$G20,'1. Inputs'!$B20,0)</f>
        <v>30000</v>
      </c>
      <c r="CY21" s="52">
        <f>IF(CY$2&gt;='1. Inputs'!$G20,'1. Inputs'!$B20,0)</f>
        <v>30000</v>
      </c>
      <c r="CZ21" s="52">
        <f>IF(CZ$2&gt;='1. Inputs'!$G20,'1. Inputs'!$B20,0)</f>
        <v>30000</v>
      </c>
      <c r="DA21" s="52">
        <f>IF(DA$2&gt;='1. Inputs'!$G20,'1. Inputs'!$B20,0)</f>
        <v>30000</v>
      </c>
      <c r="DB21" s="52">
        <f>IF(DB$2&gt;='1. Inputs'!$G20,'1. Inputs'!$B20,0)</f>
        <v>30000</v>
      </c>
      <c r="DC21" s="52">
        <f>IF(DC$2&gt;='1. Inputs'!$G20,'1. Inputs'!$B20,0)</f>
        <v>30000</v>
      </c>
      <c r="DD21" s="52">
        <f>IF(DD$2&gt;='1. Inputs'!$G20,'1. Inputs'!$B20,0)</f>
        <v>30000</v>
      </c>
      <c r="DE21" s="52">
        <f>IF(DE$2&gt;='1. Inputs'!$G20,'1. Inputs'!$B20,0)</f>
        <v>30000</v>
      </c>
      <c r="DF21" s="52">
        <f>IF(DF$2&gt;='1. Inputs'!$G20,'1. Inputs'!$B20,0)</f>
        <v>30000</v>
      </c>
      <c r="DG21" s="52">
        <f>IF(DG$2&gt;='1. Inputs'!$G20,'1. Inputs'!$B20,0)</f>
        <v>30000</v>
      </c>
      <c r="DH21" s="52">
        <f>IF(DH$2&gt;='1. Inputs'!$G20,'1. Inputs'!$B20,0)</f>
        <v>30000</v>
      </c>
      <c r="DI21" s="52">
        <f>IF(DI$2&gt;='1. Inputs'!$G20,'1. Inputs'!$B20,0)</f>
        <v>30000</v>
      </c>
      <c r="DJ21" s="52">
        <f>IF(DJ$2&gt;='1. Inputs'!$G20,'1. Inputs'!$B20,0)</f>
        <v>30000</v>
      </c>
      <c r="DK21" s="52">
        <f>IF(DK$2&gt;='1. Inputs'!$G20,'1. Inputs'!$B20,0)</f>
        <v>30000</v>
      </c>
      <c r="DL21" s="52">
        <f>IF(DL$2&gt;='1. Inputs'!$G20,'1. Inputs'!$B20,0)</f>
        <v>30000</v>
      </c>
      <c r="DM21" s="52">
        <f>IF(DM$2&gt;='1. Inputs'!$G20,'1. Inputs'!$B20,0)</f>
        <v>30000</v>
      </c>
      <c r="DN21" s="52">
        <f>IF(DN$2&gt;='1. Inputs'!$G20,'1. Inputs'!$B20,0)</f>
        <v>30000</v>
      </c>
      <c r="DO21" s="52">
        <f>IF(DO$2&gt;='1. Inputs'!$G20,'1. Inputs'!$B20,0)</f>
        <v>30000</v>
      </c>
      <c r="DP21" s="52">
        <f>IF(DP$2&gt;='1. Inputs'!$G20,'1. Inputs'!$B20,0)</f>
        <v>30000</v>
      </c>
      <c r="DQ21" s="52">
        <f>IF(DQ$2&gt;='1. Inputs'!$G20,'1. Inputs'!$B20,0)</f>
        <v>30000</v>
      </c>
      <c r="DR21" s="52">
        <f>IF(DR$2&gt;='1. Inputs'!$G20,'1. Inputs'!$B20,0)</f>
        <v>30000</v>
      </c>
      <c r="DS21" s="52">
        <f>IF(DS$2&gt;='1. Inputs'!$G20,'1. Inputs'!$B20,0)</f>
        <v>30000</v>
      </c>
      <c r="DT21" s="52">
        <f>IF(DT$2&gt;='1. Inputs'!$G20,'1. Inputs'!$B20,0)</f>
        <v>30000</v>
      </c>
      <c r="DU21" s="52">
        <f>IF(DU$2&gt;='1. Inputs'!$G20,'1. Inputs'!$B20,0)</f>
        <v>30000</v>
      </c>
      <c r="DV21" s="52">
        <f>IF(DV$2&gt;='1. Inputs'!$G20,'1. Inputs'!$B20,0)</f>
        <v>30000</v>
      </c>
      <c r="DW21" s="52">
        <f>IF(DW$2&gt;='1. Inputs'!$G20,'1. Inputs'!$B20,0)</f>
        <v>30000</v>
      </c>
      <c r="DX21" s="52">
        <f>IF(DX$2&gt;='1. Inputs'!$G20,'1. Inputs'!$B20,0)</f>
        <v>30000</v>
      </c>
      <c r="DY21" s="52">
        <f>IF(DY$2&gt;='1. Inputs'!$G20,'1. Inputs'!$B20,0)</f>
        <v>30000</v>
      </c>
      <c r="DZ21" s="52">
        <f>IF(DZ$2&gt;='1. Inputs'!$G20,'1. Inputs'!$B20,0)</f>
        <v>30000</v>
      </c>
      <c r="EA21" s="52">
        <f>IF(EA$2&gt;='1. Inputs'!$G20,'1. Inputs'!$B20,0)</f>
        <v>30000</v>
      </c>
      <c r="EB21" s="52">
        <f>IF(EB$2&gt;='1. Inputs'!$G20,'1. Inputs'!$B20,0)</f>
        <v>30000</v>
      </c>
      <c r="EC21" s="52">
        <f>IF(EC$2&gt;='1. Inputs'!$G20,'1. Inputs'!$B20,0)</f>
        <v>30000</v>
      </c>
      <c r="ED21" s="52">
        <f>IF(ED$2&gt;='1. Inputs'!$G20,'1. Inputs'!$B20,0)</f>
        <v>30000</v>
      </c>
      <c r="EE21" s="52">
        <f>IF(EE$2&gt;='1. Inputs'!$G20,'1. Inputs'!$B20,0)</f>
        <v>30000</v>
      </c>
    </row>
    <row r="22" spans="1:135" x14ac:dyDescent="0.25">
      <c r="A22" s="50" t="s">
        <v>219</v>
      </c>
      <c r="C22" s="52">
        <f>MIN(C21*(1-'1. Inputs'!$B$33),MAX(0,(C$2-'1. Inputs'!$N20)*'1. Inputs'!$M20))</f>
        <v>0</v>
      </c>
      <c r="D22" s="52">
        <f>MIN(D21*(1-'1. Inputs'!$B$33),MAX(0,(D$2-'1. Inputs'!$N20)*'1. Inputs'!$M20))</f>
        <v>0</v>
      </c>
      <c r="E22" s="52">
        <f>MIN(E21*(1-'1. Inputs'!$B$33),MAX(0,(E$2-'1. Inputs'!$N20)*'1. Inputs'!$M20))</f>
        <v>0</v>
      </c>
      <c r="F22" s="52">
        <f>MIN(F21*(1-'1. Inputs'!$B$33),MAX(0,(F$2-'1. Inputs'!$N20)*'1. Inputs'!$M20))</f>
        <v>0</v>
      </c>
      <c r="G22" s="52">
        <f>MIN(G21*(1-'1. Inputs'!$B$33),MAX(0,(G$2-'1. Inputs'!$N20)*'1. Inputs'!$M20))</f>
        <v>0</v>
      </c>
      <c r="H22" s="52">
        <f>MIN(H21*(1-'1. Inputs'!$B$33),MAX(0,(H$2-'1. Inputs'!$N20)*'1. Inputs'!$M20))</f>
        <v>0</v>
      </c>
      <c r="I22" s="52">
        <f>MIN(I21*(1-'1. Inputs'!$B$33),MAX(0,(I$2-'1. Inputs'!$N20)*'1. Inputs'!$M20))</f>
        <v>0</v>
      </c>
      <c r="J22" s="52">
        <f>MIN(J21*(1-'1. Inputs'!$B$33),MAX(0,(J$2-'1. Inputs'!$N20)*'1. Inputs'!$M20))</f>
        <v>0</v>
      </c>
      <c r="K22" s="52">
        <f>MIN(K21*(1-'1. Inputs'!$B$33),MAX(0,(K$2-'1. Inputs'!$N20)*'1. Inputs'!$M20))</f>
        <v>0</v>
      </c>
      <c r="L22" s="52">
        <f>MIN(L21*(1-'1. Inputs'!$B$33),MAX(0,(L$2-'1. Inputs'!$N20)*'1. Inputs'!$M20))</f>
        <v>0</v>
      </c>
      <c r="M22" s="52">
        <f>MIN(M21*(1-'1. Inputs'!$B$33),MAX(0,(M$2-'1. Inputs'!$N20)*'1. Inputs'!$M20))</f>
        <v>0</v>
      </c>
      <c r="N22" s="52">
        <f>MIN(N21*(1-'1. Inputs'!$B$33),MAX(0,(N$2-'1. Inputs'!$N20)*'1. Inputs'!$M20))</f>
        <v>0</v>
      </c>
      <c r="O22" s="52">
        <f>MIN(O21*(1-'1. Inputs'!$B$33),MAX(0,(O$2-'1. Inputs'!$N20)*'1. Inputs'!$M20))</f>
        <v>0</v>
      </c>
      <c r="P22" s="52">
        <f>MIN(P21*(1-'1. Inputs'!$B$33),MAX(0,(P$2-'1. Inputs'!$N20)*'1. Inputs'!$M20))</f>
        <v>0</v>
      </c>
      <c r="Q22" s="52">
        <f>MIN(Q21*(1-'1. Inputs'!$B$33),MAX(0,(Q$2-'1. Inputs'!$N20)*'1. Inputs'!$M20))</f>
        <v>0</v>
      </c>
      <c r="R22" s="52">
        <f>MIN(R21*(1-'1. Inputs'!$B$33),MAX(0,(R$2-'1. Inputs'!$N20)*'1. Inputs'!$M20))</f>
        <v>0</v>
      </c>
      <c r="S22" s="52">
        <f>MIN(S21*(1-'1. Inputs'!$B$33),MAX(0,(S$2-'1. Inputs'!$N20)*'1. Inputs'!$M20))</f>
        <v>0</v>
      </c>
      <c r="T22" s="52">
        <f>MIN(T21*(1-'1. Inputs'!$B$33),MAX(0,(T$2-'1. Inputs'!$N20)*'1. Inputs'!$M20))</f>
        <v>0</v>
      </c>
      <c r="U22" s="52">
        <f>MIN(U21*(1-'1. Inputs'!$B$33),MAX(0,(U$2-'1. Inputs'!$N20)*'1. Inputs'!$M20))</f>
        <v>0</v>
      </c>
      <c r="V22" s="52">
        <f>MIN(V21*(1-'1. Inputs'!$B$33),MAX(0,(V$2-'1. Inputs'!$N20)*'1. Inputs'!$M20))</f>
        <v>0</v>
      </c>
      <c r="W22" s="52">
        <f>MIN(W21*(1-'1. Inputs'!$B$33),MAX(0,(W$2-'1. Inputs'!$N20)*'1. Inputs'!$M20))</f>
        <v>0</v>
      </c>
      <c r="X22" s="52">
        <f>MIN(X21*(1-'1. Inputs'!$B$33),MAX(0,(X$2-'1. Inputs'!$N20)*'1. Inputs'!$M20))</f>
        <v>0</v>
      </c>
      <c r="Y22" s="52">
        <f>MIN(Y21*(1-'1. Inputs'!$B$33),MAX(0,(Y$2-'1. Inputs'!$N20)*'1. Inputs'!$M20))</f>
        <v>0</v>
      </c>
      <c r="Z22" s="52">
        <f>MIN(Z21*(1-'1. Inputs'!$B$33),MAX(0,(Z$2-'1. Inputs'!$N20)*'1. Inputs'!$M20))</f>
        <v>0</v>
      </c>
      <c r="AA22" s="52">
        <f>MIN(AA21*(1-'1. Inputs'!$B$33),MAX(0,(AA$2-'1. Inputs'!$N20)*'1. Inputs'!$M20))</f>
        <v>0</v>
      </c>
      <c r="AB22" s="52">
        <f>MIN(AB21*(1-'1. Inputs'!$B$33),MAX(0,(AB$2-'1. Inputs'!$N20)*'1. Inputs'!$M20))</f>
        <v>0</v>
      </c>
      <c r="AC22" s="52">
        <f>MIN(AC21*(1-'1. Inputs'!$B$33),MAX(0,(AC$2-'1. Inputs'!$N20)*'1. Inputs'!$M20))</f>
        <v>0</v>
      </c>
      <c r="AD22" s="52">
        <f>MIN(AD21*(1-'1. Inputs'!$B$33),MAX(0,(AD$2-'1. Inputs'!$N20)*'1. Inputs'!$M20))</f>
        <v>0</v>
      </c>
      <c r="AE22" s="52">
        <f>MIN(AE21*(1-'1. Inputs'!$B$33),MAX(0,(AE$2-'1. Inputs'!$N20)*'1. Inputs'!$M20))</f>
        <v>0</v>
      </c>
      <c r="AF22" s="52">
        <f>MIN(AF21*(1-'1. Inputs'!$B$33),MAX(0,(AF$2-'1. Inputs'!$N20)*'1. Inputs'!$M20))</f>
        <v>0</v>
      </c>
      <c r="AG22" s="52">
        <f>MIN(AG21*(1-'1. Inputs'!$B$33),MAX(0,(AG$2-'1. Inputs'!$N20)*'1. Inputs'!$M20))</f>
        <v>0</v>
      </c>
      <c r="AH22" s="52">
        <f>MIN(AH21*(1-'1. Inputs'!$B$33),MAX(0,(AH$2-'1. Inputs'!$N20)*'1. Inputs'!$M20))</f>
        <v>0</v>
      </c>
      <c r="AI22" s="52">
        <f>MIN(AI21*(1-'1. Inputs'!$B$33),MAX(0,(AI$2-'1. Inputs'!$N20)*'1. Inputs'!$M20))</f>
        <v>0</v>
      </c>
      <c r="AJ22" s="52">
        <f>MIN(AJ21*(1-'1. Inputs'!$B$33),MAX(0,(AJ$2-'1. Inputs'!$N20)*'1. Inputs'!$M20))</f>
        <v>0</v>
      </c>
      <c r="AK22" s="52">
        <f>MIN(AK21*(1-'1. Inputs'!$B$33),MAX(0,(AK$2-'1. Inputs'!$N20)*'1. Inputs'!$M20))</f>
        <v>0</v>
      </c>
      <c r="AL22" s="52">
        <f>MIN(AL21*(1-'1. Inputs'!$B$33),MAX(0,(AL$2-'1. Inputs'!$N20)*'1. Inputs'!$M20))</f>
        <v>0</v>
      </c>
      <c r="AM22" s="52">
        <f>MIN(AM21*(1-'1. Inputs'!$B$33),MAX(0,(AM$2-'1. Inputs'!$N20)*'1. Inputs'!$M20))</f>
        <v>0</v>
      </c>
      <c r="AN22" s="52">
        <f>MIN(AN21*(1-'1. Inputs'!$B$33),MAX(0,(AN$2-'1. Inputs'!$N20)*'1. Inputs'!$M20))</f>
        <v>0</v>
      </c>
      <c r="AO22" s="52">
        <f>MIN(AO21*(1-'1. Inputs'!$B$33),MAX(0,(AO$2-'1. Inputs'!$N20)*'1. Inputs'!$M20))</f>
        <v>0</v>
      </c>
      <c r="AP22" s="52">
        <f>MIN(AP21*(1-'1. Inputs'!$B$33),MAX(0,(AP$2-'1. Inputs'!$N20)*'1. Inputs'!$M20))</f>
        <v>0</v>
      </c>
      <c r="AQ22" s="52">
        <f>MIN(AQ21*(1-'1. Inputs'!$B$33),MAX(0,(AQ$2-'1. Inputs'!$N20)*'1. Inputs'!$M20))</f>
        <v>0</v>
      </c>
      <c r="AR22" s="52">
        <f>MIN(AR21*(1-'1. Inputs'!$B$33),MAX(0,(AR$2-'1. Inputs'!$N20)*'1. Inputs'!$M20))</f>
        <v>0</v>
      </c>
      <c r="AS22" s="52">
        <f>MIN(AS21*(1-'1. Inputs'!$B$33),MAX(0,(AS$2-'1. Inputs'!$N20)*'1. Inputs'!$M20))</f>
        <v>0</v>
      </c>
      <c r="AT22" s="52">
        <f>MIN(AT21*(1-'1. Inputs'!$B$33),MAX(0,(AT$2-'1. Inputs'!$N20)*'1. Inputs'!$M20))</f>
        <v>0</v>
      </c>
      <c r="AU22" s="52">
        <f>MIN(AU21*(1-'1. Inputs'!$B$33),MAX(0,(AU$2-'1. Inputs'!$N20)*'1. Inputs'!$M20))</f>
        <v>0</v>
      </c>
      <c r="AV22" s="52">
        <f>MIN(AV21*(1-'1. Inputs'!$B$33),MAX(0,(AV$2-'1. Inputs'!$N20)*'1. Inputs'!$M20))</f>
        <v>0</v>
      </c>
      <c r="AW22" s="52">
        <f>MIN(AW21*(1-'1. Inputs'!$B$33),MAX(0,(AW$2-'1. Inputs'!$N20)*'1. Inputs'!$M20))</f>
        <v>0</v>
      </c>
      <c r="AX22" s="52">
        <f>MIN(AX21*(1-'1. Inputs'!$B$33),MAX(0,(AX$2-'1. Inputs'!$N20)*'1. Inputs'!$M20))</f>
        <v>0</v>
      </c>
      <c r="AY22" s="52">
        <f>MIN(AY21*(1-'1. Inputs'!$B$33),MAX(0,(AY$2-'1. Inputs'!$N20)*'1. Inputs'!$M20))</f>
        <v>0</v>
      </c>
      <c r="AZ22" s="52">
        <f>MIN(AZ21*(1-'1. Inputs'!$B$33),MAX(0,(AZ$2-'1. Inputs'!$N20)*'1. Inputs'!$M20))</f>
        <v>0</v>
      </c>
      <c r="BA22" s="52">
        <f>MIN(BA21*(1-'1. Inputs'!$B$33),MAX(0,(BA$2-'1. Inputs'!$N20)*'1. Inputs'!$M20))</f>
        <v>0</v>
      </c>
      <c r="BB22" s="52">
        <f>MIN(BB21*(1-'1. Inputs'!$B$33),MAX(0,(BB$2-'1. Inputs'!$N20)*'1. Inputs'!$M20))</f>
        <v>0</v>
      </c>
      <c r="BC22" s="52">
        <f>MIN(BC21*(1-'1. Inputs'!$B$33),MAX(0,(BC$2-'1. Inputs'!$N20)*'1. Inputs'!$M20))</f>
        <v>0</v>
      </c>
      <c r="BD22" s="52">
        <f>MIN(BD21*(1-'1. Inputs'!$B$33),MAX(0,(BD$2-'1. Inputs'!$N20)*'1. Inputs'!$M20))</f>
        <v>0</v>
      </c>
      <c r="BE22" s="52">
        <f>MIN(BE21*(1-'1. Inputs'!$B$33),MAX(0,(BE$2-'1. Inputs'!$N20)*'1. Inputs'!$M20))</f>
        <v>12000</v>
      </c>
      <c r="BF22" s="52">
        <f>MIN(BF21*(1-'1. Inputs'!$B$33),MAX(0,(BF$2-'1. Inputs'!$N20)*'1. Inputs'!$M20))</f>
        <v>16000</v>
      </c>
      <c r="BG22" s="52">
        <f>MIN(BG21*(1-'1. Inputs'!$B$33),MAX(0,(BG$2-'1. Inputs'!$N20)*'1. Inputs'!$M20))</f>
        <v>20000</v>
      </c>
      <c r="BH22" s="52">
        <f>MIN(BH21*(1-'1. Inputs'!$B$33),MAX(0,(BH$2-'1. Inputs'!$N20)*'1. Inputs'!$M20))</f>
        <v>24000</v>
      </c>
      <c r="BI22" s="52">
        <f>MIN(BI21*(1-'1. Inputs'!$B$33),MAX(0,(BI$2-'1. Inputs'!$N20)*'1. Inputs'!$M20))</f>
        <v>28000</v>
      </c>
      <c r="BJ22" s="52">
        <f>MIN(BJ21*(1-'1. Inputs'!$B$33),MAX(0,(BJ$2-'1. Inputs'!$N20)*'1. Inputs'!$M20))</f>
        <v>28500</v>
      </c>
      <c r="BK22" s="52">
        <f>MIN(BK21*(1-'1. Inputs'!$B$33),MAX(0,(BK$2-'1. Inputs'!$N20)*'1. Inputs'!$M20))</f>
        <v>28500</v>
      </c>
      <c r="BL22" s="52">
        <f>MIN(BL21*(1-'1. Inputs'!$B$33),MAX(0,(BL$2-'1. Inputs'!$N20)*'1. Inputs'!$M20))</f>
        <v>28500</v>
      </c>
      <c r="BM22" s="52">
        <f>MIN(BM21*(1-'1. Inputs'!$B$33),MAX(0,(BM$2-'1. Inputs'!$N20)*'1. Inputs'!$M20))</f>
        <v>28500</v>
      </c>
      <c r="BN22" s="52">
        <f>MIN(BN21*(1-'1. Inputs'!$B$33),MAX(0,(BN$2-'1. Inputs'!$N20)*'1. Inputs'!$M20))</f>
        <v>28500</v>
      </c>
      <c r="BO22" s="52">
        <f>MIN(BO21*(1-'1. Inputs'!$B$33),MAX(0,(BO$2-'1. Inputs'!$N20)*'1. Inputs'!$M20))</f>
        <v>28500</v>
      </c>
      <c r="BP22" s="52">
        <f>MIN(BP21*(1-'1. Inputs'!$B$33),MAX(0,(BP$2-'1. Inputs'!$N20)*'1. Inputs'!$M20))</f>
        <v>28500</v>
      </c>
      <c r="BQ22" s="52">
        <f>MIN(BQ21*(1-'1. Inputs'!$B$33),MAX(0,(BQ$2-'1. Inputs'!$N20)*'1. Inputs'!$M20))</f>
        <v>28500</v>
      </c>
      <c r="BR22" s="52">
        <f>MIN(BR21*(1-'1. Inputs'!$B$33),MAX(0,(BR$2-'1. Inputs'!$N20)*'1. Inputs'!$M20))</f>
        <v>28500</v>
      </c>
      <c r="BS22" s="52">
        <f>MIN(BS21*(1-'1. Inputs'!$B$33),MAX(0,(BS$2-'1. Inputs'!$N20)*'1. Inputs'!$M20))</f>
        <v>28500</v>
      </c>
      <c r="BT22" s="52">
        <f>MIN(BT21*(1-'1. Inputs'!$B$33),MAX(0,(BT$2-'1. Inputs'!$N20)*'1. Inputs'!$M20))</f>
        <v>28500</v>
      </c>
      <c r="BU22" s="52">
        <f>MIN(BU21*(1-'1. Inputs'!$B$33),MAX(0,(BU$2-'1. Inputs'!$N20)*'1. Inputs'!$M20))</f>
        <v>28500</v>
      </c>
      <c r="BV22" s="52">
        <f>MIN(BV21*(1-'1. Inputs'!$B$33),MAX(0,(BV$2-'1. Inputs'!$N20)*'1. Inputs'!$M20))</f>
        <v>28500</v>
      </c>
      <c r="BW22" s="52">
        <f>MIN(BW21*(1-'1. Inputs'!$B$33),MAX(0,(BW$2-'1. Inputs'!$N20)*'1. Inputs'!$M20))</f>
        <v>28500</v>
      </c>
      <c r="BX22" s="52">
        <f>MIN(BX21*(1-'1. Inputs'!$B$33),MAX(0,(BX$2-'1. Inputs'!$N20)*'1. Inputs'!$M20))</f>
        <v>28500</v>
      </c>
      <c r="BY22" s="52">
        <f>MIN(BY21*(1-'1. Inputs'!$B$33),MAX(0,(BY$2-'1. Inputs'!$N20)*'1. Inputs'!$M20))</f>
        <v>28500</v>
      </c>
      <c r="BZ22" s="52">
        <f>MIN(BZ21*(1-'1. Inputs'!$B$33),MAX(0,(BZ$2-'1. Inputs'!$N20)*'1. Inputs'!$M20))</f>
        <v>28500</v>
      </c>
      <c r="CA22" s="52">
        <f>MIN(CA21*(1-'1. Inputs'!$B$33),MAX(0,(CA$2-'1. Inputs'!$N20)*'1. Inputs'!$M20))</f>
        <v>28500</v>
      </c>
      <c r="CB22" s="52">
        <f>MIN(CB21*(1-'1. Inputs'!$B$33),MAX(0,(CB$2-'1. Inputs'!$N20)*'1. Inputs'!$M20))</f>
        <v>28500</v>
      </c>
      <c r="CC22" s="52">
        <f>MIN(CC21*(1-'1. Inputs'!$B$33),MAX(0,(CC$2-'1. Inputs'!$N20)*'1. Inputs'!$M20))</f>
        <v>28500</v>
      </c>
      <c r="CD22" s="52">
        <f>MIN(CD21*(1-'1. Inputs'!$B$33),MAX(0,(CD$2-'1. Inputs'!$N20)*'1. Inputs'!$M20))</f>
        <v>28500</v>
      </c>
      <c r="CE22" s="52">
        <f>MIN(CE21*(1-'1. Inputs'!$B$33),MAX(0,(CE$2-'1. Inputs'!$N20)*'1. Inputs'!$M20))</f>
        <v>28500</v>
      </c>
      <c r="CF22" s="52">
        <f>MIN(CF21*(1-'1. Inputs'!$B$33),MAX(0,(CF$2-'1. Inputs'!$N20)*'1. Inputs'!$M20))</f>
        <v>28500</v>
      </c>
      <c r="CG22" s="52">
        <f>MIN(CG21*(1-'1. Inputs'!$B$33),MAX(0,(CG$2-'1. Inputs'!$N20)*'1. Inputs'!$M20))</f>
        <v>28500</v>
      </c>
      <c r="CH22" s="52">
        <f>MIN(CH21*(1-'1. Inputs'!$B$33),MAX(0,(CH$2-'1. Inputs'!$N20)*'1. Inputs'!$M20))</f>
        <v>28500</v>
      </c>
      <c r="CI22" s="52">
        <f>MIN(CI21*(1-'1. Inputs'!$B$33),MAX(0,(CI$2-'1. Inputs'!$N20)*'1. Inputs'!$M20))</f>
        <v>28500</v>
      </c>
      <c r="CJ22" s="52">
        <f>MIN(CJ21*(1-'1. Inputs'!$B$33),MAX(0,(CJ$2-'1. Inputs'!$N20)*'1. Inputs'!$M20))</f>
        <v>28500</v>
      </c>
      <c r="CK22" s="52">
        <f>MIN(CK21*(1-'1. Inputs'!$B$33),MAX(0,(CK$2-'1. Inputs'!$N20)*'1. Inputs'!$M20))</f>
        <v>28500</v>
      </c>
      <c r="CL22" s="52">
        <f>MIN(CL21*(1-'1. Inputs'!$B$33),MAX(0,(CL$2-'1. Inputs'!$N20)*'1. Inputs'!$M20))</f>
        <v>28500</v>
      </c>
      <c r="CM22" s="52">
        <f>MIN(CM21*(1-'1. Inputs'!$B$33),MAX(0,(CM$2-'1. Inputs'!$N20)*'1. Inputs'!$M20))</f>
        <v>28500</v>
      </c>
      <c r="CN22" s="52">
        <f>MIN(CN21*(1-'1. Inputs'!$B$33),MAX(0,(CN$2-'1. Inputs'!$N20)*'1. Inputs'!$M20))</f>
        <v>28500</v>
      </c>
      <c r="CO22" s="52">
        <f>MIN(CO21*(1-'1. Inputs'!$B$33),MAX(0,(CO$2-'1. Inputs'!$N20)*'1. Inputs'!$M20))</f>
        <v>28500</v>
      </c>
      <c r="CP22" s="52">
        <f>MIN(CP21*(1-'1. Inputs'!$B$33),MAX(0,(CP$2-'1. Inputs'!$N20)*'1. Inputs'!$M20))</f>
        <v>28500</v>
      </c>
      <c r="CQ22" s="52">
        <f>MIN(CQ21*(1-'1. Inputs'!$B$33),MAX(0,(CQ$2-'1. Inputs'!$N20)*'1. Inputs'!$M20))</f>
        <v>28500</v>
      </c>
      <c r="CR22" s="52">
        <f>MIN(CR21*(1-'1. Inputs'!$B$33),MAX(0,(CR$2-'1. Inputs'!$N20)*'1. Inputs'!$M20))</f>
        <v>28500</v>
      </c>
      <c r="CS22" s="52">
        <f>MIN(CS21*(1-'1. Inputs'!$B$33),MAX(0,(CS$2-'1. Inputs'!$N20)*'1. Inputs'!$M20))</f>
        <v>28500</v>
      </c>
      <c r="CT22" s="52">
        <f>MIN(CT21*(1-'1. Inputs'!$B$33),MAX(0,(CT$2-'1. Inputs'!$N20)*'1. Inputs'!$M20))</f>
        <v>28500</v>
      </c>
      <c r="CU22" s="52">
        <f>MIN(CU21*(1-'1. Inputs'!$B$33),MAX(0,(CU$2-'1. Inputs'!$N20)*'1. Inputs'!$M20))</f>
        <v>28500</v>
      </c>
      <c r="CV22" s="52">
        <f>MIN(CV21*(1-'1. Inputs'!$B$33),MAX(0,(CV$2-'1. Inputs'!$N20)*'1. Inputs'!$M20))</f>
        <v>28500</v>
      </c>
      <c r="CW22" s="52">
        <f>MIN(CW21*(1-'1. Inputs'!$B$33),MAX(0,(CW$2-'1. Inputs'!$N20)*'1. Inputs'!$M20))</f>
        <v>28500</v>
      </c>
      <c r="CX22" s="52">
        <f>MIN(CX21*(1-'1. Inputs'!$B$33),MAX(0,(CX$2-'1. Inputs'!$N20)*'1. Inputs'!$M20))</f>
        <v>28500</v>
      </c>
      <c r="CY22" s="52">
        <f>MIN(CY21*(1-'1. Inputs'!$B$33),MAX(0,(CY$2-'1. Inputs'!$N20)*'1. Inputs'!$M20))</f>
        <v>28500</v>
      </c>
      <c r="CZ22" s="52">
        <f>MIN(CZ21*(1-'1. Inputs'!$B$33),MAX(0,(CZ$2-'1. Inputs'!$N20)*'1. Inputs'!$M20))</f>
        <v>28500</v>
      </c>
      <c r="DA22" s="52">
        <f>MIN(DA21*(1-'1. Inputs'!$B$33),MAX(0,(DA$2-'1. Inputs'!$N20)*'1. Inputs'!$M20))</f>
        <v>28500</v>
      </c>
      <c r="DB22" s="52">
        <f>MIN(DB21*(1-'1. Inputs'!$B$33),MAX(0,(DB$2-'1. Inputs'!$N20)*'1. Inputs'!$M20))</f>
        <v>28500</v>
      </c>
      <c r="DC22" s="52">
        <f>MIN(DC21*(1-'1. Inputs'!$B$33),MAX(0,(DC$2-'1. Inputs'!$N20)*'1. Inputs'!$M20))</f>
        <v>28500</v>
      </c>
      <c r="DD22" s="52">
        <f>MIN(DD21*(1-'1. Inputs'!$B$33),MAX(0,(DD$2-'1. Inputs'!$N20)*'1. Inputs'!$M20))</f>
        <v>28500</v>
      </c>
      <c r="DE22" s="52">
        <f>MIN(DE21*(1-'1. Inputs'!$B$33),MAX(0,(DE$2-'1. Inputs'!$N20)*'1. Inputs'!$M20))</f>
        <v>28500</v>
      </c>
      <c r="DF22" s="52">
        <f>MIN(DF21*(1-'1. Inputs'!$B$33),MAX(0,(DF$2-'1. Inputs'!$N20)*'1. Inputs'!$M20))</f>
        <v>28500</v>
      </c>
      <c r="DG22" s="52">
        <f>MIN(DG21*(1-'1. Inputs'!$B$33),MAX(0,(DG$2-'1. Inputs'!$N20)*'1. Inputs'!$M20))</f>
        <v>28500</v>
      </c>
      <c r="DH22" s="52">
        <f>MIN(DH21*(1-'1. Inputs'!$B$33),MAX(0,(DH$2-'1. Inputs'!$N20)*'1. Inputs'!$M20))</f>
        <v>28500</v>
      </c>
      <c r="DI22" s="52">
        <f>MIN(DI21*(1-'1. Inputs'!$B$33),MAX(0,(DI$2-'1. Inputs'!$N20)*'1. Inputs'!$M20))</f>
        <v>28500</v>
      </c>
      <c r="DJ22" s="52">
        <f>MIN(DJ21*(1-'1. Inputs'!$B$33),MAX(0,(DJ$2-'1. Inputs'!$N20)*'1. Inputs'!$M20))</f>
        <v>28500</v>
      </c>
      <c r="DK22" s="52">
        <f>MIN(DK21*(1-'1. Inputs'!$B$33),MAX(0,(DK$2-'1. Inputs'!$N20)*'1. Inputs'!$M20))</f>
        <v>28500</v>
      </c>
      <c r="DL22" s="52">
        <f>MIN(DL21*(1-'1. Inputs'!$B$33),MAX(0,(DL$2-'1. Inputs'!$N20)*'1. Inputs'!$M20))</f>
        <v>28500</v>
      </c>
      <c r="DM22" s="52">
        <f>MIN(DM21*(1-'1. Inputs'!$B$33),MAX(0,(DM$2-'1. Inputs'!$N20)*'1. Inputs'!$M20))</f>
        <v>28500</v>
      </c>
      <c r="DN22" s="52">
        <f>MIN(DN21*(1-'1. Inputs'!$B$33),MAX(0,(DN$2-'1. Inputs'!$N20)*'1. Inputs'!$M20))</f>
        <v>28500</v>
      </c>
      <c r="DO22" s="52">
        <f>MIN(DO21*(1-'1. Inputs'!$B$33),MAX(0,(DO$2-'1. Inputs'!$N20)*'1. Inputs'!$M20))</f>
        <v>28500</v>
      </c>
      <c r="DP22" s="52">
        <f>MIN(DP21*(1-'1. Inputs'!$B$33),MAX(0,(DP$2-'1. Inputs'!$N20)*'1. Inputs'!$M20))</f>
        <v>28500</v>
      </c>
      <c r="DQ22" s="52">
        <f>MIN(DQ21*(1-'1. Inputs'!$B$33),MAX(0,(DQ$2-'1. Inputs'!$N20)*'1. Inputs'!$M20))</f>
        <v>28500</v>
      </c>
      <c r="DR22" s="52">
        <f>MIN(DR21*(1-'1. Inputs'!$B$33),MAX(0,(DR$2-'1. Inputs'!$N20)*'1. Inputs'!$M20))</f>
        <v>28500</v>
      </c>
      <c r="DS22" s="52">
        <f>MIN(DS21*(1-'1. Inputs'!$B$33),MAX(0,(DS$2-'1. Inputs'!$N20)*'1. Inputs'!$M20))</f>
        <v>28500</v>
      </c>
      <c r="DT22" s="52">
        <f>MIN(DT21*(1-'1. Inputs'!$B$33),MAX(0,(DT$2-'1. Inputs'!$N20)*'1. Inputs'!$M20))</f>
        <v>28500</v>
      </c>
      <c r="DU22" s="52">
        <f>MIN(DU21*(1-'1. Inputs'!$B$33),MAX(0,(DU$2-'1. Inputs'!$N20)*'1. Inputs'!$M20))</f>
        <v>28500</v>
      </c>
      <c r="DV22" s="52">
        <f>MIN(DV21*(1-'1. Inputs'!$B$33),MAX(0,(DV$2-'1. Inputs'!$N20)*'1. Inputs'!$M20))</f>
        <v>28500</v>
      </c>
      <c r="DW22" s="52">
        <f>MIN(DW21*(1-'1. Inputs'!$B$33),MAX(0,(DW$2-'1. Inputs'!$N20)*'1. Inputs'!$M20))</f>
        <v>28500</v>
      </c>
      <c r="DX22" s="52">
        <f>MIN(DX21*(1-'1. Inputs'!$B$33),MAX(0,(DX$2-'1. Inputs'!$N20)*'1. Inputs'!$M20))</f>
        <v>28500</v>
      </c>
      <c r="DY22" s="52">
        <f>MIN(DY21*(1-'1. Inputs'!$B$33),MAX(0,(DY$2-'1. Inputs'!$N20)*'1. Inputs'!$M20))</f>
        <v>28500</v>
      </c>
      <c r="DZ22" s="52">
        <f>MIN(DZ21*(1-'1. Inputs'!$B$33),MAX(0,(DZ$2-'1. Inputs'!$N20)*'1. Inputs'!$M20))</f>
        <v>28500</v>
      </c>
      <c r="EA22" s="52">
        <f>MIN(EA21*(1-'1. Inputs'!$B$33),MAX(0,(EA$2-'1. Inputs'!$N20)*'1. Inputs'!$M20))</f>
        <v>28500</v>
      </c>
      <c r="EB22" s="52">
        <f>MIN(EB21*(1-'1. Inputs'!$B$33),MAX(0,(EB$2-'1. Inputs'!$N20)*'1. Inputs'!$M20))</f>
        <v>28500</v>
      </c>
      <c r="EC22" s="52">
        <f>MIN(EC21*(1-'1. Inputs'!$B$33),MAX(0,(EC$2-'1. Inputs'!$N20)*'1. Inputs'!$M20))</f>
        <v>28500</v>
      </c>
      <c r="ED22" s="52">
        <f>MIN(ED21*(1-'1. Inputs'!$B$33),MAX(0,(ED$2-'1. Inputs'!$N20)*'1. Inputs'!$M20))</f>
        <v>28500</v>
      </c>
      <c r="EE22" s="52">
        <f>MIN(EE21*(1-'1. Inputs'!$B$33),MAX(0,(EE$2-'1. Inputs'!$N20)*'1. Inputs'!$M20))</f>
        <v>28500</v>
      </c>
    </row>
    <row r="23" spans="1:135" x14ac:dyDescent="0.25">
      <c r="A23" s="50" t="s">
        <v>220</v>
      </c>
      <c r="C23" s="52">
        <f>C22</f>
        <v>0</v>
      </c>
      <c r="D23" s="52">
        <f t="shared" ref="D23:AI23" si="15">MAX(0,D22-C22)</f>
        <v>0</v>
      </c>
      <c r="E23" s="52">
        <f t="shared" si="15"/>
        <v>0</v>
      </c>
      <c r="F23" s="52">
        <f t="shared" si="15"/>
        <v>0</v>
      </c>
      <c r="G23" s="52">
        <f t="shared" si="15"/>
        <v>0</v>
      </c>
      <c r="H23" s="52">
        <f t="shared" si="15"/>
        <v>0</v>
      </c>
      <c r="I23" s="52">
        <f t="shared" si="15"/>
        <v>0</v>
      </c>
      <c r="J23" s="52">
        <f t="shared" si="15"/>
        <v>0</v>
      </c>
      <c r="K23" s="52">
        <f t="shared" si="15"/>
        <v>0</v>
      </c>
      <c r="L23" s="52">
        <f t="shared" si="15"/>
        <v>0</v>
      </c>
      <c r="M23" s="52">
        <f t="shared" si="15"/>
        <v>0</v>
      </c>
      <c r="N23" s="52">
        <f t="shared" si="15"/>
        <v>0</v>
      </c>
      <c r="O23" s="52">
        <f t="shared" si="15"/>
        <v>0</v>
      </c>
      <c r="P23" s="52">
        <f t="shared" si="15"/>
        <v>0</v>
      </c>
      <c r="Q23" s="52">
        <f t="shared" si="15"/>
        <v>0</v>
      </c>
      <c r="R23" s="52">
        <f t="shared" si="15"/>
        <v>0</v>
      </c>
      <c r="S23" s="52">
        <f t="shared" si="15"/>
        <v>0</v>
      </c>
      <c r="T23" s="52">
        <f t="shared" si="15"/>
        <v>0</v>
      </c>
      <c r="U23" s="52">
        <f t="shared" si="15"/>
        <v>0</v>
      </c>
      <c r="V23" s="52">
        <f t="shared" si="15"/>
        <v>0</v>
      </c>
      <c r="W23" s="52">
        <f t="shared" si="15"/>
        <v>0</v>
      </c>
      <c r="X23" s="52">
        <f t="shared" si="15"/>
        <v>0</v>
      </c>
      <c r="Y23" s="52">
        <f t="shared" si="15"/>
        <v>0</v>
      </c>
      <c r="Z23" s="52">
        <f t="shared" si="15"/>
        <v>0</v>
      </c>
      <c r="AA23" s="52">
        <f t="shared" si="15"/>
        <v>0</v>
      </c>
      <c r="AB23" s="52">
        <f t="shared" si="15"/>
        <v>0</v>
      </c>
      <c r="AC23" s="52">
        <f t="shared" si="15"/>
        <v>0</v>
      </c>
      <c r="AD23" s="52">
        <f t="shared" si="15"/>
        <v>0</v>
      </c>
      <c r="AE23" s="52">
        <f t="shared" si="15"/>
        <v>0</v>
      </c>
      <c r="AF23" s="52">
        <f t="shared" si="15"/>
        <v>0</v>
      </c>
      <c r="AG23" s="52">
        <f t="shared" si="15"/>
        <v>0</v>
      </c>
      <c r="AH23" s="52">
        <f t="shared" si="15"/>
        <v>0</v>
      </c>
      <c r="AI23" s="52">
        <f t="shared" si="15"/>
        <v>0</v>
      </c>
      <c r="AJ23" s="52">
        <f t="shared" ref="AJ23:BO23" si="16">MAX(0,AJ22-AI22)</f>
        <v>0</v>
      </c>
      <c r="AK23" s="52">
        <f t="shared" si="16"/>
        <v>0</v>
      </c>
      <c r="AL23" s="52">
        <f t="shared" si="16"/>
        <v>0</v>
      </c>
      <c r="AM23" s="52">
        <f t="shared" si="16"/>
        <v>0</v>
      </c>
      <c r="AN23" s="52">
        <f t="shared" si="16"/>
        <v>0</v>
      </c>
      <c r="AO23" s="52">
        <f t="shared" si="16"/>
        <v>0</v>
      </c>
      <c r="AP23" s="52">
        <f t="shared" si="16"/>
        <v>0</v>
      </c>
      <c r="AQ23" s="52">
        <f t="shared" si="16"/>
        <v>0</v>
      </c>
      <c r="AR23" s="52">
        <f t="shared" si="16"/>
        <v>0</v>
      </c>
      <c r="AS23" s="52">
        <f t="shared" si="16"/>
        <v>0</v>
      </c>
      <c r="AT23" s="52">
        <f t="shared" si="16"/>
        <v>0</v>
      </c>
      <c r="AU23" s="52">
        <f t="shared" si="16"/>
        <v>0</v>
      </c>
      <c r="AV23" s="52">
        <f t="shared" si="16"/>
        <v>0</v>
      </c>
      <c r="AW23" s="52">
        <f t="shared" si="16"/>
        <v>0</v>
      </c>
      <c r="AX23" s="52">
        <f t="shared" si="16"/>
        <v>0</v>
      </c>
      <c r="AY23" s="52">
        <f t="shared" si="16"/>
        <v>0</v>
      </c>
      <c r="AZ23" s="52">
        <f t="shared" si="16"/>
        <v>0</v>
      </c>
      <c r="BA23" s="52">
        <f t="shared" si="16"/>
        <v>0</v>
      </c>
      <c r="BB23" s="52">
        <f t="shared" si="16"/>
        <v>0</v>
      </c>
      <c r="BC23" s="52">
        <f t="shared" si="16"/>
        <v>0</v>
      </c>
      <c r="BD23" s="52">
        <f t="shared" si="16"/>
        <v>0</v>
      </c>
      <c r="BE23" s="52">
        <f t="shared" si="16"/>
        <v>12000</v>
      </c>
      <c r="BF23" s="52">
        <f t="shared" si="16"/>
        <v>4000</v>
      </c>
      <c r="BG23" s="52">
        <f t="shared" si="16"/>
        <v>4000</v>
      </c>
      <c r="BH23" s="52">
        <f t="shared" si="16"/>
        <v>4000</v>
      </c>
      <c r="BI23" s="52">
        <f t="shared" si="16"/>
        <v>4000</v>
      </c>
      <c r="BJ23" s="52">
        <f t="shared" si="16"/>
        <v>500</v>
      </c>
      <c r="BK23" s="52">
        <f t="shared" si="16"/>
        <v>0</v>
      </c>
      <c r="BL23" s="52">
        <f t="shared" si="16"/>
        <v>0</v>
      </c>
      <c r="BM23" s="52">
        <f t="shared" si="16"/>
        <v>0</v>
      </c>
      <c r="BN23" s="52">
        <f t="shared" si="16"/>
        <v>0</v>
      </c>
      <c r="BO23" s="52">
        <f t="shared" si="16"/>
        <v>0</v>
      </c>
      <c r="BP23" s="52">
        <f t="shared" ref="BP23:CU23" si="17">MAX(0,BP22-BO22)</f>
        <v>0</v>
      </c>
      <c r="BQ23" s="52">
        <f t="shared" si="17"/>
        <v>0</v>
      </c>
      <c r="BR23" s="52">
        <f t="shared" si="17"/>
        <v>0</v>
      </c>
      <c r="BS23" s="52">
        <f t="shared" si="17"/>
        <v>0</v>
      </c>
      <c r="BT23" s="52">
        <f t="shared" si="17"/>
        <v>0</v>
      </c>
      <c r="BU23" s="52">
        <f t="shared" si="17"/>
        <v>0</v>
      </c>
      <c r="BV23" s="52">
        <f t="shared" si="17"/>
        <v>0</v>
      </c>
      <c r="BW23" s="52">
        <f t="shared" si="17"/>
        <v>0</v>
      </c>
      <c r="BX23" s="52">
        <f t="shared" si="17"/>
        <v>0</v>
      </c>
      <c r="BY23" s="52">
        <f t="shared" si="17"/>
        <v>0</v>
      </c>
      <c r="BZ23" s="52">
        <f t="shared" si="17"/>
        <v>0</v>
      </c>
      <c r="CA23" s="52">
        <f t="shared" si="17"/>
        <v>0</v>
      </c>
      <c r="CB23" s="52">
        <f t="shared" si="17"/>
        <v>0</v>
      </c>
      <c r="CC23" s="52">
        <f t="shared" si="17"/>
        <v>0</v>
      </c>
      <c r="CD23" s="52">
        <f t="shared" si="17"/>
        <v>0</v>
      </c>
      <c r="CE23" s="52">
        <f t="shared" si="17"/>
        <v>0</v>
      </c>
      <c r="CF23" s="52">
        <f t="shared" si="17"/>
        <v>0</v>
      </c>
      <c r="CG23" s="52">
        <f t="shared" si="17"/>
        <v>0</v>
      </c>
      <c r="CH23" s="52">
        <f t="shared" si="17"/>
        <v>0</v>
      </c>
      <c r="CI23" s="52">
        <f t="shared" si="17"/>
        <v>0</v>
      </c>
      <c r="CJ23" s="52">
        <f t="shared" si="17"/>
        <v>0</v>
      </c>
      <c r="CK23" s="52">
        <f t="shared" si="17"/>
        <v>0</v>
      </c>
      <c r="CL23" s="52">
        <f t="shared" si="17"/>
        <v>0</v>
      </c>
      <c r="CM23" s="52">
        <f t="shared" si="17"/>
        <v>0</v>
      </c>
      <c r="CN23" s="52">
        <f t="shared" si="17"/>
        <v>0</v>
      </c>
      <c r="CO23" s="52">
        <f t="shared" si="17"/>
        <v>0</v>
      </c>
      <c r="CP23" s="52">
        <f t="shared" si="17"/>
        <v>0</v>
      </c>
      <c r="CQ23" s="52">
        <f t="shared" si="17"/>
        <v>0</v>
      </c>
      <c r="CR23" s="52">
        <f t="shared" si="17"/>
        <v>0</v>
      </c>
      <c r="CS23" s="52">
        <f t="shared" si="17"/>
        <v>0</v>
      </c>
      <c r="CT23" s="52">
        <f t="shared" si="17"/>
        <v>0</v>
      </c>
      <c r="CU23" s="52">
        <f t="shared" si="17"/>
        <v>0</v>
      </c>
      <c r="CV23" s="52">
        <f t="shared" ref="CV23:EA23" si="18">MAX(0,CV22-CU22)</f>
        <v>0</v>
      </c>
      <c r="CW23" s="52">
        <f t="shared" si="18"/>
        <v>0</v>
      </c>
      <c r="CX23" s="52">
        <f t="shared" si="18"/>
        <v>0</v>
      </c>
      <c r="CY23" s="52">
        <f t="shared" si="18"/>
        <v>0</v>
      </c>
      <c r="CZ23" s="52">
        <f t="shared" si="18"/>
        <v>0</v>
      </c>
      <c r="DA23" s="52">
        <f t="shared" si="18"/>
        <v>0</v>
      </c>
      <c r="DB23" s="52">
        <f t="shared" si="18"/>
        <v>0</v>
      </c>
      <c r="DC23" s="52">
        <f t="shared" si="18"/>
        <v>0</v>
      </c>
      <c r="DD23" s="52">
        <f t="shared" si="18"/>
        <v>0</v>
      </c>
      <c r="DE23" s="52">
        <f t="shared" si="18"/>
        <v>0</v>
      </c>
      <c r="DF23" s="52">
        <f t="shared" si="18"/>
        <v>0</v>
      </c>
      <c r="DG23" s="52">
        <f t="shared" si="18"/>
        <v>0</v>
      </c>
      <c r="DH23" s="52">
        <f t="shared" si="18"/>
        <v>0</v>
      </c>
      <c r="DI23" s="52">
        <f t="shared" si="18"/>
        <v>0</v>
      </c>
      <c r="DJ23" s="52">
        <f t="shared" si="18"/>
        <v>0</v>
      </c>
      <c r="DK23" s="52">
        <f t="shared" si="18"/>
        <v>0</v>
      </c>
      <c r="DL23" s="52">
        <f t="shared" si="18"/>
        <v>0</v>
      </c>
      <c r="DM23" s="52">
        <f t="shared" si="18"/>
        <v>0</v>
      </c>
      <c r="DN23" s="52">
        <f t="shared" si="18"/>
        <v>0</v>
      </c>
      <c r="DO23" s="52">
        <f t="shared" si="18"/>
        <v>0</v>
      </c>
      <c r="DP23" s="52">
        <f t="shared" si="18"/>
        <v>0</v>
      </c>
      <c r="DQ23" s="52">
        <f t="shared" si="18"/>
        <v>0</v>
      </c>
      <c r="DR23" s="52">
        <f t="shared" si="18"/>
        <v>0</v>
      </c>
      <c r="DS23" s="52">
        <f t="shared" si="18"/>
        <v>0</v>
      </c>
      <c r="DT23" s="52">
        <f t="shared" si="18"/>
        <v>0</v>
      </c>
      <c r="DU23" s="52">
        <f t="shared" si="18"/>
        <v>0</v>
      </c>
      <c r="DV23" s="52">
        <f t="shared" si="18"/>
        <v>0</v>
      </c>
      <c r="DW23" s="52">
        <f t="shared" si="18"/>
        <v>0</v>
      </c>
      <c r="DX23" s="52">
        <f t="shared" si="18"/>
        <v>0</v>
      </c>
      <c r="DY23" s="52">
        <f t="shared" si="18"/>
        <v>0</v>
      </c>
      <c r="DZ23" s="52">
        <f t="shared" si="18"/>
        <v>0</v>
      </c>
      <c r="EA23" s="52">
        <f t="shared" si="18"/>
        <v>0</v>
      </c>
      <c r="EB23" s="52">
        <f t="shared" ref="EB23:FG23" si="19">MAX(0,EB22-EA22)</f>
        <v>0</v>
      </c>
      <c r="EC23" s="52">
        <f t="shared" si="19"/>
        <v>0</v>
      </c>
      <c r="ED23" s="52">
        <f t="shared" si="19"/>
        <v>0</v>
      </c>
      <c r="EE23" s="52">
        <f t="shared" si="19"/>
        <v>0</v>
      </c>
    </row>
    <row r="24" spans="1:135" x14ac:dyDescent="0.25">
      <c r="A24" s="50" t="s">
        <v>221</v>
      </c>
      <c r="C24" s="52">
        <f>IF(C$2&gt;='1. Inputs'!$G20+'1. Inputs'!$B$32*12,C22/MAX('1. Inputs'!$B$32*12,1),0)</f>
        <v>0</v>
      </c>
      <c r="D24" s="52">
        <f>IF(D$2&gt;='1. Inputs'!$G20+'1. Inputs'!$B$32*12,D22/MAX('1. Inputs'!$B$32*12,1),0)</f>
        <v>0</v>
      </c>
      <c r="E24" s="52">
        <f>IF(E$2&gt;='1. Inputs'!$G20+'1. Inputs'!$B$32*12,E22/MAX('1. Inputs'!$B$32*12,1),0)</f>
        <v>0</v>
      </c>
      <c r="F24" s="52">
        <f>IF(F$2&gt;='1. Inputs'!$G20+'1. Inputs'!$B$32*12,F22/MAX('1. Inputs'!$B$32*12,1),0)</f>
        <v>0</v>
      </c>
      <c r="G24" s="52">
        <f>IF(G$2&gt;='1. Inputs'!$G20+'1. Inputs'!$B$32*12,G22/MAX('1. Inputs'!$B$32*12,1),0)</f>
        <v>0</v>
      </c>
      <c r="H24" s="52">
        <f>IF(H$2&gt;='1. Inputs'!$G20+'1. Inputs'!$B$32*12,H22/MAX('1. Inputs'!$B$32*12,1),0)</f>
        <v>0</v>
      </c>
      <c r="I24" s="52">
        <f>IF(I$2&gt;='1. Inputs'!$G20+'1. Inputs'!$B$32*12,I22/MAX('1. Inputs'!$B$32*12,1),0)</f>
        <v>0</v>
      </c>
      <c r="J24" s="52">
        <f>IF(J$2&gt;='1. Inputs'!$G20+'1. Inputs'!$B$32*12,J22/MAX('1. Inputs'!$B$32*12,1),0)</f>
        <v>0</v>
      </c>
      <c r="K24" s="52">
        <f>IF(K$2&gt;='1. Inputs'!$G20+'1. Inputs'!$B$32*12,K22/MAX('1. Inputs'!$B$32*12,1),0)</f>
        <v>0</v>
      </c>
      <c r="L24" s="52">
        <f>IF(L$2&gt;='1. Inputs'!$G20+'1. Inputs'!$B$32*12,L22/MAX('1. Inputs'!$B$32*12,1),0)</f>
        <v>0</v>
      </c>
      <c r="M24" s="52">
        <f>IF(M$2&gt;='1. Inputs'!$G20+'1. Inputs'!$B$32*12,M22/MAX('1. Inputs'!$B$32*12,1),0)</f>
        <v>0</v>
      </c>
      <c r="N24" s="52">
        <f>IF(N$2&gt;='1. Inputs'!$G20+'1. Inputs'!$B$32*12,N22/MAX('1. Inputs'!$B$32*12,1),0)</f>
        <v>0</v>
      </c>
      <c r="O24" s="52">
        <f>IF(O$2&gt;='1. Inputs'!$G20+'1. Inputs'!$B$32*12,O22/MAX('1. Inputs'!$B$32*12,1),0)</f>
        <v>0</v>
      </c>
      <c r="P24" s="52">
        <f>IF(P$2&gt;='1. Inputs'!$G20+'1. Inputs'!$B$32*12,P22/MAX('1. Inputs'!$B$32*12,1),0)</f>
        <v>0</v>
      </c>
      <c r="Q24" s="52">
        <f>IF(Q$2&gt;='1. Inputs'!$G20+'1. Inputs'!$B$32*12,Q22/MAX('1. Inputs'!$B$32*12,1),0)</f>
        <v>0</v>
      </c>
      <c r="R24" s="52">
        <f>IF(R$2&gt;='1. Inputs'!$G20+'1. Inputs'!$B$32*12,R22/MAX('1. Inputs'!$B$32*12,1),0)</f>
        <v>0</v>
      </c>
      <c r="S24" s="52">
        <f>IF(S$2&gt;='1. Inputs'!$G20+'1. Inputs'!$B$32*12,S22/MAX('1. Inputs'!$B$32*12,1),0)</f>
        <v>0</v>
      </c>
      <c r="T24" s="52">
        <f>IF(T$2&gt;='1. Inputs'!$G20+'1. Inputs'!$B$32*12,T22/MAX('1. Inputs'!$B$32*12,1),0)</f>
        <v>0</v>
      </c>
      <c r="U24" s="52">
        <f>IF(U$2&gt;='1. Inputs'!$G20+'1. Inputs'!$B$32*12,U22/MAX('1. Inputs'!$B$32*12,1),0)</f>
        <v>0</v>
      </c>
      <c r="V24" s="52">
        <f>IF(V$2&gt;='1. Inputs'!$G20+'1. Inputs'!$B$32*12,V22/MAX('1. Inputs'!$B$32*12,1),0)</f>
        <v>0</v>
      </c>
      <c r="W24" s="52">
        <f>IF(W$2&gt;='1. Inputs'!$G20+'1. Inputs'!$B$32*12,W22/MAX('1. Inputs'!$B$32*12,1),0)</f>
        <v>0</v>
      </c>
      <c r="X24" s="52">
        <f>IF(X$2&gt;='1. Inputs'!$G20+'1. Inputs'!$B$32*12,X22/MAX('1. Inputs'!$B$32*12,1),0)</f>
        <v>0</v>
      </c>
      <c r="Y24" s="52">
        <f>IF(Y$2&gt;='1. Inputs'!$G20+'1. Inputs'!$B$32*12,Y22/MAX('1. Inputs'!$B$32*12,1),0)</f>
        <v>0</v>
      </c>
      <c r="Z24" s="52">
        <f>IF(Z$2&gt;='1. Inputs'!$G20+'1. Inputs'!$B$32*12,Z22/MAX('1. Inputs'!$B$32*12,1),0)</f>
        <v>0</v>
      </c>
      <c r="AA24" s="52">
        <f>IF(AA$2&gt;='1. Inputs'!$G20+'1. Inputs'!$B$32*12,AA22/MAX('1. Inputs'!$B$32*12,1),0)</f>
        <v>0</v>
      </c>
      <c r="AB24" s="52">
        <f>IF(AB$2&gt;='1. Inputs'!$G20+'1. Inputs'!$B$32*12,AB22/MAX('1. Inputs'!$B$32*12,1),0)</f>
        <v>0</v>
      </c>
      <c r="AC24" s="52">
        <f>IF(AC$2&gt;='1. Inputs'!$G20+'1. Inputs'!$B$32*12,AC22/MAX('1. Inputs'!$B$32*12,1),0)</f>
        <v>0</v>
      </c>
      <c r="AD24" s="52">
        <f>IF(AD$2&gt;='1. Inputs'!$G20+'1. Inputs'!$B$32*12,AD22/MAX('1. Inputs'!$B$32*12,1),0)</f>
        <v>0</v>
      </c>
      <c r="AE24" s="52">
        <f>IF(AE$2&gt;='1. Inputs'!$G20+'1. Inputs'!$B$32*12,AE22/MAX('1. Inputs'!$B$32*12,1),0)</f>
        <v>0</v>
      </c>
      <c r="AF24" s="52">
        <f>IF(AF$2&gt;='1. Inputs'!$G20+'1. Inputs'!$B$32*12,AF22/MAX('1. Inputs'!$B$32*12,1),0)</f>
        <v>0</v>
      </c>
      <c r="AG24" s="52">
        <f>IF(AG$2&gt;='1. Inputs'!$G20+'1. Inputs'!$B$32*12,AG22/MAX('1. Inputs'!$B$32*12,1),0)</f>
        <v>0</v>
      </c>
      <c r="AH24" s="52">
        <f>IF(AH$2&gt;='1. Inputs'!$G20+'1. Inputs'!$B$32*12,AH22/MAX('1. Inputs'!$B$32*12,1),0)</f>
        <v>0</v>
      </c>
      <c r="AI24" s="52">
        <f>IF(AI$2&gt;='1. Inputs'!$G20+'1. Inputs'!$B$32*12,AI22/MAX('1. Inputs'!$B$32*12,1),0)</f>
        <v>0</v>
      </c>
      <c r="AJ24" s="52">
        <f>IF(AJ$2&gt;='1. Inputs'!$G20+'1. Inputs'!$B$32*12,AJ22/MAX('1. Inputs'!$B$32*12,1),0)</f>
        <v>0</v>
      </c>
      <c r="AK24" s="52">
        <f>IF(AK$2&gt;='1. Inputs'!$G20+'1. Inputs'!$B$32*12,AK22/MAX('1. Inputs'!$B$32*12,1),0)</f>
        <v>0</v>
      </c>
      <c r="AL24" s="52">
        <f>IF(AL$2&gt;='1. Inputs'!$G20+'1. Inputs'!$B$32*12,AL22/MAX('1. Inputs'!$B$32*12,1),0)</f>
        <v>0</v>
      </c>
      <c r="AM24" s="52">
        <f>IF(AM$2&gt;='1. Inputs'!$G20+'1. Inputs'!$B$32*12,AM22/MAX('1. Inputs'!$B$32*12,1),0)</f>
        <v>0</v>
      </c>
      <c r="AN24" s="52">
        <f>IF(AN$2&gt;='1. Inputs'!$G20+'1. Inputs'!$B$32*12,AN22/MAX('1. Inputs'!$B$32*12,1),0)</f>
        <v>0</v>
      </c>
      <c r="AO24" s="52">
        <f>IF(AO$2&gt;='1. Inputs'!$G20+'1. Inputs'!$B$32*12,AO22/MAX('1. Inputs'!$B$32*12,1),0)</f>
        <v>0</v>
      </c>
      <c r="AP24" s="52">
        <f>IF(AP$2&gt;='1. Inputs'!$G20+'1. Inputs'!$B$32*12,AP22/MAX('1. Inputs'!$B$32*12,1),0)</f>
        <v>0</v>
      </c>
      <c r="AQ24" s="52">
        <f>IF(AQ$2&gt;='1. Inputs'!$G20+'1. Inputs'!$B$32*12,AQ22/MAX('1. Inputs'!$B$32*12,1),0)</f>
        <v>0</v>
      </c>
      <c r="AR24" s="52">
        <f>IF(AR$2&gt;='1. Inputs'!$G20+'1. Inputs'!$B$32*12,AR22/MAX('1. Inputs'!$B$32*12,1),0)</f>
        <v>0</v>
      </c>
      <c r="AS24" s="52">
        <f>IF(AS$2&gt;='1. Inputs'!$G20+'1. Inputs'!$B$32*12,AS22/MAX('1. Inputs'!$B$32*12,1),0)</f>
        <v>0</v>
      </c>
      <c r="AT24" s="52">
        <f>IF(AT$2&gt;='1. Inputs'!$G20+'1. Inputs'!$B$32*12,AT22/MAX('1. Inputs'!$B$32*12,1),0)</f>
        <v>0</v>
      </c>
      <c r="AU24" s="52">
        <f>IF(AU$2&gt;='1. Inputs'!$G20+'1. Inputs'!$B$32*12,AU22/MAX('1. Inputs'!$B$32*12,1),0)</f>
        <v>0</v>
      </c>
      <c r="AV24" s="52">
        <f>IF(AV$2&gt;='1. Inputs'!$G20+'1. Inputs'!$B$32*12,AV22/MAX('1. Inputs'!$B$32*12,1),0)</f>
        <v>0</v>
      </c>
      <c r="AW24" s="52">
        <f>IF(AW$2&gt;='1. Inputs'!$G20+'1. Inputs'!$B$32*12,AW22/MAX('1. Inputs'!$B$32*12,1),0)</f>
        <v>0</v>
      </c>
      <c r="AX24" s="52">
        <f>IF(AX$2&gt;='1. Inputs'!$G20+'1. Inputs'!$B$32*12,AX22/MAX('1. Inputs'!$B$32*12,1),0)</f>
        <v>0</v>
      </c>
      <c r="AY24" s="52">
        <f>IF(AY$2&gt;='1. Inputs'!$G20+'1. Inputs'!$B$32*12,AY22/MAX('1. Inputs'!$B$32*12,1),0)</f>
        <v>0</v>
      </c>
      <c r="AZ24" s="52">
        <f>IF(AZ$2&gt;='1. Inputs'!$G20+'1. Inputs'!$B$32*12,AZ22/MAX('1. Inputs'!$B$32*12,1),0)</f>
        <v>0</v>
      </c>
      <c r="BA24" s="52">
        <f>IF(BA$2&gt;='1. Inputs'!$G20+'1. Inputs'!$B$32*12,BA22/MAX('1. Inputs'!$B$32*12,1),0)</f>
        <v>0</v>
      </c>
      <c r="BB24" s="52">
        <f>IF(BB$2&gt;='1. Inputs'!$G20+'1. Inputs'!$B$32*12,BB22/MAX('1. Inputs'!$B$32*12,1),0)</f>
        <v>0</v>
      </c>
      <c r="BC24" s="52">
        <f>IF(BC$2&gt;='1. Inputs'!$G20+'1. Inputs'!$B$32*12,BC22/MAX('1. Inputs'!$B$32*12,1),0)</f>
        <v>0</v>
      </c>
      <c r="BD24" s="52">
        <f>IF(BD$2&gt;='1. Inputs'!$G20+'1. Inputs'!$B$32*12,BD22/MAX('1. Inputs'!$B$32*12,1),0)</f>
        <v>0</v>
      </c>
      <c r="BE24" s="52">
        <f>IF(BE$2&gt;='1. Inputs'!$G20+'1. Inputs'!$B$32*12,BE22/MAX('1. Inputs'!$B$32*12,1),0)</f>
        <v>0</v>
      </c>
      <c r="BF24" s="52">
        <f>IF(BF$2&gt;='1. Inputs'!$G20+'1. Inputs'!$B$32*12,BF22/MAX('1. Inputs'!$B$32*12,1),0)</f>
        <v>0</v>
      </c>
      <c r="BG24" s="52">
        <f>IF(BG$2&gt;='1. Inputs'!$G20+'1. Inputs'!$B$32*12,BG22/MAX('1. Inputs'!$B$32*12,1),0)</f>
        <v>0</v>
      </c>
      <c r="BH24" s="52">
        <f>IF(BH$2&gt;='1. Inputs'!$G20+'1. Inputs'!$B$32*12,BH22/MAX('1. Inputs'!$B$32*12,1),0)</f>
        <v>0</v>
      </c>
      <c r="BI24" s="52">
        <f>IF(BI$2&gt;='1. Inputs'!$G20+'1. Inputs'!$B$32*12,BI22/MAX('1. Inputs'!$B$32*12,1),0)</f>
        <v>0</v>
      </c>
      <c r="BJ24" s="52">
        <f>IF(BJ$2&gt;='1. Inputs'!$G20+'1. Inputs'!$B$32*12,BJ22/MAX('1. Inputs'!$B$32*12,1),0)</f>
        <v>0</v>
      </c>
      <c r="BK24" s="52">
        <f>IF(BK$2&gt;='1. Inputs'!$G20+'1. Inputs'!$B$32*12,BK22/MAX('1. Inputs'!$B$32*12,1),0)</f>
        <v>0</v>
      </c>
      <c r="BL24" s="52">
        <f>IF(BL$2&gt;='1. Inputs'!$G20+'1. Inputs'!$B$32*12,BL22/MAX('1. Inputs'!$B$32*12,1),0)</f>
        <v>0</v>
      </c>
      <c r="BM24" s="52">
        <f>IF(BM$2&gt;='1. Inputs'!$G20+'1. Inputs'!$B$32*12,BM22/MAX('1. Inputs'!$B$32*12,1),0)</f>
        <v>0</v>
      </c>
      <c r="BN24" s="52">
        <f>IF(BN$2&gt;='1. Inputs'!$G20+'1. Inputs'!$B$32*12,BN22/MAX('1. Inputs'!$B$32*12,1),0)</f>
        <v>0</v>
      </c>
      <c r="BO24" s="52">
        <f>IF(BO$2&gt;='1. Inputs'!$G20+'1. Inputs'!$B$32*12,BO22/MAX('1. Inputs'!$B$32*12,1),0)</f>
        <v>0</v>
      </c>
      <c r="BP24" s="52">
        <f>IF(BP$2&gt;='1. Inputs'!$G20+'1. Inputs'!$B$32*12,BP22/MAX('1. Inputs'!$B$32*12,1),0)</f>
        <v>0</v>
      </c>
      <c r="BQ24" s="52">
        <f>IF(BQ$2&gt;='1. Inputs'!$G20+'1. Inputs'!$B$32*12,BQ22/MAX('1. Inputs'!$B$32*12,1),0)</f>
        <v>0</v>
      </c>
      <c r="BR24" s="52">
        <f>IF(BR$2&gt;='1. Inputs'!$G20+'1. Inputs'!$B$32*12,BR22/MAX('1. Inputs'!$B$32*12,1),0)</f>
        <v>0</v>
      </c>
      <c r="BS24" s="52">
        <f>IF(BS$2&gt;='1. Inputs'!$G20+'1. Inputs'!$B$32*12,BS22/MAX('1. Inputs'!$B$32*12,1),0)</f>
        <v>0</v>
      </c>
      <c r="BT24" s="52">
        <f>IF(BT$2&gt;='1. Inputs'!$G20+'1. Inputs'!$B$32*12,BT22/MAX('1. Inputs'!$B$32*12,1),0)</f>
        <v>0</v>
      </c>
      <c r="BU24" s="52">
        <f>IF(BU$2&gt;='1. Inputs'!$G20+'1. Inputs'!$B$32*12,BU22/MAX('1. Inputs'!$B$32*12,1),0)</f>
        <v>0</v>
      </c>
      <c r="BV24" s="52">
        <f>IF(BV$2&gt;='1. Inputs'!$G20+'1. Inputs'!$B$32*12,BV22/MAX('1. Inputs'!$B$32*12,1),0)</f>
        <v>0</v>
      </c>
      <c r="BW24" s="52">
        <f>IF(BW$2&gt;='1. Inputs'!$G20+'1. Inputs'!$B$32*12,BW22/MAX('1. Inputs'!$B$32*12,1),0)</f>
        <v>0</v>
      </c>
      <c r="BX24" s="52">
        <f>IF(BX$2&gt;='1. Inputs'!$G20+'1. Inputs'!$B$32*12,BX22/MAX('1. Inputs'!$B$32*12,1),0)</f>
        <v>0</v>
      </c>
      <c r="BY24" s="52">
        <f>IF(BY$2&gt;='1. Inputs'!$G20+'1. Inputs'!$B$32*12,BY22/MAX('1. Inputs'!$B$32*12,1),0)</f>
        <v>0</v>
      </c>
      <c r="BZ24" s="52">
        <f>IF(BZ$2&gt;='1. Inputs'!$G20+'1. Inputs'!$B$32*12,BZ22/MAX('1. Inputs'!$B$32*12,1),0)</f>
        <v>0</v>
      </c>
      <c r="CA24" s="52">
        <f>IF(CA$2&gt;='1. Inputs'!$G20+'1. Inputs'!$B$32*12,CA22/MAX('1. Inputs'!$B$32*12,1),0)</f>
        <v>0</v>
      </c>
      <c r="CB24" s="52">
        <f>IF(CB$2&gt;='1. Inputs'!$G20+'1. Inputs'!$B$32*12,CB22/MAX('1. Inputs'!$B$32*12,1),0)</f>
        <v>0</v>
      </c>
      <c r="CC24" s="52">
        <f>IF(CC$2&gt;='1. Inputs'!$G20+'1. Inputs'!$B$32*12,CC22/MAX('1. Inputs'!$B$32*12,1),0)</f>
        <v>0</v>
      </c>
      <c r="CD24" s="52">
        <f>IF(CD$2&gt;='1. Inputs'!$G20+'1. Inputs'!$B$32*12,CD22/MAX('1. Inputs'!$B$32*12,1),0)</f>
        <v>0</v>
      </c>
      <c r="CE24" s="52">
        <f>IF(CE$2&gt;='1. Inputs'!$G20+'1. Inputs'!$B$32*12,CE22/MAX('1. Inputs'!$B$32*12,1),0)</f>
        <v>0</v>
      </c>
      <c r="CF24" s="52">
        <f>IF(CF$2&gt;='1. Inputs'!$G20+'1. Inputs'!$B$32*12,CF22/MAX('1. Inputs'!$B$32*12,1),0)</f>
        <v>0</v>
      </c>
      <c r="CG24" s="52">
        <f>IF(CG$2&gt;='1. Inputs'!$G20+'1. Inputs'!$B$32*12,CG22/MAX('1. Inputs'!$B$32*12,1),0)</f>
        <v>0</v>
      </c>
      <c r="CH24" s="52">
        <f>IF(CH$2&gt;='1. Inputs'!$G20+'1. Inputs'!$B$32*12,CH22/MAX('1. Inputs'!$B$32*12,1),0)</f>
        <v>0</v>
      </c>
      <c r="CI24" s="52">
        <f>IF(CI$2&gt;='1. Inputs'!$G20+'1. Inputs'!$B$32*12,CI22/MAX('1. Inputs'!$B$32*12,1),0)</f>
        <v>0</v>
      </c>
      <c r="CJ24" s="52">
        <f>IF(CJ$2&gt;='1. Inputs'!$G20+'1. Inputs'!$B$32*12,CJ22/MAX('1. Inputs'!$B$32*12,1),0)</f>
        <v>0</v>
      </c>
      <c r="CK24" s="52">
        <f>IF(CK$2&gt;='1. Inputs'!$G20+'1. Inputs'!$B$32*12,CK22/MAX('1. Inputs'!$B$32*12,1),0)</f>
        <v>0</v>
      </c>
      <c r="CL24" s="52">
        <f>IF(CL$2&gt;='1. Inputs'!$G20+'1. Inputs'!$B$32*12,CL22/MAX('1. Inputs'!$B$32*12,1),0)</f>
        <v>0</v>
      </c>
      <c r="CM24" s="52">
        <f>IF(CM$2&gt;='1. Inputs'!$G20+'1. Inputs'!$B$32*12,CM22/MAX('1. Inputs'!$B$32*12,1),0)</f>
        <v>0</v>
      </c>
      <c r="CN24" s="52">
        <f>IF(CN$2&gt;='1. Inputs'!$G20+'1. Inputs'!$B$32*12,CN22/MAX('1. Inputs'!$B$32*12,1),0)</f>
        <v>0</v>
      </c>
      <c r="CO24" s="52">
        <f>IF(CO$2&gt;='1. Inputs'!$G20+'1. Inputs'!$B$32*12,CO22/MAX('1. Inputs'!$B$32*12,1),0)</f>
        <v>791.66666666666663</v>
      </c>
      <c r="CP24" s="52">
        <f>IF(CP$2&gt;='1. Inputs'!$G20+'1. Inputs'!$B$32*12,CP22/MAX('1. Inputs'!$B$32*12,1),0)</f>
        <v>791.66666666666663</v>
      </c>
      <c r="CQ24" s="52">
        <f>IF(CQ$2&gt;='1. Inputs'!$G20+'1. Inputs'!$B$32*12,CQ22/MAX('1. Inputs'!$B$32*12,1),0)</f>
        <v>791.66666666666663</v>
      </c>
      <c r="CR24" s="52">
        <f>IF(CR$2&gt;='1. Inputs'!$G20+'1. Inputs'!$B$32*12,CR22/MAX('1. Inputs'!$B$32*12,1),0)</f>
        <v>791.66666666666663</v>
      </c>
      <c r="CS24" s="52">
        <f>IF(CS$2&gt;='1. Inputs'!$G20+'1. Inputs'!$B$32*12,CS22/MAX('1. Inputs'!$B$32*12,1),0)</f>
        <v>791.66666666666663</v>
      </c>
      <c r="CT24" s="52">
        <f>IF(CT$2&gt;='1. Inputs'!$G20+'1. Inputs'!$B$32*12,CT22/MAX('1. Inputs'!$B$32*12,1),0)</f>
        <v>791.66666666666663</v>
      </c>
      <c r="CU24" s="52">
        <f>IF(CU$2&gt;='1. Inputs'!$G20+'1. Inputs'!$B$32*12,CU22/MAX('1. Inputs'!$B$32*12,1),0)</f>
        <v>791.66666666666663</v>
      </c>
      <c r="CV24" s="52">
        <f>IF(CV$2&gt;='1. Inputs'!$G20+'1. Inputs'!$B$32*12,CV22/MAX('1. Inputs'!$B$32*12,1),0)</f>
        <v>791.66666666666663</v>
      </c>
      <c r="CW24" s="52">
        <f>IF(CW$2&gt;='1. Inputs'!$G20+'1. Inputs'!$B$32*12,CW22/MAX('1. Inputs'!$B$32*12,1),0)</f>
        <v>791.66666666666663</v>
      </c>
      <c r="CX24" s="52">
        <f>IF(CX$2&gt;='1. Inputs'!$G20+'1. Inputs'!$B$32*12,CX22/MAX('1. Inputs'!$B$32*12,1),0)</f>
        <v>791.66666666666663</v>
      </c>
      <c r="CY24" s="52">
        <f>IF(CY$2&gt;='1. Inputs'!$G20+'1. Inputs'!$B$32*12,CY22/MAX('1. Inputs'!$B$32*12,1),0)</f>
        <v>791.66666666666663</v>
      </c>
      <c r="CZ24" s="52">
        <f>IF(CZ$2&gt;='1. Inputs'!$G20+'1. Inputs'!$B$32*12,CZ22/MAX('1. Inputs'!$B$32*12,1),0)</f>
        <v>791.66666666666663</v>
      </c>
      <c r="DA24" s="52">
        <f>IF(DA$2&gt;='1. Inputs'!$G20+'1. Inputs'!$B$32*12,DA22/MAX('1. Inputs'!$B$32*12,1),0)</f>
        <v>791.66666666666663</v>
      </c>
      <c r="DB24" s="52">
        <f>IF(DB$2&gt;='1. Inputs'!$G20+'1. Inputs'!$B$32*12,DB22/MAX('1. Inputs'!$B$32*12,1),0)</f>
        <v>791.66666666666663</v>
      </c>
      <c r="DC24" s="52">
        <f>IF(DC$2&gt;='1. Inputs'!$G20+'1. Inputs'!$B$32*12,DC22/MAX('1. Inputs'!$B$32*12,1),0)</f>
        <v>791.66666666666663</v>
      </c>
      <c r="DD24" s="52">
        <f>IF(DD$2&gt;='1. Inputs'!$G20+'1. Inputs'!$B$32*12,DD22/MAX('1. Inputs'!$B$32*12,1),0)</f>
        <v>791.66666666666663</v>
      </c>
      <c r="DE24" s="52">
        <f>IF(DE$2&gt;='1. Inputs'!$G20+'1. Inputs'!$B$32*12,DE22/MAX('1. Inputs'!$B$32*12,1),0)</f>
        <v>791.66666666666663</v>
      </c>
      <c r="DF24" s="52">
        <f>IF(DF$2&gt;='1. Inputs'!$G20+'1. Inputs'!$B$32*12,DF22/MAX('1. Inputs'!$B$32*12,1),0)</f>
        <v>791.66666666666663</v>
      </c>
      <c r="DG24" s="52">
        <f>IF(DG$2&gt;='1. Inputs'!$G20+'1. Inputs'!$B$32*12,DG22/MAX('1. Inputs'!$B$32*12,1),0)</f>
        <v>791.66666666666663</v>
      </c>
      <c r="DH24" s="52">
        <f>IF(DH$2&gt;='1. Inputs'!$G20+'1. Inputs'!$B$32*12,DH22/MAX('1. Inputs'!$B$32*12,1),0)</f>
        <v>791.66666666666663</v>
      </c>
      <c r="DI24" s="52">
        <f>IF(DI$2&gt;='1. Inputs'!$G20+'1. Inputs'!$B$32*12,DI22/MAX('1. Inputs'!$B$32*12,1),0)</f>
        <v>791.66666666666663</v>
      </c>
      <c r="DJ24" s="52">
        <f>IF(DJ$2&gt;='1. Inputs'!$G20+'1. Inputs'!$B$32*12,DJ22/MAX('1. Inputs'!$B$32*12,1),0)</f>
        <v>791.66666666666663</v>
      </c>
      <c r="DK24" s="52">
        <f>IF(DK$2&gt;='1. Inputs'!$G20+'1. Inputs'!$B$32*12,DK22/MAX('1. Inputs'!$B$32*12,1),0)</f>
        <v>791.66666666666663</v>
      </c>
      <c r="DL24" s="52">
        <f>IF(DL$2&gt;='1. Inputs'!$G20+'1. Inputs'!$B$32*12,DL22/MAX('1. Inputs'!$B$32*12,1),0)</f>
        <v>791.66666666666663</v>
      </c>
      <c r="DM24" s="52">
        <f>IF(DM$2&gt;='1. Inputs'!$G20+'1. Inputs'!$B$32*12,DM22/MAX('1. Inputs'!$B$32*12,1),0)</f>
        <v>791.66666666666663</v>
      </c>
      <c r="DN24" s="52">
        <f>IF(DN$2&gt;='1. Inputs'!$G20+'1. Inputs'!$B$32*12,DN22/MAX('1. Inputs'!$B$32*12,1),0)</f>
        <v>791.66666666666663</v>
      </c>
      <c r="DO24" s="52">
        <f>IF(DO$2&gt;='1. Inputs'!$G20+'1. Inputs'!$B$32*12,DO22/MAX('1. Inputs'!$B$32*12,1),0)</f>
        <v>791.66666666666663</v>
      </c>
      <c r="DP24" s="52">
        <f>IF(DP$2&gt;='1. Inputs'!$G20+'1. Inputs'!$B$32*12,DP22/MAX('1. Inputs'!$B$32*12,1),0)</f>
        <v>791.66666666666663</v>
      </c>
      <c r="DQ24" s="52">
        <f>IF(DQ$2&gt;='1. Inputs'!$G20+'1. Inputs'!$B$32*12,DQ22/MAX('1. Inputs'!$B$32*12,1),0)</f>
        <v>791.66666666666663</v>
      </c>
      <c r="DR24" s="52">
        <f>IF(DR$2&gt;='1. Inputs'!$G20+'1. Inputs'!$B$32*12,DR22/MAX('1. Inputs'!$B$32*12,1),0)</f>
        <v>791.66666666666663</v>
      </c>
      <c r="DS24" s="52">
        <f>IF(DS$2&gt;='1. Inputs'!$G20+'1. Inputs'!$B$32*12,DS22/MAX('1. Inputs'!$B$32*12,1),0)</f>
        <v>791.66666666666663</v>
      </c>
      <c r="DT24" s="52">
        <f>IF(DT$2&gt;='1. Inputs'!$G20+'1. Inputs'!$B$32*12,DT22/MAX('1. Inputs'!$B$32*12,1),0)</f>
        <v>791.66666666666663</v>
      </c>
      <c r="DU24" s="52">
        <f>IF(DU$2&gt;='1. Inputs'!$G20+'1. Inputs'!$B$32*12,DU22/MAX('1. Inputs'!$B$32*12,1),0)</f>
        <v>791.66666666666663</v>
      </c>
      <c r="DV24" s="52">
        <f>IF(DV$2&gt;='1. Inputs'!$G20+'1. Inputs'!$B$32*12,DV22/MAX('1. Inputs'!$B$32*12,1),0)</f>
        <v>791.66666666666663</v>
      </c>
      <c r="DW24" s="52">
        <f>IF(DW$2&gt;='1. Inputs'!$G20+'1. Inputs'!$B$32*12,DW22/MAX('1. Inputs'!$B$32*12,1),0)</f>
        <v>791.66666666666663</v>
      </c>
      <c r="DX24" s="52">
        <f>IF(DX$2&gt;='1. Inputs'!$G20+'1. Inputs'!$B$32*12,DX22/MAX('1. Inputs'!$B$32*12,1),0)</f>
        <v>791.66666666666663</v>
      </c>
      <c r="DY24" s="52">
        <f>IF(DY$2&gt;='1. Inputs'!$G20+'1. Inputs'!$B$32*12,DY22/MAX('1. Inputs'!$B$32*12,1),0)</f>
        <v>791.66666666666663</v>
      </c>
      <c r="DZ24" s="52">
        <f>IF(DZ$2&gt;='1. Inputs'!$G20+'1. Inputs'!$B$32*12,DZ22/MAX('1. Inputs'!$B$32*12,1),0)</f>
        <v>791.66666666666663</v>
      </c>
      <c r="EA24" s="52">
        <f>IF(EA$2&gt;='1. Inputs'!$G20+'1. Inputs'!$B$32*12,EA22/MAX('1. Inputs'!$B$32*12,1),0)</f>
        <v>791.66666666666663</v>
      </c>
      <c r="EB24" s="52">
        <f>IF(EB$2&gt;='1. Inputs'!$G20+'1. Inputs'!$B$32*12,EB22/MAX('1. Inputs'!$B$32*12,1),0)</f>
        <v>791.66666666666663</v>
      </c>
      <c r="EC24" s="52">
        <f>IF(EC$2&gt;='1. Inputs'!$G20+'1. Inputs'!$B$32*12,EC22/MAX('1. Inputs'!$B$32*12,1),0)</f>
        <v>791.66666666666663</v>
      </c>
      <c r="ED24" s="52">
        <f>IF(ED$2&gt;='1. Inputs'!$G20+'1. Inputs'!$B$32*12,ED22/MAX('1. Inputs'!$B$32*12,1),0)</f>
        <v>791.66666666666663</v>
      </c>
      <c r="EE24" s="52">
        <f>IF(EE$2&gt;='1. Inputs'!$G20+'1. Inputs'!$B$32*12,EE22/MAX('1. Inputs'!$B$32*12,1),0)</f>
        <v>791.66666666666663</v>
      </c>
    </row>
    <row r="26" spans="1:135" x14ac:dyDescent="0.25">
      <c r="A26" s="49" t="s">
        <v>222</v>
      </c>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49"/>
      <c r="EB26" s="49"/>
      <c r="EC26" s="49"/>
      <c r="ED26" s="49"/>
      <c r="EE26" s="49"/>
    </row>
    <row r="27" spans="1:135" x14ac:dyDescent="0.25">
      <c r="A27" s="46" t="s">
        <v>223</v>
      </c>
      <c r="C27" s="53">
        <f t="shared" ref="C27:AH27" si="20">C9+C15+C21</f>
        <v>0</v>
      </c>
      <c r="D27" s="53">
        <f t="shared" si="20"/>
        <v>0</v>
      </c>
      <c r="E27" s="53">
        <f t="shared" si="20"/>
        <v>0</v>
      </c>
      <c r="F27" s="53">
        <f t="shared" si="20"/>
        <v>0</v>
      </c>
      <c r="G27" s="53">
        <f t="shared" si="20"/>
        <v>0</v>
      </c>
      <c r="H27" s="53">
        <f t="shared" si="20"/>
        <v>0</v>
      </c>
      <c r="I27" s="53">
        <f t="shared" si="20"/>
        <v>0</v>
      </c>
      <c r="J27" s="53">
        <f t="shared" si="20"/>
        <v>0</v>
      </c>
      <c r="K27" s="53">
        <f t="shared" si="20"/>
        <v>0</v>
      </c>
      <c r="L27" s="53">
        <f t="shared" si="20"/>
        <v>0</v>
      </c>
      <c r="M27" s="53">
        <f t="shared" si="20"/>
        <v>0</v>
      </c>
      <c r="N27" s="53">
        <f t="shared" si="20"/>
        <v>0</v>
      </c>
      <c r="O27" s="53">
        <f t="shared" si="20"/>
        <v>0</v>
      </c>
      <c r="P27" s="53">
        <f t="shared" si="20"/>
        <v>0</v>
      </c>
      <c r="Q27" s="53">
        <f t="shared" si="20"/>
        <v>0</v>
      </c>
      <c r="R27" s="53">
        <f t="shared" si="20"/>
        <v>0</v>
      </c>
      <c r="S27" s="53">
        <f t="shared" si="20"/>
        <v>0</v>
      </c>
      <c r="T27" s="53">
        <f t="shared" si="20"/>
        <v>0</v>
      </c>
      <c r="U27" s="53">
        <f t="shared" si="20"/>
        <v>0</v>
      </c>
      <c r="V27" s="53">
        <f t="shared" si="20"/>
        <v>0</v>
      </c>
      <c r="W27" s="53">
        <f t="shared" si="20"/>
        <v>0</v>
      </c>
      <c r="X27" s="53">
        <f t="shared" si="20"/>
        <v>40000</v>
      </c>
      <c r="Y27" s="53">
        <f t="shared" si="20"/>
        <v>40000</v>
      </c>
      <c r="Z27" s="53">
        <f t="shared" si="20"/>
        <v>40000</v>
      </c>
      <c r="AA27" s="53">
        <f t="shared" si="20"/>
        <v>40000</v>
      </c>
      <c r="AB27" s="53">
        <f t="shared" si="20"/>
        <v>40000</v>
      </c>
      <c r="AC27" s="53">
        <f t="shared" si="20"/>
        <v>40000</v>
      </c>
      <c r="AD27" s="53">
        <f t="shared" si="20"/>
        <v>40000</v>
      </c>
      <c r="AE27" s="53">
        <f t="shared" si="20"/>
        <v>40000</v>
      </c>
      <c r="AF27" s="53">
        <f t="shared" si="20"/>
        <v>40000</v>
      </c>
      <c r="AG27" s="53">
        <f t="shared" si="20"/>
        <v>40000</v>
      </c>
      <c r="AH27" s="53">
        <f t="shared" si="20"/>
        <v>40000</v>
      </c>
      <c r="AI27" s="53">
        <f t="shared" ref="AI27:BN27" si="21">AI9+AI15+AI21</f>
        <v>40000</v>
      </c>
      <c r="AJ27" s="53">
        <f t="shared" si="21"/>
        <v>40000</v>
      </c>
      <c r="AK27" s="53">
        <f t="shared" si="21"/>
        <v>40000</v>
      </c>
      <c r="AL27" s="53">
        <f t="shared" si="21"/>
        <v>40000</v>
      </c>
      <c r="AM27" s="53">
        <f t="shared" si="21"/>
        <v>70000</v>
      </c>
      <c r="AN27" s="53">
        <f t="shared" si="21"/>
        <v>70000</v>
      </c>
      <c r="AO27" s="53">
        <f t="shared" si="21"/>
        <v>70000</v>
      </c>
      <c r="AP27" s="53">
        <f t="shared" si="21"/>
        <v>70000</v>
      </c>
      <c r="AQ27" s="53">
        <f t="shared" si="21"/>
        <v>70000</v>
      </c>
      <c r="AR27" s="53">
        <f t="shared" si="21"/>
        <v>70000</v>
      </c>
      <c r="AS27" s="53">
        <f t="shared" si="21"/>
        <v>70000</v>
      </c>
      <c r="AT27" s="53">
        <f t="shared" si="21"/>
        <v>70000</v>
      </c>
      <c r="AU27" s="53">
        <f t="shared" si="21"/>
        <v>70000</v>
      </c>
      <c r="AV27" s="53">
        <f t="shared" si="21"/>
        <v>70000</v>
      </c>
      <c r="AW27" s="53">
        <f t="shared" si="21"/>
        <v>70000</v>
      </c>
      <c r="AX27" s="53">
        <f t="shared" si="21"/>
        <v>70000</v>
      </c>
      <c r="AY27" s="53">
        <f t="shared" si="21"/>
        <v>70000</v>
      </c>
      <c r="AZ27" s="53">
        <f t="shared" si="21"/>
        <v>70000</v>
      </c>
      <c r="BA27" s="53">
        <f t="shared" si="21"/>
        <v>70000</v>
      </c>
      <c r="BB27" s="53">
        <f t="shared" si="21"/>
        <v>70000</v>
      </c>
      <c r="BC27" s="53">
        <f t="shared" si="21"/>
        <v>70000</v>
      </c>
      <c r="BD27" s="53">
        <f t="shared" si="21"/>
        <v>70000</v>
      </c>
      <c r="BE27" s="53">
        <f t="shared" si="21"/>
        <v>100000</v>
      </c>
      <c r="BF27" s="53">
        <f t="shared" si="21"/>
        <v>100000</v>
      </c>
      <c r="BG27" s="53">
        <f t="shared" si="21"/>
        <v>100000</v>
      </c>
      <c r="BH27" s="53">
        <f t="shared" si="21"/>
        <v>100000</v>
      </c>
      <c r="BI27" s="53">
        <f t="shared" si="21"/>
        <v>100000</v>
      </c>
      <c r="BJ27" s="53">
        <f t="shared" si="21"/>
        <v>100000</v>
      </c>
      <c r="BK27" s="53">
        <f t="shared" si="21"/>
        <v>100000</v>
      </c>
      <c r="BL27" s="53">
        <f t="shared" si="21"/>
        <v>100000</v>
      </c>
      <c r="BM27" s="53">
        <f t="shared" si="21"/>
        <v>100000</v>
      </c>
      <c r="BN27" s="53">
        <f t="shared" si="21"/>
        <v>100000</v>
      </c>
      <c r="BO27" s="53">
        <f t="shared" ref="BO27:CT27" si="22">BO9+BO15+BO21</f>
        <v>100000</v>
      </c>
      <c r="BP27" s="53">
        <f t="shared" si="22"/>
        <v>100000</v>
      </c>
      <c r="BQ27" s="53">
        <f t="shared" si="22"/>
        <v>100000</v>
      </c>
      <c r="BR27" s="53">
        <f t="shared" si="22"/>
        <v>100000</v>
      </c>
      <c r="BS27" s="53">
        <f t="shared" si="22"/>
        <v>100000</v>
      </c>
      <c r="BT27" s="53">
        <f t="shared" si="22"/>
        <v>100000</v>
      </c>
      <c r="BU27" s="53">
        <f t="shared" si="22"/>
        <v>100000</v>
      </c>
      <c r="BV27" s="53">
        <f t="shared" si="22"/>
        <v>100000</v>
      </c>
      <c r="BW27" s="53">
        <f t="shared" si="22"/>
        <v>100000</v>
      </c>
      <c r="BX27" s="53">
        <f t="shared" si="22"/>
        <v>100000</v>
      </c>
      <c r="BY27" s="53">
        <f t="shared" si="22"/>
        <v>100000</v>
      </c>
      <c r="BZ27" s="53">
        <f t="shared" si="22"/>
        <v>100000</v>
      </c>
      <c r="CA27" s="53">
        <f t="shared" si="22"/>
        <v>100000</v>
      </c>
      <c r="CB27" s="53">
        <f t="shared" si="22"/>
        <v>100000</v>
      </c>
      <c r="CC27" s="53">
        <f t="shared" si="22"/>
        <v>100000</v>
      </c>
      <c r="CD27" s="53">
        <f t="shared" si="22"/>
        <v>100000</v>
      </c>
      <c r="CE27" s="53">
        <f t="shared" si="22"/>
        <v>100000</v>
      </c>
      <c r="CF27" s="53">
        <f t="shared" si="22"/>
        <v>100000</v>
      </c>
      <c r="CG27" s="53">
        <f t="shared" si="22"/>
        <v>100000</v>
      </c>
      <c r="CH27" s="53">
        <f t="shared" si="22"/>
        <v>100000</v>
      </c>
      <c r="CI27" s="53">
        <f t="shared" si="22"/>
        <v>100000</v>
      </c>
      <c r="CJ27" s="53">
        <f t="shared" si="22"/>
        <v>100000</v>
      </c>
      <c r="CK27" s="53">
        <f t="shared" si="22"/>
        <v>100000</v>
      </c>
      <c r="CL27" s="53">
        <f t="shared" si="22"/>
        <v>100000</v>
      </c>
      <c r="CM27" s="53">
        <f t="shared" si="22"/>
        <v>100000</v>
      </c>
      <c r="CN27" s="53">
        <f t="shared" si="22"/>
        <v>100000</v>
      </c>
      <c r="CO27" s="53">
        <f t="shared" si="22"/>
        <v>100000</v>
      </c>
      <c r="CP27" s="53">
        <f t="shared" si="22"/>
        <v>100000</v>
      </c>
      <c r="CQ27" s="53">
        <f t="shared" si="22"/>
        <v>100000</v>
      </c>
      <c r="CR27" s="53">
        <f t="shared" si="22"/>
        <v>100000</v>
      </c>
      <c r="CS27" s="53">
        <f t="shared" si="22"/>
        <v>100000</v>
      </c>
      <c r="CT27" s="53">
        <f t="shared" si="22"/>
        <v>100000</v>
      </c>
      <c r="CU27" s="53">
        <f t="shared" ref="CU27:EE27" si="23">CU9+CU15+CU21</f>
        <v>100000</v>
      </c>
      <c r="CV27" s="53">
        <f t="shared" si="23"/>
        <v>100000</v>
      </c>
      <c r="CW27" s="53">
        <f t="shared" si="23"/>
        <v>100000</v>
      </c>
      <c r="CX27" s="53">
        <f t="shared" si="23"/>
        <v>100000</v>
      </c>
      <c r="CY27" s="53">
        <f t="shared" si="23"/>
        <v>100000</v>
      </c>
      <c r="CZ27" s="53">
        <f t="shared" si="23"/>
        <v>100000</v>
      </c>
      <c r="DA27" s="53">
        <f t="shared" si="23"/>
        <v>100000</v>
      </c>
      <c r="DB27" s="53">
        <f t="shared" si="23"/>
        <v>100000</v>
      </c>
      <c r="DC27" s="53">
        <f t="shared" si="23"/>
        <v>100000</v>
      </c>
      <c r="DD27" s="53">
        <f t="shared" si="23"/>
        <v>100000</v>
      </c>
      <c r="DE27" s="53">
        <f t="shared" si="23"/>
        <v>100000</v>
      </c>
      <c r="DF27" s="53">
        <f t="shared" si="23"/>
        <v>100000</v>
      </c>
      <c r="DG27" s="53">
        <f t="shared" si="23"/>
        <v>100000</v>
      </c>
      <c r="DH27" s="53">
        <f t="shared" si="23"/>
        <v>100000</v>
      </c>
      <c r="DI27" s="53">
        <f t="shared" si="23"/>
        <v>100000</v>
      </c>
      <c r="DJ27" s="53">
        <f t="shared" si="23"/>
        <v>100000</v>
      </c>
      <c r="DK27" s="53">
        <f t="shared" si="23"/>
        <v>100000</v>
      </c>
      <c r="DL27" s="53">
        <f t="shared" si="23"/>
        <v>100000</v>
      </c>
      <c r="DM27" s="53">
        <f t="shared" si="23"/>
        <v>100000</v>
      </c>
      <c r="DN27" s="53">
        <f t="shared" si="23"/>
        <v>100000</v>
      </c>
      <c r="DO27" s="53">
        <f t="shared" si="23"/>
        <v>100000</v>
      </c>
      <c r="DP27" s="53">
        <f t="shared" si="23"/>
        <v>100000</v>
      </c>
      <c r="DQ27" s="53">
        <f t="shared" si="23"/>
        <v>100000</v>
      </c>
      <c r="DR27" s="53">
        <f t="shared" si="23"/>
        <v>100000</v>
      </c>
      <c r="DS27" s="53">
        <f t="shared" si="23"/>
        <v>100000</v>
      </c>
      <c r="DT27" s="53">
        <f t="shared" si="23"/>
        <v>100000</v>
      </c>
      <c r="DU27" s="53">
        <f t="shared" si="23"/>
        <v>100000</v>
      </c>
      <c r="DV27" s="53">
        <f t="shared" si="23"/>
        <v>100000</v>
      </c>
      <c r="DW27" s="53">
        <f t="shared" si="23"/>
        <v>100000</v>
      </c>
      <c r="DX27" s="53">
        <f t="shared" si="23"/>
        <v>100000</v>
      </c>
      <c r="DY27" s="53">
        <f t="shared" si="23"/>
        <v>100000</v>
      </c>
      <c r="DZ27" s="53">
        <f t="shared" si="23"/>
        <v>100000</v>
      </c>
      <c r="EA27" s="53">
        <f t="shared" si="23"/>
        <v>100000</v>
      </c>
      <c r="EB27" s="53">
        <f t="shared" si="23"/>
        <v>100000</v>
      </c>
      <c r="EC27" s="53">
        <f t="shared" si="23"/>
        <v>100000</v>
      </c>
      <c r="ED27" s="53">
        <f t="shared" si="23"/>
        <v>100000</v>
      </c>
      <c r="EE27" s="53">
        <f t="shared" si="23"/>
        <v>100000</v>
      </c>
    </row>
    <row r="28" spans="1:135" x14ac:dyDescent="0.25">
      <c r="A28" s="46" t="s">
        <v>224</v>
      </c>
      <c r="C28" s="53">
        <f t="shared" ref="C28:AH28" si="24">C10+C16+C22</f>
        <v>0</v>
      </c>
      <c r="D28" s="53">
        <f t="shared" si="24"/>
        <v>0</v>
      </c>
      <c r="E28" s="53">
        <f t="shared" si="24"/>
        <v>0</v>
      </c>
      <c r="F28" s="53">
        <f t="shared" si="24"/>
        <v>0</v>
      </c>
      <c r="G28" s="53">
        <f t="shared" si="24"/>
        <v>0</v>
      </c>
      <c r="H28" s="53">
        <f t="shared" si="24"/>
        <v>0</v>
      </c>
      <c r="I28" s="53">
        <f t="shared" si="24"/>
        <v>0</v>
      </c>
      <c r="J28" s="53">
        <f t="shared" si="24"/>
        <v>0</v>
      </c>
      <c r="K28" s="53">
        <f t="shared" si="24"/>
        <v>0</v>
      </c>
      <c r="L28" s="53">
        <f t="shared" si="24"/>
        <v>0</v>
      </c>
      <c r="M28" s="53">
        <f t="shared" si="24"/>
        <v>0</v>
      </c>
      <c r="N28" s="53">
        <f t="shared" si="24"/>
        <v>0</v>
      </c>
      <c r="O28" s="53">
        <f t="shared" si="24"/>
        <v>0</v>
      </c>
      <c r="P28" s="53">
        <f t="shared" si="24"/>
        <v>0</v>
      </c>
      <c r="Q28" s="53">
        <f t="shared" si="24"/>
        <v>0</v>
      </c>
      <c r="R28" s="53">
        <f t="shared" si="24"/>
        <v>0</v>
      </c>
      <c r="S28" s="53">
        <f t="shared" si="24"/>
        <v>0</v>
      </c>
      <c r="T28" s="53">
        <f t="shared" si="24"/>
        <v>0</v>
      </c>
      <c r="U28" s="53">
        <f t="shared" si="24"/>
        <v>0</v>
      </c>
      <c r="V28" s="53">
        <f t="shared" si="24"/>
        <v>0</v>
      </c>
      <c r="W28" s="53">
        <f t="shared" si="24"/>
        <v>0</v>
      </c>
      <c r="X28" s="53">
        <f t="shared" si="24"/>
        <v>12000</v>
      </c>
      <c r="Y28" s="53">
        <f t="shared" si="24"/>
        <v>16000</v>
      </c>
      <c r="Z28" s="53">
        <f t="shared" si="24"/>
        <v>20000</v>
      </c>
      <c r="AA28" s="53">
        <f t="shared" si="24"/>
        <v>24000</v>
      </c>
      <c r="AB28" s="53">
        <f t="shared" si="24"/>
        <v>28000</v>
      </c>
      <c r="AC28" s="53">
        <f t="shared" si="24"/>
        <v>32000</v>
      </c>
      <c r="AD28" s="53">
        <f t="shared" si="24"/>
        <v>36000</v>
      </c>
      <c r="AE28" s="53">
        <f t="shared" si="24"/>
        <v>38000</v>
      </c>
      <c r="AF28" s="53">
        <f t="shared" si="24"/>
        <v>38000</v>
      </c>
      <c r="AG28" s="53">
        <f t="shared" si="24"/>
        <v>38000</v>
      </c>
      <c r="AH28" s="53">
        <f t="shared" si="24"/>
        <v>38000</v>
      </c>
      <c r="AI28" s="53">
        <f t="shared" ref="AI28:BN28" si="25">AI10+AI16+AI22</f>
        <v>38000</v>
      </c>
      <c r="AJ28" s="53">
        <f t="shared" si="25"/>
        <v>38000</v>
      </c>
      <c r="AK28" s="53">
        <f t="shared" si="25"/>
        <v>38000</v>
      </c>
      <c r="AL28" s="53">
        <f t="shared" si="25"/>
        <v>38000</v>
      </c>
      <c r="AM28" s="53">
        <f t="shared" si="25"/>
        <v>50000</v>
      </c>
      <c r="AN28" s="53">
        <f t="shared" si="25"/>
        <v>54000</v>
      </c>
      <c r="AO28" s="53">
        <f t="shared" si="25"/>
        <v>58000</v>
      </c>
      <c r="AP28" s="53">
        <f t="shared" si="25"/>
        <v>62000</v>
      </c>
      <c r="AQ28" s="53">
        <f t="shared" si="25"/>
        <v>66000</v>
      </c>
      <c r="AR28" s="53">
        <f t="shared" si="25"/>
        <v>66500</v>
      </c>
      <c r="AS28" s="53">
        <f t="shared" si="25"/>
        <v>66500</v>
      </c>
      <c r="AT28" s="53">
        <f t="shared" si="25"/>
        <v>66500</v>
      </c>
      <c r="AU28" s="53">
        <f t="shared" si="25"/>
        <v>66500</v>
      </c>
      <c r="AV28" s="53">
        <f t="shared" si="25"/>
        <v>66500</v>
      </c>
      <c r="AW28" s="53">
        <f t="shared" si="25"/>
        <v>66500</v>
      </c>
      <c r="AX28" s="53">
        <f t="shared" si="25"/>
        <v>66500</v>
      </c>
      <c r="AY28" s="53">
        <f t="shared" si="25"/>
        <v>66500</v>
      </c>
      <c r="AZ28" s="53">
        <f t="shared" si="25"/>
        <v>66500</v>
      </c>
      <c r="BA28" s="53">
        <f t="shared" si="25"/>
        <v>66500</v>
      </c>
      <c r="BB28" s="53">
        <f t="shared" si="25"/>
        <v>66500</v>
      </c>
      <c r="BC28" s="53">
        <f t="shared" si="25"/>
        <v>66500</v>
      </c>
      <c r="BD28" s="53">
        <f t="shared" si="25"/>
        <v>66500</v>
      </c>
      <c r="BE28" s="53">
        <f t="shared" si="25"/>
        <v>78500</v>
      </c>
      <c r="BF28" s="53">
        <f t="shared" si="25"/>
        <v>82500</v>
      </c>
      <c r="BG28" s="53">
        <f t="shared" si="25"/>
        <v>86500</v>
      </c>
      <c r="BH28" s="53">
        <f t="shared" si="25"/>
        <v>90500</v>
      </c>
      <c r="BI28" s="53">
        <f t="shared" si="25"/>
        <v>94500</v>
      </c>
      <c r="BJ28" s="53">
        <f t="shared" si="25"/>
        <v>95000</v>
      </c>
      <c r="BK28" s="53">
        <f t="shared" si="25"/>
        <v>95000</v>
      </c>
      <c r="BL28" s="53">
        <f t="shared" si="25"/>
        <v>95000</v>
      </c>
      <c r="BM28" s="53">
        <f t="shared" si="25"/>
        <v>95000</v>
      </c>
      <c r="BN28" s="53">
        <f t="shared" si="25"/>
        <v>95000</v>
      </c>
      <c r="BO28" s="53">
        <f t="shared" ref="BO28:CT28" si="26">BO10+BO16+BO22</f>
        <v>95000</v>
      </c>
      <c r="BP28" s="53">
        <f t="shared" si="26"/>
        <v>95000</v>
      </c>
      <c r="BQ28" s="53">
        <f t="shared" si="26"/>
        <v>95000</v>
      </c>
      <c r="BR28" s="53">
        <f t="shared" si="26"/>
        <v>95000</v>
      </c>
      <c r="BS28" s="53">
        <f t="shared" si="26"/>
        <v>95000</v>
      </c>
      <c r="BT28" s="53">
        <f t="shared" si="26"/>
        <v>95000</v>
      </c>
      <c r="BU28" s="53">
        <f t="shared" si="26"/>
        <v>95000</v>
      </c>
      <c r="BV28" s="53">
        <f t="shared" si="26"/>
        <v>95000</v>
      </c>
      <c r="BW28" s="53">
        <f t="shared" si="26"/>
        <v>95000</v>
      </c>
      <c r="BX28" s="53">
        <f t="shared" si="26"/>
        <v>95000</v>
      </c>
      <c r="BY28" s="53">
        <f t="shared" si="26"/>
        <v>95000</v>
      </c>
      <c r="BZ28" s="53">
        <f t="shared" si="26"/>
        <v>95000</v>
      </c>
      <c r="CA28" s="53">
        <f t="shared" si="26"/>
        <v>95000</v>
      </c>
      <c r="CB28" s="53">
        <f t="shared" si="26"/>
        <v>95000</v>
      </c>
      <c r="CC28" s="53">
        <f t="shared" si="26"/>
        <v>95000</v>
      </c>
      <c r="CD28" s="53">
        <f t="shared" si="26"/>
        <v>95000</v>
      </c>
      <c r="CE28" s="53">
        <f t="shared" si="26"/>
        <v>95000</v>
      </c>
      <c r="CF28" s="53">
        <f t="shared" si="26"/>
        <v>95000</v>
      </c>
      <c r="CG28" s="53">
        <f t="shared" si="26"/>
        <v>95000</v>
      </c>
      <c r="CH28" s="53">
        <f t="shared" si="26"/>
        <v>95000</v>
      </c>
      <c r="CI28" s="53">
        <f t="shared" si="26"/>
        <v>95000</v>
      </c>
      <c r="CJ28" s="53">
        <f t="shared" si="26"/>
        <v>95000</v>
      </c>
      <c r="CK28" s="53">
        <f t="shared" si="26"/>
        <v>95000</v>
      </c>
      <c r="CL28" s="53">
        <f t="shared" si="26"/>
        <v>95000</v>
      </c>
      <c r="CM28" s="53">
        <f t="shared" si="26"/>
        <v>95000</v>
      </c>
      <c r="CN28" s="53">
        <f t="shared" si="26"/>
        <v>95000</v>
      </c>
      <c r="CO28" s="53">
        <f t="shared" si="26"/>
        <v>95000</v>
      </c>
      <c r="CP28" s="53">
        <f t="shared" si="26"/>
        <v>95000</v>
      </c>
      <c r="CQ28" s="53">
        <f t="shared" si="26"/>
        <v>95000</v>
      </c>
      <c r="CR28" s="53">
        <f t="shared" si="26"/>
        <v>95000</v>
      </c>
      <c r="CS28" s="53">
        <f t="shared" si="26"/>
        <v>95000</v>
      </c>
      <c r="CT28" s="53">
        <f t="shared" si="26"/>
        <v>95000</v>
      </c>
      <c r="CU28" s="53">
        <f t="shared" ref="CU28:EE28" si="27">CU10+CU16+CU22</f>
        <v>95000</v>
      </c>
      <c r="CV28" s="53">
        <f t="shared" si="27"/>
        <v>95000</v>
      </c>
      <c r="CW28" s="53">
        <f t="shared" si="27"/>
        <v>95000</v>
      </c>
      <c r="CX28" s="53">
        <f t="shared" si="27"/>
        <v>95000</v>
      </c>
      <c r="CY28" s="53">
        <f t="shared" si="27"/>
        <v>95000</v>
      </c>
      <c r="CZ28" s="53">
        <f t="shared" si="27"/>
        <v>95000</v>
      </c>
      <c r="DA28" s="53">
        <f t="shared" si="27"/>
        <v>95000</v>
      </c>
      <c r="DB28" s="53">
        <f t="shared" si="27"/>
        <v>95000</v>
      </c>
      <c r="DC28" s="53">
        <f t="shared" si="27"/>
        <v>95000</v>
      </c>
      <c r="DD28" s="53">
        <f t="shared" si="27"/>
        <v>95000</v>
      </c>
      <c r="DE28" s="53">
        <f t="shared" si="27"/>
        <v>95000</v>
      </c>
      <c r="DF28" s="53">
        <f t="shared" si="27"/>
        <v>95000</v>
      </c>
      <c r="DG28" s="53">
        <f t="shared" si="27"/>
        <v>95000</v>
      </c>
      <c r="DH28" s="53">
        <f t="shared" si="27"/>
        <v>95000</v>
      </c>
      <c r="DI28" s="53">
        <f t="shared" si="27"/>
        <v>95000</v>
      </c>
      <c r="DJ28" s="53">
        <f t="shared" si="27"/>
        <v>95000</v>
      </c>
      <c r="DK28" s="53">
        <f t="shared" si="27"/>
        <v>95000</v>
      </c>
      <c r="DL28" s="53">
        <f t="shared" si="27"/>
        <v>95000</v>
      </c>
      <c r="DM28" s="53">
        <f t="shared" si="27"/>
        <v>95000</v>
      </c>
      <c r="DN28" s="53">
        <f t="shared" si="27"/>
        <v>95000</v>
      </c>
      <c r="DO28" s="53">
        <f t="shared" si="27"/>
        <v>95000</v>
      </c>
      <c r="DP28" s="53">
        <f t="shared" si="27"/>
        <v>95000</v>
      </c>
      <c r="DQ28" s="53">
        <f t="shared" si="27"/>
        <v>95000</v>
      </c>
      <c r="DR28" s="53">
        <f t="shared" si="27"/>
        <v>95000</v>
      </c>
      <c r="DS28" s="53">
        <f t="shared" si="27"/>
        <v>95000</v>
      </c>
      <c r="DT28" s="53">
        <f t="shared" si="27"/>
        <v>95000</v>
      </c>
      <c r="DU28" s="53">
        <f t="shared" si="27"/>
        <v>95000</v>
      </c>
      <c r="DV28" s="53">
        <f t="shared" si="27"/>
        <v>95000</v>
      </c>
      <c r="DW28" s="53">
        <f t="shared" si="27"/>
        <v>95000</v>
      </c>
      <c r="DX28" s="53">
        <f t="shared" si="27"/>
        <v>95000</v>
      </c>
      <c r="DY28" s="53">
        <f t="shared" si="27"/>
        <v>95000</v>
      </c>
      <c r="DZ28" s="53">
        <f t="shared" si="27"/>
        <v>95000</v>
      </c>
      <c r="EA28" s="53">
        <f t="shared" si="27"/>
        <v>95000</v>
      </c>
      <c r="EB28" s="53">
        <f t="shared" si="27"/>
        <v>95000</v>
      </c>
      <c r="EC28" s="53">
        <f t="shared" si="27"/>
        <v>95000</v>
      </c>
      <c r="ED28" s="53">
        <f t="shared" si="27"/>
        <v>95000</v>
      </c>
      <c r="EE28" s="53">
        <f t="shared" si="27"/>
        <v>95000</v>
      </c>
    </row>
    <row r="29" spans="1:135" x14ac:dyDescent="0.25">
      <c r="A29" s="54" t="s">
        <v>225</v>
      </c>
      <c r="C29" s="52">
        <f t="shared" ref="C29:AH29" si="28">C11+C17+C23</f>
        <v>0</v>
      </c>
      <c r="D29" s="52">
        <f t="shared" si="28"/>
        <v>0</v>
      </c>
      <c r="E29" s="52">
        <f t="shared" si="28"/>
        <v>0</v>
      </c>
      <c r="F29" s="52">
        <f t="shared" si="28"/>
        <v>0</v>
      </c>
      <c r="G29" s="52">
        <f t="shared" si="28"/>
        <v>0</v>
      </c>
      <c r="H29" s="52">
        <f t="shared" si="28"/>
        <v>0</v>
      </c>
      <c r="I29" s="52">
        <f t="shared" si="28"/>
        <v>0</v>
      </c>
      <c r="J29" s="52">
        <f t="shared" si="28"/>
        <v>0</v>
      </c>
      <c r="K29" s="52">
        <f t="shared" si="28"/>
        <v>0</v>
      </c>
      <c r="L29" s="52">
        <f t="shared" si="28"/>
        <v>0</v>
      </c>
      <c r="M29" s="52">
        <f t="shared" si="28"/>
        <v>0</v>
      </c>
      <c r="N29" s="52">
        <f t="shared" si="28"/>
        <v>0</v>
      </c>
      <c r="O29" s="52">
        <f t="shared" si="28"/>
        <v>0</v>
      </c>
      <c r="P29" s="52">
        <f t="shared" si="28"/>
        <v>0</v>
      </c>
      <c r="Q29" s="52">
        <f t="shared" si="28"/>
        <v>0</v>
      </c>
      <c r="R29" s="52">
        <f t="shared" si="28"/>
        <v>0</v>
      </c>
      <c r="S29" s="52">
        <f t="shared" si="28"/>
        <v>0</v>
      </c>
      <c r="T29" s="52">
        <f t="shared" si="28"/>
        <v>0</v>
      </c>
      <c r="U29" s="52">
        <f t="shared" si="28"/>
        <v>0</v>
      </c>
      <c r="V29" s="52">
        <f t="shared" si="28"/>
        <v>0</v>
      </c>
      <c r="W29" s="52">
        <f t="shared" si="28"/>
        <v>0</v>
      </c>
      <c r="X29" s="52">
        <f t="shared" si="28"/>
        <v>12000</v>
      </c>
      <c r="Y29" s="52">
        <f t="shared" si="28"/>
        <v>4000</v>
      </c>
      <c r="Z29" s="52">
        <f t="shared" si="28"/>
        <v>4000</v>
      </c>
      <c r="AA29" s="52">
        <f t="shared" si="28"/>
        <v>4000</v>
      </c>
      <c r="AB29" s="52">
        <f t="shared" si="28"/>
        <v>4000</v>
      </c>
      <c r="AC29" s="52">
        <f t="shared" si="28"/>
        <v>4000</v>
      </c>
      <c r="AD29" s="52">
        <f t="shared" si="28"/>
        <v>4000</v>
      </c>
      <c r="AE29" s="52">
        <f t="shared" si="28"/>
        <v>2000</v>
      </c>
      <c r="AF29" s="52">
        <f t="shared" si="28"/>
        <v>0</v>
      </c>
      <c r="AG29" s="52">
        <f t="shared" si="28"/>
        <v>0</v>
      </c>
      <c r="AH29" s="52">
        <f t="shared" si="28"/>
        <v>0</v>
      </c>
      <c r="AI29" s="52">
        <f t="shared" ref="AI29:BN29" si="29">AI11+AI17+AI23</f>
        <v>0</v>
      </c>
      <c r="AJ29" s="52">
        <f t="shared" si="29"/>
        <v>0</v>
      </c>
      <c r="AK29" s="52">
        <f t="shared" si="29"/>
        <v>0</v>
      </c>
      <c r="AL29" s="52">
        <f t="shared" si="29"/>
        <v>0</v>
      </c>
      <c r="AM29" s="52">
        <f t="shared" si="29"/>
        <v>12000</v>
      </c>
      <c r="AN29" s="52">
        <f t="shared" si="29"/>
        <v>4000</v>
      </c>
      <c r="AO29" s="52">
        <f t="shared" si="29"/>
        <v>4000</v>
      </c>
      <c r="AP29" s="52">
        <f t="shared" si="29"/>
        <v>4000</v>
      </c>
      <c r="AQ29" s="52">
        <f t="shared" si="29"/>
        <v>4000</v>
      </c>
      <c r="AR29" s="52">
        <f t="shared" si="29"/>
        <v>500</v>
      </c>
      <c r="AS29" s="52">
        <f t="shared" si="29"/>
        <v>0</v>
      </c>
      <c r="AT29" s="52">
        <f t="shared" si="29"/>
        <v>0</v>
      </c>
      <c r="AU29" s="52">
        <f t="shared" si="29"/>
        <v>0</v>
      </c>
      <c r="AV29" s="52">
        <f t="shared" si="29"/>
        <v>0</v>
      </c>
      <c r="AW29" s="52">
        <f t="shared" si="29"/>
        <v>0</v>
      </c>
      <c r="AX29" s="52">
        <f t="shared" si="29"/>
        <v>0</v>
      </c>
      <c r="AY29" s="52">
        <f t="shared" si="29"/>
        <v>0</v>
      </c>
      <c r="AZ29" s="52">
        <f t="shared" si="29"/>
        <v>0</v>
      </c>
      <c r="BA29" s="52">
        <f t="shared" si="29"/>
        <v>0</v>
      </c>
      <c r="BB29" s="52">
        <f t="shared" si="29"/>
        <v>0</v>
      </c>
      <c r="BC29" s="52">
        <f t="shared" si="29"/>
        <v>0</v>
      </c>
      <c r="BD29" s="52">
        <f t="shared" si="29"/>
        <v>0</v>
      </c>
      <c r="BE29" s="52">
        <f t="shared" si="29"/>
        <v>12000</v>
      </c>
      <c r="BF29" s="52">
        <f t="shared" si="29"/>
        <v>4000</v>
      </c>
      <c r="BG29" s="52">
        <f t="shared" si="29"/>
        <v>4000</v>
      </c>
      <c r="BH29" s="52">
        <f t="shared" si="29"/>
        <v>4000</v>
      </c>
      <c r="BI29" s="52">
        <f t="shared" si="29"/>
        <v>4000</v>
      </c>
      <c r="BJ29" s="52">
        <f t="shared" si="29"/>
        <v>500</v>
      </c>
      <c r="BK29" s="52">
        <f t="shared" si="29"/>
        <v>0</v>
      </c>
      <c r="BL29" s="52">
        <f t="shared" si="29"/>
        <v>0</v>
      </c>
      <c r="BM29" s="52">
        <f t="shared" si="29"/>
        <v>0</v>
      </c>
      <c r="BN29" s="52">
        <f t="shared" si="29"/>
        <v>0</v>
      </c>
      <c r="BO29" s="52">
        <f t="shared" ref="BO29:CT29" si="30">BO11+BO17+BO23</f>
        <v>0</v>
      </c>
      <c r="BP29" s="52">
        <f t="shared" si="30"/>
        <v>0</v>
      </c>
      <c r="BQ29" s="52">
        <f t="shared" si="30"/>
        <v>0</v>
      </c>
      <c r="BR29" s="52">
        <f t="shared" si="30"/>
        <v>0</v>
      </c>
      <c r="BS29" s="52">
        <f t="shared" si="30"/>
        <v>0</v>
      </c>
      <c r="BT29" s="52">
        <f t="shared" si="30"/>
        <v>0</v>
      </c>
      <c r="BU29" s="52">
        <f t="shared" si="30"/>
        <v>0</v>
      </c>
      <c r="BV29" s="52">
        <f t="shared" si="30"/>
        <v>0</v>
      </c>
      <c r="BW29" s="52">
        <f t="shared" si="30"/>
        <v>0</v>
      </c>
      <c r="BX29" s="52">
        <f t="shared" si="30"/>
        <v>0</v>
      </c>
      <c r="BY29" s="52">
        <f t="shared" si="30"/>
        <v>0</v>
      </c>
      <c r="BZ29" s="52">
        <f t="shared" si="30"/>
        <v>0</v>
      </c>
      <c r="CA29" s="52">
        <f t="shared" si="30"/>
        <v>0</v>
      </c>
      <c r="CB29" s="52">
        <f t="shared" si="30"/>
        <v>0</v>
      </c>
      <c r="CC29" s="52">
        <f t="shared" si="30"/>
        <v>0</v>
      </c>
      <c r="CD29" s="52">
        <f t="shared" si="30"/>
        <v>0</v>
      </c>
      <c r="CE29" s="52">
        <f t="shared" si="30"/>
        <v>0</v>
      </c>
      <c r="CF29" s="52">
        <f t="shared" si="30"/>
        <v>0</v>
      </c>
      <c r="CG29" s="52">
        <f t="shared" si="30"/>
        <v>0</v>
      </c>
      <c r="CH29" s="52">
        <f t="shared" si="30"/>
        <v>0</v>
      </c>
      <c r="CI29" s="52">
        <f t="shared" si="30"/>
        <v>0</v>
      </c>
      <c r="CJ29" s="52">
        <f t="shared" si="30"/>
        <v>0</v>
      </c>
      <c r="CK29" s="52">
        <f t="shared" si="30"/>
        <v>0</v>
      </c>
      <c r="CL29" s="52">
        <f t="shared" si="30"/>
        <v>0</v>
      </c>
      <c r="CM29" s="52">
        <f t="shared" si="30"/>
        <v>0</v>
      </c>
      <c r="CN29" s="52">
        <f t="shared" si="30"/>
        <v>0</v>
      </c>
      <c r="CO29" s="52">
        <f t="shared" si="30"/>
        <v>0</v>
      </c>
      <c r="CP29" s="52">
        <f t="shared" si="30"/>
        <v>0</v>
      </c>
      <c r="CQ29" s="52">
        <f t="shared" si="30"/>
        <v>0</v>
      </c>
      <c r="CR29" s="52">
        <f t="shared" si="30"/>
        <v>0</v>
      </c>
      <c r="CS29" s="52">
        <f t="shared" si="30"/>
        <v>0</v>
      </c>
      <c r="CT29" s="52">
        <f t="shared" si="30"/>
        <v>0</v>
      </c>
      <c r="CU29" s="52">
        <f t="shared" ref="CU29:EE29" si="31">CU11+CU17+CU23</f>
        <v>0</v>
      </c>
      <c r="CV29" s="52">
        <f t="shared" si="31"/>
        <v>0</v>
      </c>
      <c r="CW29" s="52">
        <f t="shared" si="31"/>
        <v>0</v>
      </c>
      <c r="CX29" s="52">
        <f t="shared" si="31"/>
        <v>0</v>
      </c>
      <c r="CY29" s="52">
        <f t="shared" si="31"/>
        <v>0</v>
      </c>
      <c r="CZ29" s="52">
        <f t="shared" si="31"/>
        <v>0</v>
      </c>
      <c r="DA29" s="52">
        <f t="shared" si="31"/>
        <v>0</v>
      </c>
      <c r="DB29" s="52">
        <f t="shared" si="31"/>
        <v>0</v>
      </c>
      <c r="DC29" s="52">
        <f t="shared" si="31"/>
        <v>0</v>
      </c>
      <c r="DD29" s="52">
        <f t="shared" si="31"/>
        <v>0</v>
      </c>
      <c r="DE29" s="52">
        <f t="shared" si="31"/>
        <v>0</v>
      </c>
      <c r="DF29" s="52">
        <f t="shared" si="31"/>
        <v>0</v>
      </c>
      <c r="DG29" s="52">
        <f t="shared" si="31"/>
        <v>0</v>
      </c>
      <c r="DH29" s="52">
        <f t="shared" si="31"/>
        <v>0</v>
      </c>
      <c r="DI29" s="52">
        <f t="shared" si="31"/>
        <v>0</v>
      </c>
      <c r="DJ29" s="52">
        <f t="shared" si="31"/>
        <v>0</v>
      </c>
      <c r="DK29" s="52">
        <f t="shared" si="31"/>
        <v>0</v>
      </c>
      <c r="DL29" s="52">
        <f t="shared" si="31"/>
        <v>0</v>
      </c>
      <c r="DM29" s="52">
        <f t="shared" si="31"/>
        <v>0</v>
      </c>
      <c r="DN29" s="52">
        <f t="shared" si="31"/>
        <v>0</v>
      </c>
      <c r="DO29" s="52">
        <f t="shared" si="31"/>
        <v>0</v>
      </c>
      <c r="DP29" s="52">
        <f t="shared" si="31"/>
        <v>0</v>
      </c>
      <c r="DQ29" s="52">
        <f t="shared" si="31"/>
        <v>0</v>
      </c>
      <c r="DR29" s="52">
        <f t="shared" si="31"/>
        <v>0</v>
      </c>
      <c r="DS29" s="52">
        <f t="shared" si="31"/>
        <v>0</v>
      </c>
      <c r="DT29" s="52">
        <f t="shared" si="31"/>
        <v>0</v>
      </c>
      <c r="DU29" s="52">
        <f t="shared" si="31"/>
        <v>0</v>
      </c>
      <c r="DV29" s="52">
        <f t="shared" si="31"/>
        <v>0</v>
      </c>
      <c r="DW29" s="52">
        <f t="shared" si="31"/>
        <v>0</v>
      </c>
      <c r="DX29" s="52">
        <f t="shared" si="31"/>
        <v>0</v>
      </c>
      <c r="DY29" s="52">
        <f t="shared" si="31"/>
        <v>0</v>
      </c>
      <c r="DZ29" s="52">
        <f t="shared" si="31"/>
        <v>0</v>
      </c>
      <c r="EA29" s="52">
        <f t="shared" si="31"/>
        <v>0</v>
      </c>
      <c r="EB29" s="52">
        <f t="shared" si="31"/>
        <v>0</v>
      </c>
      <c r="EC29" s="52">
        <f t="shared" si="31"/>
        <v>0</v>
      </c>
      <c r="ED29" s="52">
        <f t="shared" si="31"/>
        <v>0</v>
      </c>
      <c r="EE29" s="52">
        <f t="shared" si="31"/>
        <v>0</v>
      </c>
    </row>
    <row r="30" spans="1:135" x14ac:dyDescent="0.25">
      <c r="A30" s="54" t="s">
        <v>226</v>
      </c>
      <c r="C30" s="52">
        <f t="shared" ref="C30:AH30" si="32">C12+C18+C24</f>
        <v>0</v>
      </c>
      <c r="D30" s="52">
        <f t="shared" si="32"/>
        <v>0</v>
      </c>
      <c r="E30" s="52">
        <f t="shared" si="32"/>
        <v>0</v>
      </c>
      <c r="F30" s="52">
        <f t="shared" si="32"/>
        <v>0</v>
      </c>
      <c r="G30" s="52">
        <f t="shared" si="32"/>
        <v>0</v>
      </c>
      <c r="H30" s="52">
        <f t="shared" si="32"/>
        <v>0</v>
      </c>
      <c r="I30" s="52">
        <f t="shared" si="32"/>
        <v>0</v>
      </c>
      <c r="J30" s="52">
        <f t="shared" si="32"/>
        <v>0</v>
      </c>
      <c r="K30" s="52">
        <f t="shared" si="32"/>
        <v>0</v>
      </c>
      <c r="L30" s="52">
        <f t="shared" si="32"/>
        <v>0</v>
      </c>
      <c r="M30" s="52">
        <f t="shared" si="32"/>
        <v>0</v>
      </c>
      <c r="N30" s="52">
        <f t="shared" si="32"/>
        <v>0</v>
      </c>
      <c r="O30" s="52">
        <f t="shared" si="32"/>
        <v>0</v>
      </c>
      <c r="P30" s="52">
        <f t="shared" si="32"/>
        <v>0</v>
      </c>
      <c r="Q30" s="52">
        <f t="shared" si="32"/>
        <v>0</v>
      </c>
      <c r="R30" s="52">
        <f t="shared" si="32"/>
        <v>0</v>
      </c>
      <c r="S30" s="52">
        <f t="shared" si="32"/>
        <v>0</v>
      </c>
      <c r="T30" s="52">
        <f t="shared" si="32"/>
        <v>0</v>
      </c>
      <c r="U30" s="52">
        <f t="shared" si="32"/>
        <v>0</v>
      </c>
      <c r="V30" s="52">
        <f t="shared" si="32"/>
        <v>0</v>
      </c>
      <c r="W30" s="52">
        <f t="shared" si="32"/>
        <v>0</v>
      </c>
      <c r="X30" s="52">
        <f t="shared" si="32"/>
        <v>0</v>
      </c>
      <c r="Y30" s="52">
        <f t="shared" si="32"/>
        <v>0</v>
      </c>
      <c r="Z30" s="52">
        <f t="shared" si="32"/>
        <v>0</v>
      </c>
      <c r="AA30" s="52">
        <f t="shared" si="32"/>
        <v>0</v>
      </c>
      <c r="AB30" s="52">
        <f t="shared" si="32"/>
        <v>0</v>
      </c>
      <c r="AC30" s="52">
        <f t="shared" si="32"/>
        <v>0</v>
      </c>
      <c r="AD30" s="52">
        <f t="shared" si="32"/>
        <v>0</v>
      </c>
      <c r="AE30" s="52">
        <f t="shared" si="32"/>
        <v>0</v>
      </c>
      <c r="AF30" s="52">
        <f t="shared" si="32"/>
        <v>0</v>
      </c>
      <c r="AG30" s="52">
        <f t="shared" si="32"/>
        <v>0</v>
      </c>
      <c r="AH30" s="52">
        <f t="shared" si="32"/>
        <v>0</v>
      </c>
      <c r="AI30" s="52">
        <f t="shared" ref="AI30:BN30" si="33">AI12+AI18+AI24</f>
        <v>0</v>
      </c>
      <c r="AJ30" s="52">
        <f t="shared" si="33"/>
        <v>0</v>
      </c>
      <c r="AK30" s="52">
        <f t="shared" si="33"/>
        <v>0</v>
      </c>
      <c r="AL30" s="52">
        <f t="shared" si="33"/>
        <v>0</v>
      </c>
      <c r="AM30" s="52">
        <f t="shared" si="33"/>
        <v>0</v>
      </c>
      <c r="AN30" s="52">
        <f t="shared" si="33"/>
        <v>0</v>
      </c>
      <c r="AO30" s="52">
        <f t="shared" si="33"/>
        <v>0</v>
      </c>
      <c r="AP30" s="52">
        <f t="shared" si="33"/>
        <v>0</v>
      </c>
      <c r="AQ30" s="52">
        <f t="shared" si="33"/>
        <v>0</v>
      </c>
      <c r="AR30" s="52">
        <f t="shared" si="33"/>
        <v>0</v>
      </c>
      <c r="AS30" s="52">
        <f t="shared" si="33"/>
        <v>0</v>
      </c>
      <c r="AT30" s="52">
        <f t="shared" si="33"/>
        <v>0</v>
      </c>
      <c r="AU30" s="52">
        <f t="shared" si="33"/>
        <v>0</v>
      </c>
      <c r="AV30" s="52">
        <f t="shared" si="33"/>
        <v>0</v>
      </c>
      <c r="AW30" s="52">
        <f t="shared" si="33"/>
        <v>0</v>
      </c>
      <c r="AX30" s="52">
        <f t="shared" si="33"/>
        <v>0</v>
      </c>
      <c r="AY30" s="52">
        <f t="shared" si="33"/>
        <v>0</v>
      </c>
      <c r="AZ30" s="52">
        <f t="shared" si="33"/>
        <v>0</v>
      </c>
      <c r="BA30" s="52">
        <f t="shared" si="33"/>
        <v>0</v>
      </c>
      <c r="BB30" s="52">
        <f t="shared" si="33"/>
        <v>0</v>
      </c>
      <c r="BC30" s="52">
        <f t="shared" si="33"/>
        <v>0</v>
      </c>
      <c r="BD30" s="52">
        <f t="shared" si="33"/>
        <v>0</v>
      </c>
      <c r="BE30" s="52">
        <f t="shared" si="33"/>
        <v>0</v>
      </c>
      <c r="BF30" s="52">
        <f t="shared" si="33"/>
        <v>0</v>
      </c>
      <c r="BG30" s="52">
        <f t="shared" si="33"/>
        <v>0</v>
      </c>
      <c r="BH30" s="52">
        <f t="shared" si="33"/>
        <v>1055.5555555555557</v>
      </c>
      <c r="BI30" s="52">
        <f t="shared" si="33"/>
        <v>1055.5555555555557</v>
      </c>
      <c r="BJ30" s="52">
        <f t="shared" si="33"/>
        <v>1055.5555555555557</v>
      </c>
      <c r="BK30" s="52">
        <f t="shared" si="33"/>
        <v>1055.5555555555557</v>
      </c>
      <c r="BL30" s="52">
        <f t="shared" si="33"/>
        <v>1055.5555555555557</v>
      </c>
      <c r="BM30" s="52">
        <f t="shared" si="33"/>
        <v>1055.5555555555557</v>
      </c>
      <c r="BN30" s="52">
        <f t="shared" si="33"/>
        <v>1055.5555555555557</v>
      </c>
      <c r="BO30" s="52">
        <f t="shared" ref="BO30:CT30" si="34">BO12+BO18+BO24</f>
        <v>1055.5555555555557</v>
      </c>
      <c r="BP30" s="52">
        <f t="shared" si="34"/>
        <v>1055.5555555555557</v>
      </c>
      <c r="BQ30" s="52">
        <f t="shared" si="34"/>
        <v>1055.5555555555557</v>
      </c>
      <c r="BR30" s="52">
        <f t="shared" si="34"/>
        <v>1055.5555555555557</v>
      </c>
      <c r="BS30" s="52">
        <f t="shared" si="34"/>
        <v>1055.5555555555557</v>
      </c>
      <c r="BT30" s="52">
        <f t="shared" si="34"/>
        <v>1055.5555555555557</v>
      </c>
      <c r="BU30" s="52">
        <f t="shared" si="34"/>
        <v>1055.5555555555557</v>
      </c>
      <c r="BV30" s="52">
        <f t="shared" si="34"/>
        <v>1055.5555555555557</v>
      </c>
      <c r="BW30" s="52">
        <f t="shared" si="34"/>
        <v>1847.2222222222222</v>
      </c>
      <c r="BX30" s="52">
        <f t="shared" si="34"/>
        <v>1847.2222222222222</v>
      </c>
      <c r="BY30" s="52">
        <f t="shared" si="34"/>
        <v>1847.2222222222222</v>
      </c>
      <c r="BZ30" s="52">
        <f t="shared" si="34"/>
        <v>1847.2222222222222</v>
      </c>
      <c r="CA30" s="52">
        <f t="shared" si="34"/>
        <v>1847.2222222222222</v>
      </c>
      <c r="CB30" s="52">
        <f t="shared" si="34"/>
        <v>1847.2222222222222</v>
      </c>
      <c r="CC30" s="52">
        <f t="shared" si="34"/>
        <v>1847.2222222222222</v>
      </c>
      <c r="CD30" s="52">
        <f t="shared" si="34"/>
        <v>1847.2222222222222</v>
      </c>
      <c r="CE30" s="52">
        <f t="shared" si="34"/>
        <v>1847.2222222222222</v>
      </c>
      <c r="CF30" s="52">
        <f t="shared" si="34"/>
        <v>1847.2222222222222</v>
      </c>
      <c r="CG30" s="52">
        <f t="shared" si="34"/>
        <v>1847.2222222222222</v>
      </c>
      <c r="CH30" s="52">
        <f t="shared" si="34"/>
        <v>1847.2222222222222</v>
      </c>
      <c r="CI30" s="52">
        <f t="shared" si="34"/>
        <v>1847.2222222222222</v>
      </c>
      <c r="CJ30" s="52">
        <f t="shared" si="34"/>
        <v>1847.2222222222222</v>
      </c>
      <c r="CK30" s="52">
        <f t="shared" si="34"/>
        <v>1847.2222222222222</v>
      </c>
      <c r="CL30" s="52">
        <f t="shared" si="34"/>
        <v>1847.2222222222222</v>
      </c>
      <c r="CM30" s="52">
        <f t="shared" si="34"/>
        <v>1847.2222222222222</v>
      </c>
      <c r="CN30" s="52">
        <f t="shared" si="34"/>
        <v>1847.2222222222222</v>
      </c>
      <c r="CO30" s="52">
        <f t="shared" si="34"/>
        <v>2638.8888888888887</v>
      </c>
      <c r="CP30" s="52">
        <f t="shared" si="34"/>
        <v>2638.8888888888887</v>
      </c>
      <c r="CQ30" s="52">
        <f t="shared" si="34"/>
        <v>2638.8888888888887</v>
      </c>
      <c r="CR30" s="52">
        <f t="shared" si="34"/>
        <v>2638.8888888888887</v>
      </c>
      <c r="CS30" s="52">
        <f t="shared" si="34"/>
        <v>2638.8888888888887</v>
      </c>
      <c r="CT30" s="52">
        <f t="shared" si="34"/>
        <v>2638.8888888888887</v>
      </c>
      <c r="CU30" s="52">
        <f t="shared" ref="CU30:EE30" si="35">CU12+CU18+CU24</f>
        <v>2638.8888888888887</v>
      </c>
      <c r="CV30" s="52">
        <f t="shared" si="35"/>
        <v>2638.8888888888887</v>
      </c>
      <c r="CW30" s="52">
        <f t="shared" si="35"/>
        <v>2638.8888888888887</v>
      </c>
      <c r="CX30" s="52">
        <f t="shared" si="35"/>
        <v>2638.8888888888887</v>
      </c>
      <c r="CY30" s="52">
        <f t="shared" si="35"/>
        <v>2638.8888888888887</v>
      </c>
      <c r="CZ30" s="52">
        <f t="shared" si="35"/>
        <v>2638.8888888888887</v>
      </c>
      <c r="DA30" s="52">
        <f t="shared" si="35"/>
        <v>2638.8888888888887</v>
      </c>
      <c r="DB30" s="52">
        <f t="shared" si="35"/>
        <v>2638.8888888888887</v>
      </c>
      <c r="DC30" s="52">
        <f t="shared" si="35"/>
        <v>2638.8888888888887</v>
      </c>
      <c r="DD30" s="52">
        <f t="shared" si="35"/>
        <v>2638.8888888888887</v>
      </c>
      <c r="DE30" s="52">
        <f t="shared" si="35"/>
        <v>2638.8888888888887</v>
      </c>
      <c r="DF30" s="52">
        <f t="shared" si="35"/>
        <v>2638.8888888888887</v>
      </c>
      <c r="DG30" s="52">
        <f t="shared" si="35"/>
        <v>2638.8888888888887</v>
      </c>
      <c r="DH30" s="52">
        <f t="shared" si="35"/>
        <v>2638.8888888888887</v>
      </c>
      <c r="DI30" s="52">
        <f t="shared" si="35"/>
        <v>2638.8888888888887</v>
      </c>
      <c r="DJ30" s="52">
        <f t="shared" si="35"/>
        <v>2638.8888888888887</v>
      </c>
      <c r="DK30" s="52">
        <f t="shared" si="35"/>
        <v>2638.8888888888887</v>
      </c>
      <c r="DL30" s="52">
        <f t="shared" si="35"/>
        <v>2638.8888888888887</v>
      </c>
      <c r="DM30" s="52">
        <f t="shared" si="35"/>
        <v>2638.8888888888887</v>
      </c>
      <c r="DN30" s="52">
        <f t="shared" si="35"/>
        <v>2638.8888888888887</v>
      </c>
      <c r="DO30" s="52">
        <f t="shared" si="35"/>
        <v>2638.8888888888887</v>
      </c>
      <c r="DP30" s="52">
        <f t="shared" si="35"/>
        <v>2638.8888888888887</v>
      </c>
      <c r="DQ30" s="52">
        <f t="shared" si="35"/>
        <v>2638.8888888888887</v>
      </c>
      <c r="DR30" s="52">
        <f t="shared" si="35"/>
        <v>2638.8888888888887</v>
      </c>
      <c r="DS30" s="52">
        <f t="shared" si="35"/>
        <v>2638.8888888888887</v>
      </c>
      <c r="DT30" s="52">
        <f t="shared" si="35"/>
        <v>2638.8888888888887</v>
      </c>
      <c r="DU30" s="52">
        <f t="shared" si="35"/>
        <v>2638.8888888888887</v>
      </c>
      <c r="DV30" s="52">
        <f t="shared" si="35"/>
        <v>2638.8888888888887</v>
      </c>
      <c r="DW30" s="52">
        <f t="shared" si="35"/>
        <v>2638.8888888888887</v>
      </c>
      <c r="DX30" s="52">
        <f t="shared" si="35"/>
        <v>2638.8888888888887</v>
      </c>
      <c r="DY30" s="52">
        <f t="shared" si="35"/>
        <v>2638.8888888888887</v>
      </c>
      <c r="DZ30" s="52">
        <f t="shared" si="35"/>
        <v>2638.8888888888887</v>
      </c>
      <c r="EA30" s="52">
        <f t="shared" si="35"/>
        <v>2638.8888888888887</v>
      </c>
      <c r="EB30" s="52">
        <f t="shared" si="35"/>
        <v>2638.8888888888887</v>
      </c>
      <c r="EC30" s="52">
        <f t="shared" si="35"/>
        <v>2638.8888888888887</v>
      </c>
      <c r="ED30" s="52">
        <f t="shared" si="35"/>
        <v>2638.8888888888887</v>
      </c>
      <c r="EE30" s="52">
        <f t="shared" si="35"/>
        <v>2638.8888888888887</v>
      </c>
    </row>
    <row r="31" spans="1:135" x14ac:dyDescent="0.25">
      <c r="A31" s="54" t="s">
        <v>227</v>
      </c>
      <c r="C31" s="55">
        <f t="shared" ref="C31:AH31" si="36">IFERROR(C28/C27,0)</f>
        <v>0</v>
      </c>
      <c r="D31" s="55">
        <f t="shared" si="36"/>
        <v>0</v>
      </c>
      <c r="E31" s="55">
        <f t="shared" si="36"/>
        <v>0</v>
      </c>
      <c r="F31" s="55">
        <f t="shared" si="36"/>
        <v>0</v>
      </c>
      <c r="G31" s="55">
        <f t="shared" si="36"/>
        <v>0</v>
      </c>
      <c r="H31" s="55">
        <f t="shared" si="36"/>
        <v>0</v>
      </c>
      <c r="I31" s="55">
        <f t="shared" si="36"/>
        <v>0</v>
      </c>
      <c r="J31" s="55">
        <f t="shared" si="36"/>
        <v>0</v>
      </c>
      <c r="K31" s="55">
        <f t="shared" si="36"/>
        <v>0</v>
      </c>
      <c r="L31" s="55">
        <f t="shared" si="36"/>
        <v>0</v>
      </c>
      <c r="M31" s="55">
        <f t="shared" si="36"/>
        <v>0</v>
      </c>
      <c r="N31" s="55">
        <f t="shared" si="36"/>
        <v>0</v>
      </c>
      <c r="O31" s="55">
        <f t="shared" si="36"/>
        <v>0</v>
      </c>
      <c r="P31" s="55">
        <f t="shared" si="36"/>
        <v>0</v>
      </c>
      <c r="Q31" s="55">
        <f t="shared" si="36"/>
        <v>0</v>
      </c>
      <c r="R31" s="55">
        <f t="shared" si="36"/>
        <v>0</v>
      </c>
      <c r="S31" s="55">
        <f t="shared" si="36"/>
        <v>0</v>
      </c>
      <c r="T31" s="55">
        <f t="shared" si="36"/>
        <v>0</v>
      </c>
      <c r="U31" s="55">
        <f t="shared" si="36"/>
        <v>0</v>
      </c>
      <c r="V31" s="55">
        <f t="shared" si="36"/>
        <v>0</v>
      </c>
      <c r="W31" s="55">
        <f t="shared" si="36"/>
        <v>0</v>
      </c>
      <c r="X31" s="55">
        <f t="shared" si="36"/>
        <v>0.3</v>
      </c>
      <c r="Y31" s="55">
        <f t="shared" si="36"/>
        <v>0.4</v>
      </c>
      <c r="Z31" s="55">
        <f t="shared" si="36"/>
        <v>0.5</v>
      </c>
      <c r="AA31" s="55">
        <f t="shared" si="36"/>
        <v>0.6</v>
      </c>
      <c r="AB31" s="55">
        <f t="shared" si="36"/>
        <v>0.7</v>
      </c>
      <c r="AC31" s="55">
        <f t="shared" si="36"/>
        <v>0.8</v>
      </c>
      <c r="AD31" s="55">
        <f t="shared" si="36"/>
        <v>0.9</v>
      </c>
      <c r="AE31" s="55">
        <f t="shared" si="36"/>
        <v>0.95</v>
      </c>
      <c r="AF31" s="55">
        <f t="shared" si="36"/>
        <v>0.95</v>
      </c>
      <c r="AG31" s="55">
        <f t="shared" si="36"/>
        <v>0.95</v>
      </c>
      <c r="AH31" s="55">
        <f t="shared" si="36"/>
        <v>0.95</v>
      </c>
      <c r="AI31" s="55">
        <f t="shared" ref="AI31:BN31" si="37">IFERROR(AI28/AI27,0)</f>
        <v>0.95</v>
      </c>
      <c r="AJ31" s="55">
        <f t="shared" si="37"/>
        <v>0.95</v>
      </c>
      <c r="AK31" s="55">
        <f t="shared" si="37"/>
        <v>0.95</v>
      </c>
      <c r="AL31" s="55">
        <f t="shared" si="37"/>
        <v>0.95</v>
      </c>
      <c r="AM31" s="55">
        <f t="shared" si="37"/>
        <v>0.7142857142857143</v>
      </c>
      <c r="AN31" s="55">
        <f t="shared" si="37"/>
        <v>0.77142857142857146</v>
      </c>
      <c r="AO31" s="55">
        <f t="shared" si="37"/>
        <v>0.82857142857142863</v>
      </c>
      <c r="AP31" s="55">
        <f t="shared" si="37"/>
        <v>0.88571428571428568</v>
      </c>
      <c r="AQ31" s="55">
        <f t="shared" si="37"/>
        <v>0.94285714285714284</v>
      </c>
      <c r="AR31" s="55">
        <f t="shared" si="37"/>
        <v>0.95</v>
      </c>
      <c r="AS31" s="55">
        <f t="shared" si="37"/>
        <v>0.95</v>
      </c>
      <c r="AT31" s="55">
        <f t="shared" si="37"/>
        <v>0.95</v>
      </c>
      <c r="AU31" s="55">
        <f t="shared" si="37"/>
        <v>0.95</v>
      </c>
      <c r="AV31" s="55">
        <f t="shared" si="37"/>
        <v>0.95</v>
      </c>
      <c r="AW31" s="55">
        <f t="shared" si="37"/>
        <v>0.95</v>
      </c>
      <c r="AX31" s="55">
        <f t="shared" si="37"/>
        <v>0.95</v>
      </c>
      <c r="AY31" s="55">
        <f t="shared" si="37"/>
        <v>0.95</v>
      </c>
      <c r="AZ31" s="55">
        <f t="shared" si="37"/>
        <v>0.95</v>
      </c>
      <c r="BA31" s="55">
        <f t="shared" si="37"/>
        <v>0.95</v>
      </c>
      <c r="BB31" s="55">
        <f t="shared" si="37"/>
        <v>0.95</v>
      </c>
      <c r="BC31" s="55">
        <f t="shared" si="37"/>
        <v>0.95</v>
      </c>
      <c r="BD31" s="55">
        <f t="shared" si="37"/>
        <v>0.95</v>
      </c>
      <c r="BE31" s="55">
        <f t="shared" si="37"/>
        <v>0.78500000000000003</v>
      </c>
      <c r="BF31" s="55">
        <f t="shared" si="37"/>
        <v>0.82499999999999996</v>
      </c>
      <c r="BG31" s="55">
        <f t="shared" si="37"/>
        <v>0.86499999999999999</v>
      </c>
      <c r="BH31" s="55">
        <f t="shared" si="37"/>
        <v>0.90500000000000003</v>
      </c>
      <c r="BI31" s="55">
        <f t="shared" si="37"/>
        <v>0.94499999999999995</v>
      </c>
      <c r="BJ31" s="55">
        <f t="shared" si="37"/>
        <v>0.95</v>
      </c>
      <c r="BK31" s="55">
        <f t="shared" si="37"/>
        <v>0.95</v>
      </c>
      <c r="BL31" s="55">
        <f t="shared" si="37"/>
        <v>0.95</v>
      </c>
      <c r="BM31" s="55">
        <f t="shared" si="37"/>
        <v>0.95</v>
      </c>
      <c r="BN31" s="55">
        <f t="shared" si="37"/>
        <v>0.95</v>
      </c>
      <c r="BO31" s="55">
        <f t="shared" ref="BO31:CT31" si="38">IFERROR(BO28/BO27,0)</f>
        <v>0.95</v>
      </c>
      <c r="BP31" s="55">
        <f t="shared" si="38"/>
        <v>0.95</v>
      </c>
      <c r="BQ31" s="55">
        <f t="shared" si="38"/>
        <v>0.95</v>
      </c>
      <c r="BR31" s="55">
        <f t="shared" si="38"/>
        <v>0.95</v>
      </c>
      <c r="BS31" s="55">
        <f t="shared" si="38"/>
        <v>0.95</v>
      </c>
      <c r="BT31" s="55">
        <f t="shared" si="38"/>
        <v>0.95</v>
      </c>
      <c r="BU31" s="55">
        <f t="shared" si="38"/>
        <v>0.95</v>
      </c>
      <c r="BV31" s="55">
        <f t="shared" si="38"/>
        <v>0.95</v>
      </c>
      <c r="BW31" s="55">
        <f t="shared" si="38"/>
        <v>0.95</v>
      </c>
      <c r="BX31" s="55">
        <f t="shared" si="38"/>
        <v>0.95</v>
      </c>
      <c r="BY31" s="55">
        <f t="shared" si="38"/>
        <v>0.95</v>
      </c>
      <c r="BZ31" s="55">
        <f t="shared" si="38"/>
        <v>0.95</v>
      </c>
      <c r="CA31" s="55">
        <f t="shared" si="38"/>
        <v>0.95</v>
      </c>
      <c r="CB31" s="55">
        <f t="shared" si="38"/>
        <v>0.95</v>
      </c>
      <c r="CC31" s="55">
        <f t="shared" si="38"/>
        <v>0.95</v>
      </c>
      <c r="CD31" s="55">
        <f t="shared" si="38"/>
        <v>0.95</v>
      </c>
      <c r="CE31" s="55">
        <f t="shared" si="38"/>
        <v>0.95</v>
      </c>
      <c r="CF31" s="55">
        <f t="shared" si="38"/>
        <v>0.95</v>
      </c>
      <c r="CG31" s="55">
        <f t="shared" si="38"/>
        <v>0.95</v>
      </c>
      <c r="CH31" s="55">
        <f t="shared" si="38"/>
        <v>0.95</v>
      </c>
      <c r="CI31" s="55">
        <f t="shared" si="38"/>
        <v>0.95</v>
      </c>
      <c r="CJ31" s="55">
        <f t="shared" si="38"/>
        <v>0.95</v>
      </c>
      <c r="CK31" s="55">
        <f t="shared" si="38"/>
        <v>0.95</v>
      </c>
      <c r="CL31" s="55">
        <f t="shared" si="38"/>
        <v>0.95</v>
      </c>
      <c r="CM31" s="55">
        <f t="shared" si="38"/>
        <v>0.95</v>
      </c>
      <c r="CN31" s="55">
        <f t="shared" si="38"/>
        <v>0.95</v>
      </c>
      <c r="CO31" s="55">
        <f t="shared" si="38"/>
        <v>0.95</v>
      </c>
      <c r="CP31" s="55">
        <f t="shared" si="38"/>
        <v>0.95</v>
      </c>
      <c r="CQ31" s="55">
        <f t="shared" si="38"/>
        <v>0.95</v>
      </c>
      <c r="CR31" s="55">
        <f t="shared" si="38"/>
        <v>0.95</v>
      </c>
      <c r="CS31" s="55">
        <f t="shared" si="38"/>
        <v>0.95</v>
      </c>
      <c r="CT31" s="55">
        <f t="shared" si="38"/>
        <v>0.95</v>
      </c>
      <c r="CU31" s="55">
        <f t="shared" ref="CU31:EE31" si="39">IFERROR(CU28/CU27,0)</f>
        <v>0.95</v>
      </c>
      <c r="CV31" s="55">
        <f t="shared" si="39"/>
        <v>0.95</v>
      </c>
      <c r="CW31" s="55">
        <f t="shared" si="39"/>
        <v>0.95</v>
      </c>
      <c r="CX31" s="55">
        <f t="shared" si="39"/>
        <v>0.95</v>
      </c>
      <c r="CY31" s="55">
        <f t="shared" si="39"/>
        <v>0.95</v>
      </c>
      <c r="CZ31" s="55">
        <f t="shared" si="39"/>
        <v>0.95</v>
      </c>
      <c r="DA31" s="55">
        <f t="shared" si="39"/>
        <v>0.95</v>
      </c>
      <c r="DB31" s="55">
        <f t="shared" si="39"/>
        <v>0.95</v>
      </c>
      <c r="DC31" s="55">
        <f t="shared" si="39"/>
        <v>0.95</v>
      </c>
      <c r="DD31" s="55">
        <f t="shared" si="39"/>
        <v>0.95</v>
      </c>
      <c r="DE31" s="55">
        <f t="shared" si="39"/>
        <v>0.95</v>
      </c>
      <c r="DF31" s="55">
        <f t="shared" si="39"/>
        <v>0.95</v>
      </c>
      <c r="DG31" s="55">
        <f t="shared" si="39"/>
        <v>0.95</v>
      </c>
      <c r="DH31" s="55">
        <f t="shared" si="39"/>
        <v>0.95</v>
      </c>
      <c r="DI31" s="55">
        <f t="shared" si="39"/>
        <v>0.95</v>
      </c>
      <c r="DJ31" s="55">
        <f t="shared" si="39"/>
        <v>0.95</v>
      </c>
      <c r="DK31" s="55">
        <f t="shared" si="39"/>
        <v>0.95</v>
      </c>
      <c r="DL31" s="55">
        <f t="shared" si="39"/>
        <v>0.95</v>
      </c>
      <c r="DM31" s="55">
        <f t="shared" si="39"/>
        <v>0.95</v>
      </c>
      <c r="DN31" s="55">
        <f t="shared" si="39"/>
        <v>0.95</v>
      </c>
      <c r="DO31" s="55">
        <f t="shared" si="39"/>
        <v>0.95</v>
      </c>
      <c r="DP31" s="55">
        <f t="shared" si="39"/>
        <v>0.95</v>
      </c>
      <c r="DQ31" s="55">
        <f t="shared" si="39"/>
        <v>0.95</v>
      </c>
      <c r="DR31" s="55">
        <f t="shared" si="39"/>
        <v>0.95</v>
      </c>
      <c r="DS31" s="55">
        <f t="shared" si="39"/>
        <v>0.95</v>
      </c>
      <c r="DT31" s="55">
        <f t="shared" si="39"/>
        <v>0.95</v>
      </c>
      <c r="DU31" s="55">
        <f t="shared" si="39"/>
        <v>0.95</v>
      </c>
      <c r="DV31" s="55">
        <f t="shared" si="39"/>
        <v>0.95</v>
      </c>
      <c r="DW31" s="55">
        <f t="shared" si="39"/>
        <v>0.95</v>
      </c>
      <c r="DX31" s="55">
        <f t="shared" si="39"/>
        <v>0.95</v>
      </c>
      <c r="DY31" s="55">
        <f t="shared" si="39"/>
        <v>0.95</v>
      </c>
      <c r="DZ31" s="55">
        <f t="shared" si="39"/>
        <v>0.95</v>
      </c>
      <c r="EA31" s="55">
        <f t="shared" si="39"/>
        <v>0.95</v>
      </c>
      <c r="EB31" s="55">
        <f t="shared" si="39"/>
        <v>0.95</v>
      </c>
      <c r="EC31" s="55">
        <f t="shared" si="39"/>
        <v>0.95</v>
      </c>
      <c r="ED31" s="55">
        <f t="shared" si="39"/>
        <v>0.95</v>
      </c>
      <c r="EE31" s="55">
        <f t="shared" si="39"/>
        <v>0.95</v>
      </c>
    </row>
    <row r="32" spans="1:135" x14ac:dyDescent="0.25">
      <c r="A32" s="54" t="s">
        <v>27</v>
      </c>
      <c r="C32" s="56">
        <f>'1. Inputs'!$B$30*(1+'1. Inputs'!$B$31)^(C$2/12)</f>
        <v>13.5</v>
      </c>
      <c r="D32" s="56">
        <f>'1. Inputs'!$B$30*(1+'1. Inputs'!$B$31)^(D$2/12)</f>
        <v>13.5332946419261</v>
      </c>
      <c r="E32" s="56">
        <f>'1. Inputs'!$B$30*(1+'1. Inputs'!$B$31)^(E$2/12)</f>
        <v>13.566671397421159</v>
      </c>
      <c r="F32" s="56">
        <f>'1. Inputs'!$B$30*(1+'1. Inputs'!$B$31)^(F$2/12)</f>
        <v>13.600130468999394</v>
      </c>
      <c r="G32" s="56">
        <f>'1. Inputs'!$B$30*(1+'1. Inputs'!$B$31)^(G$2/12)</f>
        <v>13.633672059674472</v>
      </c>
      <c r="H32" s="56">
        <f>'1. Inputs'!$B$30*(1+'1. Inputs'!$B$31)^(H$2/12)</f>
        <v>13.667296372960749</v>
      </c>
      <c r="I32" s="56">
        <f>'1. Inputs'!$B$30*(1+'1. Inputs'!$B$31)^(I$2/12)</f>
        <v>13.701003612874496</v>
      </c>
      <c r="J32" s="56">
        <f>'1. Inputs'!$B$30*(1+'1. Inputs'!$B$31)^(J$2/12)</f>
        <v>13.73479398393515</v>
      </c>
      <c r="K32" s="56">
        <f>'1. Inputs'!$B$30*(1+'1. Inputs'!$B$31)^(K$2/12)</f>
        <v>13.768667691166549</v>
      </c>
      <c r="L32" s="56">
        <f>'1. Inputs'!$B$30*(1+'1. Inputs'!$B$31)^(L$2/12)</f>
        <v>13.802624940098164</v>
      </c>
      <c r="M32" s="56">
        <f>'1. Inputs'!$B$30*(1+'1. Inputs'!$B$31)^(M$2/12)</f>
        <v>13.836665936766371</v>
      </c>
      <c r="N32" s="56">
        <f>'1. Inputs'!$B$30*(1+'1. Inputs'!$B$31)^(N$2/12)</f>
        <v>13.870790887715684</v>
      </c>
      <c r="O32" s="56">
        <f>'1. Inputs'!$B$30*(1+'1. Inputs'!$B$31)^(O$2/12)</f>
        <v>13.905000000000001</v>
      </c>
      <c r="P32" s="56">
        <f>'1. Inputs'!$B$30*(1+'1. Inputs'!$B$31)^(P$2/12)</f>
        <v>13.939293481183883</v>
      </c>
      <c r="Q32" s="56">
        <f>'1. Inputs'!$B$30*(1+'1. Inputs'!$B$31)^(Q$2/12)</f>
        <v>13.973671539343794</v>
      </c>
      <c r="R32" s="56">
        <f>'1. Inputs'!$B$30*(1+'1. Inputs'!$B$31)^(R$2/12)</f>
        <v>14.008134383069377</v>
      </c>
      <c r="S32" s="56">
        <f>'1. Inputs'!$B$30*(1+'1. Inputs'!$B$31)^(S$2/12)</f>
        <v>14.042682221464707</v>
      </c>
      <c r="T32" s="56">
        <f>'1. Inputs'!$B$30*(1+'1. Inputs'!$B$31)^(T$2/12)</f>
        <v>14.077315264149572</v>
      </c>
      <c r="U32" s="56">
        <f>'1. Inputs'!$B$30*(1+'1. Inputs'!$B$31)^(U$2/12)</f>
        <v>14.112033721260733</v>
      </c>
      <c r="V32" s="56">
        <f>'1. Inputs'!$B$30*(1+'1. Inputs'!$B$31)^(V$2/12)</f>
        <v>14.146837803453208</v>
      </c>
      <c r="W32" s="56">
        <f>'1. Inputs'!$B$30*(1+'1. Inputs'!$B$31)^(W$2/12)</f>
        <v>14.181727721901543</v>
      </c>
      <c r="X32" s="56">
        <f>'1. Inputs'!$B$30*(1+'1. Inputs'!$B$31)^(X$2/12)</f>
        <v>14.216703688301109</v>
      </c>
      <c r="Y32" s="56">
        <f>'1. Inputs'!$B$30*(1+'1. Inputs'!$B$31)^(Y$2/12)</f>
        <v>14.251765914869365</v>
      </c>
      <c r="Z32" s="56">
        <f>'1. Inputs'!$B$30*(1+'1. Inputs'!$B$31)^(Z$2/12)</f>
        <v>14.286914614347152</v>
      </c>
      <c r="AA32" s="56">
        <f>'1. Inputs'!$B$30*(1+'1. Inputs'!$B$31)^(AA$2/12)</f>
        <v>14.322149999999999</v>
      </c>
      <c r="AB32" s="56">
        <f>'1. Inputs'!$B$30*(1+'1. Inputs'!$B$31)^(AB$2/12)</f>
        <v>14.357472285619398</v>
      </c>
      <c r="AC32" s="56">
        <f>'1. Inputs'!$B$30*(1+'1. Inputs'!$B$31)^(AC$2/12)</f>
        <v>14.39288168552411</v>
      </c>
      <c r="AD32" s="56">
        <f>'1. Inputs'!$B$30*(1+'1. Inputs'!$B$31)^(AD$2/12)</f>
        <v>14.428378414561458</v>
      </c>
      <c r="AE32" s="56">
        <f>'1. Inputs'!$B$30*(1+'1. Inputs'!$B$31)^(AE$2/12)</f>
        <v>14.463962688108651</v>
      </c>
      <c r="AF32" s="56">
        <f>'1. Inputs'!$B$30*(1+'1. Inputs'!$B$31)^(AF$2/12)</f>
        <v>14.49963472207406</v>
      </c>
      <c r="AG32" s="56">
        <f>'1. Inputs'!$B$30*(1+'1. Inputs'!$B$31)^(AG$2/12)</f>
        <v>14.535394732898553</v>
      </c>
      <c r="AH32" s="56">
        <f>'1. Inputs'!$B$30*(1+'1. Inputs'!$B$31)^(AH$2/12)</f>
        <v>14.571242937556802</v>
      </c>
      <c r="AI32" s="56">
        <f>'1. Inputs'!$B$30*(1+'1. Inputs'!$B$31)^(AI$2/12)</f>
        <v>14.607179553558593</v>
      </c>
      <c r="AJ32" s="56">
        <f>'1. Inputs'!$B$30*(1+'1. Inputs'!$B$31)^(AJ$2/12)</f>
        <v>14.643204798950144</v>
      </c>
      <c r="AK32" s="56">
        <f>'1. Inputs'!$B$30*(1+'1. Inputs'!$B$31)^(AK$2/12)</f>
        <v>14.679318892315447</v>
      </c>
      <c r="AL32" s="56">
        <f>'1. Inputs'!$B$30*(1+'1. Inputs'!$B$31)^(AL$2/12)</f>
        <v>14.715522052777569</v>
      </c>
      <c r="AM32" s="56">
        <f>'1. Inputs'!$B$30*(1+'1. Inputs'!$B$31)^(AM$2/12)</f>
        <v>14.7518145</v>
      </c>
      <c r="AN32" s="56">
        <f>'1. Inputs'!$B$30*(1+'1. Inputs'!$B$31)^(AN$2/12)</f>
        <v>14.788196454187981</v>
      </c>
      <c r="AO32" s="56">
        <f>'1. Inputs'!$B$30*(1+'1. Inputs'!$B$31)^(AO$2/12)</f>
        <v>14.82466813608983</v>
      </c>
      <c r="AP32" s="56">
        <f>'1. Inputs'!$B$30*(1+'1. Inputs'!$B$31)^(AP$2/12)</f>
        <v>14.861229766998301</v>
      </c>
      <c r="AQ32" s="56">
        <f>'1. Inputs'!$B$30*(1+'1. Inputs'!$B$31)^(AQ$2/12)</f>
        <v>14.897881568751911</v>
      </c>
      <c r="AR32" s="56">
        <f>'1. Inputs'!$B$30*(1+'1. Inputs'!$B$31)^(AR$2/12)</f>
        <v>14.93462376373628</v>
      </c>
      <c r="AS32" s="56">
        <f>'1. Inputs'!$B$30*(1+'1. Inputs'!$B$31)^(AS$2/12)</f>
        <v>14.97145657488551</v>
      </c>
      <c r="AT32" s="56">
        <f>'1. Inputs'!$B$30*(1+'1. Inputs'!$B$31)^(AT$2/12)</f>
        <v>15.008380225683506</v>
      </c>
      <c r="AU32" s="56">
        <f>'1. Inputs'!$B$30*(1+'1. Inputs'!$B$31)^(AU$2/12)</f>
        <v>15.04539494016535</v>
      </c>
      <c r="AV32" s="56">
        <f>'1. Inputs'!$B$30*(1+'1. Inputs'!$B$31)^(AV$2/12)</f>
        <v>15.082500942918649</v>
      </c>
      <c r="AW32" s="56">
        <f>'1. Inputs'!$B$30*(1+'1. Inputs'!$B$31)^(AW$2/12)</f>
        <v>15.11969845908491</v>
      </c>
      <c r="AX32" s="56">
        <f>'1. Inputs'!$B$30*(1+'1. Inputs'!$B$31)^(AX$2/12)</f>
        <v>15.156987714360897</v>
      </c>
      <c r="AY32" s="56">
        <f>'1. Inputs'!$B$30*(1+'1. Inputs'!$B$31)^(AY$2/12)</f>
        <v>15.194368934999998</v>
      </c>
      <c r="AZ32" s="56">
        <f>'1. Inputs'!$B$30*(1+'1. Inputs'!$B$31)^(AZ$2/12)</f>
        <v>15.23184234781362</v>
      </c>
      <c r="BA32" s="56">
        <f>'1. Inputs'!$B$30*(1+'1. Inputs'!$B$31)^(BA$2/12)</f>
        <v>15.269408180172526</v>
      </c>
      <c r="BB32" s="56">
        <f>'1. Inputs'!$B$30*(1+'1. Inputs'!$B$31)^(BB$2/12)</f>
        <v>15.307066660008253</v>
      </c>
      <c r="BC32" s="56">
        <f>'1. Inputs'!$B$30*(1+'1. Inputs'!$B$31)^(BC$2/12)</f>
        <v>15.344818015814466</v>
      </c>
      <c r="BD32" s="56">
        <f>'1. Inputs'!$B$30*(1+'1. Inputs'!$B$31)^(BD$2/12)</f>
        <v>15.382662476648369</v>
      </c>
      <c r="BE32" s="56">
        <f>'1. Inputs'!$B$30*(1+'1. Inputs'!$B$31)^(BE$2/12)</f>
        <v>15.420600272132077</v>
      </c>
      <c r="BF32" s="56">
        <f>'1. Inputs'!$B$30*(1+'1. Inputs'!$B$31)^(BF$2/12)</f>
        <v>15.458631632454013</v>
      </c>
      <c r="BG32" s="56">
        <f>'1. Inputs'!$B$30*(1+'1. Inputs'!$B$31)^(BG$2/12)</f>
        <v>15.496756788370309</v>
      </c>
      <c r="BH32" s="56">
        <f>'1. Inputs'!$B$30*(1+'1. Inputs'!$B$31)^(BH$2/12)</f>
        <v>15.534975971206208</v>
      </c>
      <c r="BI32" s="56">
        <f>'1. Inputs'!$B$30*(1+'1. Inputs'!$B$31)^(BI$2/12)</f>
        <v>15.573289412857457</v>
      </c>
      <c r="BJ32" s="56">
        <f>'1. Inputs'!$B$30*(1+'1. Inputs'!$B$31)^(BJ$2/12)</f>
        <v>15.611697345791724</v>
      </c>
      <c r="BK32" s="56">
        <f>'1. Inputs'!$B$30*(1+'1. Inputs'!$B$31)^(BK$2/12)</f>
        <v>15.650200003049997</v>
      </c>
      <c r="BL32" s="56">
        <f>'1. Inputs'!$B$30*(1+'1. Inputs'!$B$31)^(BL$2/12)</f>
        <v>15.68879761824803</v>
      </c>
      <c r="BM32" s="56">
        <f>'1. Inputs'!$B$30*(1+'1. Inputs'!$B$31)^(BM$2/12)</f>
        <v>15.727490425577704</v>
      </c>
      <c r="BN32" s="56">
        <f>'1. Inputs'!$B$30*(1+'1. Inputs'!$B$31)^(BN$2/12)</f>
        <v>15.766278659808501</v>
      </c>
      <c r="BO32" s="56">
        <f>'1. Inputs'!$B$30*(1+'1. Inputs'!$B$31)^(BO$2/12)</f>
        <v>15.8051625562889</v>
      </c>
      <c r="BP32" s="56">
        <f>'1. Inputs'!$B$30*(1+'1. Inputs'!$B$31)^(BP$2/12)</f>
        <v>15.84414235094782</v>
      </c>
      <c r="BQ32" s="56">
        <f>'1. Inputs'!$B$30*(1+'1. Inputs'!$B$31)^(BQ$2/12)</f>
        <v>15.88321828029604</v>
      </c>
      <c r="BR32" s="56">
        <f>'1. Inputs'!$B$30*(1+'1. Inputs'!$B$31)^(BR$2/12)</f>
        <v>15.922390581427631</v>
      </c>
      <c r="BS32" s="56">
        <f>'1. Inputs'!$B$30*(1+'1. Inputs'!$B$31)^(BS$2/12)</f>
        <v>15.96165949202142</v>
      </c>
      <c r="BT32" s="56">
        <f>'1. Inputs'!$B$30*(1+'1. Inputs'!$B$31)^(BT$2/12)</f>
        <v>16.001025250342394</v>
      </c>
      <c r="BU32" s="56">
        <f>'1. Inputs'!$B$30*(1+'1. Inputs'!$B$31)^(BU$2/12)</f>
        <v>16.040488095243184</v>
      </c>
      <c r="BV32" s="56">
        <f>'1. Inputs'!$B$30*(1+'1. Inputs'!$B$31)^(BV$2/12)</f>
        <v>16.080048266165477</v>
      </c>
      <c r="BW32" s="56">
        <f>'1. Inputs'!$B$30*(1+'1. Inputs'!$B$31)^(BW$2/12)</f>
        <v>16.119706003141498</v>
      </c>
      <c r="BX32" s="56">
        <f>'1. Inputs'!$B$30*(1+'1. Inputs'!$B$31)^(BX$2/12)</f>
        <v>16.15946154679547</v>
      </c>
      <c r="BY32" s="56">
        <f>'1. Inputs'!$B$30*(1+'1. Inputs'!$B$31)^(BY$2/12)</f>
        <v>16.199315138345035</v>
      </c>
      <c r="BZ32" s="56">
        <f>'1. Inputs'!$B$30*(1+'1. Inputs'!$B$31)^(BZ$2/12)</f>
        <v>16.239267019602757</v>
      </c>
      <c r="CA32" s="56">
        <f>'1. Inputs'!$B$30*(1+'1. Inputs'!$B$31)^(CA$2/12)</f>
        <v>16.279317432977571</v>
      </c>
      <c r="CB32" s="56">
        <f>'1. Inputs'!$B$30*(1+'1. Inputs'!$B$31)^(CB$2/12)</f>
        <v>16.319466621476259</v>
      </c>
      <c r="CC32" s="56">
        <f>'1. Inputs'!$B$30*(1+'1. Inputs'!$B$31)^(CC$2/12)</f>
        <v>16.359714828704924</v>
      </c>
      <c r="CD32" s="56">
        <f>'1. Inputs'!$B$30*(1+'1. Inputs'!$B$31)^(CD$2/12)</f>
        <v>16.400062298870463</v>
      </c>
      <c r="CE32" s="56">
        <f>'1. Inputs'!$B$30*(1+'1. Inputs'!$B$31)^(CE$2/12)</f>
        <v>16.440509276782063</v>
      </c>
      <c r="CF32" s="56">
        <f>'1. Inputs'!$B$30*(1+'1. Inputs'!$B$31)^(CF$2/12)</f>
        <v>16.481056007852668</v>
      </c>
      <c r="CG32" s="56">
        <f>'1. Inputs'!$B$30*(1+'1. Inputs'!$B$31)^(CG$2/12)</f>
        <v>16.52170273810048</v>
      </c>
      <c r="CH32" s="56">
        <f>'1. Inputs'!$B$30*(1+'1. Inputs'!$B$31)^(CH$2/12)</f>
        <v>16.562449714150439</v>
      </c>
      <c r="CI32" s="56">
        <f>'1. Inputs'!$B$30*(1+'1. Inputs'!$B$31)^(CI$2/12)</f>
        <v>16.603297183235746</v>
      </c>
      <c r="CJ32" s="56">
        <f>'1. Inputs'!$B$30*(1+'1. Inputs'!$B$31)^(CJ$2/12)</f>
        <v>16.644245393199338</v>
      </c>
      <c r="CK32" s="56">
        <f>'1. Inputs'!$B$30*(1+'1. Inputs'!$B$31)^(CK$2/12)</f>
        <v>16.685294592495389</v>
      </c>
      <c r="CL32" s="56">
        <f>'1. Inputs'!$B$30*(1+'1. Inputs'!$B$31)^(CL$2/12)</f>
        <v>16.726445030190838</v>
      </c>
      <c r="CM32" s="56">
        <f>'1. Inputs'!$B$30*(1+'1. Inputs'!$B$31)^(CM$2/12)</f>
        <v>16.767696955966898</v>
      </c>
      <c r="CN32" s="56">
        <f>'1. Inputs'!$B$30*(1+'1. Inputs'!$B$31)^(CN$2/12)</f>
        <v>16.809050620120544</v>
      </c>
      <c r="CO32" s="56">
        <f>'1. Inputs'!$B$30*(1+'1. Inputs'!$B$31)^(CO$2/12)</f>
        <v>16.850506273566069</v>
      </c>
      <c r="CP32" s="56">
        <f>'1. Inputs'!$B$30*(1+'1. Inputs'!$B$31)^(CP$2/12)</f>
        <v>16.892064167836576</v>
      </c>
      <c r="CQ32" s="56">
        <f>'1. Inputs'!$B$30*(1+'1. Inputs'!$B$31)^(CQ$2/12)</f>
        <v>16.933724555085526</v>
      </c>
      <c r="CR32" s="56">
        <f>'1. Inputs'!$B$30*(1+'1. Inputs'!$B$31)^(CR$2/12)</f>
        <v>16.975487688088251</v>
      </c>
      <c r="CS32" s="56">
        <f>'1. Inputs'!$B$30*(1+'1. Inputs'!$B$31)^(CS$2/12)</f>
        <v>17.017353820243493</v>
      </c>
      <c r="CT32" s="56">
        <f>'1. Inputs'!$B$30*(1+'1. Inputs'!$B$31)^(CT$2/12)</f>
        <v>17.059323205574952</v>
      </c>
      <c r="CU32" s="56">
        <f>'1. Inputs'!$B$30*(1+'1. Inputs'!$B$31)^(CU$2/12)</f>
        <v>17.101396098732813</v>
      </c>
      <c r="CV32" s="56">
        <f>'1. Inputs'!$B$30*(1+'1. Inputs'!$B$31)^(CV$2/12)</f>
        <v>17.143572754995319</v>
      </c>
      <c r="CW32" s="56">
        <f>'1. Inputs'!$B$30*(1+'1. Inputs'!$B$31)^(CW$2/12)</f>
        <v>17.185853430270249</v>
      </c>
      <c r="CX32" s="56">
        <f>'1. Inputs'!$B$30*(1+'1. Inputs'!$B$31)^(CX$2/12)</f>
        <v>17.228238381096567</v>
      </c>
      <c r="CY32" s="56">
        <f>'1. Inputs'!$B$30*(1+'1. Inputs'!$B$31)^(CY$2/12)</f>
        <v>17.270727864645906</v>
      </c>
      <c r="CZ32" s="56">
        <f>'1. Inputs'!$B$30*(1+'1. Inputs'!$B$31)^(CZ$2/12)</f>
        <v>17.31332213872416</v>
      </c>
      <c r="DA32" s="56">
        <f>'1. Inputs'!$B$30*(1+'1. Inputs'!$B$31)^(DA$2/12)</f>
        <v>17.356021461773054</v>
      </c>
      <c r="DB32" s="56">
        <f>'1. Inputs'!$B$30*(1+'1. Inputs'!$B$31)^(DB$2/12)</f>
        <v>17.398826092871676</v>
      </c>
      <c r="DC32" s="56">
        <f>'1. Inputs'!$B$30*(1+'1. Inputs'!$B$31)^(DC$2/12)</f>
        <v>17.441736291738092</v>
      </c>
      <c r="DD32" s="56">
        <f>'1. Inputs'!$B$30*(1+'1. Inputs'!$B$31)^(DD$2/12)</f>
        <v>17.484752318730898</v>
      </c>
      <c r="DE32" s="56">
        <f>'1. Inputs'!$B$30*(1+'1. Inputs'!$B$31)^(DE$2/12)</f>
        <v>17.527874434850798</v>
      </c>
      <c r="DF32" s="56">
        <f>'1. Inputs'!$B$30*(1+'1. Inputs'!$B$31)^(DF$2/12)</f>
        <v>17.571102901742201</v>
      </c>
      <c r="DG32" s="56">
        <f>'1. Inputs'!$B$30*(1+'1. Inputs'!$B$31)^(DG$2/12)</f>
        <v>17.614437981694799</v>
      </c>
      <c r="DH32" s="56">
        <f>'1. Inputs'!$B$30*(1+'1. Inputs'!$B$31)^(DH$2/12)</f>
        <v>17.657879937645177</v>
      </c>
      <c r="DI32" s="56">
        <f>'1. Inputs'!$B$30*(1+'1. Inputs'!$B$31)^(DI$2/12)</f>
        <v>17.701429033178357</v>
      </c>
      <c r="DJ32" s="56">
        <f>'1. Inputs'!$B$30*(1+'1. Inputs'!$B$31)^(DJ$2/12)</f>
        <v>17.745085532529462</v>
      </c>
      <c r="DK32" s="56">
        <f>'1. Inputs'!$B$30*(1+'1. Inputs'!$B$31)^(DK$2/12)</f>
        <v>17.788849700585281</v>
      </c>
      <c r="DL32" s="56">
        <f>'1. Inputs'!$B$30*(1+'1. Inputs'!$B$31)^(DL$2/12)</f>
        <v>17.832721802885885</v>
      </c>
      <c r="DM32" s="56">
        <f>'1. Inputs'!$B$30*(1+'1. Inputs'!$B$31)^(DM$2/12)</f>
        <v>17.876702105626244</v>
      </c>
      <c r="DN32" s="56">
        <f>'1. Inputs'!$B$30*(1+'1. Inputs'!$B$31)^(DN$2/12)</f>
        <v>17.920790875657826</v>
      </c>
      <c r="DO32" s="56">
        <f>'1. Inputs'!$B$30*(1+'1. Inputs'!$B$31)^(DO$2/12)</f>
        <v>17.964988380490237</v>
      </c>
      <c r="DP32" s="56">
        <f>'1. Inputs'!$B$30*(1+'1. Inputs'!$B$31)^(DP$2/12)</f>
        <v>18.009294888292825</v>
      </c>
      <c r="DQ32" s="56">
        <f>'1. Inputs'!$B$30*(1+'1. Inputs'!$B$31)^(DQ$2/12)</f>
        <v>18.053710667896322</v>
      </c>
      <c r="DR32" s="56">
        <f>'1. Inputs'!$B$30*(1+'1. Inputs'!$B$31)^(DR$2/12)</f>
        <v>18.098235988794467</v>
      </c>
      <c r="DS32" s="56">
        <f>'1. Inputs'!$B$30*(1+'1. Inputs'!$B$31)^(DS$2/12)</f>
        <v>18.142871121145642</v>
      </c>
      <c r="DT32" s="56">
        <f>'1. Inputs'!$B$30*(1+'1. Inputs'!$B$31)^(DT$2/12)</f>
        <v>18.187616335774536</v>
      </c>
      <c r="DU32" s="56">
        <f>'1. Inputs'!$B$30*(1+'1. Inputs'!$B$31)^(DU$2/12)</f>
        <v>18.23247190417371</v>
      </c>
      <c r="DV32" s="56">
        <f>'1. Inputs'!$B$30*(1+'1. Inputs'!$B$31)^(DV$2/12)</f>
        <v>18.277438098505346</v>
      </c>
      <c r="DW32" s="56">
        <f>'1. Inputs'!$B$30*(1+'1. Inputs'!$B$31)^(DW$2/12)</f>
        <v>18.322515191602839</v>
      </c>
      <c r="DX32" s="56">
        <f>'1. Inputs'!$B$30*(1+'1. Inputs'!$B$31)^(DX$2/12)</f>
        <v>18.367703456972464</v>
      </c>
      <c r="DY32" s="56">
        <f>'1. Inputs'!$B$30*(1+'1. Inputs'!$B$31)^(DY$2/12)</f>
        <v>18.413003168795033</v>
      </c>
      <c r="DZ32" s="56">
        <f>'1. Inputs'!$B$30*(1+'1. Inputs'!$B$31)^(DZ$2/12)</f>
        <v>18.458414601927561</v>
      </c>
      <c r="EA32" s="56">
        <f>'1. Inputs'!$B$30*(1+'1. Inputs'!$B$31)^(EA$2/12)</f>
        <v>18.503938031904941</v>
      </c>
      <c r="EB32" s="56">
        <f>'1. Inputs'!$B$30*(1+'1. Inputs'!$B$31)^(EB$2/12)</f>
        <v>18.54957373494161</v>
      </c>
      <c r="EC32" s="56">
        <f>'1. Inputs'!$B$30*(1+'1. Inputs'!$B$31)^(EC$2/12)</f>
        <v>18.595321987933211</v>
      </c>
      <c r="ED32" s="56">
        <f>'1. Inputs'!$B$30*(1+'1. Inputs'!$B$31)^(ED$2/12)</f>
        <v>18.641183068458304</v>
      </c>
      <c r="EE32" s="56">
        <f>'1. Inputs'!$B$30*(1+'1. Inputs'!$B$31)^(EE$2/12)</f>
        <v>18.687157254780015</v>
      </c>
    </row>
    <row r="34" spans="1:135" x14ac:dyDescent="0.25">
      <c r="A34" s="49" t="s">
        <v>228</v>
      </c>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row>
    <row r="35" spans="1:135" x14ac:dyDescent="0.25">
      <c r="A35" s="50" t="s">
        <v>229</v>
      </c>
      <c r="C35" s="51">
        <f t="shared" ref="C35:AH35" si="40">C27*C32/12</f>
        <v>0</v>
      </c>
      <c r="D35" s="51">
        <f t="shared" si="40"/>
        <v>0</v>
      </c>
      <c r="E35" s="51">
        <f t="shared" si="40"/>
        <v>0</v>
      </c>
      <c r="F35" s="51">
        <f t="shared" si="40"/>
        <v>0</v>
      </c>
      <c r="G35" s="51">
        <f t="shared" si="40"/>
        <v>0</v>
      </c>
      <c r="H35" s="51">
        <f t="shared" si="40"/>
        <v>0</v>
      </c>
      <c r="I35" s="51">
        <f t="shared" si="40"/>
        <v>0</v>
      </c>
      <c r="J35" s="51">
        <f t="shared" si="40"/>
        <v>0</v>
      </c>
      <c r="K35" s="51">
        <f t="shared" si="40"/>
        <v>0</v>
      </c>
      <c r="L35" s="51">
        <f t="shared" si="40"/>
        <v>0</v>
      </c>
      <c r="M35" s="51">
        <f t="shared" si="40"/>
        <v>0</v>
      </c>
      <c r="N35" s="51">
        <f t="shared" si="40"/>
        <v>0</v>
      </c>
      <c r="O35" s="51">
        <f t="shared" si="40"/>
        <v>0</v>
      </c>
      <c r="P35" s="51">
        <f t="shared" si="40"/>
        <v>0</v>
      </c>
      <c r="Q35" s="51">
        <f t="shared" si="40"/>
        <v>0</v>
      </c>
      <c r="R35" s="51">
        <f t="shared" si="40"/>
        <v>0</v>
      </c>
      <c r="S35" s="51">
        <f t="shared" si="40"/>
        <v>0</v>
      </c>
      <c r="T35" s="51">
        <f t="shared" si="40"/>
        <v>0</v>
      </c>
      <c r="U35" s="51">
        <f t="shared" si="40"/>
        <v>0</v>
      </c>
      <c r="V35" s="51">
        <f t="shared" si="40"/>
        <v>0</v>
      </c>
      <c r="W35" s="51">
        <f t="shared" si="40"/>
        <v>0</v>
      </c>
      <c r="X35" s="51">
        <f t="shared" si="40"/>
        <v>47389.01229433703</v>
      </c>
      <c r="Y35" s="51">
        <f t="shared" si="40"/>
        <v>47505.886382897879</v>
      </c>
      <c r="Z35" s="51">
        <f t="shared" si="40"/>
        <v>47623.048714490513</v>
      </c>
      <c r="AA35" s="51">
        <f t="shared" si="40"/>
        <v>47740.5</v>
      </c>
      <c r="AB35" s="51">
        <f t="shared" si="40"/>
        <v>47858.240952064662</v>
      </c>
      <c r="AC35" s="51">
        <f t="shared" si="40"/>
        <v>47976.272285080369</v>
      </c>
      <c r="AD35" s="51">
        <f t="shared" si="40"/>
        <v>48094.594715204854</v>
      </c>
      <c r="AE35" s="51">
        <f t="shared" si="40"/>
        <v>48213.208960362164</v>
      </c>
      <c r="AF35" s="51">
        <f t="shared" si="40"/>
        <v>48332.115740246867</v>
      </c>
      <c r="AG35" s="51">
        <f t="shared" si="40"/>
        <v>48451.315776328505</v>
      </c>
      <c r="AH35" s="51">
        <f t="shared" si="40"/>
        <v>48570.809791856009</v>
      </c>
      <c r="AI35" s="51">
        <f t="shared" ref="AI35:BN35" si="41">AI27*AI32/12</f>
        <v>48690.598511861979</v>
      </c>
      <c r="AJ35" s="51">
        <f t="shared" si="41"/>
        <v>48810.68266316715</v>
      </c>
      <c r="AK35" s="51">
        <f t="shared" si="41"/>
        <v>48931.062974384819</v>
      </c>
      <c r="AL35" s="51">
        <f t="shared" si="41"/>
        <v>49051.740175925232</v>
      </c>
      <c r="AM35" s="51">
        <f t="shared" si="41"/>
        <v>86052.251250000001</v>
      </c>
      <c r="AN35" s="51">
        <f t="shared" si="41"/>
        <v>86264.479316096549</v>
      </c>
      <c r="AO35" s="51">
        <f t="shared" si="41"/>
        <v>86477.23079385735</v>
      </c>
      <c r="AP35" s="51">
        <f t="shared" si="41"/>
        <v>86690.506974156757</v>
      </c>
      <c r="AQ35" s="51">
        <f t="shared" si="41"/>
        <v>86904.309151052817</v>
      </c>
      <c r="AR35" s="51">
        <f t="shared" si="41"/>
        <v>87118.638621794962</v>
      </c>
      <c r="AS35" s="51">
        <f t="shared" si="41"/>
        <v>87333.496686832135</v>
      </c>
      <c r="AT35" s="51">
        <f t="shared" si="41"/>
        <v>87548.884649820451</v>
      </c>
      <c r="AU35" s="51">
        <f t="shared" si="41"/>
        <v>87764.803817631211</v>
      </c>
      <c r="AV35" s="51">
        <f t="shared" si="41"/>
        <v>87981.255500358777</v>
      </c>
      <c r="AW35" s="51">
        <f t="shared" si="41"/>
        <v>88198.241011328646</v>
      </c>
      <c r="AX35" s="51">
        <f t="shared" si="41"/>
        <v>88415.761667105238</v>
      </c>
      <c r="AY35" s="51">
        <f t="shared" si="41"/>
        <v>88633.818787499986</v>
      </c>
      <c r="AZ35" s="51">
        <f t="shared" si="41"/>
        <v>88852.413695579453</v>
      </c>
      <c r="BA35" s="51">
        <f t="shared" si="41"/>
        <v>89071.547717673064</v>
      </c>
      <c r="BB35" s="51">
        <f t="shared" si="41"/>
        <v>89291.222183381484</v>
      </c>
      <c r="BC35" s="51">
        <f t="shared" si="41"/>
        <v>89511.438425584391</v>
      </c>
      <c r="BD35" s="51">
        <f t="shared" si="41"/>
        <v>89732.197780448812</v>
      </c>
      <c r="BE35" s="51">
        <f t="shared" si="41"/>
        <v>128505.00226776731</v>
      </c>
      <c r="BF35" s="51">
        <f t="shared" si="41"/>
        <v>128821.93027045012</v>
      </c>
      <c r="BG35" s="51">
        <f t="shared" si="41"/>
        <v>129139.6399030859</v>
      </c>
      <c r="BH35" s="51">
        <f t="shared" si="41"/>
        <v>129458.13309338507</v>
      </c>
      <c r="BI35" s="51">
        <f t="shared" si="41"/>
        <v>129777.41177381214</v>
      </c>
      <c r="BJ35" s="51">
        <f t="shared" si="41"/>
        <v>130097.4778815977</v>
      </c>
      <c r="BK35" s="51">
        <f t="shared" si="41"/>
        <v>130418.33335874998</v>
      </c>
      <c r="BL35" s="51">
        <f t="shared" si="41"/>
        <v>130739.98015206691</v>
      </c>
      <c r="BM35" s="51">
        <f t="shared" si="41"/>
        <v>131062.42021314753</v>
      </c>
      <c r="BN35" s="51">
        <f t="shared" si="41"/>
        <v>131385.65549840417</v>
      </c>
      <c r="BO35" s="51">
        <f t="shared" ref="BO35:CT35" si="42">BO27*BO32/12</f>
        <v>131709.68796907418</v>
      </c>
      <c r="BP35" s="51">
        <f t="shared" si="42"/>
        <v>132034.51959123183</v>
      </c>
      <c r="BQ35" s="51">
        <f t="shared" si="42"/>
        <v>132360.15233580032</v>
      </c>
      <c r="BR35" s="51">
        <f t="shared" si="42"/>
        <v>132686.5881785636</v>
      </c>
      <c r="BS35" s="51">
        <f t="shared" si="42"/>
        <v>133013.8291001785</v>
      </c>
      <c r="BT35" s="51">
        <f t="shared" si="42"/>
        <v>133341.87708618664</v>
      </c>
      <c r="BU35" s="51">
        <f t="shared" si="42"/>
        <v>133670.73412702655</v>
      </c>
      <c r="BV35" s="51">
        <f t="shared" si="42"/>
        <v>134000.40221804564</v>
      </c>
      <c r="BW35" s="51">
        <f t="shared" si="42"/>
        <v>134330.88335951249</v>
      </c>
      <c r="BX35" s="51">
        <f t="shared" si="42"/>
        <v>134662.17955662892</v>
      </c>
      <c r="BY35" s="51">
        <f t="shared" si="42"/>
        <v>134994.29281954197</v>
      </c>
      <c r="BZ35" s="51">
        <f t="shared" si="42"/>
        <v>135327.22516335631</v>
      </c>
      <c r="CA35" s="51">
        <f t="shared" si="42"/>
        <v>135660.97860814643</v>
      </c>
      <c r="CB35" s="51">
        <f t="shared" si="42"/>
        <v>135995.55517896882</v>
      </c>
      <c r="CC35" s="51">
        <f t="shared" si="42"/>
        <v>136330.95690587437</v>
      </c>
      <c r="CD35" s="51">
        <f t="shared" si="42"/>
        <v>136667.18582392053</v>
      </c>
      <c r="CE35" s="51">
        <f t="shared" si="42"/>
        <v>137004.24397318385</v>
      </c>
      <c r="CF35" s="51">
        <f t="shared" si="42"/>
        <v>137342.13339877225</v>
      </c>
      <c r="CG35" s="51">
        <f t="shared" si="42"/>
        <v>137680.85615083732</v>
      </c>
      <c r="CH35" s="51">
        <f t="shared" si="42"/>
        <v>138020.41428458699</v>
      </c>
      <c r="CI35" s="51">
        <f t="shared" si="42"/>
        <v>138360.80986029789</v>
      </c>
      <c r="CJ35" s="51">
        <f t="shared" si="42"/>
        <v>138702.04494332781</v>
      </c>
      <c r="CK35" s="51">
        <f t="shared" si="42"/>
        <v>139044.12160412825</v>
      </c>
      <c r="CL35" s="51">
        <f t="shared" si="42"/>
        <v>139387.04191825699</v>
      </c>
      <c r="CM35" s="51">
        <f t="shared" si="42"/>
        <v>139730.80796639083</v>
      </c>
      <c r="CN35" s="51">
        <f t="shared" si="42"/>
        <v>140075.42183433787</v>
      </c>
      <c r="CO35" s="51">
        <f t="shared" si="42"/>
        <v>140420.88561305057</v>
      </c>
      <c r="CP35" s="51">
        <f t="shared" si="42"/>
        <v>140767.20139863814</v>
      </c>
      <c r="CQ35" s="51">
        <f t="shared" si="42"/>
        <v>141114.37129237936</v>
      </c>
      <c r="CR35" s="51">
        <f t="shared" si="42"/>
        <v>141462.39740073544</v>
      </c>
      <c r="CS35" s="51">
        <f t="shared" si="42"/>
        <v>141811.28183536243</v>
      </c>
      <c r="CT35" s="51">
        <f t="shared" si="42"/>
        <v>142161.02671312459</v>
      </c>
      <c r="CU35" s="51">
        <f t="shared" ref="CU35:EE35" si="43">CU27*CU32/12</f>
        <v>142511.63415610677</v>
      </c>
      <c r="CV35" s="51">
        <f t="shared" si="43"/>
        <v>142863.10629162766</v>
      </c>
      <c r="CW35" s="51">
        <f t="shared" si="43"/>
        <v>143215.44525225207</v>
      </c>
      <c r="CX35" s="51">
        <f t="shared" si="43"/>
        <v>143568.65317580473</v>
      </c>
      <c r="CY35" s="51">
        <f t="shared" si="43"/>
        <v>143922.73220538255</v>
      </c>
      <c r="CZ35" s="51">
        <f t="shared" si="43"/>
        <v>144277.684489368</v>
      </c>
      <c r="DA35" s="51">
        <f t="shared" si="43"/>
        <v>144633.51218144211</v>
      </c>
      <c r="DB35" s="51">
        <f t="shared" si="43"/>
        <v>144990.21744059731</v>
      </c>
      <c r="DC35" s="51">
        <f t="shared" si="43"/>
        <v>145347.80243115078</v>
      </c>
      <c r="DD35" s="51">
        <f t="shared" si="43"/>
        <v>145706.26932275749</v>
      </c>
      <c r="DE35" s="51">
        <f t="shared" si="43"/>
        <v>146065.62029042331</v>
      </c>
      <c r="DF35" s="51">
        <f t="shared" si="43"/>
        <v>146425.85751451834</v>
      </c>
      <c r="DG35" s="51">
        <f t="shared" si="43"/>
        <v>146786.98318079</v>
      </c>
      <c r="DH35" s="51">
        <f t="shared" si="43"/>
        <v>147148.99948037646</v>
      </c>
      <c r="DI35" s="51">
        <f t="shared" si="43"/>
        <v>147511.90860981963</v>
      </c>
      <c r="DJ35" s="51">
        <f t="shared" si="43"/>
        <v>147875.71277107883</v>
      </c>
      <c r="DK35" s="51">
        <f t="shared" si="43"/>
        <v>148240.41417154402</v>
      </c>
      <c r="DL35" s="51">
        <f t="shared" si="43"/>
        <v>148606.01502404906</v>
      </c>
      <c r="DM35" s="51">
        <f t="shared" si="43"/>
        <v>148972.51754688536</v>
      </c>
      <c r="DN35" s="51">
        <f t="shared" si="43"/>
        <v>149339.92396381521</v>
      </c>
      <c r="DO35" s="51">
        <f t="shared" si="43"/>
        <v>149708.2365040853</v>
      </c>
      <c r="DP35" s="51">
        <f t="shared" si="43"/>
        <v>150077.45740244022</v>
      </c>
      <c r="DQ35" s="51">
        <f t="shared" si="43"/>
        <v>150447.58889913603</v>
      </c>
      <c r="DR35" s="51">
        <f t="shared" si="43"/>
        <v>150818.6332399539</v>
      </c>
      <c r="DS35" s="51">
        <f t="shared" si="43"/>
        <v>151190.59267621368</v>
      </c>
      <c r="DT35" s="51">
        <f t="shared" si="43"/>
        <v>151563.46946478778</v>
      </c>
      <c r="DU35" s="51">
        <f t="shared" si="43"/>
        <v>151937.26586811425</v>
      </c>
      <c r="DV35" s="51">
        <f t="shared" si="43"/>
        <v>152311.98415421121</v>
      </c>
      <c r="DW35" s="51">
        <f t="shared" si="43"/>
        <v>152687.62659669033</v>
      </c>
      <c r="DX35" s="51">
        <f t="shared" si="43"/>
        <v>153064.19547477053</v>
      </c>
      <c r="DY35" s="51">
        <f t="shared" si="43"/>
        <v>153441.69307329194</v>
      </c>
      <c r="DZ35" s="51">
        <f t="shared" si="43"/>
        <v>153820.12168272966</v>
      </c>
      <c r="EA35" s="51">
        <f t="shared" si="43"/>
        <v>154199.48359920783</v>
      </c>
      <c r="EB35" s="51">
        <f t="shared" si="43"/>
        <v>154579.78112451342</v>
      </c>
      <c r="EC35" s="51">
        <f t="shared" si="43"/>
        <v>154961.01656611011</v>
      </c>
      <c r="ED35" s="51">
        <f t="shared" si="43"/>
        <v>155343.19223715251</v>
      </c>
      <c r="EE35" s="51">
        <f t="shared" si="43"/>
        <v>155726.31045650013</v>
      </c>
    </row>
    <row r="36" spans="1:135" x14ac:dyDescent="0.25">
      <c r="A36" s="50" t="s">
        <v>230</v>
      </c>
      <c r="C36" s="51">
        <f>-C47*C31*'1. Inputs'!$B$27</f>
        <v>0</v>
      </c>
      <c r="D36" s="51">
        <f>-D47*D31*'1. Inputs'!$B$27</f>
        <v>0</v>
      </c>
      <c r="E36" s="51">
        <f>-E47*E31*'1. Inputs'!$B$27</f>
        <v>0</v>
      </c>
      <c r="F36" s="51">
        <f>-F47*F31*'1. Inputs'!$B$27</f>
        <v>0</v>
      </c>
      <c r="G36" s="51">
        <f>-G47*G31*'1. Inputs'!$B$27</f>
        <v>0</v>
      </c>
      <c r="H36" s="51">
        <f>-H47*H31*'1. Inputs'!$B$27</f>
        <v>0</v>
      </c>
      <c r="I36" s="51">
        <f>-I47*I31*'1. Inputs'!$B$27</f>
        <v>0</v>
      </c>
      <c r="J36" s="51">
        <f>-J47*J31*'1. Inputs'!$B$27</f>
        <v>0</v>
      </c>
      <c r="K36" s="51">
        <f>-K47*K31*'1. Inputs'!$B$27</f>
        <v>0</v>
      </c>
      <c r="L36" s="51">
        <f>-L47*L31*'1. Inputs'!$B$27</f>
        <v>0</v>
      </c>
      <c r="M36" s="51">
        <f>-M47*M31*'1. Inputs'!$B$27</f>
        <v>0</v>
      </c>
      <c r="N36" s="51">
        <f>-N47*N31*'1. Inputs'!$B$27</f>
        <v>0</v>
      </c>
      <c r="O36" s="51">
        <f>-O47*O31*'1. Inputs'!$B$27</f>
        <v>0</v>
      </c>
      <c r="P36" s="51">
        <f>-P47*P31*'1. Inputs'!$B$27</f>
        <v>0</v>
      </c>
      <c r="Q36" s="51">
        <f>-Q47*Q31*'1. Inputs'!$B$27</f>
        <v>0</v>
      </c>
      <c r="R36" s="51">
        <f>-R47*R31*'1. Inputs'!$B$27</f>
        <v>0</v>
      </c>
      <c r="S36" s="51">
        <f>-S47*S31*'1. Inputs'!$B$27</f>
        <v>0</v>
      </c>
      <c r="T36" s="51">
        <f>-T47*T31*'1. Inputs'!$B$27</f>
        <v>0</v>
      </c>
      <c r="U36" s="51">
        <f>-U47*U31*'1. Inputs'!$B$27</f>
        <v>0</v>
      </c>
      <c r="V36" s="51">
        <f>-V47*V31*'1. Inputs'!$B$27</f>
        <v>0</v>
      </c>
      <c r="W36" s="51">
        <f>-W47*W31*'1. Inputs'!$B$27</f>
        <v>0</v>
      </c>
      <c r="X36" s="51">
        <f>-X47*X31*'1. Inputs'!$B$27</f>
        <v>2895.9951957650405</v>
      </c>
      <c r="Y36" s="51">
        <f>-Y47*Y31*'1. Inputs'!$B$27</f>
        <v>3870.8500015694572</v>
      </c>
      <c r="Z36" s="51">
        <f>-Z47*Z31*'1. Inputs'!$B$27</f>
        <v>4850.4957024018113</v>
      </c>
      <c r="AA36" s="51">
        <f>-AA47*AA31*'1. Inputs'!$B$27</f>
        <v>5834.95</v>
      </c>
      <c r="AB36" s="51">
        <f>-AB47*AB31*'1. Inputs'!$B$27</f>
        <v>6824.2306542758861</v>
      </c>
      <c r="AC36" s="51">
        <f>-AC47*AC31*'1. Inputs'!$B$27</f>
        <v>7818.3554834945771</v>
      </c>
      <c r="AD36" s="51">
        <f>-AD47*AD31*'1. Inputs'!$B$27</f>
        <v>8817.3423644542218</v>
      </c>
      <c r="AE36" s="51">
        <f>-AE47*AE31*'1. Inputs'!$B$27</f>
        <v>9330.1487710330493</v>
      </c>
      <c r="AF36" s="51">
        <f>-AF47*AF31*'1. Inputs'!$B$27</f>
        <v>9353.1594349181432</v>
      </c>
      <c r="AG36" s="51">
        <f>-AG47*AG31*'1. Inputs'!$B$27</f>
        <v>9376.2268493080173</v>
      </c>
      <c r="AH36" s="51">
        <f>-AH47*AH31*'1. Inputs'!$B$27</f>
        <v>9399.3511541647276</v>
      </c>
      <c r="AI36" s="51">
        <f>-AI47*AI31*'1. Inputs'!$B$27</f>
        <v>9422.5324897955106</v>
      </c>
      <c r="AJ36" s="51">
        <f>-AJ47*AJ31*'1. Inputs'!$B$27</f>
        <v>9445.7709968536401</v>
      </c>
      <c r="AK36" s="51">
        <f>-AK47*AK31*'1. Inputs'!$B$27</f>
        <v>9469.066816339282</v>
      </c>
      <c r="AL36" s="51">
        <f>-AL47*AL31*'1. Inputs'!$B$27</f>
        <v>9492.420089600344</v>
      </c>
      <c r="AM36" s="51">
        <f>-AM47*AM31*'1. Inputs'!$B$27</f>
        <v>12520.830208333335</v>
      </c>
      <c r="AN36" s="51">
        <f>-AN47*AN31*'1. Inputs'!$B$27</f>
        <v>13555.846749672317</v>
      </c>
      <c r="AO36" s="51">
        <f>-AO47*AO31*'1. Inputs'!$B$27</f>
        <v>14595.89239324894</v>
      </c>
      <c r="AP36" s="51">
        <f>-AP47*AP31*'1. Inputs'!$B$27</f>
        <v>15640.985649834634</v>
      </c>
      <c r="AQ36" s="51">
        <f>-AQ47*AQ31*'1. Inputs'!$B$27</f>
        <v>16691.145090916492</v>
      </c>
      <c r="AR36" s="51">
        <f>-AR47*AR31*'1. Inputs'!$B$27</f>
        <v>16859.069881439947</v>
      </c>
      <c r="AS36" s="51">
        <f>-AS47*AS31*'1. Inputs'!$B$27</f>
        <v>16900.648895877701</v>
      </c>
      <c r="AT36" s="51">
        <f>-AT47*AT31*'1. Inputs'!$B$27</f>
        <v>16942.330455381918</v>
      </c>
      <c r="AU36" s="51">
        <f>-AU47*AU31*'1. Inputs'!$B$27</f>
        <v>16984.114812856409</v>
      </c>
      <c r="AV36" s="51">
        <f>-AV47*AV31*'1. Inputs'!$B$27</f>
        <v>17026.00222182869</v>
      </c>
      <c r="AW36" s="51">
        <f>-AW47*AW31*'1. Inputs'!$B$27</f>
        <v>17067.992936451559</v>
      </c>
      <c r="AX36" s="51">
        <f>-AX47*AX31*'1. Inputs'!$B$27</f>
        <v>17110.087211504622</v>
      </c>
      <c r="AY36" s="51">
        <f>-AY47*AY31*'1. Inputs'!$B$27</f>
        <v>17152.285302395831</v>
      </c>
      <c r="AZ36" s="51">
        <f>-AZ47*AZ31*'1. Inputs'!$B$27</f>
        <v>17194.587465163058</v>
      </c>
      <c r="BA36" s="51">
        <f>-BA47*BA31*'1. Inputs'!$B$27</f>
        <v>17236.993956475621</v>
      </c>
      <c r="BB36" s="51">
        <f>-BB47*BB31*'1. Inputs'!$B$27</f>
        <v>17279.505033635854</v>
      </c>
      <c r="BC36" s="51">
        <f>-BC47*BC31*'1. Inputs'!$B$27</f>
        <v>17322.120954580681</v>
      </c>
      <c r="BD36" s="51">
        <f>-BD47*BD31*'1. Inputs'!$B$27</f>
        <v>17364.841977883149</v>
      </c>
      <c r="BE36" s="51">
        <f>-BE47*BE31*'1. Inputs'!$B$27</f>
        <v>20548.90175152168</v>
      </c>
      <c r="BF36" s="51">
        <f>-BF47*BF31*'1. Inputs'!$B$27</f>
        <v>21649.241059339529</v>
      </c>
      <c r="BG36" s="51">
        <f>-BG47*BG31*'1. Inputs'!$B$27</f>
        <v>22754.882845886343</v>
      </c>
      <c r="BH36" s="51">
        <f>-BH47*BH31*'1. Inputs'!$B$27</f>
        <v>23865.846573049046</v>
      </c>
      <c r="BI36" s="51">
        <f>-BI47*BI31*'1. Inputs'!$B$27</f>
        <v>24982.151766458835</v>
      </c>
      <c r="BJ36" s="51">
        <f>-BJ47*BJ31*'1. Inputs'!$B$27</f>
        <v>25176.271182642515</v>
      </c>
      <c r="BK36" s="51">
        <f>-BK47*BK31*'1. Inputs'!$B$27</f>
        <v>25238.362659239578</v>
      </c>
      <c r="BL36" s="51">
        <f>-BL47*BL31*'1. Inputs'!$B$27</f>
        <v>25300.607270168508</v>
      </c>
      <c r="BM36" s="51">
        <f>-BM47*BM31*'1. Inputs'!$B$27</f>
        <v>25363.005393099847</v>
      </c>
      <c r="BN36" s="51">
        <f>-BN47*BN31*'1. Inputs'!$B$27</f>
        <v>25425.557406635624</v>
      </c>
      <c r="BO36" s="51">
        <f>-BO47*BO31*'1. Inputs'!$B$27</f>
        <v>25488.263690311574</v>
      </c>
      <c r="BP36" s="51">
        <f>-BP47*BP31*'1. Inputs'!$B$27</f>
        <v>25551.124624599495</v>
      </c>
      <c r="BQ36" s="51">
        <f>-BQ47*BQ31*'1. Inputs'!$B$27</f>
        <v>25614.140590909508</v>
      </c>
      <c r="BR36" s="51">
        <f>-BR47*BR31*'1. Inputs'!$B$27</f>
        <v>25677.311971592404</v>
      </c>
      <c r="BS36" s="51">
        <f>-BS47*BS31*'1. Inputs'!$B$27</f>
        <v>25740.639149941951</v>
      </c>
      <c r="BT36" s="51">
        <f>-BT47*BT31*'1. Inputs'!$B$27</f>
        <v>25804.122510197223</v>
      </c>
      <c r="BU36" s="51">
        <f>-BU47*BU31*'1. Inputs'!$B$27</f>
        <v>25867.762437544945</v>
      </c>
      <c r="BV36" s="51">
        <f>-BV47*BV31*'1. Inputs'!$B$27</f>
        <v>25931.559318121792</v>
      </c>
      <c r="BW36" s="51">
        <f>-BW47*BW31*'1. Inputs'!$B$27</f>
        <v>25995.513539016771</v>
      </c>
      <c r="BX36" s="51">
        <f>-BX47*BX31*'1. Inputs'!$B$27</f>
        <v>26059.625488273556</v>
      </c>
      <c r="BY36" s="51">
        <f>-BY47*BY31*'1. Inputs'!$B$27</f>
        <v>26123.895554892842</v>
      </c>
      <c r="BZ36" s="51">
        <f>-BZ47*BZ31*'1. Inputs'!$B$27</f>
        <v>26188.324128834687</v>
      </c>
      <c r="CA36" s="51">
        <f>-CA47*CA31*'1. Inputs'!$B$27</f>
        <v>26252.911601020922</v>
      </c>
      <c r="CB36" s="51">
        <f>-CB47*CB31*'1. Inputs'!$B$27</f>
        <v>26317.658363337483</v>
      </c>
      <c r="CC36" s="51">
        <f>-CC47*CC31*'1. Inputs'!$B$27</f>
        <v>26382.564808636795</v>
      </c>
      <c r="CD36" s="51">
        <f>-CD47*CD31*'1. Inputs'!$B$27</f>
        <v>26447.631330740172</v>
      </c>
      <c r="CE36" s="51">
        <f>-CE47*CE31*'1. Inputs'!$B$27</f>
        <v>26512.858324440214</v>
      </c>
      <c r="CF36" s="51">
        <f>-CF47*CF31*'1. Inputs'!$B$27</f>
        <v>26578.24618550314</v>
      </c>
      <c r="CG36" s="51">
        <f>-CG47*CG31*'1. Inputs'!$B$27</f>
        <v>26643.795310671296</v>
      </c>
      <c r="CH36" s="51">
        <f>-CH47*CH31*'1. Inputs'!$B$27</f>
        <v>26709.506097665449</v>
      </c>
      <c r="CI36" s="51">
        <f>-CI47*CI31*'1. Inputs'!$B$27</f>
        <v>26775.378945187273</v>
      </c>
      <c r="CJ36" s="51">
        <f>-CJ47*CJ31*'1. Inputs'!$B$27</f>
        <v>26841.414252921768</v>
      </c>
      <c r="CK36" s="51">
        <f>-CK47*CK31*'1. Inputs'!$B$27</f>
        <v>26907.612421539627</v>
      </c>
      <c r="CL36" s="51">
        <f>-CL47*CL31*'1. Inputs'!$B$27</f>
        <v>26973.973852699735</v>
      </c>
      <c r="CM36" s="51">
        <f>-CM47*CM31*'1. Inputs'!$B$27</f>
        <v>27040.498949051555</v>
      </c>
      <c r="CN36" s="51">
        <f>-CN47*CN31*'1. Inputs'!$B$27</f>
        <v>27107.188114237604</v>
      </c>
      <c r="CO36" s="51">
        <f>-CO47*CO31*'1. Inputs'!$B$27</f>
        <v>27174.041752895897</v>
      </c>
      <c r="CP36" s="51">
        <f>-CP47*CP31*'1. Inputs'!$B$27</f>
        <v>27241.060270662383</v>
      </c>
      <c r="CQ36" s="51">
        <f>-CQ47*CQ31*'1. Inputs'!$B$27</f>
        <v>27308.244074173417</v>
      </c>
      <c r="CR36" s="51">
        <f>-CR47*CR31*'1. Inputs'!$B$27</f>
        <v>27375.593571068235</v>
      </c>
      <c r="CS36" s="51">
        <f>-CS47*CS31*'1. Inputs'!$B$27</f>
        <v>27443.109169991432</v>
      </c>
      <c r="CT36" s="51">
        <f>-CT47*CT31*'1. Inputs'!$B$27</f>
        <v>27510.791280595411</v>
      </c>
      <c r="CU36" s="51">
        <f>-CU47*CU31*'1. Inputs'!$B$27</f>
        <v>27578.640313542888</v>
      </c>
      <c r="CV36" s="51">
        <f>-CV47*CV31*'1. Inputs'!$B$27</f>
        <v>27646.656680509426</v>
      </c>
      <c r="CW36" s="51">
        <f>-CW47*CW31*'1. Inputs'!$B$27</f>
        <v>27714.840794185813</v>
      </c>
      <c r="CX36" s="51">
        <f>-CX47*CX31*'1. Inputs'!$B$27</f>
        <v>27783.193068280721</v>
      </c>
      <c r="CY36" s="51">
        <f>-CY47*CY31*'1. Inputs'!$B$27</f>
        <v>27851.713917523102</v>
      </c>
      <c r="CZ36" s="51">
        <f>-CZ47*CZ31*'1. Inputs'!$B$27</f>
        <v>27920.403757664732</v>
      </c>
      <c r="DA36" s="51">
        <f>-DA47*DA31*'1. Inputs'!$B$27</f>
        <v>27989.263005482779</v>
      </c>
      <c r="DB36" s="51">
        <f>-DB47*DB31*'1. Inputs'!$B$27</f>
        <v>28058.292078782251</v>
      </c>
      <c r="DC36" s="51">
        <f>-DC47*DC31*'1. Inputs'!$B$27</f>
        <v>28127.491396398615</v>
      </c>
      <c r="DD36" s="51">
        <f>-DD47*DD31*'1. Inputs'!$B$27</f>
        <v>28196.861378200287</v>
      </c>
      <c r="DE36" s="51">
        <f>-DE47*DE31*'1. Inputs'!$B$27</f>
        <v>28266.402445091175</v>
      </c>
      <c r="DF36" s="51">
        <f>-DF47*DF31*'1. Inputs'!$B$27</f>
        <v>28336.115019013268</v>
      </c>
      <c r="DG36" s="51">
        <f>-DG47*DG31*'1. Inputs'!$B$27</f>
        <v>28405.999522949172</v>
      </c>
      <c r="DH36" s="51">
        <f>-DH47*DH31*'1. Inputs'!$B$27</f>
        <v>28476.056380924703</v>
      </c>
      <c r="DI36" s="51">
        <f>-DI47*DI31*'1. Inputs'!$B$27</f>
        <v>28546.286018011389</v>
      </c>
      <c r="DJ36" s="51">
        <f>-DJ47*DJ31*'1. Inputs'!$B$27</f>
        <v>28616.688860329145</v>
      </c>
      <c r="DK36" s="51">
        <f>-DK47*DK31*'1. Inputs'!$B$27</f>
        <v>28687.265335048796</v>
      </c>
      <c r="DL36" s="51">
        <f>-DL47*DL31*'1. Inputs'!$B$27</f>
        <v>28758.01587039468</v>
      </c>
      <c r="DM36" s="51">
        <f>-DM47*DM31*'1. Inputs'!$B$27</f>
        <v>28828.940895647262</v>
      </c>
      <c r="DN36" s="51">
        <f>-DN47*DN31*'1. Inputs'!$B$27</f>
        <v>28900.040841145721</v>
      </c>
      <c r="DO36" s="51">
        <f>-DO47*DO31*'1. Inputs'!$B$27</f>
        <v>28971.316138290578</v>
      </c>
      <c r="DP36" s="51">
        <f>-DP47*DP31*'1. Inputs'!$B$27</f>
        <v>29042.767219546295</v>
      </c>
      <c r="DQ36" s="51">
        <f>-DQ47*DQ31*'1. Inputs'!$B$27</f>
        <v>29114.394518443914</v>
      </c>
      <c r="DR36" s="51">
        <f>-DR47*DR31*'1. Inputs'!$B$27</f>
        <v>29186.198469583673</v>
      </c>
      <c r="DS36" s="51">
        <f>-DS47*DS31*'1. Inputs'!$B$27</f>
        <v>29258.179508637648</v>
      </c>
      <c r="DT36" s="51">
        <f>-DT47*DT31*'1. Inputs'!$B$27</f>
        <v>29330.33807235245</v>
      </c>
      <c r="DU36" s="51">
        <f>-DU47*DU31*'1. Inputs'!$B$27</f>
        <v>29402.674598551734</v>
      </c>
      <c r="DV36" s="51">
        <f>-DV47*DV31*'1. Inputs'!$B$27</f>
        <v>29475.189526139024</v>
      </c>
      <c r="DW36" s="51">
        <f>-DW47*DW31*'1. Inputs'!$B$27</f>
        <v>29547.883295100262</v>
      </c>
      <c r="DX36" s="51">
        <f>-DX47*DX31*'1. Inputs'!$B$27</f>
        <v>29620.756346506518</v>
      </c>
      <c r="DY36" s="51">
        <f>-DY47*DY31*'1. Inputs'!$B$27</f>
        <v>29693.809122516679</v>
      </c>
      <c r="DZ36" s="51">
        <f>-DZ47*DZ31*'1. Inputs'!$B$27</f>
        <v>29767.042066380098</v>
      </c>
      <c r="EA36" s="51">
        <f>-EA47*EA31*'1. Inputs'!$B$27</f>
        <v>29840.455622439295</v>
      </c>
      <c r="EB36" s="51">
        <f>-EB47*EB31*'1. Inputs'!$B$27</f>
        <v>29914.050236132683</v>
      </c>
      <c r="EC36" s="51">
        <f>-EC47*EC31*'1. Inputs'!$B$27</f>
        <v>29987.826353997232</v>
      </c>
      <c r="ED36" s="51">
        <f>-ED47*ED31*'1. Inputs'!$B$27</f>
        <v>30061.784423671186</v>
      </c>
      <c r="EE36" s="51">
        <f>-EE47*EE31*'1. Inputs'!$B$27</f>
        <v>30135.924893896779</v>
      </c>
    </row>
    <row r="37" spans="1:135" x14ac:dyDescent="0.25">
      <c r="A37" s="50" t="s">
        <v>231</v>
      </c>
      <c r="C37" s="51">
        <f>C28*'1. Inputs'!$B$34/12*(1+'1. Inputs'!$B$31)^(C$2/12)</f>
        <v>0</v>
      </c>
      <c r="D37" s="51">
        <f>D28*'1. Inputs'!$B$34/12*(1+'1. Inputs'!$B$31)^(D$2/12)</f>
        <v>0</v>
      </c>
      <c r="E37" s="51">
        <f>E28*'1. Inputs'!$B$34/12*(1+'1. Inputs'!$B$31)^(E$2/12)</f>
        <v>0</v>
      </c>
      <c r="F37" s="51">
        <f>F28*'1. Inputs'!$B$34/12*(1+'1. Inputs'!$B$31)^(F$2/12)</f>
        <v>0</v>
      </c>
      <c r="G37" s="51">
        <f>G28*'1. Inputs'!$B$34/12*(1+'1. Inputs'!$B$31)^(G$2/12)</f>
        <v>0</v>
      </c>
      <c r="H37" s="51">
        <f>H28*'1. Inputs'!$B$34/12*(1+'1. Inputs'!$B$31)^(H$2/12)</f>
        <v>0</v>
      </c>
      <c r="I37" s="51">
        <f>I28*'1. Inputs'!$B$34/12*(1+'1. Inputs'!$B$31)^(I$2/12)</f>
        <v>0</v>
      </c>
      <c r="J37" s="51">
        <f>J28*'1. Inputs'!$B$34/12*(1+'1. Inputs'!$B$31)^(J$2/12)</f>
        <v>0</v>
      </c>
      <c r="K37" s="51">
        <f>K28*'1. Inputs'!$B$34/12*(1+'1. Inputs'!$B$31)^(K$2/12)</f>
        <v>0</v>
      </c>
      <c r="L37" s="51">
        <f>L28*'1. Inputs'!$B$34/12*(1+'1. Inputs'!$B$31)^(L$2/12)</f>
        <v>0</v>
      </c>
      <c r="M37" s="51">
        <f>M28*'1. Inputs'!$B$34/12*(1+'1. Inputs'!$B$31)^(M$2/12)</f>
        <v>0</v>
      </c>
      <c r="N37" s="51">
        <f>N28*'1. Inputs'!$B$34/12*(1+'1. Inputs'!$B$31)^(N$2/12)</f>
        <v>0</v>
      </c>
      <c r="O37" s="51">
        <f>O28*'1. Inputs'!$B$34/12*(1+'1. Inputs'!$B$31)^(O$2/12)</f>
        <v>0</v>
      </c>
      <c r="P37" s="51">
        <f>P28*'1. Inputs'!$B$34/12*(1+'1. Inputs'!$B$31)^(P$2/12)</f>
        <v>0</v>
      </c>
      <c r="Q37" s="51">
        <f>Q28*'1. Inputs'!$B$34/12*(1+'1. Inputs'!$B$31)^(Q$2/12)</f>
        <v>0</v>
      </c>
      <c r="R37" s="51">
        <f>R28*'1. Inputs'!$B$34/12*(1+'1. Inputs'!$B$31)^(R$2/12)</f>
        <v>0</v>
      </c>
      <c r="S37" s="51">
        <f>S28*'1. Inputs'!$B$34/12*(1+'1. Inputs'!$B$31)^(S$2/12)</f>
        <v>0</v>
      </c>
      <c r="T37" s="51">
        <f>T28*'1. Inputs'!$B$34/12*(1+'1. Inputs'!$B$31)^(T$2/12)</f>
        <v>0</v>
      </c>
      <c r="U37" s="51">
        <f>U28*'1. Inputs'!$B$34/12*(1+'1. Inputs'!$B$31)^(U$2/12)</f>
        <v>0</v>
      </c>
      <c r="V37" s="51">
        <f>V28*'1. Inputs'!$B$34/12*(1+'1. Inputs'!$B$31)^(V$2/12)</f>
        <v>0</v>
      </c>
      <c r="W37" s="51">
        <f>W28*'1. Inputs'!$B$34/12*(1+'1. Inputs'!$B$31)^(W$2/12)</f>
        <v>0</v>
      </c>
      <c r="X37" s="51">
        <f>X28*'1. Inputs'!$B$34/12*(1+'1. Inputs'!$B$31)^(X$2/12)</f>
        <v>263.27229052409461</v>
      </c>
      <c r="Y37" s="51">
        <f>Y28*'1. Inputs'!$B$34/12*(1+'1. Inputs'!$B$31)^(Y$2/12)</f>
        <v>351.89545468813247</v>
      </c>
      <c r="Z37" s="51">
        <f>Z28*'1. Inputs'!$B$34/12*(1+'1. Inputs'!$B$31)^(Z$2/12)</f>
        <v>440.95415476380106</v>
      </c>
      <c r="AA37" s="51">
        <f>AA28*'1. Inputs'!$B$34/12*(1+'1. Inputs'!$B$31)^(AA$2/12)</f>
        <v>530.44999999999993</v>
      </c>
      <c r="AB37" s="51">
        <f>AB28*'1. Inputs'!$B$34/12*(1+'1. Inputs'!$B$31)^(AB$2/12)</f>
        <v>620.38460493417153</v>
      </c>
      <c r="AC37" s="51">
        <f>AC28*'1. Inputs'!$B$34/12*(1+'1. Inputs'!$B$31)^(AC$2/12)</f>
        <v>710.759589408598</v>
      </c>
      <c r="AD37" s="51">
        <f>AD28*'1. Inputs'!$B$34/12*(1+'1. Inputs'!$B$31)^(AD$2/12)</f>
        <v>801.57657858674759</v>
      </c>
      <c r="AE37" s="51">
        <f>AE28*'1. Inputs'!$B$34/12*(1+'1. Inputs'!$B$31)^(AE$2/12)</f>
        <v>848.19534282118627</v>
      </c>
      <c r="AF37" s="51">
        <f>AF28*'1. Inputs'!$B$34/12*(1+'1. Inputs'!$B$31)^(AF$2/12)</f>
        <v>850.28722135619478</v>
      </c>
      <c r="AG37" s="51">
        <f>AG28*'1. Inputs'!$B$34/12*(1+'1. Inputs'!$B$31)^(AG$2/12)</f>
        <v>852.38425902800157</v>
      </c>
      <c r="AH37" s="51">
        <f>AH28*'1. Inputs'!$B$34/12*(1+'1. Inputs'!$B$31)^(AH$2/12)</f>
        <v>854.48646856042967</v>
      </c>
      <c r="AI37" s="51">
        <f>AI28*'1. Inputs'!$B$34/12*(1+'1. Inputs'!$B$31)^(AI$2/12)</f>
        <v>856.59386270868288</v>
      </c>
      <c r="AJ37" s="51">
        <f>AJ28*'1. Inputs'!$B$34/12*(1+'1. Inputs'!$B$31)^(AJ$2/12)</f>
        <v>858.706454259422</v>
      </c>
      <c r="AK37" s="51">
        <f>AK28*'1. Inputs'!$B$34/12*(1+'1. Inputs'!$B$31)^(AK$2/12)</f>
        <v>860.82425603084403</v>
      </c>
      <c r="AL37" s="51">
        <f>AL28*'1. Inputs'!$B$34/12*(1+'1. Inputs'!$B$31)^(AL$2/12)</f>
        <v>862.94728087275871</v>
      </c>
      <c r="AM37" s="51">
        <f>AM28*'1. Inputs'!$B$34/12*(1+'1. Inputs'!$B$31)^(AM$2/12)</f>
        <v>1138.2572916666668</v>
      </c>
      <c r="AN37" s="51">
        <f>AN28*'1. Inputs'!$B$34/12*(1+'1. Inputs'!$B$31)^(AN$2/12)</f>
        <v>1232.3497045156651</v>
      </c>
      <c r="AO37" s="51">
        <f>AO28*'1. Inputs'!$B$34/12*(1+'1. Inputs'!$B$31)^(AO$2/12)</f>
        <v>1326.8993084771762</v>
      </c>
      <c r="AP37" s="51">
        <f>AP28*'1. Inputs'!$B$34/12*(1+'1. Inputs'!$B$31)^(AP$2/12)</f>
        <v>1421.9077863486029</v>
      </c>
      <c r="AQ37" s="51">
        <f>AQ28*'1. Inputs'!$B$34/12*(1+'1. Inputs'!$B$31)^(AQ$2/12)</f>
        <v>1517.3768264469538</v>
      </c>
      <c r="AR37" s="51">
        <f>AR28*'1. Inputs'!$B$34/12*(1+'1. Inputs'!$B$31)^(AR$2/12)</f>
        <v>1532.6427164945412</v>
      </c>
      <c r="AS37" s="51">
        <f>AS28*'1. Inputs'!$B$34/12*(1+'1. Inputs'!$B$31)^(AS$2/12)</f>
        <v>1536.422626897973</v>
      </c>
      <c r="AT37" s="51">
        <f>AT28*'1. Inputs'!$B$34/12*(1+'1. Inputs'!$B$31)^(AT$2/12)</f>
        <v>1540.2118595801749</v>
      </c>
      <c r="AU37" s="51">
        <f>AU28*'1. Inputs'!$B$34/12*(1+'1. Inputs'!$B$31)^(AU$2/12)</f>
        <v>1544.0104375324011</v>
      </c>
      <c r="AV37" s="51">
        <f>AV28*'1. Inputs'!$B$34/12*(1+'1. Inputs'!$B$31)^(AV$2/12)</f>
        <v>1547.8183838026084</v>
      </c>
      <c r="AW37" s="51">
        <f>AW28*'1. Inputs'!$B$34/12*(1+'1. Inputs'!$B$31)^(AW$2/12)</f>
        <v>1551.6357214955967</v>
      </c>
      <c r="AX37" s="51">
        <f>AX28*'1. Inputs'!$B$34/12*(1+'1. Inputs'!$B$31)^(AX$2/12)</f>
        <v>1555.4624737731476</v>
      </c>
      <c r="AY37" s="51">
        <f>AY28*'1. Inputs'!$B$34/12*(1+'1. Inputs'!$B$31)^(AY$2/12)</f>
        <v>1559.2986638541665</v>
      </c>
      <c r="AZ37" s="51">
        <f>AZ28*'1. Inputs'!$B$34/12*(1+'1. Inputs'!$B$31)^(AZ$2/12)</f>
        <v>1563.1443150148239</v>
      </c>
      <c r="BA37" s="51">
        <f>BA28*'1. Inputs'!$B$34/12*(1+'1. Inputs'!$B$31)^(BA$2/12)</f>
        <v>1566.999450588693</v>
      </c>
      <c r="BB37" s="51">
        <f>BB28*'1. Inputs'!$B$34/12*(1+'1. Inputs'!$B$31)^(BB$2/12)</f>
        <v>1570.8640939668965</v>
      </c>
      <c r="BC37" s="51">
        <f>BC28*'1. Inputs'!$B$34/12*(1+'1. Inputs'!$B$31)^(BC$2/12)</f>
        <v>1574.7382685982438</v>
      </c>
      <c r="BD37" s="51">
        <f>BD28*'1. Inputs'!$B$34/12*(1+'1. Inputs'!$B$31)^(BD$2/12)</f>
        <v>1578.6219979893774</v>
      </c>
      <c r="BE37" s="51">
        <f>BE28*'1. Inputs'!$B$34/12*(1+'1. Inputs'!$B$31)^(BE$2/12)</f>
        <v>1868.0819774110619</v>
      </c>
      <c r="BF37" s="51">
        <f>BF28*'1. Inputs'!$B$34/12*(1+'1. Inputs'!$B$31)^(BF$2/12)</f>
        <v>1968.112823576321</v>
      </c>
      <c r="BG37" s="51">
        <f>BG28*'1. Inputs'!$B$34/12*(1+'1. Inputs'!$B$31)^(BG$2/12)</f>
        <v>2068.6257132623946</v>
      </c>
      <c r="BH37" s="51">
        <f>BH28*'1. Inputs'!$B$34/12*(1+'1. Inputs'!$B$31)^(BH$2/12)</f>
        <v>2169.6224157317315</v>
      </c>
      <c r="BI37" s="51">
        <f>BI28*'1. Inputs'!$B$34/12*(1+'1. Inputs'!$B$31)^(BI$2/12)</f>
        <v>2271.1047060417127</v>
      </c>
      <c r="BJ37" s="51">
        <f>BJ28*'1. Inputs'!$B$34/12*(1+'1. Inputs'!$B$31)^(BJ$2/12)</f>
        <v>2288.7519256947744</v>
      </c>
      <c r="BK37" s="51">
        <f>BK28*'1. Inputs'!$B$34/12*(1+'1. Inputs'!$B$31)^(BK$2/12)</f>
        <v>2294.3966053854165</v>
      </c>
      <c r="BL37" s="51">
        <f>BL28*'1. Inputs'!$B$34/12*(1+'1. Inputs'!$B$31)^(BL$2/12)</f>
        <v>2300.0552063789551</v>
      </c>
      <c r="BM37" s="51">
        <f>BM28*'1. Inputs'!$B$34/12*(1+'1. Inputs'!$B$31)^(BM$2/12)</f>
        <v>2305.7277630090771</v>
      </c>
      <c r="BN37" s="51">
        <f>BN28*'1. Inputs'!$B$34/12*(1+'1. Inputs'!$B$31)^(BN$2/12)</f>
        <v>2311.4143096941475</v>
      </c>
      <c r="BO37" s="51">
        <f>BO28*'1. Inputs'!$B$34/12*(1+'1. Inputs'!$B$31)^(BO$2/12)</f>
        <v>2317.1148809374163</v>
      </c>
      <c r="BP37" s="51">
        <f>BP28*'1. Inputs'!$B$34/12*(1+'1. Inputs'!$B$31)^(BP$2/12)</f>
        <v>2322.829511327227</v>
      </c>
      <c r="BQ37" s="51">
        <f>BQ28*'1. Inputs'!$B$34/12*(1+'1. Inputs'!$B$31)^(BQ$2/12)</f>
        <v>2328.558235537228</v>
      </c>
      <c r="BR37" s="51">
        <f>BR28*'1. Inputs'!$B$34/12*(1+'1. Inputs'!$B$31)^(BR$2/12)</f>
        <v>2334.301088326582</v>
      </c>
      <c r="BS37" s="51">
        <f>BS28*'1. Inputs'!$B$34/12*(1+'1. Inputs'!$B$31)^(BS$2/12)</f>
        <v>2340.0581045401773</v>
      </c>
      <c r="BT37" s="51">
        <f>BT28*'1. Inputs'!$B$34/12*(1+'1. Inputs'!$B$31)^(BT$2/12)</f>
        <v>2345.8293191088387</v>
      </c>
      <c r="BU37" s="51">
        <f>BU28*'1. Inputs'!$B$34/12*(1+'1. Inputs'!$B$31)^(BU$2/12)</f>
        <v>2351.6147670495407</v>
      </c>
      <c r="BV37" s="51">
        <f>BV28*'1. Inputs'!$B$34/12*(1+'1. Inputs'!$B$31)^(BV$2/12)</f>
        <v>2357.4144834656176</v>
      </c>
      <c r="BW37" s="51">
        <f>BW28*'1. Inputs'!$B$34/12*(1+'1. Inputs'!$B$31)^(BW$2/12)</f>
        <v>2363.228503546979</v>
      </c>
      <c r="BX37" s="51">
        <f>BX28*'1. Inputs'!$B$34/12*(1+'1. Inputs'!$B$31)^(BX$2/12)</f>
        <v>2369.0568625703236</v>
      </c>
      <c r="BY37" s="51">
        <f>BY28*'1. Inputs'!$B$34/12*(1+'1. Inputs'!$B$31)^(BY$2/12)</f>
        <v>2374.8995958993496</v>
      </c>
      <c r="BZ37" s="51">
        <f>BZ28*'1. Inputs'!$B$34/12*(1+'1. Inputs'!$B$31)^(BZ$2/12)</f>
        <v>2380.7567389849719</v>
      </c>
      <c r="CA37" s="51">
        <f>CA28*'1. Inputs'!$B$34/12*(1+'1. Inputs'!$B$31)^(CA$2/12)</f>
        <v>2386.628327365539</v>
      </c>
      <c r="CB37" s="51">
        <f>CB28*'1. Inputs'!$B$34/12*(1+'1. Inputs'!$B$31)^(CB$2/12)</f>
        <v>2392.5143966670439</v>
      </c>
      <c r="CC37" s="51">
        <f>CC28*'1. Inputs'!$B$34/12*(1+'1. Inputs'!$B$31)^(CC$2/12)</f>
        <v>2398.4149826033454</v>
      </c>
      <c r="CD37" s="51">
        <f>CD28*'1. Inputs'!$B$34/12*(1+'1. Inputs'!$B$31)^(CD$2/12)</f>
        <v>2404.3301209763799</v>
      </c>
      <c r="CE37" s="51">
        <f>CE28*'1. Inputs'!$B$34/12*(1+'1. Inputs'!$B$31)^(CE$2/12)</f>
        <v>2410.2598476763828</v>
      </c>
      <c r="CF37" s="51">
        <f>CF28*'1. Inputs'!$B$34/12*(1+'1. Inputs'!$B$31)^(CF$2/12)</f>
        <v>2416.2041986821041</v>
      </c>
      <c r="CG37" s="51">
        <f>CG28*'1. Inputs'!$B$34/12*(1+'1. Inputs'!$B$31)^(CG$2/12)</f>
        <v>2422.1632100610268</v>
      </c>
      <c r="CH37" s="51">
        <f>CH28*'1. Inputs'!$B$34/12*(1+'1. Inputs'!$B$31)^(CH$2/12)</f>
        <v>2428.1369179695862</v>
      </c>
      <c r="CI37" s="51">
        <f>CI28*'1. Inputs'!$B$34/12*(1+'1. Inputs'!$B$31)^(CI$2/12)</f>
        <v>2434.1253586533885</v>
      </c>
      <c r="CJ37" s="51">
        <f>CJ28*'1. Inputs'!$B$34/12*(1+'1. Inputs'!$B$31)^(CJ$2/12)</f>
        <v>2440.1285684474337</v>
      </c>
      <c r="CK37" s="51">
        <f>CK28*'1. Inputs'!$B$34/12*(1+'1. Inputs'!$B$31)^(CK$2/12)</f>
        <v>2446.1465837763299</v>
      </c>
      <c r="CL37" s="51">
        <f>CL28*'1. Inputs'!$B$34/12*(1+'1. Inputs'!$B$31)^(CL$2/12)</f>
        <v>2452.1794411545216</v>
      </c>
      <c r="CM37" s="51">
        <f>CM28*'1. Inputs'!$B$34/12*(1+'1. Inputs'!$B$31)^(CM$2/12)</f>
        <v>2458.2271771865048</v>
      </c>
      <c r="CN37" s="51">
        <f>CN28*'1. Inputs'!$B$34/12*(1+'1. Inputs'!$B$31)^(CN$2/12)</f>
        <v>2464.2898285670553</v>
      </c>
      <c r="CO37" s="51">
        <f>CO28*'1. Inputs'!$B$34/12*(1+'1. Inputs'!$B$31)^(CO$2/12)</f>
        <v>2470.3674320814453</v>
      </c>
      <c r="CP37" s="51">
        <f>CP28*'1. Inputs'!$B$34/12*(1+'1. Inputs'!$B$31)^(CP$2/12)</f>
        <v>2476.4600246056712</v>
      </c>
      <c r="CQ37" s="51">
        <f>CQ28*'1. Inputs'!$B$34/12*(1+'1. Inputs'!$B$31)^(CQ$2/12)</f>
        <v>2482.567643106674</v>
      </c>
      <c r="CR37" s="51">
        <f>CR28*'1. Inputs'!$B$34/12*(1+'1. Inputs'!$B$31)^(CR$2/12)</f>
        <v>2488.6903246425672</v>
      </c>
      <c r="CS37" s="51">
        <f>CS28*'1. Inputs'!$B$34/12*(1+'1. Inputs'!$B$31)^(CS$2/12)</f>
        <v>2494.8281063628574</v>
      </c>
      <c r="CT37" s="51">
        <f>CT28*'1. Inputs'!$B$34/12*(1+'1. Inputs'!$B$31)^(CT$2/12)</f>
        <v>2500.9810255086736</v>
      </c>
      <c r="CU37" s="51">
        <f>CU28*'1. Inputs'!$B$34/12*(1+'1. Inputs'!$B$31)^(CU$2/12)</f>
        <v>2507.1491194129899</v>
      </c>
      <c r="CV37" s="51">
        <f>CV28*'1. Inputs'!$B$34/12*(1+'1. Inputs'!$B$31)^(CV$2/12)</f>
        <v>2513.332425500857</v>
      </c>
      <c r="CW37" s="51">
        <f>CW28*'1. Inputs'!$B$34/12*(1+'1. Inputs'!$B$31)^(CW$2/12)</f>
        <v>2519.5309812896198</v>
      </c>
      <c r="CX37" s="51">
        <f>CX28*'1. Inputs'!$B$34/12*(1+'1. Inputs'!$B$31)^(CX$2/12)</f>
        <v>2525.7448243891572</v>
      </c>
      <c r="CY37" s="51">
        <f>CY28*'1. Inputs'!$B$34/12*(1+'1. Inputs'!$B$31)^(CY$2/12)</f>
        <v>2531.9739925021004</v>
      </c>
      <c r="CZ37" s="51">
        <f>CZ28*'1. Inputs'!$B$34/12*(1+'1. Inputs'!$B$31)^(CZ$2/12)</f>
        <v>2538.2185234240669</v>
      </c>
      <c r="DA37" s="51">
        <f>DA28*'1. Inputs'!$B$34/12*(1+'1. Inputs'!$B$31)^(DA$2/12)</f>
        <v>2544.478455043889</v>
      </c>
      <c r="DB37" s="51">
        <f>DB28*'1. Inputs'!$B$34/12*(1+'1. Inputs'!$B$31)^(DB$2/12)</f>
        <v>2550.7538253438415</v>
      </c>
      <c r="DC37" s="51">
        <f>DC28*'1. Inputs'!$B$34/12*(1+'1. Inputs'!$B$31)^(DC$2/12)</f>
        <v>2557.0446723998748</v>
      </c>
      <c r="DD37" s="51">
        <f>DD28*'1. Inputs'!$B$34/12*(1+'1. Inputs'!$B$31)^(DD$2/12)</f>
        <v>2563.3510343818448</v>
      </c>
      <c r="DE37" s="51">
        <f>DE28*'1. Inputs'!$B$34/12*(1+'1. Inputs'!$B$31)^(DE$2/12)</f>
        <v>2569.6729495537438</v>
      </c>
      <c r="DF37" s="51">
        <f>DF28*'1. Inputs'!$B$34/12*(1+'1. Inputs'!$B$31)^(DF$2/12)</f>
        <v>2576.0104562739339</v>
      </c>
      <c r="DG37" s="51">
        <f>DG28*'1. Inputs'!$B$34/12*(1+'1. Inputs'!$B$31)^(DG$2/12)</f>
        <v>2582.3635929953798</v>
      </c>
      <c r="DH37" s="51">
        <f>DH28*'1. Inputs'!$B$34/12*(1+'1. Inputs'!$B$31)^(DH$2/12)</f>
        <v>2588.7323982658827</v>
      </c>
      <c r="DI37" s="51">
        <f>DI28*'1. Inputs'!$B$34/12*(1+'1. Inputs'!$B$31)^(DI$2/12)</f>
        <v>2595.1169107283085</v>
      </c>
      <c r="DJ37" s="51">
        <f>DJ28*'1. Inputs'!$B$34/12*(1+'1. Inputs'!$B$31)^(DJ$2/12)</f>
        <v>2601.5171691208316</v>
      </c>
      <c r="DK37" s="51">
        <f>DK28*'1. Inputs'!$B$34/12*(1+'1. Inputs'!$B$31)^(DK$2/12)</f>
        <v>2607.9332122771634</v>
      </c>
      <c r="DL37" s="51">
        <f>DL28*'1. Inputs'!$B$34/12*(1+'1. Inputs'!$B$31)^(DL$2/12)</f>
        <v>2614.3650791267892</v>
      </c>
      <c r="DM37" s="51">
        <f>DM28*'1. Inputs'!$B$34/12*(1+'1. Inputs'!$B$31)^(DM$2/12)</f>
        <v>2620.8128086952056</v>
      </c>
      <c r="DN37" s="51">
        <f>DN28*'1. Inputs'!$B$34/12*(1+'1. Inputs'!$B$31)^(DN$2/12)</f>
        <v>2627.2764401041568</v>
      </c>
      <c r="DO37" s="51">
        <f>DO28*'1. Inputs'!$B$34/12*(1+'1. Inputs'!$B$31)^(DO$2/12)</f>
        <v>2633.756012571871</v>
      </c>
      <c r="DP37" s="51">
        <f>DP28*'1. Inputs'!$B$34/12*(1+'1. Inputs'!$B$31)^(DP$2/12)</f>
        <v>2640.2515654132999</v>
      </c>
      <c r="DQ37" s="51">
        <f>DQ28*'1. Inputs'!$B$34/12*(1+'1. Inputs'!$B$31)^(DQ$2/12)</f>
        <v>2646.7631380403564</v>
      </c>
      <c r="DR37" s="51">
        <f>DR28*'1. Inputs'!$B$34/12*(1+'1. Inputs'!$B$31)^(DR$2/12)</f>
        <v>2653.2907699621519</v>
      </c>
      <c r="DS37" s="51">
        <f>DS28*'1. Inputs'!$B$34/12*(1+'1. Inputs'!$B$31)^(DS$2/12)</f>
        <v>2659.8345007852413</v>
      </c>
      <c r="DT37" s="51">
        <f>DT28*'1. Inputs'!$B$34/12*(1+'1. Inputs'!$B$31)^(DT$2/12)</f>
        <v>2666.3943702138595</v>
      </c>
      <c r="DU37" s="51">
        <f>DU28*'1. Inputs'!$B$34/12*(1+'1. Inputs'!$B$31)^(DU$2/12)</f>
        <v>2672.9704180501581</v>
      </c>
      <c r="DV37" s="51">
        <f>DV28*'1. Inputs'!$B$34/12*(1+'1. Inputs'!$B$31)^(DV$2/12)</f>
        <v>2679.5626841944568</v>
      </c>
      <c r="DW37" s="51">
        <f>DW28*'1. Inputs'!$B$34/12*(1+'1. Inputs'!$B$31)^(DW$2/12)</f>
        <v>2686.1712086454781</v>
      </c>
      <c r="DX37" s="51">
        <f>DX28*'1. Inputs'!$B$34/12*(1+'1. Inputs'!$B$31)^(DX$2/12)</f>
        <v>2692.7960315005926</v>
      </c>
      <c r="DY37" s="51">
        <f>DY28*'1. Inputs'!$B$34/12*(1+'1. Inputs'!$B$31)^(DY$2/12)</f>
        <v>2699.4371929560621</v>
      </c>
      <c r="DZ37" s="51">
        <f>DZ28*'1. Inputs'!$B$34/12*(1+'1. Inputs'!$B$31)^(DZ$2/12)</f>
        <v>2706.0947333072813</v>
      </c>
      <c r="EA37" s="51">
        <f>EA28*'1. Inputs'!$B$34/12*(1+'1. Inputs'!$B$31)^(EA$2/12)</f>
        <v>2712.7686929490269</v>
      </c>
      <c r="EB37" s="51">
        <f>EB28*'1. Inputs'!$B$34/12*(1+'1. Inputs'!$B$31)^(EB$2/12)</f>
        <v>2719.4591123756991</v>
      </c>
      <c r="EC37" s="51">
        <f>EC28*'1. Inputs'!$B$34/12*(1+'1. Inputs'!$B$31)^(EC$2/12)</f>
        <v>2726.1660321815666</v>
      </c>
      <c r="ED37" s="51">
        <f>ED28*'1. Inputs'!$B$34/12*(1+'1. Inputs'!$B$31)^(ED$2/12)</f>
        <v>2732.8894930610172</v>
      </c>
      <c r="EE37" s="51">
        <f>EE28*'1. Inputs'!$B$34/12*(1+'1. Inputs'!$B$31)^(EE$2/12)</f>
        <v>2739.6295358087987</v>
      </c>
    </row>
    <row r="38" spans="1:135" x14ac:dyDescent="0.25">
      <c r="A38" s="50" t="s">
        <v>232</v>
      </c>
      <c r="C38" s="51">
        <f t="shared" ref="C38:AH38" si="44">-(C27-C28)*C32/12</f>
        <v>0</v>
      </c>
      <c r="D38" s="51">
        <f t="shared" si="44"/>
        <v>0</v>
      </c>
      <c r="E38" s="51">
        <f t="shared" si="44"/>
        <v>0</v>
      </c>
      <c r="F38" s="51">
        <f t="shared" si="44"/>
        <v>0</v>
      </c>
      <c r="G38" s="51">
        <f t="shared" si="44"/>
        <v>0</v>
      </c>
      <c r="H38" s="51">
        <f t="shared" si="44"/>
        <v>0</v>
      </c>
      <c r="I38" s="51">
        <f t="shared" si="44"/>
        <v>0</v>
      </c>
      <c r="J38" s="51">
        <f t="shared" si="44"/>
        <v>0</v>
      </c>
      <c r="K38" s="51">
        <f t="shared" si="44"/>
        <v>0</v>
      </c>
      <c r="L38" s="51">
        <f t="shared" si="44"/>
        <v>0</v>
      </c>
      <c r="M38" s="51">
        <f t="shared" si="44"/>
        <v>0</v>
      </c>
      <c r="N38" s="51">
        <f t="shared" si="44"/>
        <v>0</v>
      </c>
      <c r="O38" s="51">
        <f t="shared" si="44"/>
        <v>0</v>
      </c>
      <c r="P38" s="51">
        <f t="shared" si="44"/>
        <v>0</v>
      </c>
      <c r="Q38" s="51">
        <f t="shared" si="44"/>
        <v>0</v>
      </c>
      <c r="R38" s="51">
        <f t="shared" si="44"/>
        <v>0</v>
      </c>
      <c r="S38" s="51">
        <f t="shared" si="44"/>
        <v>0</v>
      </c>
      <c r="T38" s="51">
        <f t="shared" si="44"/>
        <v>0</v>
      </c>
      <c r="U38" s="51">
        <f t="shared" si="44"/>
        <v>0</v>
      </c>
      <c r="V38" s="51">
        <f t="shared" si="44"/>
        <v>0</v>
      </c>
      <c r="W38" s="51">
        <f t="shared" si="44"/>
        <v>0</v>
      </c>
      <c r="X38" s="51">
        <f t="shared" si="44"/>
        <v>-33172.30860603592</v>
      </c>
      <c r="Y38" s="51">
        <f t="shared" si="44"/>
        <v>-28503.531829738728</v>
      </c>
      <c r="Z38" s="51">
        <f t="shared" si="44"/>
        <v>-23811.524357245256</v>
      </c>
      <c r="AA38" s="51">
        <f t="shared" si="44"/>
        <v>-19096.2</v>
      </c>
      <c r="AB38" s="51">
        <f t="shared" si="44"/>
        <v>-14357.472285619398</v>
      </c>
      <c r="AC38" s="51">
        <f t="shared" si="44"/>
        <v>-9595.2544570160735</v>
      </c>
      <c r="AD38" s="51">
        <f t="shared" si="44"/>
        <v>-4809.4594715204857</v>
      </c>
      <c r="AE38" s="51">
        <f t="shared" si="44"/>
        <v>-2410.6604480181086</v>
      </c>
      <c r="AF38" s="51">
        <f t="shared" si="44"/>
        <v>-2416.6057870123432</v>
      </c>
      <c r="AG38" s="51">
        <f t="shared" si="44"/>
        <v>-2422.5657888164255</v>
      </c>
      <c r="AH38" s="51">
        <f t="shared" si="44"/>
        <v>-2428.5404895928004</v>
      </c>
      <c r="AI38" s="51">
        <f t="shared" ref="AI38:BN38" si="45">-(AI27-AI28)*AI32/12</f>
        <v>-2434.5299255930991</v>
      </c>
      <c r="AJ38" s="51">
        <f t="shared" si="45"/>
        <v>-2440.5341331583572</v>
      </c>
      <c r="AK38" s="51">
        <f t="shared" si="45"/>
        <v>-2446.5531487192411</v>
      </c>
      <c r="AL38" s="51">
        <f t="shared" si="45"/>
        <v>-2452.5870087962617</v>
      </c>
      <c r="AM38" s="51">
        <f t="shared" si="45"/>
        <v>-24586.357499999998</v>
      </c>
      <c r="AN38" s="51">
        <f t="shared" si="45"/>
        <v>-19717.595272250641</v>
      </c>
      <c r="AO38" s="51">
        <f t="shared" si="45"/>
        <v>-14824.668136089829</v>
      </c>
      <c r="AP38" s="51">
        <f t="shared" si="45"/>
        <v>-9907.4865113322012</v>
      </c>
      <c r="AQ38" s="51">
        <f t="shared" si="45"/>
        <v>-4965.9605229173039</v>
      </c>
      <c r="AR38" s="51">
        <f t="shared" si="45"/>
        <v>-4355.9319310897481</v>
      </c>
      <c r="AS38" s="51">
        <f t="shared" si="45"/>
        <v>-4366.6748343416066</v>
      </c>
      <c r="AT38" s="51">
        <f t="shared" si="45"/>
        <v>-4377.4442324910224</v>
      </c>
      <c r="AU38" s="51">
        <f t="shared" si="45"/>
        <v>-4388.24019088156</v>
      </c>
      <c r="AV38" s="51">
        <f t="shared" si="45"/>
        <v>-4399.0627750179392</v>
      </c>
      <c r="AW38" s="51">
        <f t="shared" si="45"/>
        <v>-4409.9120505664323</v>
      </c>
      <c r="AX38" s="51">
        <f t="shared" si="45"/>
        <v>-4420.7880833552617</v>
      </c>
      <c r="AY38" s="51">
        <f t="shared" si="45"/>
        <v>-4431.6909393749993</v>
      </c>
      <c r="AZ38" s="51">
        <f t="shared" si="45"/>
        <v>-4442.6206847789726</v>
      </c>
      <c r="BA38" s="51">
        <f t="shared" si="45"/>
        <v>-4453.5773858836537</v>
      </c>
      <c r="BB38" s="51">
        <f t="shared" si="45"/>
        <v>-4464.5611091690744</v>
      </c>
      <c r="BC38" s="51">
        <f t="shared" si="45"/>
        <v>-4475.5719212792192</v>
      </c>
      <c r="BD38" s="51">
        <f t="shared" si="45"/>
        <v>-4486.6098890224412</v>
      </c>
      <c r="BE38" s="51">
        <f t="shared" si="45"/>
        <v>-27628.575487569975</v>
      </c>
      <c r="BF38" s="51">
        <f t="shared" si="45"/>
        <v>-22543.837797328772</v>
      </c>
      <c r="BG38" s="51">
        <f t="shared" si="45"/>
        <v>-17433.851386916598</v>
      </c>
      <c r="BH38" s="51">
        <f t="shared" si="45"/>
        <v>-12298.522643871582</v>
      </c>
      <c r="BI38" s="51">
        <f t="shared" si="45"/>
        <v>-7137.7576475596679</v>
      </c>
      <c r="BJ38" s="51">
        <f t="shared" si="45"/>
        <v>-6504.8738940798839</v>
      </c>
      <c r="BK38" s="51">
        <f t="shared" si="45"/>
        <v>-6520.9166679374985</v>
      </c>
      <c r="BL38" s="51">
        <f t="shared" si="45"/>
        <v>-6536.9990076033455</v>
      </c>
      <c r="BM38" s="51">
        <f t="shared" si="45"/>
        <v>-6553.1210106573772</v>
      </c>
      <c r="BN38" s="51">
        <f t="shared" si="45"/>
        <v>-6569.2827749202088</v>
      </c>
      <c r="BO38" s="51">
        <f t="shared" ref="BO38:CT38" si="46">-(BO27-BO28)*BO32/12</f>
        <v>-6585.4843984537083</v>
      </c>
      <c r="BP38" s="51">
        <f t="shared" si="46"/>
        <v>-6601.725979561591</v>
      </c>
      <c r="BQ38" s="51">
        <f t="shared" si="46"/>
        <v>-6618.0076167900161</v>
      </c>
      <c r="BR38" s="51">
        <f t="shared" si="46"/>
        <v>-6634.3294089281799</v>
      </c>
      <c r="BS38" s="51">
        <f t="shared" si="46"/>
        <v>-6650.691455008925</v>
      </c>
      <c r="BT38" s="51">
        <f t="shared" si="46"/>
        <v>-6667.0938543093316</v>
      </c>
      <c r="BU38" s="51">
        <f t="shared" si="46"/>
        <v>-6683.5367063513268</v>
      </c>
      <c r="BV38" s="51">
        <f t="shared" si="46"/>
        <v>-6700.0201109022819</v>
      </c>
      <c r="BW38" s="51">
        <f t="shared" si="46"/>
        <v>-6716.544167975625</v>
      </c>
      <c r="BX38" s="51">
        <f t="shared" si="46"/>
        <v>-6733.1089778314454</v>
      </c>
      <c r="BY38" s="51">
        <f t="shared" si="46"/>
        <v>-6749.7146409770976</v>
      </c>
      <c r="BZ38" s="51">
        <f t="shared" si="46"/>
        <v>-6766.3612581678144</v>
      </c>
      <c r="CA38" s="51">
        <f t="shared" si="46"/>
        <v>-6783.0489304073208</v>
      </c>
      <c r="CB38" s="51">
        <f t="shared" si="46"/>
        <v>-6799.7777589484422</v>
      </c>
      <c r="CC38" s="51">
        <f t="shared" si="46"/>
        <v>-6816.5478452937177</v>
      </c>
      <c r="CD38" s="51">
        <f t="shared" si="46"/>
        <v>-6833.3592911960259</v>
      </c>
      <c r="CE38" s="51">
        <f t="shared" si="46"/>
        <v>-6850.2121986591928</v>
      </c>
      <c r="CF38" s="51">
        <f t="shared" si="46"/>
        <v>-6867.106669938611</v>
      </c>
      <c r="CG38" s="51">
        <f t="shared" si="46"/>
        <v>-6884.0428075418668</v>
      </c>
      <c r="CH38" s="51">
        <f t="shared" si="46"/>
        <v>-6901.0207142293502</v>
      </c>
      <c r="CI38" s="51">
        <f t="shared" si="46"/>
        <v>-6918.0404930148943</v>
      </c>
      <c r="CJ38" s="51">
        <f t="shared" si="46"/>
        <v>-6935.10224716639</v>
      </c>
      <c r="CK38" s="51">
        <f t="shared" si="46"/>
        <v>-6952.2060802064116</v>
      </c>
      <c r="CL38" s="51">
        <f t="shared" si="46"/>
        <v>-6969.35209591285</v>
      </c>
      <c r="CM38" s="51">
        <f t="shared" si="46"/>
        <v>-6986.5403983195401</v>
      </c>
      <c r="CN38" s="51">
        <f t="shared" si="46"/>
        <v>-7003.7710917168943</v>
      </c>
      <c r="CO38" s="51">
        <f t="shared" si="46"/>
        <v>-7021.0442806525289</v>
      </c>
      <c r="CP38" s="51">
        <f t="shared" si="46"/>
        <v>-7038.3600699319068</v>
      </c>
      <c r="CQ38" s="51">
        <f t="shared" si="46"/>
        <v>-7055.7185646189691</v>
      </c>
      <c r="CR38" s="51">
        <f t="shared" si="46"/>
        <v>-7073.1198700367713</v>
      </c>
      <c r="CS38" s="51">
        <f t="shared" si="46"/>
        <v>-7090.5640917681221</v>
      </c>
      <c r="CT38" s="51">
        <f t="shared" si="46"/>
        <v>-7108.0513356562296</v>
      </c>
      <c r="CU38" s="51">
        <f t="shared" ref="CU38:EE38" si="47">-(CU27-CU28)*CU32/12</f>
        <v>-7125.5817078053396</v>
      </c>
      <c r="CV38" s="51">
        <f t="shared" si="47"/>
        <v>-7143.1553145813823</v>
      </c>
      <c r="CW38" s="51">
        <f t="shared" si="47"/>
        <v>-7160.7722626126042</v>
      </c>
      <c r="CX38" s="51">
        <f t="shared" si="47"/>
        <v>-7178.432658790236</v>
      </c>
      <c r="CY38" s="51">
        <f t="shared" si="47"/>
        <v>-7196.1366102691272</v>
      </c>
      <c r="CZ38" s="51">
        <f t="shared" si="47"/>
        <v>-7213.884224468401</v>
      </c>
      <c r="DA38" s="51">
        <f t="shared" si="47"/>
        <v>-7231.6756090721055</v>
      </c>
      <c r="DB38" s="51">
        <f t="shared" si="47"/>
        <v>-7249.5108720298658</v>
      </c>
      <c r="DC38" s="51">
        <f t="shared" si="47"/>
        <v>-7267.3901215575388</v>
      </c>
      <c r="DD38" s="51">
        <f t="shared" si="47"/>
        <v>-7285.3134661378745</v>
      </c>
      <c r="DE38" s="51">
        <f t="shared" si="47"/>
        <v>-7303.2810145211661</v>
      </c>
      <c r="DF38" s="51">
        <f t="shared" si="47"/>
        <v>-7321.2928757259169</v>
      </c>
      <c r="DG38" s="51">
        <f t="shared" si="47"/>
        <v>-7339.3491590394997</v>
      </c>
      <c r="DH38" s="51">
        <f t="shared" si="47"/>
        <v>-7357.449974018823</v>
      </c>
      <c r="DI38" s="51">
        <f t="shared" si="47"/>
        <v>-7375.5954304909819</v>
      </c>
      <c r="DJ38" s="51">
        <f t="shared" si="47"/>
        <v>-7393.7856385539426</v>
      </c>
      <c r="DK38" s="51">
        <f t="shared" si="47"/>
        <v>-7412.0207085772008</v>
      </c>
      <c r="DL38" s="51">
        <f t="shared" si="47"/>
        <v>-7430.3007512024524</v>
      </c>
      <c r="DM38" s="51">
        <f t="shared" si="47"/>
        <v>-7448.6258773442678</v>
      </c>
      <c r="DN38" s="51">
        <f t="shared" si="47"/>
        <v>-7466.9961981907609</v>
      </c>
      <c r="DO38" s="51">
        <f t="shared" si="47"/>
        <v>-7485.4118252042654</v>
      </c>
      <c r="DP38" s="51">
        <f t="shared" si="47"/>
        <v>-7503.8728701220098</v>
      </c>
      <c r="DQ38" s="51">
        <f t="shared" si="47"/>
        <v>-7522.3794449568013</v>
      </c>
      <c r="DR38" s="51">
        <f t="shared" si="47"/>
        <v>-7540.9316619976953</v>
      </c>
      <c r="DS38" s="51">
        <f t="shared" si="47"/>
        <v>-7559.5296338106846</v>
      </c>
      <c r="DT38" s="51">
        <f t="shared" si="47"/>
        <v>-7578.1734732393898</v>
      </c>
      <c r="DU38" s="51">
        <f t="shared" si="47"/>
        <v>-7596.8632934057132</v>
      </c>
      <c r="DV38" s="51">
        <f t="shared" si="47"/>
        <v>-7615.5992077105611</v>
      </c>
      <c r="DW38" s="51">
        <f t="shared" si="47"/>
        <v>-7634.3813298345167</v>
      </c>
      <c r="DX38" s="51">
        <f t="shared" si="47"/>
        <v>-7653.2097737385266</v>
      </c>
      <c r="DY38" s="51">
        <f t="shared" si="47"/>
        <v>-7672.0846536645977</v>
      </c>
      <c r="DZ38" s="51">
        <f t="shared" si="47"/>
        <v>-7691.0060841364839</v>
      </c>
      <c r="EA38" s="51">
        <f t="shared" si="47"/>
        <v>-7709.9741799603917</v>
      </c>
      <c r="EB38" s="51">
        <f t="shared" si="47"/>
        <v>-7728.9890562256705</v>
      </c>
      <c r="EC38" s="51">
        <f t="shared" si="47"/>
        <v>-7748.0508283055051</v>
      </c>
      <c r="ED38" s="51">
        <f t="shared" si="47"/>
        <v>-7767.1596118576272</v>
      </c>
      <c r="EE38" s="51">
        <f t="shared" si="47"/>
        <v>-7786.3155228250062</v>
      </c>
    </row>
    <row r="39" spans="1:135" x14ac:dyDescent="0.25">
      <c r="A39" s="57" t="s">
        <v>233</v>
      </c>
      <c r="C39" s="58">
        <f t="shared" ref="C39:AH39" si="48">SUM(C35:C38)</f>
        <v>0</v>
      </c>
      <c r="D39" s="58">
        <f t="shared" si="48"/>
        <v>0</v>
      </c>
      <c r="E39" s="58">
        <f t="shared" si="48"/>
        <v>0</v>
      </c>
      <c r="F39" s="58">
        <f t="shared" si="48"/>
        <v>0</v>
      </c>
      <c r="G39" s="58">
        <f t="shared" si="48"/>
        <v>0</v>
      </c>
      <c r="H39" s="58">
        <f t="shared" si="48"/>
        <v>0</v>
      </c>
      <c r="I39" s="58">
        <f t="shared" si="48"/>
        <v>0</v>
      </c>
      <c r="J39" s="58">
        <f t="shared" si="48"/>
        <v>0</v>
      </c>
      <c r="K39" s="58">
        <f t="shared" si="48"/>
        <v>0</v>
      </c>
      <c r="L39" s="58">
        <f t="shared" si="48"/>
        <v>0</v>
      </c>
      <c r="M39" s="58">
        <f t="shared" si="48"/>
        <v>0</v>
      </c>
      <c r="N39" s="58">
        <f t="shared" si="48"/>
        <v>0</v>
      </c>
      <c r="O39" s="58">
        <f t="shared" si="48"/>
        <v>0</v>
      </c>
      <c r="P39" s="58">
        <f t="shared" si="48"/>
        <v>0</v>
      </c>
      <c r="Q39" s="58">
        <f t="shared" si="48"/>
        <v>0</v>
      </c>
      <c r="R39" s="58">
        <f t="shared" si="48"/>
        <v>0</v>
      </c>
      <c r="S39" s="58">
        <f t="shared" si="48"/>
        <v>0</v>
      </c>
      <c r="T39" s="58">
        <f t="shared" si="48"/>
        <v>0</v>
      </c>
      <c r="U39" s="58">
        <f t="shared" si="48"/>
        <v>0</v>
      </c>
      <c r="V39" s="58">
        <f t="shared" si="48"/>
        <v>0</v>
      </c>
      <c r="W39" s="58">
        <f t="shared" si="48"/>
        <v>0</v>
      </c>
      <c r="X39" s="58">
        <f t="shared" si="48"/>
        <v>17375.971174590246</v>
      </c>
      <c r="Y39" s="58">
        <f t="shared" si="48"/>
        <v>23225.100009416747</v>
      </c>
      <c r="Z39" s="58">
        <f t="shared" si="48"/>
        <v>29102.974214410871</v>
      </c>
      <c r="AA39" s="58">
        <f t="shared" si="48"/>
        <v>35009.699999999997</v>
      </c>
      <c r="AB39" s="58">
        <f t="shared" si="48"/>
        <v>40945.383925655326</v>
      </c>
      <c r="AC39" s="58">
        <f t="shared" si="48"/>
        <v>46910.132900967466</v>
      </c>
      <c r="AD39" s="58">
        <f t="shared" si="48"/>
        <v>52904.054186725334</v>
      </c>
      <c r="AE39" s="58">
        <f t="shared" si="48"/>
        <v>55980.892626198285</v>
      </c>
      <c r="AF39" s="58">
        <f t="shared" si="48"/>
        <v>56118.956609508859</v>
      </c>
      <c r="AG39" s="58">
        <f t="shared" si="48"/>
        <v>56257.3610958481</v>
      </c>
      <c r="AH39" s="58">
        <f t="shared" si="48"/>
        <v>56396.106924988366</v>
      </c>
      <c r="AI39" s="58">
        <f t="shared" ref="AI39:BN39" si="49">SUM(AI35:AI38)</f>
        <v>56535.194938773064</v>
      </c>
      <c r="AJ39" s="58">
        <f t="shared" si="49"/>
        <v>56674.625981121862</v>
      </c>
      <c r="AK39" s="58">
        <f t="shared" si="49"/>
        <v>56814.400898035703</v>
      </c>
      <c r="AL39" s="58">
        <f t="shared" si="49"/>
        <v>56954.520537602075</v>
      </c>
      <c r="AM39" s="58">
        <f t="shared" si="49"/>
        <v>75124.981250000012</v>
      </c>
      <c r="AN39" s="58">
        <f t="shared" si="49"/>
        <v>81335.080498033902</v>
      </c>
      <c r="AO39" s="58">
        <f t="shared" si="49"/>
        <v>87575.354359493649</v>
      </c>
      <c r="AP39" s="58">
        <f t="shared" si="49"/>
        <v>93845.913899007792</v>
      </c>
      <c r="AQ39" s="58">
        <f t="shared" si="49"/>
        <v>100146.87054549895</v>
      </c>
      <c r="AR39" s="58">
        <f t="shared" si="49"/>
        <v>101154.41928863971</v>
      </c>
      <c r="AS39" s="58">
        <f t="shared" si="49"/>
        <v>101403.8933752662</v>
      </c>
      <c r="AT39" s="58">
        <f t="shared" si="49"/>
        <v>101653.98273229152</v>
      </c>
      <c r="AU39" s="58">
        <f t="shared" si="49"/>
        <v>101904.68887713845</v>
      </c>
      <c r="AV39" s="58">
        <f t="shared" si="49"/>
        <v>102156.01333097213</v>
      </c>
      <c r="AW39" s="58">
        <f t="shared" si="49"/>
        <v>102407.95761870936</v>
      </c>
      <c r="AX39" s="58">
        <f t="shared" si="49"/>
        <v>102660.52326902775</v>
      </c>
      <c r="AY39" s="58">
        <f t="shared" si="49"/>
        <v>102913.71181437498</v>
      </c>
      <c r="AZ39" s="58">
        <f t="shared" si="49"/>
        <v>103167.52479097836</v>
      </c>
      <c r="BA39" s="58">
        <f t="shared" si="49"/>
        <v>103421.96373885372</v>
      </c>
      <c r="BB39" s="58">
        <f t="shared" si="49"/>
        <v>103677.03020181516</v>
      </c>
      <c r="BC39" s="58">
        <f t="shared" si="49"/>
        <v>103932.7257274841</v>
      </c>
      <c r="BD39" s="58">
        <f t="shared" si="49"/>
        <v>104189.0518672989</v>
      </c>
      <c r="BE39" s="58">
        <f t="shared" si="49"/>
        <v>123293.41050913006</v>
      </c>
      <c r="BF39" s="58">
        <f t="shared" si="49"/>
        <v>129895.4463560372</v>
      </c>
      <c r="BG39" s="58">
        <f t="shared" si="49"/>
        <v>136529.29707531803</v>
      </c>
      <c r="BH39" s="58">
        <f t="shared" si="49"/>
        <v>143195.07943829425</v>
      </c>
      <c r="BI39" s="58">
        <f t="shared" si="49"/>
        <v>149892.91059875305</v>
      </c>
      <c r="BJ39" s="58">
        <f t="shared" si="49"/>
        <v>151057.62709585513</v>
      </c>
      <c r="BK39" s="58">
        <f t="shared" si="49"/>
        <v>151430.17595543747</v>
      </c>
      <c r="BL39" s="58">
        <f t="shared" si="49"/>
        <v>151803.64362101103</v>
      </c>
      <c r="BM39" s="58">
        <f t="shared" si="49"/>
        <v>152178.0323585991</v>
      </c>
      <c r="BN39" s="58">
        <f t="shared" si="49"/>
        <v>152553.34443981375</v>
      </c>
      <c r="BO39" s="58">
        <f t="shared" ref="BO39:CT39" si="50">SUM(BO35:BO38)</f>
        <v>152929.58214186947</v>
      </c>
      <c r="BP39" s="58">
        <f t="shared" si="50"/>
        <v>153306.74774759696</v>
      </c>
      <c r="BQ39" s="58">
        <f t="shared" si="50"/>
        <v>153684.84354545706</v>
      </c>
      <c r="BR39" s="58">
        <f t="shared" si="50"/>
        <v>154063.87182955441</v>
      </c>
      <c r="BS39" s="58">
        <f t="shared" si="50"/>
        <v>154443.83489965167</v>
      </c>
      <c r="BT39" s="58">
        <f t="shared" si="50"/>
        <v>154824.73506118337</v>
      </c>
      <c r="BU39" s="58">
        <f t="shared" si="50"/>
        <v>155206.57462526968</v>
      </c>
      <c r="BV39" s="58">
        <f t="shared" si="50"/>
        <v>155589.35590873074</v>
      </c>
      <c r="BW39" s="58">
        <f t="shared" si="50"/>
        <v>155973.08123410059</v>
      </c>
      <c r="BX39" s="58">
        <f t="shared" si="50"/>
        <v>156357.75292964137</v>
      </c>
      <c r="BY39" s="58">
        <f t="shared" si="50"/>
        <v>156743.37332935707</v>
      </c>
      <c r="BZ39" s="58">
        <f t="shared" si="50"/>
        <v>157129.94477300814</v>
      </c>
      <c r="CA39" s="58">
        <f t="shared" si="50"/>
        <v>157517.46960612555</v>
      </c>
      <c r="CB39" s="58">
        <f t="shared" si="50"/>
        <v>157905.9501800249</v>
      </c>
      <c r="CC39" s="58">
        <f t="shared" si="50"/>
        <v>158295.38885182078</v>
      </c>
      <c r="CD39" s="58">
        <f t="shared" si="50"/>
        <v>158685.78798444106</v>
      </c>
      <c r="CE39" s="58">
        <f t="shared" si="50"/>
        <v>159077.14994664126</v>
      </c>
      <c r="CF39" s="58">
        <f t="shared" si="50"/>
        <v>159469.47711301889</v>
      </c>
      <c r="CG39" s="58">
        <f t="shared" si="50"/>
        <v>159862.77186402777</v>
      </c>
      <c r="CH39" s="58">
        <f t="shared" si="50"/>
        <v>160257.03658599267</v>
      </c>
      <c r="CI39" s="58">
        <f t="shared" si="50"/>
        <v>160652.27367112366</v>
      </c>
      <c r="CJ39" s="58">
        <f t="shared" si="50"/>
        <v>161048.48551753061</v>
      </c>
      <c r="CK39" s="58">
        <f t="shared" si="50"/>
        <v>161445.67452923782</v>
      </c>
      <c r="CL39" s="58">
        <f t="shared" si="50"/>
        <v>161843.8431161984</v>
      </c>
      <c r="CM39" s="58">
        <f t="shared" si="50"/>
        <v>162242.99369430932</v>
      </c>
      <c r="CN39" s="58">
        <f t="shared" si="50"/>
        <v>162643.12868542565</v>
      </c>
      <c r="CO39" s="58">
        <f t="shared" si="50"/>
        <v>163044.25051737536</v>
      </c>
      <c r="CP39" s="58">
        <f t="shared" si="50"/>
        <v>163446.36162397428</v>
      </c>
      <c r="CQ39" s="58">
        <f t="shared" si="50"/>
        <v>163849.4644450405</v>
      </c>
      <c r="CR39" s="58">
        <f t="shared" si="50"/>
        <v>164253.56142640946</v>
      </c>
      <c r="CS39" s="58">
        <f t="shared" si="50"/>
        <v>164658.65501994861</v>
      </c>
      <c r="CT39" s="58">
        <f t="shared" si="50"/>
        <v>165064.74768357244</v>
      </c>
      <c r="CU39" s="58">
        <f t="shared" ref="CU39:DZ39" si="51">SUM(CU35:CU38)</f>
        <v>165471.84188125731</v>
      </c>
      <c r="CV39" s="58">
        <f t="shared" si="51"/>
        <v>165879.94008305654</v>
      </c>
      <c r="CW39" s="58">
        <f t="shared" si="51"/>
        <v>166289.04476511493</v>
      </c>
      <c r="CX39" s="58">
        <f t="shared" si="51"/>
        <v>166699.1584096844</v>
      </c>
      <c r="CY39" s="58">
        <f t="shared" si="51"/>
        <v>167110.28350513862</v>
      </c>
      <c r="CZ39" s="58">
        <f t="shared" si="51"/>
        <v>167522.42254598837</v>
      </c>
      <c r="DA39" s="58">
        <f t="shared" si="51"/>
        <v>167935.57803289668</v>
      </c>
      <c r="DB39" s="58">
        <f t="shared" si="51"/>
        <v>168349.75247269354</v>
      </c>
      <c r="DC39" s="58">
        <f t="shared" si="51"/>
        <v>168764.94837839171</v>
      </c>
      <c r="DD39" s="58">
        <f t="shared" si="51"/>
        <v>169181.16826920173</v>
      </c>
      <c r="DE39" s="58">
        <f t="shared" si="51"/>
        <v>169598.41467054703</v>
      </c>
      <c r="DF39" s="58">
        <f t="shared" si="51"/>
        <v>170016.69011407963</v>
      </c>
      <c r="DG39" s="58">
        <f t="shared" si="51"/>
        <v>170435.99713769506</v>
      </c>
      <c r="DH39" s="58">
        <f t="shared" si="51"/>
        <v>170856.33828554823</v>
      </c>
      <c r="DI39" s="58">
        <f t="shared" si="51"/>
        <v>171277.71610806836</v>
      </c>
      <c r="DJ39" s="58">
        <f t="shared" si="51"/>
        <v>171700.13316197487</v>
      </c>
      <c r="DK39" s="58">
        <f t="shared" si="51"/>
        <v>172123.59201029275</v>
      </c>
      <c r="DL39" s="58">
        <f t="shared" si="51"/>
        <v>172548.09522236808</v>
      </c>
      <c r="DM39" s="58">
        <f t="shared" si="51"/>
        <v>172973.64537388354</v>
      </c>
      <c r="DN39" s="58">
        <f t="shared" si="51"/>
        <v>173400.24504687433</v>
      </c>
      <c r="DO39" s="58">
        <f t="shared" si="51"/>
        <v>173827.89682974346</v>
      </c>
      <c r="DP39" s="58">
        <f t="shared" si="51"/>
        <v>174256.6033172778</v>
      </c>
      <c r="DQ39" s="58">
        <f t="shared" si="51"/>
        <v>174686.36711066347</v>
      </c>
      <c r="DR39" s="58">
        <f t="shared" si="51"/>
        <v>175117.19081750204</v>
      </c>
      <c r="DS39" s="58">
        <f t="shared" si="51"/>
        <v>175549.07705182588</v>
      </c>
      <c r="DT39" s="58">
        <f t="shared" si="51"/>
        <v>175982.02843411471</v>
      </c>
      <c r="DU39" s="58">
        <f t="shared" si="51"/>
        <v>176416.04759131043</v>
      </c>
      <c r="DV39" s="58">
        <f t="shared" si="51"/>
        <v>176851.13715683413</v>
      </c>
      <c r="DW39" s="58">
        <f t="shared" si="51"/>
        <v>177287.29977060156</v>
      </c>
      <c r="DX39" s="58">
        <f t="shared" si="51"/>
        <v>177724.53807903911</v>
      </c>
      <c r="DY39" s="58">
        <f t="shared" si="51"/>
        <v>178162.85473510012</v>
      </c>
      <c r="DZ39" s="58">
        <f t="shared" si="51"/>
        <v>178602.25239828054</v>
      </c>
      <c r="EA39" s="58">
        <f t="shared" ref="EA39:FF39" si="52">SUM(EA35:EA38)</f>
        <v>179042.73373463578</v>
      </c>
      <c r="EB39" s="58">
        <f t="shared" si="52"/>
        <v>179484.30141679617</v>
      </c>
      <c r="EC39" s="58">
        <f t="shared" si="52"/>
        <v>179926.95812398338</v>
      </c>
      <c r="ED39" s="58">
        <f t="shared" si="52"/>
        <v>180370.70654202712</v>
      </c>
      <c r="EE39" s="58">
        <f t="shared" si="52"/>
        <v>180815.54936338071</v>
      </c>
    </row>
    <row r="41" spans="1:135" x14ac:dyDescent="0.25">
      <c r="A41" s="49" t="s">
        <v>234</v>
      </c>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row>
    <row r="42" spans="1:135" x14ac:dyDescent="0.25">
      <c r="A42" s="50" t="s">
        <v>136</v>
      </c>
      <c r="C42" s="51">
        <f>-'1. Inputs'!$B$47/12*C$27*(1+'1. Inputs'!$B$55)^(C$2/12)</f>
        <v>0</v>
      </c>
      <c r="D42" s="51">
        <f>-'1. Inputs'!$B$47/12*D$27*(1+'1. Inputs'!$B$55)^(D$2/12)</f>
        <v>0</v>
      </c>
      <c r="E42" s="51">
        <f>-'1. Inputs'!$B$47/12*E$27*(1+'1. Inputs'!$B$55)^(E$2/12)</f>
        <v>0</v>
      </c>
      <c r="F42" s="51">
        <f>-'1. Inputs'!$B$47/12*F$27*(1+'1. Inputs'!$B$55)^(F$2/12)</f>
        <v>0</v>
      </c>
      <c r="G42" s="51">
        <f>-'1. Inputs'!$B$47/12*G$27*(1+'1. Inputs'!$B$55)^(G$2/12)</f>
        <v>0</v>
      </c>
      <c r="H42" s="51">
        <f>-'1. Inputs'!$B$47/12*H$27*(1+'1. Inputs'!$B$55)^(H$2/12)</f>
        <v>0</v>
      </c>
      <c r="I42" s="51">
        <f>-'1. Inputs'!$B$47/12*I$27*(1+'1. Inputs'!$B$55)^(I$2/12)</f>
        <v>0</v>
      </c>
      <c r="J42" s="51">
        <f>-'1. Inputs'!$B$47/12*J$27*(1+'1. Inputs'!$B$55)^(J$2/12)</f>
        <v>0</v>
      </c>
      <c r="K42" s="51">
        <f>-'1. Inputs'!$B$47/12*K$27*(1+'1. Inputs'!$B$55)^(K$2/12)</f>
        <v>0</v>
      </c>
      <c r="L42" s="51">
        <f>-'1. Inputs'!$B$47/12*L$27*(1+'1. Inputs'!$B$55)^(L$2/12)</f>
        <v>0</v>
      </c>
      <c r="M42" s="51">
        <f>-'1. Inputs'!$B$47/12*M$27*(1+'1. Inputs'!$B$55)^(M$2/12)</f>
        <v>0</v>
      </c>
      <c r="N42" s="51">
        <f>-'1. Inputs'!$B$47/12*N$27*(1+'1. Inputs'!$B$55)^(N$2/12)</f>
        <v>0</v>
      </c>
      <c r="O42" s="51">
        <f>-'1. Inputs'!$B$47/12*O$27*(1+'1. Inputs'!$B$55)^(O$2/12)</f>
        <v>0</v>
      </c>
      <c r="P42" s="51">
        <f>-'1. Inputs'!$B$47/12*P$27*(1+'1. Inputs'!$B$55)^(P$2/12)</f>
        <v>0</v>
      </c>
      <c r="Q42" s="51">
        <f>-'1. Inputs'!$B$47/12*Q$27*(1+'1. Inputs'!$B$55)^(Q$2/12)</f>
        <v>0</v>
      </c>
      <c r="R42" s="51">
        <f>-'1. Inputs'!$B$47/12*R$27*(1+'1. Inputs'!$B$55)^(R$2/12)</f>
        <v>0</v>
      </c>
      <c r="S42" s="51">
        <f>-'1. Inputs'!$B$47/12*S$27*(1+'1. Inputs'!$B$55)^(S$2/12)</f>
        <v>0</v>
      </c>
      <c r="T42" s="51">
        <f>-'1. Inputs'!$B$47/12*T$27*(1+'1. Inputs'!$B$55)^(T$2/12)</f>
        <v>0</v>
      </c>
      <c r="U42" s="51">
        <f>-'1. Inputs'!$B$47/12*U$27*(1+'1. Inputs'!$B$55)^(U$2/12)</f>
        <v>0</v>
      </c>
      <c r="V42" s="51">
        <f>-'1. Inputs'!$B$47/12*V$27*(1+'1. Inputs'!$B$55)^(V$2/12)</f>
        <v>0</v>
      </c>
      <c r="W42" s="51">
        <f>-'1. Inputs'!$B$47/12*W$27*(1+'1. Inputs'!$B$55)^(W$2/12)</f>
        <v>0</v>
      </c>
      <c r="X42" s="51">
        <f>-'1. Inputs'!$B$47/12*X$27*(1+'1. Inputs'!$B$55)^(X$2/12)</f>
        <v>-4738.9012294337035</v>
      </c>
      <c r="Y42" s="51">
        <f>-'1. Inputs'!$B$47/12*Y$27*(1+'1. Inputs'!$B$55)^(Y$2/12)</f>
        <v>-4750.5886382897888</v>
      </c>
      <c r="Z42" s="51">
        <f>-'1. Inputs'!$B$47/12*Z$27*(1+'1. Inputs'!$B$55)^(Z$2/12)</f>
        <v>-4762.3048714490506</v>
      </c>
      <c r="AA42" s="51">
        <f>-'1. Inputs'!$B$47/12*AA$27*(1+'1. Inputs'!$B$55)^(AA$2/12)</f>
        <v>-4774.05</v>
      </c>
      <c r="AB42" s="51">
        <f>-'1. Inputs'!$B$47/12*AB$27*(1+'1. Inputs'!$B$55)^(AB$2/12)</f>
        <v>-4785.8240952064662</v>
      </c>
      <c r="AC42" s="51">
        <f>-'1. Inputs'!$B$47/12*AC$27*(1+'1. Inputs'!$B$55)^(AC$2/12)</f>
        <v>-4797.6272285080368</v>
      </c>
      <c r="AD42" s="51">
        <f>-'1. Inputs'!$B$47/12*AD$27*(1+'1. Inputs'!$B$55)^(AD$2/12)</f>
        <v>-4809.4594715204857</v>
      </c>
      <c r="AE42" s="51">
        <f>-'1. Inputs'!$B$47/12*AE$27*(1+'1. Inputs'!$B$55)^(AE$2/12)</f>
        <v>-4821.3208960362172</v>
      </c>
      <c r="AF42" s="51">
        <f>-'1. Inputs'!$B$47/12*AF$27*(1+'1. Inputs'!$B$55)^(AF$2/12)</f>
        <v>-4833.2115740246863</v>
      </c>
      <c r="AG42" s="51">
        <f>-'1. Inputs'!$B$47/12*AG$27*(1+'1. Inputs'!$B$55)^(AG$2/12)</f>
        <v>-4845.1315776328511</v>
      </c>
      <c r="AH42" s="51">
        <f>-'1. Inputs'!$B$47/12*AH$27*(1+'1. Inputs'!$B$55)^(AH$2/12)</f>
        <v>-4857.0809791856009</v>
      </c>
      <c r="AI42" s="51">
        <f>-'1. Inputs'!$B$47/12*AI$27*(1+'1. Inputs'!$B$55)^(AI$2/12)</f>
        <v>-4869.0598511861972</v>
      </c>
      <c r="AJ42" s="51">
        <f>-'1. Inputs'!$B$47/12*AJ$27*(1+'1. Inputs'!$B$55)^(AJ$2/12)</f>
        <v>-4881.0682663167145</v>
      </c>
      <c r="AK42" s="51">
        <f>-'1. Inputs'!$B$47/12*AK$27*(1+'1. Inputs'!$B$55)^(AK$2/12)</f>
        <v>-4893.1062974384822</v>
      </c>
      <c r="AL42" s="51">
        <f>-'1. Inputs'!$B$47/12*AL$27*(1+'1. Inputs'!$B$55)^(AL$2/12)</f>
        <v>-4905.1740175925233</v>
      </c>
      <c r="AM42" s="51">
        <f>-'1. Inputs'!$B$47/12*AM$27*(1+'1. Inputs'!$B$55)^(AM$2/12)</f>
        <v>-8605.2251250000008</v>
      </c>
      <c r="AN42" s="51">
        <f>-'1. Inputs'!$B$47/12*AN$27*(1+'1. Inputs'!$B$55)^(AN$2/12)</f>
        <v>-8626.4479316096549</v>
      </c>
      <c r="AO42" s="51">
        <f>-'1. Inputs'!$B$47/12*AO$27*(1+'1. Inputs'!$B$55)^(AO$2/12)</f>
        <v>-8647.7230793857343</v>
      </c>
      <c r="AP42" s="51">
        <f>-'1. Inputs'!$B$47/12*AP$27*(1+'1. Inputs'!$B$55)^(AP$2/12)</f>
        <v>-8669.050697415676</v>
      </c>
      <c r="AQ42" s="51">
        <f>-'1. Inputs'!$B$47/12*AQ$27*(1+'1. Inputs'!$B$55)^(AQ$2/12)</f>
        <v>-8690.4309151052803</v>
      </c>
      <c r="AR42" s="51">
        <f>-'1. Inputs'!$B$47/12*AR$27*(1+'1. Inputs'!$B$55)^(AR$2/12)</f>
        <v>-8711.8638621794962</v>
      </c>
      <c r="AS42" s="51">
        <f>-'1. Inputs'!$B$47/12*AS$27*(1+'1. Inputs'!$B$55)^(AS$2/12)</f>
        <v>-8733.349668683215</v>
      </c>
      <c r="AT42" s="51">
        <f>-'1. Inputs'!$B$47/12*AT$27*(1+'1. Inputs'!$B$55)^(AT$2/12)</f>
        <v>-8754.8884649820448</v>
      </c>
      <c r="AU42" s="51">
        <f>-'1. Inputs'!$B$47/12*AU$27*(1+'1. Inputs'!$B$55)^(AU$2/12)</f>
        <v>-8776.48038176312</v>
      </c>
      <c r="AV42" s="51">
        <f>-'1. Inputs'!$B$47/12*AV$27*(1+'1. Inputs'!$B$55)^(AV$2/12)</f>
        <v>-8798.1255500358784</v>
      </c>
      <c r="AW42" s="51">
        <f>-'1. Inputs'!$B$47/12*AW$27*(1+'1. Inputs'!$B$55)^(AW$2/12)</f>
        <v>-8819.8241011328646</v>
      </c>
      <c r="AX42" s="51">
        <f>-'1. Inputs'!$B$47/12*AX$27*(1+'1. Inputs'!$B$55)^(AX$2/12)</f>
        <v>-8841.5761667105235</v>
      </c>
      <c r="AY42" s="51">
        <f>-'1. Inputs'!$B$47/12*AY$27*(1+'1. Inputs'!$B$55)^(AY$2/12)</f>
        <v>-8863.3818787499986</v>
      </c>
      <c r="AZ42" s="51">
        <f>-'1. Inputs'!$B$47/12*AZ$27*(1+'1. Inputs'!$B$55)^(AZ$2/12)</f>
        <v>-8885.2413695579453</v>
      </c>
      <c r="BA42" s="51">
        <f>-'1. Inputs'!$B$47/12*BA$27*(1+'1. Inputs'!$B$55)^(BA$2/12)</f>
        <v>-8907.1547717673075</v>
      </c>
      <c r="BB42" s="51">
        <f>-'1. Inputs'!$B$47/12*BB$27*(1+'1. Inputs'!$B$55)^(BB$2/12)</f>
        <v>-8929.1222183381469</v>
      </c>
      <c r="BC42" s="51">
        <f>-'1. Inputs'!$B$47/12*BC$27*(1+'1. Inputs'!$B$55)^(BC$2/12)</f>
        <v>-8951.1438425584383</v>
      </c>
      <c r="BD42" s="51">
        <f>-'1. Inputs'!$B$47/12*BD$27*(1+'1. Inputs'!$B$55)^(BD$2/12)</f>
        <v>-8973.2197780448823</v>
      </c>
      <c r="BE42" s="51">
        <f>-'1. Inputs'!$B$47/12*BE$27*(1+'1. Inputs'!$B$55)^(BE$2/12)</f>
        <v>-12850.50022677673</v>
      </c>
      <c r="BF42" s="51">
        <f>-'1. Inputs'!$B$47/12*BF$27*(1+'1. Inputs'!$B$55)^(BF$2/12)</f>
        <v>-12882.19302704501</v>
      </c>
      <c r="BG42" s="51">
        <f>-'1. Inputs'!$B$47/12*BG$27*(1+'1. Inputs'!$B$55)^(BG$2/12)</f>
        <v>-12913.963990308592</v>
      </c>
      <c r="BH42" s="51">
        <f>-'1. Inputs'!$B$47/12*BH$27*(1+'1. Inputs'!$B$55)^(BH$2/12)</f>
        <v>-12945.813309338508</v>
      </c>
      <c r="BI42" s="51">
        <f>-'1. Inputs'!$B$47/12*BI$27*(1+'1. Inputs'!$B$55)^(BI$2/12)</f>
        <v>-12977.741177381215</v>
      </c>
      <c r="BJ42" s="51">
        <f>-'1. Inputs'!$B$47/12*BJ$27*(1+'1. Inputs'!$B$55)^(BJ$2/12)</f>
        <v>-13009.74778815977</v>
      </c>
      <c r="BK42" s="51">
        <f>-'1. Inputs'!$B$47/12*BK$27*(1+'1. Inputs'!$B$55)^(BK$2/12)</f>
        <v>-13041.833335874999</v>
      </c>
      <c r="BL42" s="51">
        <f>-'1. Inputs'!$B$47/12*BL$27*(1+'1. Inputs'!$B$55)^(BL$2/12)</f>
        <v>-13073.998015206691</v>
      </c>
      <c r="BM42" s="51">
        <f>-'1. Inputs'!$B$47/12*BM$27*(1+'1. Inputs'!$B$55)^(BM$2/12)</f>
        <v>-13106.242021314752</v>
      </c>
      <c r="BN42" s="51">
        <f>-'1. Inputs'!$B$47/12*BN$27*(1+'1. Inputs'!$B$55)^(BN$2/12)</f>
        <v>-13138.565549840418</v>
      </c>
      <c r="BO42" s="51">
        <f>-'1. Inputs'!$B$47/12*BO$27*(1+'1. Inputs'!$B$55)^(BO$2/12)</f>
        <v>-13170.968796907418</v>
      </c>
      <c r="BP42" s="51">
        <f>-'1. Inputs'!$B$47/12*BP$27*(1+'1. Inputs'!$B$55)^(BP$2/12)</f>
        <v>-13203.451959123184</v>
      </c>
      <c r="BQ42" s="51">
        <f>-'1. Inputs'!$B$47/12*BQ$27*(1+'1. Inputs'!$B$55)^(BQ$2/12)</f>
        <v>-13236.015233580034</v>
      </c>
      <c r="BR42" s="51">
        <f>-'1. Inputs'!$B$47/12*BR$27*(1+'1. Inputs'!$B$55)^(BR$2/12)</f>
        <v>-13268.65881785636</v>
      </c>
      <c r="BS42" s="51">
        <f>-'1. Inputs'!$B$47/12*BS$27*(1+'1. Inputs'!$B$55)^(BS$2/12)</f>
        <v>-13301.38291001785</v>
      </c>
      <c r="BT42" s="51">
        <f>-'1. Inputs'!$B$47/12*BT$27*(1+'1. Inputs'!$B$55)^(BT$2/12)</f>
        <v>-13334.187708618661</v>
      </c>
      <c r="BU42" s="51">
        <f>-'1. Inputs'!$B$47/12*BU$27*(1+'1. Inputs'!$B$55)^(BU$2/12)</f>
        <v>-13367.073412702652</v>
      </c>
      <c r="BV42" s="51">
        <f>-'1. Inputs'!$B$47/12*BV$27*(1+'1. Inputs'!$B$55)^(BV$2/12)</f>
        <v>-13400.040221804564</v>
      </c>
      <c r="BW42" s="51">
        <f>-'1. Inputs'!$B$47/12*BW$27*(1+'1. Inputs'!$B$55)^(BW$2/12)</f>
        <v>-13433.088335951248</v>
      </c>
      <c r="BX42" s="51">
        <f>-'1. Inputs'!$B$47/12*BX$27*(1+'1. Inputs'!$B$55)^(BX$2/12)</f>
        <v>-13466.217955662893</v>
      </c>
      <c r="BY42" s="51">
        <f>-'1. Inputs'!$B$47/12*BY$27*(1+'1. Inputs'!$B$55)^(BY$2/12)</f>
        <v>-13499.429281954197</v>
      </c>
      <c r="BZ42" s="51">
        <f>-'1. Inputs'!$B$47/12*BZ$27*(1+'1. Inputs'!$B$55)^(BZ$2/12)</f>
        <v>-13532.722516335631</v>
      </c>
      <c r="CA42" s="51">
        <f>-'1. Inputs'!$B$47/12*CA$27*(1+'1. Inputs'!$B$55)^(CA$2/12)</f>
        <v>-13566.097860814642</v>
      </c>
      <c r="CB42" s="51">
        <f>-'1. Inputs'!$B$47/12*CB$27*(1+'1. Inputs'!$B$55)^(CB$2/12)</f>
        <v>-13599.555517896881</v>
      </c>
      <c r="CC42" s="51">
        <f>-'1. Inputs'!$B$47/12*CC$27*(1+'1. Inputs'!$B$55)^(CC$2/12)</f>
        <v>-13633.095690587435</v>
      </c>
      <c r="CD42" s="51">
        <f>-'1. Inputs'!$B$47/12*CD$27*(1+'1. Inputs'!$B$55)^(CD$2/12)</f>
        <v>-13666.718582392052</v>
      </c>
      <c r="CE42" s="51">
        <f>-'1. Inputs'!$B$47/12*CE$27*(1+'1. Inputs'!$B$55)^(CE$2/12)</f>
        <v>-13700.424397318386</v>
      </c>
      <c r="CF42" s="51">
        <f>-'1. Inputs'!$B$47/12*CF$27*(1+'1. Inputs'!$B$55)^(CF$2/12)</f>
        <v>-13734.213339877222</v>
      </c>
      <c r="CG42" s="51">
        <f>-'1. Inputs'!$B$47/12*CG$27*(1+'1. Inputs'!$B$55)^(CG$2/12)</f>
        <v>-13768.085615083732</v>
      </c>
      <c r="CH42" s="51">
        <f>-'1. Inputs'!$B$47/12*CH$27*(1+'1. Inputs'!$B$55)^(CH$2/12)</f>
        <v>-13802.0414284587</v>
      </c>
      <c r="CI42" s="51">
        <f>-'1. Inputs'!$B$47/12*CI$27*(1+'1. Inputs'!$B$55)^(CI$2/12)</f>
        <v>-13836.080986029787</v>
      </c>
      <c r="CJ42" s="51">
        <f>-'1. Inputs'!$B$47/12*CJ$27*(1+'1. Inputs'!$B$55)^(CJ$2/12)</f>
        <v>-13870.20449433278</v>
      </c>
      <c r="CK42" s="51">
        <f>-'1. Inputs'!$B$47/12*CK$27*(1+'1. Inputs'!$B$55)^(CK$2/12)</f>
        <v>-13904.412160412823</v>
      </c>
      <c r="CL42" s="51">
        <f>-'1. Inputs'!$B$47/12*CL$27*(1+'1. Inputs'!$B$55)^(CL$2/12)</f>
        <v>-13938.7041918257</v>
      </c>
      <c r="CM42" s="51">
        <f>-'1. Inputs'!$B$47/12*CM$27*(1+'1. Inputs'!$B$55)^(CM$2/12)</f>
        <v>-13973.08079663908</v>
      </c>
      <c r="CN42" s="51">
        <f>-'1. Inputs'!$B$47/12*CN$27*(1+'1. Inputs'!$B$55)^(CN$2/12)</f>
        <v>-14007.542183433789</v>
      </c>
      <c r="CO42" s="51">
        <f>-'1. Inputs'!$B$47/12*CO$27*(1+'1. Inputs'!$B$55)^(CO$2/12)</f>
        <v>-14042.088561305058</v>
      </c>
      <c r="CP42" s="51">
        <f>-'1. Inputs'!$B$47/12*CP$27*(1+'1. Inputs'!$B$55)^(CP$2/12)</f>
        <v>-14076.720139863815</v>
      </c>
      <c r="CQ42" s="51">
        <f>-'1. Inputs'!$B$47/12*CQ$27*(1+'1. Inputs'!$B$55)^(CQ$2/12)</f>
        <v>-14111.437129237936</v>
      </c>
      <c r="CR42" s="51">
        <f>-'1. Inputs'!$B$47/12*CR$27*(1+'1. Inputs'!$B$55)^(CR$2/12)</f>
        <v>-14146.239740073541</v>
      </c>
      <c r="CS42" s="51">
        <f>-'1. Inputs'!$B$47/12*CS$27*(1+'1. Inputs'!$B$55)^(CS$2/12)</f>
        <v>-14181.128183536242</v>
      </c>
      <c r="CT42" s="51">
        <f>-'1. Inputs'!$B$47/12*CT$27*(1+'1. Inputs'!$B$55)^(CT$2/12)</f>
        <v>-14216.102671312461</v>
      </c>
      <c r="CU42" s="51">
        <f>-'1. Inputs'!$B$47/12*CU$27*(1+'1. Inputs'!$B$55)^(CU$2/12)</f>
        <v>-14251.163415610679</v>
      </c>
      <c r="CV42" s="51">
        <f>-'1. Inputs'!$B$47/12*CV$27*(1+'1. Inputs'!$B$55)^(CV$2/12)</f>
        <v>-14286.310629162765</v>
      </c>
      <c r="CW42" s="51">
        <f>-'1. Inputs'!$B$47/12*CW$27*(1+'1. Inputs'!$B$55)^(CW$2/12)</f>
        <v>-14321.544525225207</v>
      </c>
      <c r="CX42" s="51">
        <f>-'1. Inputs'!$B$47/12*CX$27*(1+'1. Inputs'!$B$55)^(CX$2/12)</f>
        <v>-14356.865317580472</v>
      </c>
      <c r="CY42" s="51">
        <f>-'1. Inputs'!$B$47/12*CY$27*(1+'1. Inputs'!$B$55)^(CY$2/12)</f>
        <v>-14392.273220538254</v>
      </c>
      <c r="CZ42" s="51">
        <f>-'1. Inputs'!$B$47/12*CZ$27*(1+'1. Inputs'!$B$55)^(CZ$2/12)</f>
        <v>-14427.7684489368</v>
      </c>
      <c r="DA42" s="51">
        <f>-'1. Inputs'!$B$47/12*DA$27*(1+'1. Inputs'!$B$55)^(DA$2/12)</f>
        <v>-14463.351218144211</v>
      </c>
      <c r="DB42" s="51">
        <f>-'1. Inputs'!$B$47/12*DB$27*(1+'1. Inputs'!$B$55)^(DB$2/12)</f>
        <v>-14499.02174405973</v>
      </c>
      <c r="DC42" s="51">
        <f>-'1. Inputs'!$B$47/12*DC$27*(1+'1. Inputs'!$B$55)^(DC$2/12)</f>
        <v>-14534.780243115076</v>
      </c>
      <c r="DD42" s="51">
        <f>-'1. Inputs'!$B$47/12*DD$27*(1+'1. Inputs'!$B$55)^(DD$2/12)</f>
        <v>-14570.626932275749</v>
      </c>
      <c r="DE42" s="51">
        <f>-'1. Inputs'!$B$47/12*DE$27*(1+'1. Inputs'!$B$55)^(DE$2/12)</f>
        <v>-14606.562029042332</v>
      </c>
      <c r="DF42" s="51">
        <f>-'1. Inputs'!$B$47/12*DF$27*(1+'1. Inputs'!$B$55)^(DF$2/12)</f>
        <v>-14642.585751451834</v>
      </c>
      <c r="DG42" s="51">
        <f>-'1. Inputs'!$B$47/12*DG$27*(1+'1. Inputs'!$B$55)^(DG$2/12)</f>
        <v>-14678.698318078999</v>
      </c>
      <c r="DH42" s="51">
        <f>-'1. Inputs'!$B$47/12*DH$27*(1+'1. Inputs'!$B$55)^(DH$2/12)</f>
        <v>-14714.899948037648</v>
      </c>
      <c r="DI42" s="51">
        <f>-'1. Inputs'!$B$47/12*DI$27*(1+'1. Inputs'!$B$55)^(DI$2/12)</f>
        <v>-14751.190860981964</v>
      </c>
      <c r="DJ42" s="51">
        <f>-'1. Inputs'!$B$47/12*DJ$27*(1+'1. Inputs'!$B$55)^(DJ$2/12)</f>
        <v>-14787.571277107885</v>
      </c>
      <c r="DK42" s="51">
        <f>-'1. Inputs'!$B$47/12*DK$27*(1+'1. Inputs'!$B$55)^(DK$2/12)</f>
        <v>-14824.041417154402</v>
      </c>
      <c r="DL42" s="51">
        <f>-'1. Inputs'!$B$47/12*DL$27*(1+'1. Inputs'!$B$55)^(DL$2/12)</f>
        <v>-14860.601502404907</v>
      </c>
      <c r="DM42" s="51">
        <f>-'1. Inputs'!$B$47/12*DM$27*(1+'1. Inputs'!$B$55)^(DM$2/12)</f>
        <v>-14897.251754688537</v>
      </c>
      <c r="DN42" s="51">
        <f>-'1. Inputs'!$B$47/12*DN$27*(1+'1. Inputs'!$B$55)^(DN$2/12)</f>
        <v>-14933.992396381522</v>
      </c>
      <c r="DO42" s="51">
        <f>-'1. Inputs'!$B$47/12*DO$27*(1+'1. Inputs'!$B$55)^(DO$2/12)</f>
        <v>-14970.823650408529</v>
      </c>
      <c r="DP42" s="51">
        <f>-'1. Inputs'!$B$47/12*DP$27*(1+'1. Inputs'!$B$55)^(DP$2/12)</f>
        <v>-15007.74574024402</v>
      </c>
      <c r="DQ42" s="51">
        <f>-'1. Inputs'!$B$47/12*DQ$27*(1+'1. Inputs'!$B$55)^(DQ$2/12)</f>
        <v>-15044.758889913603</v>
      </c>
      <c r="DR42" s="51">
        <f>-'1. Inputs'!$B$47/12*DR$27*(1+'1. Inputs'!$B$55)^(DR$2/12)</f>
        <v>-15081.863323995391</v>
      </c>
      <c r="DS42" s="51">
        <f>-'1. Inputs'!$B$47/12*DS$27*(1+'1. Inputs'!$B$55)^(DS$2/12)</f>
        <v>-15119.059267621369</v>
      </c>
      <c r="DT42" s="51">
        <f>-'1. Inputs'!$B$47/12*DT$27*(1+'1. Inputs'!$B$55)^(DT$2/12)</f>
        <v>-15156.346946478778</v>
      </c>
      <c r="DU42" s="51">
        <f>-'1. Inputs'!$B$47/12*DU$27*(1+'1. Inputs'!$B$55)^(DU$2/12)</f>
        <v>-15193.726586811425</v>
      </c>
      <c r="DV42" s="51">
        <f>-'1. Inputs'!$B$47/12*DV$27*(1+'1. Inputs'!$B$55)^(DV$2/12)</f>
        <v>-15231.198415421122</v>
      </c>
      <c r="DW42" s="51">
        <f>-'1. Inputs'!$B$47/12*DW$27*(1+'1. Inputs'!$B$55)^(DW$2/12)</f>
        <v>-15268.762659669033</v>
      </c>
      <c r="DX42" s="51">
        <f>-'1. Inputs'!$B$47/12*DX$27*(1+'1. Inputs'!$B$55)^(DX$2/12)</f>
        <v>-15306.419547477053</v>
      </c>
      <c r="DY42" s="51">
        <f>-'1. Inputs'!$B$47/12*DY$27*(1+'1. Inputs'!$B$55)^(DY$2/12)</f>
        <v>-15344.169307329194</v>
      </c>
      <c r="DZ42" s="51">
        <f>-'1. Inputs'!$B$47/12*DZ$27*(1+'1. Inputs'!$B$55)^(DZ$2/12)</f>
        <v>-15382.012168272968</v>
      </c>
      <c r="EA42" s="51">
        <f>-'1. Inputs'!$B$47/12*EA$27*(1+'1. Inputs'!$B$55)^(EA$2/12)</f>
        <v>-15419.948359920785</v>
      </c>
      <c r="EB42" s="51">
        <f>-'1. Inputs'!$B$47/12*EB$27*(1+'1. Inputs'!$B$55)^(EB$2/12)</f>
        <v>-15457.978112451341</v>
      </c>
      <c r="EC42" s="51">
        <f>-'1. Inputs'!$B$47/12*EC$27*(1+'1. Inputs'!$B$55)^(EC$2/12)</f>
        <v>-15496.10165661101</v>
      </c>
      <c r="ED42" s="51">
        <f>-'1. Inputs'!$B$47/12*ED$27*(1+'1. Inputs'!$B$55)^(ED$2/12)</f>
        <v>-15534.319223715254</v>
      </c>
      <c r="EE42" s="51">
        <f>-'1. Inputs'!$B$47/12*EE$27*(1+'1. Inputs'!$B$55)^(EE$2/12)</f>
        <v>-15572.631045650012</v>
      </c>
    </row>
    <row r="43" spans="1:135" x14ac:dyDescent="0.25">
      <c r="A43" s="50" t="s">
        <v>138</v>
      </c>
      <c r="C43" s="51">
        <f>-'1. Inputs'!$B$48/12*C$27*(1+'1. Inputs'!$B$55)^(C$2/12)</f>
        <v>0</v>
      </c>
      <c r="D43" s="51">
        <f>-'1. Inputs'!$B$48/12*D$27*(1+'1. Inputs'!$B$55)^(D$2/12)</f>
        <v>0</v>
      </c>
      <c r="E43" s="51">
        <f>-'1. Inputs'!$B$48/12*E$27*(1+'1. Inputs'!$B$55)^(E$2/12)</f>
        <v>0</v>
      </c>
      <c r="F43" s="51">
        <f>-'1. Inputs'!$B$48/12*F$27*(1+'1. Inputs'!$B$55)^(F$2/12)</f>
        <v>0</v>
      </c>
      <c r="G43" s="51">
        <f>-'1. Inputs'!$B$48/12*G$27*(1+'1. Inputs'!$B$55)^(G$2/12)</f>
        <v>0</v>
      </c>
      <c r="H43" s="51">
        <f>-'1. Inputs'!$B$48/12*H$27*(1+'1. Inputs'!$B$55)^(H$2/12)</f>
        <v>0</v>
      </c>
      <c r="I43" s="51">
        <f>-'1. Inputs'!$B$48/12*I$27*(1+'1. Inputs'!$B$55)^(I$2/12)</f>
        <v>0</v>
      </c>
      <c r="J43" s="51">
        <f>-'1. Inputs'!$B$48/12*J$27*(1+'1. Inputs'!$B$55)^(J$2/12)</f>
        <v>0</v>
      </c>
      <c r="K43" s="51">
        <f>-'1. Inputs'!$B$48/12*K$27*(1+'1. Inputs'!$B$55)^(K$2/12)</f>
        <v>0</v>
      </c>
      <c r="L43" s="51">
        <f>-'1. Inputs'!$B$48/12*L$27*(1+'1. Inputs'!$B$55)^(L$2/12)</f>
        <v>0</v>
      </c>
      <c r="M43" s="51">
        <f>-'1. Inputs'!$B$48/12*M$27*(1+'1. Inputs'!$B$55)^(M$2/12)</f>
        <v>0</v>
      </c>
      <c r="N43" s="51">
        <f>-'1. Inputs'!$B$48/12*N$27*(1+'1. Inputs'!$B$55)^(N$2/12)</f>
        <v>0</v>
      </c>
      <c r="O43" s="51">
        <f>-'1. Inputs'!$B$48/12*O$27*(1+'1. Inputs'!$B$55)^(O$2/12)</f>
        <v>0</v>
      </c>
      <c r="P43" s="51">
        <f>-'1. Inputs'!$B$48/12*P$27*(1+'1. Inputs'!$B$55)^(P$2/12)</f>
        <v>0</v>
      </c>
      <c r="Q43" s="51">
        <f>-'1. Inputs'!$B$48/12*Q$27*(1+'1. Inputs'!$B$55)^(Q$2/12)</f>
        <v>0</v>
      </c>
      <c r="R43" s="51">
        <f>-'1. Inputs'!$B$48/12*R$27*(1+'1. Inputs'!$B$55)^(R$2/12)</f>
        <v>0</v>
      </c>
      <c r="S43" s="51">
        <f>-'1. Inputs'!$B$48/12*S$27*(1+'1. Inputs'!$B$55)^(S$2/12)</f>
        <v>0</v>
      </c>
      <c r="T43" s="51">
        <f>-'1. Inputs'!$B$48/12*T$27*(1+'1. Inputs'!$B$55)^(T$2/12)</f>
        <v>0</v>
      </c>
      <c r="U43" s="51">
        <f>-'1. Inputs'!$B$48/12*U$27*(1+'1. Inputs'!$B$55)^(U$2/12)</f>
        <v>0</v>
      </c>
      <c r="V43" s="51">
        <f>-'1. Inputs'!$B$48/12*V$27*(1+'1. Inputs'!$B$55)^(V$2/12)</f>
        <v>0</v>
      </c>
      <c r="W43" s="51">
        <f>-'1. Inputs'!$B$48/12*W$27*(1+'1. Inputs'!$B$55)^(W$2/12)</f>
        <v>0</v>
      </c>
      <c r="X43" s="51">
        <f>-'1. Inputs'!$B$48/12*X$27*(1+'1. Inputs'!$B$55)^(X$2/12)</f>
        <v>-1579.6337431445677</v>
      </c>
      <c r="Y43" s="51">
        <f>-'1. Inputs'!$B$48/12*Y$27*(1+'1. Inputs'!$B$55)^(Y$2/12)</f>
        <v>-1583.5295460965961</v>
      </c>
      <c r="Z43" s="51">
        <f>-'1. Inputs'!$B$48/12*Z$27*(1+'1. Inputs'!$B$55)^(Z$2/12)</f>
        <v>-1587.4349571496837</v>
      </c>
      <c r="AA43" s="51">
        <f>-'1. Inputs'!$B$48/12*AA$27*(1+'1. Inputs'!$B$55)^(AA$2/12)</f>
        <v>-1591.35</v>
      </c>
      <c r="AB43" s="51">
        <f>-'1. Inputs'!$B$48/12*AB$27*(1+'1. Inputs'!$B$55)^(AB$2/12)</f>
        <v>-1595.2746984021553</v>
      </c>
      <c r="AC43" s="51">
        <f>-'1. Inputs'!$B$48/12*AC$27*(1+'1. Inputs'!$B$55)^(AC$2/12)</f>
        <v>-1599.2090761693455</v>
      </c>
      <c r="AD43" s="51">
        <f>-'1. Inputs'!$B$48/12*AD$27*(1+'1. Inputs'!$B$55)^(AD$2/12)</f>
        <v>-1603.1531571734952</v>
      </c>
      <c r="AE43" s="51">
        <f>-'1. Inputs'!$B$48/12*AE$27*(1+'1. Inputs'!$B$55)^(AE$2/12)</f>
        <v>-1607.1069653454056</v>
      </c>
      <c r="AF43" s="51">
        <f>-'1. Inputs'!$B$48/12*AF$27*(1+'1. Inputs'!$B$55)^(AF$2/12)</f>
        <v>-1611.0705246748955</v>
      </c>
      <c r="AG43" s="51">
        <f>-'1. Inputs'!$B$48/12*AG$27*(1+'1. Inputs'!$B$55)^(AG$2/12)</f>
        <v>-1615.0438592109504</v>
      </c>
      <c r="AH43" s="51">
        <f>-'1. Inputs'!$B$48/12*AH$27*(1+'1. Inputs'!$B$55)^(AH$2/12)</f>
        <v>-1619.026993061867</v>
      </c>
      <c r="AI43" s="51">
        <f>-'1. Inputs'!$B$48/12*AI$27*(1+'1. Inputs'!$B$55)^(AI$2/12)</f>
        <v>-1623.0199503953991</v>
      </c>
      <c r="AJ43" s="51">
        <f>-'1. Inputs'!$B$48/12*AJ$27*(1+'1. Inputs'!$B$55)^(AJ$2/12)</f>
        <v>-1627.0227554389048</v>
      </c>
      <c r="AK43" s="51">
        <f>-'1. Inputs'!$B$48/12*AK$27*(1+'1. Inputs'!$B$55)^(AK$2/12)</f>
        <v>-1631.0354324794939</v>
      </c>
      <c r="AL43" s="51">
        <f>-'1. Inputs'!$B$48/12*AL$27*(1+'1. Inputs'!$B$55)^(AL$2/12)</f>
        <v>-1635.0580058641744</v>
      </c>
      <c r="AM43" s="51">
        <f>-'1. Inputs'!$B$48/12*AM$27*(1+'1. Inputs'!$B$55)^(AM$2/12)</f>
        <v>-2868.408375</v>
      </c>
      <c r="AN43" s="51">
        <f>-'1. Inputs'!$B$48/12*AN$27*(1+'1. Inputs'!$B$55)^(AN$2/12)</f>
        <v>-2875.4826438698851</v>
      </c>
      <c r="AO43" s="51">
        <f>-'1. Inputs'!$B$48/12*AO$27*(1+'1. Inputs'!$B$55)^(AO$2/12)</f>
        <v>-2882.5743597952451</v>
      </c>
      <c r="AP43" s="51">
        <f>-'1. Inputs'!$B$48/12*AP$27*(1+'1. Inputs'!$B$55)^(AP$2/12)</f>
        <v>-2889.6835658052255</v>
      </c>
      <c r="AQ43" s="51">
        <f>-'1. Inputs'!$B$48/12*AQ$27*(1+'1. Inputs'!$B$55)^(AQ$2/12)</f>
        <v>-2896.8103050350937</v>
      </c>
      <c r="AR43" s="51">
        <f>-'1. Inputs'!$B$48/12*AR$27*(1+'1. Inputs'!$B$55)^(AR$2/12)</f>
        <v>-2903.9546207264989</v>
      </c>
      <c r="AS43" s="51">
        <f>-'1. Inputs'!$B$48/12*AS$27*(1+'1. Inputs'!$B$55)^(AS$2/12)</f>
        <v>-2911.1165562277383</v>
      </c>
      <c r="AT43" s="51">
        <f>-'1. Inputs'!$B$48/12*AT$27*(1+'1. Inputs'!$B$55)^(AT$2/12)</f>
        <v>-2918.2961549940151</v>
      </c>
      <c r="AU43" s="51">
        <f>-'1. Inputs'!$B$48/12*AU$27*(1+'1. Inputs'!$B$55)^(AU$2/12)</f>
        <v>-2925.493460587707</v>
      </c>
      <c r="AV43" s="51">
        <f>-'1. Inputs'!$B$48/12*AV$27*(1+'1. Inputs'!$B$55)^(AV$2/12)</f>
        <v>-2932.7085166786264</v>
      </c>
      <c r="AW43" s="51">
        <f>-'1. Inputs'!$B$48/12*AW$27*(1+'1. Inputs'!$B$55)^(AW$2/12)</f>
        <v>-2939.9413670442882</v>
      </c>
      <c r="AX43" s="51">
        <f>-'1. Inputs'!$B$48/12*AX$27*(1+'1. Inputs'!$B$55)^(AX$2/12)</f>
        <v>-2947.1920555701745</v>
      </c>
      <c r="AY43" s="51">
        <f>-'1. Inputs'!$B$48/12*AY$27*(1+'1. Inputs'!$B$55)^(AY$2/12)</f>
        <v>-2954.4606262499997</v>
      </c>
      <c r="AZ43" s="51">
        <f>-'1. Inputs'!$B$48/12*AZ$27*(1+'1. Inputs'!$B$55)^(AZ$2/12)</f>
        <v>-2961.7471231859818</v>
      </c>
      <c r="BA43" s="51">
        <f>-'1. Inputs'!$B$48/12*BA$27*(1+'1. Inputs'!$B$55)^(BA$2/12)</f>
        <v>-2969.0515905891025</v>
      </c>
      <c r="BB43" s="51">
        <f>-'1. Inputs'!$B$48/12*BB$27*(1+'1. Inputs'!$B$55)^(BB$2/12)</f>
        <v>-2976.3740727793825</v>
      </c>
      <c r="BC43" s="51">
        <f>-'1. Inputs'!$B$48/12*BC$27*(1+'1. Inputs'!$B$55)^(BC$2/12)</f>
        <v>-2983.7146141861463</v>
      </c>
      <c r="BD43" s="51">
        <f>-'1. Inputs'!$B$48/12*BD$27*(1+'1. Inputs'!$B$55)^(BD$2/12)</f>
        <v>-2991.073259348294</v>
      </c>
      <c r="BE43" s="51">
        <f>-'1. Inputs'!$B$48/12*BE$27*(1+'1. Inputs'!$B$55)^(BE$2/12)</f>
        <v>-4283.5000755922438</v>
      </c>
      <c r="BF43" s="51">
        <f>-'1. Inputs'!$B$48/12*BF$27*(1+'1. Inputs'!$B$55)^(BF$2/12)</f>
        <v>-4294.064342348337</v>
      </c>
      <c r="BG43" s="51">
        <f>-'1. Inputs'!$B$48/12*BG$27*(1+'1. Inputs'!$B$55)^(BG$2/12)</f>
        <v>-4304.6546634361966</v>
      </c>
      <c r="BH43" s="51">
        <f>-'1. Inputs'!$B$48/12*BH$27*(1+'1. Inputs'!$B$55)^(BH$2/12)</f>
        <v>-4315.2711031128356</v>
      </c>
      <c r="BI43" s="51">
        <f>-'1. Inputs'!$B$48/12*BI$27*(1+'1. Inputs'!$B$55)^(BI$2/12)</f>
        <v>-4325.9137257937382</v>
      </c>
      <c r="BJ43" s="51">
        <f>-'1. Inputs'!$B$48/12*BJ$27*(1+'1. Inputs'!$B$55)^(BJ$2/12)</f>
        <v>-4336.5825960532566</v>
      </c>
      <c r="BK43" s="51">
        <f>-'1. Inputs'!$B$48/12*BK$27*(1+'1. Inputs'!$B$55)^(BK$2/12)</f>
        <v>-4347.277778624999</v>
      </c>
      <c r="BL43" s="51">
        <f>-'1. Inputs'!$B$48/12*BL$27*(1+'1. Inputs'!$B$55)^(BL$2/12)</f>
        <v>-4357.9993384022309</v>
      </c>
      <c r="BM43" s="51">
        <f>-'1. Inputs'!$B$48/12*BM$27*(1+'1. Inputs'!$B$55)^(BM$2/12)</f>
        <v>-4368.7473404382508</v>
      </c>
      <c r="BN43" s="51">
        <f>-'1. Inputs'!$B$48/12*BN$27*(1+'1. Inputs'!$B$55)^(BN$2/12)</f>
        <v>-4379.5218499468056</v>
      </c>
      <c r="BO43" s="51">
        <f>-'1. Inputs'!$B$48/12*BO$27*(1+'1. Inputs'!$B$55)^(BO$2/12)</f>
        <v>-4390.3229323024725</v>
      </c>
      <c r="BP43" s="51">
        <f>-'1. Inputs'!$B$48/12*BP$27*(1+'1. Inputs'!$B$55)^(BP$2/12)</f>
        <v>-4401.1506530410616</v>
      </c>
      <c r="BQ43" s="51">
        <f>-'1. Inputs'!$B$48/12*BQ$27*(1+'1. Inputs'!$B$55)^(BQ$2/12)</f>
        <v>-4412.0050778600116</v>
      </c>
      <c r="BR43" s="51">
        <f>-'1. Inputs'!$B$48/12*BR$27*(1+'1. Inputs'!$B$55)^(BR$2/12)</f>
        <v>-4422.8862726187872</v>
      </c>
      <c r="BS43" s="51">
        <f>-'1. Inputs'!$B$48/12*BS$27*(1+'1. Inputs'!$B$55)^(BS$2/12)</f>
        <v>-4433.794303339283</v>
      </c>
      <c r="BT43" s="51">
        <f>-'1. Inputs'!$B$48/12*BT$27*(1+'1. Inputs'!$B$55)^(BT$2/12)</f>
        <v>-4444.7292362062208</v>
      </c>
      <c r="BU43" s="51">
        <f>-'1. Inputs'!$B$48/12*BU$27*(1+'1. Inputs'!$B$55)^(BU$2/12)</f>
        <v>-4455.6911375675509</v>
      </c>
      <c r="BV43" s="51">
        <f>-'1. Inputs'!$B$48/12*BV$27*(1+'1. Inputs'!$B$55)^(BV$2/12)</f>
        <v>-4466.6800739348546</v>
      </c>
      <c r="BW43" s="51">
        <f>-'1. Inputs'!$B$48/12*BW$27*(1+'1. Inputs'!$B$55)^(BW$2/12)</f>
        <v>-4477.6961119837497</v>
      </c>
      <c r="BX43" s="51">
        <f>-'1. Inputs'!$B$48/12*BX$27*(1+'1. Inputs'!$B$55)^(BX$2/12)</f>
        <v>-4488.7393185542969</v>
      </c>
      <c r="BY43" s="51">
        <f>-'1. Inputs'!$B$48/12*BY$27*(1+'1. Inputs'!$B$55)^(BY$2/12)</f>
        <v>-4499.8097606513993</v>
      </c>
      <c r="BZ43" s="51">
        <f>-'1. Inputs'!$B$48/12*BZ$27*(1+'1. Inputs'!$B$55)^(BZ$2/12)</f>
        <v>-4510.9075054452096</v>
      </c>
      <c r="CA43" s="51">
        <f>-'1. Inputs'!$B$48/12*CA$27*(1+'1. Inputs'!$B$55)^(CA$2/12)</f>
        <v>-4522.0326202715469</v>
      </c>
      <c r="CB43" s="51">
        <f>-'1. Inputs'!$B$48/12*CB$27*(1+'1. Inputs'!$B$55)^(CB$2/12)</f>
        <v>-4533.1851726322939</v>
      </c>
      <c r="CC43" s="51">
        <f>-'1. Inputs'!$B$48/12*CC$27*(1+'1. Inputs'!$B$55)^(CC$2/12)</f>
        <v>-4544.3652301958118</v>
      </c>
      <c r="CD43" s="51">
        <f>-'1. Inputs'!$B$48/12*CD$27*(1+'1. Inputs'!$B$55)^(CD$2/12)</f>
        <v>-4555.5728607973506</v>
      </c>
      <c r="CE43" s="51">
        <f>-'1. Inputs'!$B$48/12*CE$27*(1+'1. Inputs'!$B$55)^(CE$2/12)</f>
        <v>-4566.8081324394625</v>
      </c>
      <c r="CF43" s="51">
        <f>-'1. Inputs'!$B$48/12*CF$27*(1+'1. Inputs'!$B$55)^(CF$2/12)</f>
        <v>-4578.071113292408</v>
      </c>
      <c r="CG43" s="51">
        <f>-'1. Inputs'!$B$48/12*CG$27*(1+'1. Inputs'!$B$55)^(CG$2/12)</f>
        <v>-4589.3618716945775</v>
      </c>
      <c r="CH43" s="51">
        <f>-'1. Inputs'!$B$48/12*CH$27*(1+'1. Inputs'!$B$55)^(CH$2/12)</f>
        <v>-4600.6804761529002</v>
      </c>
      <c r="CI43" s="51">
        <f>-'1. Inputs'!$B$48/12*CI$27*(1+'1. Inputs'!$B$55)^(CI$2/12)</f>
        <v>-4612.0269953432626</v>
      </c>
      <c r="CJ43" s="51">
        <f>-'1. Inputs'!$B$48/12*CJ$27*(1+'1. Inputs'!$B$55)^(CJ$2/12)</f>
        <v>-4623.4014981109267</v>
      </c>
      <c r="CK43" s="51">
        <f>-'1. Inputs'!$B$48/12*CK$27*(1+'1. Inputs'!$B$55)^(CK$2/12)</f>
        <v>-4634.8040534709407</v>
      </c>
      <c r="CL43" s="51">
        <f>-'1. Inputs'!$B$48/12*CL$27*(1+'1. Inputs'!$B$55)^(CL$2/12)</f>
        <v>-4646.2347306085667</v>
      </c>
      <c r="CM43" s="51">
        <f>-'1. Inputs'!$B$48/12*CM$27*(1+'1. Inputs'!$B$55)^(CM$2/12)</f>
        <v>-4657.6935988796931</v>
      </c>
      <c r="CN43" s="51">
        <f>-'1. Inputs'!$B$48/12*CN$27*(1+'1. Inputs'!$B$55)^(CN$2/12)</f>
        <v>-4669.1807278112628</v>
      </c>
      <c r="CO43" s="51">
        <f>-'1. Inputs'!$B$48/12*CO$27*(1+'1. Inputs'!$B$55)^(CO$2/12)</f>
        <v>-4680.6961871016856</v>
      </c>
      <c r="CP43" s="51">
        <f>-'1. Inputs'!$B$48/12*CP$27*(1+'1. Inputs'!$B$55)^(CP$2/12)</f>
        <v>-4692.2400466212712</v>
      </c>
      <c r="CQ43" s="51">
        <f>-'1. Inputs'!$B$48/12*CQ$27*(1+'1. Inputs'!$B$55)^(CQ$2/12)</f>
        <v>-4703.8123764126458</v>
      </c>
      <c r="CR43" s="51">
        <f>-'1. Inputs'!$B$48/12*CR$27*(1+'1. Inputs'!$B$55)^(CR$2/12)</f>
        <v>-4715.4132466911806</v>
      </c>
      <c r="CS43" s="51">
        <f>-'1. Inputs'!$B$48/12*CS$27*(1+'1. Inputs'!$B$55)^(CS$2/12)</f>
        <v>-4727.0427278454144</v>
      </c>
      <c r="CT43" s="51">
        <f>-'1. Inputs'!$B$48/12*CT$27*(1+'1. Inputs'!$B$55)^(CT$2/12)</f>
        <v>-4738.700890437487</v>
      </c>
      <c r="CU43" s="51">
        <f>-'1. Inputs'!$B$48/12*CU$27*(1+'1. Inputs'!$B$55)^(CU$2/12)</f>
        <v>-4750.3878052035598</v>
      </c>
      <c r="CV43" s="51">
        <f>-'1. Inputs'!$B$48/12*CV$27*(1+'1. Inputs'!$B$55)^(CV$2/12)</f>
        <v>-4762.1035430542552</v>
      </c>
      <c r="CW43" s="51">
        <f>-'1. Inputs'!$B$48/12*CW$27*(1+'1. Inputs'!$B$55)^(CW$2/12)</f>
        <v>-4773.8481750750689</v>
      </c>
      <c r="CX43" s="51">
        <f>-'1. Inputs'!$B$48/12*CX$27*(1+'1. Inputs'!$B$55)^(CX$2/12)</f>
        <v>-4785.6217725268234</v>
      </c>
      <c r="CY43" s="51">
        <f>-'1. Inputs'!$B$48/12*CY$27*(1+'1. Inputs'!$B$55)^(CY$2/12)</f>
        <v>-4797.4244068460848</v>
      </c>
      <c r="CZ43" s="51">
        <f>-'1. Inputs'!$B$48/12*CZ$27*(1+'1. Inputs'!$B$55)^(CZ$2/12)</f>
        <v>-4809.2561496456001</v>
      </c>
      <c r="DA43" s="51">
        <f>-'1. Inputs'!$B$48/12*DA$27*(1+'1. Inputs'!$B$55)^(DA$2/12)</f>
        <v>-4821.1170727147373</v>
      </c>
      <c r="DB43" s="51">
        <f>-'1. Inputs'!$B$48/12*DB$27*(1+'1. Inputs'!$B$55)^(DB$2/12)</f>
        <v>-4833.0072480199096</v>
      </c>
      <c r="DC43" s="51">
        <f>-'1. Inputs'!$B$48/12*DC$27*(1+'1. Inputs'!$B$55)^(DC$2/12)</f>
        <v>-4844.9267477050253</v>
      </c>
      <c r="DD43" s="51">
        <f>-'1. Inputs'!$B$48/12*DD$27*(1+'1. Inputs'!$B$55)^(DD$2/12)</f>
        <v>-4856.875644091916</v>
      </c>
      <c r="DE43" s="51">
        <f>-'1. Inputs'!$B$48/12*DE$27*(1+'1. Inputs'!$B$55)^(DE$2/12)</f>
        <v>-4868.8540096807774</v>
      </c>
      <c r="DF43" s="51">
        <f>-'1. Inputs'!$B$48/12*DF$27*(1+'1. Inputs'!$B$55)^(DF$2/12)</f>
        <v>-4880.8619171506116</v>
      </c>
      <c r="DG43" s="51">
        <f>-'1. Inputs'!$B$48/12*DG$27*(1+'1. Inputs'!$B$55)^(DG$2/12)</f>
        <v>-4892.8994393596668</v>
      </c>
      <c r="DH43" s="51">
        <f>-'1. Inputs'!$B$48/12*DH$27*(1+'1. Inputs'!$B$55)^(DH$2/12)</f>
        <v>-4904.9666493458826</v>
      </c>
      <c r="DI43" s="51">
        <f>-'1. Inputs'!$B$48/12*DI$27*(1+'1. Inputs'!$B$55)^(DI$2/12)</f>
        <v>-4917.0636203273207</v>
      </c>
      <c r="DJ43" s="51">
        <f>-'1. Inputs'!$B$48/12*DJ$27*(1+'1. Inputs'!$B$55)^(DJ$2/12)</f>
        <v>-4929.1904257026281</v>
      </c>
      <c r="DK43" s="51">
        <f>-'1. Inputs'!$B$48/12*DK$27*(1+'1. Inputs'!$B$55)^(DK$2/12)</f>
        <v>-4941.3471390514669</v>
      </c>
      <c r="DL43" s="51">
        <f>-'1. Inputs'!$B$48/12*DL$27*(1+'1. Inputs'!$B$55)^(DL$2/12)</f>
        <v>-4953.5338341349689</v>
      </c>
      <c r="DM43" s="51">
        <f>-'1. Inputs'!$B$48/12*DM$27*(1+'1. Inputs'!$B$55)^(DM$2/12)</f>
        <v>-4965.7505848961791</v>
      </c>
      <c r="DN43" s="51">
        <f>-'1. Inputs'!$B$48/12*DN$27*(1+'1. Inputs'!$B$55)^(DN$2/12)</f>
        <v>-4977.9974654605076</v>
      </c>
      <c r="DO43" s="51">
        <f>-'1. Inputs'!$B$48/12*DO$27*(1+'1. Inputs'!$B$55)^(DO$2/12)</f>
        <v>-4990.274550136176</v>
      </c>
      <c r="DP43" s="51">
        <f>-'1. Inputs'!$B$48/12*DP$27*(1+'1. Inputs'!$B$55)^(DP$2/12)</f>
        <v>-5002.5819134146732</v>
      </c>
      <c r="DQ43" s="51">
        <f>-'1. Inputs'!$B$48/12*DQ$27*(1+'1. Inputs'!$B$55)^(DQ$2/12)</f>
        <v>-5014.9196299712012</v>
      </c>
      <c r="DR43" s="51">
        <f>-'1. Inputs'!$B$48/12*DR$27*(1+'1. Inputs'!$B$55)^(DR$2/12)</f>
        <v>-5027.2877746651302</v>
      </c>
      <c r="DS43" s="51">
        <f>-'1. Inputs'!$B$48/12*DS$27*(1+'1. Inputs'!$B$55)^(DS$2/12)</f>
        <v>-5039.686422540457</v>
      </c>
      <c r="DT43" s="51">
        <f>-'1. Inputs'!$B$48/12*DT$27*(1+'1. Inputs'!$B$55)^(DT$2/12)</f>
        <v>-5052.1156488262595</v>
      </c>
      <c r="DU43" s="51">
        <f>-'1. Inputs'!$B$48/12*DU$27*(1+'1. Inputs'!$B$55)^(DU$2/12)</f>
        <v>-5064.5755289371409</v>
      </c>
      <c r="DV43" s="51">
        <f>-'1. Inputs'!$B$48/12*DV$27*(1+'1. Inputs'!$B$55)^(DV$2/12)</f>
        <v>-5077.0661384737077</v>
      </c>
      <c r="DW43" s="51">
        <f>-'1. Inputs'!$B$48/12*DW$27*(1+'1. Inputs'!$B$55)^(DW$2/12)</f>
        <v>-5089.5875532230111</v>
      </c>
      <c r="DX43" s="51">
        <f>-'1. Inputs'!$B$48/12*DX$27*(1+'1. Inputs'!$B$55)^(DX$2/12)</f>
        <v>-5102.1398491590171</v>
      </c>
      <c r="DY43" s="51">
        <f>-'1. Inputs'!$B$48/12*DY$27*(1+'1. Inputs'!$B$55)^(DY$2/12)</f>
        <v>-5114.7231024430648</v>
      </c>
      <c r="DZ43" s="51">
        <f>-'1. Inputs'!$B$48/12*DZ$27*(1+'1. Inputs'!$B$55)^(DZ$2/12)</f>
        <v>-5127.3373894243223</v>
      </c>
      <c r="EA43" s="51">
        <f>-'1. Inputs'!$B$48/12*EA$27*(1+'1. Inputs'!$B$55)^(EA$2/12)</f>
        <v>-5139.982786640262</v>
      </c>
      <c r="EB43" s="51">
        <f>-'1. Inputs'!$B$48/12*EB$27*(1+'1. Inputs'!$B$55)^(EB$2/12)</f>
        <v>-5152.659370817114</v>
      </c>
      <c r="EC43" s="51">
        <f>-'1. Inputs'!$B$48/12*EC$27*(1+'1. Inputs'!$B$55)^(EC$2/12)</f>
        <v>-5165.3672188703367</v>
      </c>
      <c r="ED43" s="51">
        <f>-'1. Inputs'!$B$48/12*ED$27*(1+'1. Inputs'!$B$55)^(ED$2/12)</f>
        <v>-5178.1064079050848</v>
      </c>
      <c r="EE43" s="51">
        <f>-'1. Inputs'!$B$48/12*EE$27*(1+'1. Inputs'!$B$55)^(EE$2/12)</f>
        <v>-5190.8770152166708</v>
      </c>
    </row>
    <row r="44" spans="1:135" x14ac:dyDescent="0.25">
      <c r="A44" s="50" t="s">
        <v>139</v>
      </c>
      <c r="C44" s="51">
        <f>-'1. Inputs'!$B$49/12*C$27*(1+'1. Inputs'!$B$55)^(C$2/12)</f>
        <v>0</v>
      </c>
      <c r="D44" s="51">
        <f>-'1. Inputs'!$B$49/12*D$27*(1+'1. Inputs'!$B$55)^(D$2/12)</f>
        <v>0</v>
      </c>
      <c r="E44" s="51">
        <f>-'1. Inputs'!$B$49/12*E$27*(1+'1. Inputs'!$B$55)^(E$2/12)</f>
        <v>0</v>
      </c>
      <c r="F44" s="51">
        <f>-'1. Inputs'!$B$49/12*F$27*(1+'1. Inputs'!$B$55)^(F$2/12)</f>
        <v>0</v>
      </c>
      <c r="G44" s="51">
        <f>-'1. Inputs'!$B$49/12*G$27*(1+'1. Inputs'!$B$55)^(G$2/12)</f>
        <v>0</v>
      </c>
      <c r="H44" s="51">
        <f>-'1. Inputs'!$B$49/12*H$27*(1+'1. Inputs'!$B$55)^(H$2/12)</f>
        <v>0</v>
      </c>
      <c r="I44" s="51">
        <f>-'1. Inputs'!$B$49/12*I$27*(1+'1. Inputs'!$B$55)^(I$2/12)</f>
        <v>0</v>
      </c>
      <c r="J44" s="51">
        <f>-'1. Inputs'!$B$49/12*J$27*(1+'1. Inputs'!$B$55)^(J$2/12)</f>
        <v>0</v>
      </c>
      <c r="K44" s="51">
        <f>-'1. Inputs'!$B$49/12*K$27*(1+'1. Inputs'!$B$55)^(K$2/12)</f>
        <v>0</v>
      </c>
      <c r="L44" s="51">
        <f>-'1. Inputs'!$B$49/12*L$27*(1+'1. Inputs'!$B$55)^(L$2/12)</f>
        <v>0</v>
      </c>
      <c r="M44" s="51">
        <f>-'1. Inputs'!$B$49/12*M$27*(1+'1. Inputs'!$B$55)^(M$2/12)</f>
        <v>0</v>
      </c>
      <c r="N44" s="51">
        <f>-'1. Inputs'!$B$49/12*N$27*(1+'1. Inputs'!$B$55)^(N$2/12)</f>
        <v>0</v>
      </c>
      <c r="O44" s="51">
        <f>-'1. Inputs'!$B$49/12*O$27*(1+'1. Inputs'!$B$55)^(O$2/12)</f>
        <v>0</v>
      </c>
      <c r="P44" s="51">
        <f>-'1. Inputs'!$B$49/12*P$27*(1+'1. Inputs'!$B$55)^(P$2/12)</f>
        <v>0</v>
      </c>
      <c r="Q44" s="51">
        <f>-'1. Inputs'!$B$49/12*Q$27*(1+'1. Inputs'!$B$55)^(Q$2/12)</f>
        <v>0</v>
      </c>
      <c r="R44" s="51">
        <f>-'1. Inputs'!$B$49/12*R$27*(1+'1. Inputs'!$B$55)^(R$2/12)</f>
        <v>0</v>
      </c>
      <c r="S44" s="51">
        <f>-'1. Inputs'!$B$49/12*S$27*(1+'1. Inputs'!$B$55)^(S$2/12)</f>
        <v>0</v>
      </c>
      <c r="T44" s="51">
        <f>-'1. Inputs'!$B$49/12*T$27*(1+'1. Inputs'!$B$55)^(T$2/12)</f>
        <v>0</v>
      </c>
      <c r="U44" s="51">
        <f>-'1. Inputs'!$B$49/12*U$27*(1+'1. Inputs'!$B$55)^(U$2/12)</f>
        <v>0</v>
      </c>
      <c r="V44" s="51">
        <f>-'1. Inputs'!$B$49/12*V$27*(1+'1. Inputs'!$B$55)^(V$2/12)</f>
        <v>0</v>
      </c>
      <c r="W44" s="51">
        <f>-'1. Inputs'!$B$49/12*W$27*(1+'1. Inputs'!$B$55)^(W$2/12)</f>
        <v>0</v>
      </c>
      <c r="X44" s="51">
        <f>-'1. Inputs'!$B$49/12*X$27*(1+'1. Inputs'!$B$55)^(X$2/12)</f>
        <v>-2106.1783241927569</v>
      </c>
      <c r="Y44" s="51">
        <f>-'1. Inputs'!$B$49/12*Y$27*(1+'1. Inputs'!$B$55)^(Y$2/12)</f>
        <v>-2111.3727281287947</v>
      </c>
      <c r="Z44" s="51">
        <f>-'1. Inputs'!$B$49/12*Z$27*(1+'1. Inputs'!$B$55)^(Z$2/12)</f>
        <v>-2116.5799428662444</v>
      </c>
      <c r="AA44" s="51">
        <f>-'1. Inputs'!$B$49/12*AA$27*(1+'1. Inputs'!$B$55)^(AA$2/12)</f>
        <v>-2121.7999999999997</v>
      </c>
      <c r="AB44" s="51">
        <f>-'1. Inputs'!$B$49/12*AB$27*(1+'1. Inputs'!$B$55)^(AB$2/12)</f>
        <v>-2127.0329312028734</v>
      </c>
      <c r="AC44" s="51">
        <f>-'1. Inputs'!$B$49/12*AC$27*(1+'1. Inputs'!$B$55)^(AC$2/12)</f>
        <v>-2132.2787682257936</v>
      </c>
      <c r="AD44" s="51">
        <f>-'1. Inputs'!$B$49/12*AD$27*(1+'1. Inputs'!$B$55)^(AD$2/12)</f>
        <v>-2137.5375428979933</v>
      </c>
      <c r="AE44" s="51">
        <f>-'1. Inputs'!$B$49/12*AE$27*(1+'1. Inputs'!$B$55)^(AE$2/12)</f>
        <v>-2142.8092871272074</v>
      </c>
      <c r="AF44" s="51">
        <f>-'1. Inputs'!$B$49/12*AF$27*(1+'1. Inputs'!$B$55)^(AF$2/12)</f>
        <v>-2148.0940328998604</v>
      </c>
      <c r="AG44" s="51">
        <f>-'1. Inputs'!$B$49/12*AG$27*(1+'1. Inputs'!$B$55)^(AG$2/12)</f>
        <v>-2153.391812281267</v>
      </c>
      <c r="AH44" s="51">
        <f>-'1. Inputs'!$B$49/12*AH$27*(1+'1. Inputs'!$B$55)^(AH$2/12)</f>
        <v>-2158.7026574158222</v>
      </c>
      <c r="AI44" s="51">
        <f>-'1. Inputs'!$B$49/12*AI$27*(1+'1. Inputs'!$B$55)^(AI$2/12)</f>
        <v>-2164.0266005271988</v>
      </c>
      <c r="AJ44" s="51">
        <f>-'1. Inputs'!$B$49/12*AJ$27*(1+'1. Inputs'!$B$55)^(AJ$2/12)</f>
        <v>-2169.3636739185395</v>
      </c>
      <c r="AK44" s="51">
        <f>-'1. Inputs'!$B$49/12*AK$27*(1+'1. Inputs'!$B$55)^(AK$2/12)</f>
        <v>-2174.7139099726583</v>
      </c>
      <c r="AL44" s="51">
        <f>-'1. Inputs'!$B$49/12*AL$27*(1+'1. Inputs'!$B$55)^(AL$2/12)</f>
        <v>-2180.0773411522323</v>
      </c>
      <c r="AM44" s="51">
        <f>-'1. Inputs'!$B$49/12*AM$27*(1+'1. Inputs'!$B$55)^(AM$2/12)</f>
        <v>-3824.5444999999995</v>
      </c>
      <c r="AN44" s="51">
        <f>-'1. Inputs'!$B$49/12*AN$27*(1+'1. Inputs'!$B$55)^(AN$2/12)</f>
        <v>-3833.9768584931799</v>
      </c>
      <c r="AO44" s="51">
        <f>-'1. Inputs'!$B$49/12*AO$27*(1+'1. Inputs'!$B$55)^(AO$2/12)</f>
        <v>-3843.4324797269928</v>
      </c>
      <c r="AP44" s="51">
        <f>-'1. Inputs'!$B$49/12*AP$27*(1+'1. Inputs'!$B$55)^(AP$2/12)</f>
        <v>-3852.9114210736334</v>
      </c>
      <c r="AQ44" s="51">
        <f>-'1. Inputs'!$B$49/12*AQ$27*(1+'1. Inputs'!$B$55)^(AQ$2/12)</f>
        <v>-3862.4137400467912</v>
      </c>
      <c r="AR44" s="51">
        <f>-'1. Inputs'!$B$49/12*AR$27*(1+'1. Inputs'!$B$55)^(AR$2/12)</f>
        <v>-3871.9394943019984</v>
      </c>
      <c r="AS44" s="51">
        <f>-'1. Inputs'!$B$49/12*AS$27*(1+'1. Inputs'!$B$55)^(AS$2/12)</f>
        <v>-3881.4887416369838</v>
      </c>
      <c r="AT44" s="51">
        <f>-'1. Inputs'!$B$49/12*AT$27*(1+'1. Inputs'!$B$55)^(AT$2/12)</f>
        <v>-3891.0615399920198</v>
      </c>
      <c r="AU44" s="51">
        <f>-'1. Inputs'!$B$49/12*AU$27*(1+'1. Inputs'!$B$55)^(AU$2/12)</f>
        <v>-3900.6579474502755</v>
      </c>
      <c r="AV44" s="51">
        <f>-'1. Inputs'!$B$49/12*AV$27*(1+'1. Inputs'!$B$55)^(AV$2/12)</f>
        <v>-3910.278022238168</v>
      </c>
      <c r="AW44" s="51">
        <f>-'1. Inputs'!$B$49/12*AW$27*(1+'1. Inputs'!$B$55)^(AW$2/12)</f>
        <v>-3919.921822725717</v>
      </c>
      <c r="AX44" s="51">
        <f>-'1. Inputs'!$B$49/12*AX$27*(1+'1. Inputs'!$B$55)^(AX$2/12)</f>
        <v>-3929.5894074268986</v>
      </c>
      <c r="AY44" s="51">
        <f>-'1. Inputs'!$B$49/12*AY$27*(1+'1. Inputs'!$B$55)^(AY$2/12)</f>
        <v>-3939.2808349999991</v>
      </c>
      <c r="AZ44" s="51">
        <f>-'1. Inputs'!$B$49/12*AZ$27*(1+'1. Inputs'!$B$55)^(AZ$2/12)</f>
        <v>-3948.9961642479752</v>
      </c>
      <c r="BA44" s="51">
        <f>-'1. Inputs'!$B$49/12*BA$27*(1+'1. Inputs'!$B$55)^(BA$2/12)</f>
        <v>-3958.7354541188024</v>
      </c>
      <c r="BB44" s="51">
        <f>-'1. Inputs'!$B$49/12*BB$27*(1+'1. Inputs'!$B$55)^(BB$2/12)</f>
        <v>-3968.498763705843</v>
      </c>
      <c r="BC44" s="51">
        <f>-'1. Inputs'!$B$49/12*BC$27*(1+'1. Inputs'!$B$55)^(BC$2/12)</f>
        <v>-3978.2861522481944</v>
      </c>
      <c r="BD44" s="51">
        <f>-'1. Inputs'!$B$49/12*BD$27*(1+'1. Inputs'!$B$55)^(BD$2/12)</f>
        <v>-3988.0976791310582</v>
      </c>
      <c r="BE44" s="51">
        <f>-'1. Inputs'!$B$49/12*BE$27*(1+'1. Inputs'!$B$55)^(BE$2/12)</f>
        <v>-5711.3334341229911</v>
      </c>
      <c r="BF44" s="51">
        <f>-'1. Inputs'!$B$49/12*BF$27*(1+'1. Inputs'!$B$55)^(BF$2/12)</f>
        <v>-5725.4191231311161</v>
      </c>
      <c r="BG44" s="51">
        <f>-'1. Inputs'!$B$49/12*BG$27*(1+'1. Inputs'!$B$55)^(BG$2/12)</f>
        <v>-5739.5395512482628</v>
      </c>
      <c r="BH44" s="51">
        <f>-'1. Inputs'!$B$49/12*BH$27*(1+'1. Inputs'!$B$55)^(BH$2/12)</f>
        <v>-5753.6948041504475</v>
      </c>
      <c r="BI44" s="51">
        <f>-'1. Inputs'!$B$49/12*BI$27*(1+'1. Inputs'!$B$55)^(BI$2/12)</f>
        <v>-5767.8849677249846</v>
      </c>
      <c r="BJ44" s="51">
        <f>-'1. Inputs'!$B$49/12*BJ$27*(1+'1. Inputs'!$B$55)^(BJ$2/12)</f>
        <v>-5782.1101280710081</v>
      </c>
      <c r="BK44" s="51">
        <f>-'1. Inputs'!$B$49/12*BK$27*(1+'1. Inputs'!$B$55)^(BK$2/12)</f>
        <v>-5796.3703714999992</v>
      </c>
      <c r="BL44" s="51">
        <f>-'1. Inputs'!$B$49/12*BL$27*(1+'1. Inputs'!$B$55)^(BL$2/12)</f>
        <v>-5810.665784536307</v>
      </c>
      <c r="BM44" s="51">
        <f>-'1. Inputs'!$B$49/12*BM$27*(1+'1. Inputs'!$B$55)^(BM$2/12)</f>
        <v>-5824.9964539176681</v>
      </c>
      <c r="BN44" s="51">
        <f>-'1. Inputs'!$B$49/12*BN$27*(1+'1. Inputs'!$B$55)^(BN$2/12)</f>
        <v>-5839.3624665957414</v>
      </c>
      <c r="BO44" s="51">
        <f>-'1. Inputs'!$B$49/12*BO$27*(1+'1. Inputs'!$B$55)^(BO$2/12)</f>
        <v>-5853.76390973663</v>
      </c>
      <c r="BP44" s="51">
        <f>-'1. Inputs'!$B$49/12*BP$27*(1+'1. Inputs'!$B$55)^(BP$2/12)</f>
        <v>-5868.2008707214154</v>
      </c>
      <c r="BQ44" s="51">
        <f>-'1. Inputs'!$B$49/12*BQ$27*(1+'1. Inputs'!$B$55)^(BQ$2/12)</f>
        <v>-5882.6734371466819</v>
      </c>
      <c r="BR44" s="51">
        <f>-'1. Inputs'!$B$49/12*BR$27*(1+'1. Inputs'!$B$55)^(BR$2/12)</f>
        <v>-5897.1816968250487</v>
      </c>
      <c r="BS44" s="51">
        <f>-'1. Inputs'!$B$49/12*BS$27*(1+'1. Inputs'!$B$55)^(BS$2/12)</f>
        <v>-5911.7257377857113</v>
      </c>
      <c r="BT44" s="51">
        <f>-'1. Inputs'!$B$49/12*BT$27*(1+'1. Inputs'!$B$55)^(BT$2/12)</f>
        <v>-5926.3056482749607</v>
      </c>
      <c r="BU44" s="51">
        <f>-'1. Inputs'!$B$49/12*BU$27*(1+'1. Inputs'!$B$55)^(BU$2/12)</f>
        <v>-5940.9215167567345</v>
      </c>
      <c r="BV44" s="51">
        <f>-'1. Inputs'!$B$49/12*BV$27*(1+'1. Inputs'!$B$55)^(BV$2/12)</f>
        <v>-5955.5734319131388</v>
      </c>
      <c r="BW44" s="51">
        <f>-'1. Inputs'!$B$49/12*BW$27*(1+'1. Inputs'!$B$55)^(BW$2/12)</f>
        <v>-5970.2614826449999</v>
      </c>
      <c r="BX44" s="51">
        <f>-'1. Inputs'!$B$49/12*BX$27*(1+'1. Inputs'!$B$55)^(BX$2/12)</f>
        <v>-5984.9857580723965</v>
      </c>
      <c r="BY44" s="51">
        <f>-'1. Inputs'!$B$49/12*BY$27*(1+'1. Inputs'!$B$55)^(BY$2/12)</f>
        <v>-5999.7463475351988</v>
      </c>
      <c r="BZ44" s="51">
        <f>-'1. Inputs'!$B$49/12*BZ$27*(1+'1. Inputs'!$B$55)^(BZ$2/12)</f>
        <v>-6014.5433405936137</v>
      </c>
      <c r="CA44" s="51">
        <f>-'1. Inputs'!$B$49/12*CA$27*(1+'1. Inputs'!$B$55)^(CA$2/12)</f>
        <v>-6029.3768270287292</v>
      </c>
      <c r="CB44" s="51">
        <f>-'1. Inputs'!$B$49/12*CB$27*(1+'1. Inputs'!$B$55)^(CB$2/12)</f>
        <v>-6044.2468968430585</v>
      </c>
      <c r="CC44" s="51">
        <f>-'1. Inputs'!$B$49/12*CC$27*(1+'1. Inputs'!$B$55)^(CC$2/12)</f>
        <v>-6059.1536402610827</v>
      </c>
      <c r="CD44" s="51">
        <f>-'1. Inputs'!$B$49/12*CD$27*(1+'1. Inputs'!$B$55)^(CD$2/12)</f>
        <v>-6074.0971477298008</v>
      </c>
      <c r="CE44" s="51">
        <f>-'1. Inputs'!$B$49/12*CE$27*(1+'1. Inputs'!$B$55)^(CE$2/12)</f>
        <v>-6089.0775099192824</v>
      </c>
      <c r="CF44" s="51">
        <f>-'1. Inputs'!$B$49/12*CF$27*(1+'1. Inputs'!$B$55)^(CF$2/12)</f>
        <v>-6104.0948177232103</v>
      </c>
      <c r="CG44" s="51">
        <f>-'1. Inputs'!$B$49/12*CG$27*(1+'1. Inputs'!$B$55)^(CG$2/12)</f>
        <v>-6119.1491622594367</v>
      </c>
      <c r="CH44" s="51">
        <f>-'1. Inputs'!$B$49/12*CH$27*(1+'1. Inputs'!$B$55)^(CH$2/12)</f>
        <v>-6134.2406348705335</v>
      </c>
      <c r="CI44" s="51">
        <f>-'1. Inputs'!$B$49/12*CI$27*(1+'1. Inputs'!$B$55)^(CI$2/12)</f>
        <v>-6149.3693271243501</v>
      </c>
      <c r="CJ44" s="51">
        <f>-'1. Inputs'!$B$49/12*CJ$27*(1+'1. Inputs'!$B$55)^(CJ$2/12)</f>
        <v>-6164.5353308145686</v>
      </c>
      <c r="CK44" s="51">
        <f>-'1. Inputs'!$B$49/12*CK$27*(1+'1. Inputs'!$B$55)^(CK$2/12)</f>
        <v>-6179.7387379612546</v>
      </c>
      <c r="CL44" s="51">
        <f>-'1. Inputs'!$B$49/12*CL$27*(1+'1. Inputs'!$B$55)^(CL$2/12)</f>
        <v>-6194.9796408114225</v>
      </c>
      <c r="CM44" s="51">
        <f>-'1. Inputs'!$B$49/12*CM$27*(1+'1. Inputs'!$B$55)^(CM$2/12)</f>
        <v>-6210.2581318395914</v>
      </c>
      <c r="CN44" s="51">
        <f>-'1. Inputs'!$B$49/12*CN$27*(1+'1. Inputs'!$B$55)^(CN$2/12)</f>
        <v>-6225.5743037483498</v>
      </c>
      <c r="CO44" s="51">
        <f>-'1. Inputs'!$B$49/12*CO$27*(1+'1. Inputs'!$B$55)^(CO$2/12)</f>
        <v>-6240.9282494689141</v>
      </c>
      <c r="CP44" s="51">
        <f>-'1. Inputs'!$B$49/12*CP$27*(1+'1. Inputs'!$B$55)^(CP$2/12)</f>
        <v>-6256.3200621616952</v>
      </c>
      <c r="CQ44" s="51">
        <f>-'1. Inputs'!$B$49/12*CQ$27*(1+'1. Inputs'!$B$55)^(CQ$2/12)</f>
        <v>-6271.7498352168614</v>
      </c>
      <c r="CR44" s="51">
        <f>-'1. Inputs'!$B$49/12*CR$27*(1+'1. Inputs'!$B$55)^(CR$2/12)</f>
        <v>-6287.2176622549068</v>
      </c>
      <c r="CS44" s="51">
        <f>-'1. Inputs'!$B$49/12*CS$27*(1+'1. Inputs'!$B$55)^(CS$2/12)</f>
        <v>-6302.7236371272193</v>
      </c>
      <c r="CT44" s="51">
        <f>-'1. Inputs'!$B$49/12*CT$27*(1+'1. Inputs'!$B$55)^(CT$2/12)</f>
        <v>-6318.2678539166491</v>
      </c>
      <c r="CU44" s="51">
        <f>-'1. Inputs'!$B$49/12*CU$27*(1+'1. Inputs'!$B$55)^(CU$2/12)</f>
        <v>-6333.8504069380797</v>
      </c>
      <c r="CV44" s="51">
        <f>-'1. Inputs'!$B$49/12*CV$27*(1+'1. Inputs'!$B$55)^(CV$2/12)</f>
        <v>-6349.4713907390069</v>
      </c>
      <c r="CW44" s="51">
        <f>-'1. Inputs'!$B$49/12*CW$27*(1+'1. Inputs'!$B$55)^(CW$2/12)</f>
        <v>-6365.1309001000918</v>
      </c>
      <c r="CX44" s="51">
        <f>-'1. Inputs'!$B$49/12*CX$27*(1+'1. Inputs'!$B$55)^(CX$2/12)</f>
        <v>-6380.8290300357648</v>
      </c>
      <c r="CY44" s="51">
        <f>-'1. Inputs'!$B$49/12*CY$27*(1+'1. Inputs'!$B$55)^(CY$2/12)</f>
        <v>-6396.5658757947795</v>
      </c>
      <c r="CZ44" s="51">
        <f>-'1. Inputs'!$B$49/12*CZ$27*(1+'1. Inputs'!$B$55)^(CZ$2/12)</f>
        <v>-6412.3415328607998</v>
      </c>
      <c r="DA44" s="51">
        <f>-'1. Inputs'!$B$49/12*DA$27*(1+'1. Inputs'!$B$55)^(DA$2/12)</f>
        <v>-6428.1560969529828</v>
      </c>
      <c r="DB44" s="51">
        <f>-'1. Inputs'!$B$49/12*DB$27*(1+'1. Inputs'!$B$55)^(DB$2/12)</f>
        <v>-6444.0096640265465</v>
      </c>
      <c r="DC44" s="51">
        <f>-'1. Inputs'!$B$49/12*DC$27*(1+'1. Inputs'!$B$55)^(DC$2/12)</f>
        <v>-6459.9023302733667</v>
      </c>
      <c r="DD44" s="51">
        <f>-'1. Inputs'!$B$49/12*DD$27*(1+'1. Inputs'!$B$55)^(DD$2/12)</f>
        <v>-6475.8341921225547</v>
      </c>
      <c r="DE44" s="51">
        <f>-'1. Inputs'!$B$49/12*DE$27*(1+'1. Inputs'!$B$55)^(DE$2/12)</f>
        <v>-6491.8053462410362</v>
      </c>
      <c r="DF44" s="51">
        <f>-'1. Inputs'!$B$49/12*DF$27*(1+'1. Inputs'!$B$55)^(DF$2/12)</f>
        <v>-6507.8158895341485</v>
      </c>
      <c r="DG44" s="51">
        <f>-'1. Inputs'!$B$49/12*DG$27*(1+'1. Inputs'!$B$55)^(DG$2/12)</f>
        <v>-6523.865919146222</v>
      </c>
      <c r="DH44" s="51">
        <f>-'1. Inputs'!$B$49/12*DH$27*(1+'1. Inputs'!$B$55)^(DH$2/12)</f>
        <v>-6539.9555324611765</v>
      </c>
      <c r="DI44" s="51">
        <f>-'1. Inputs'!$B$49/12*DI$27*(1+'1. Inputs'!$B$55)^(DI$2/12)</f>
        <v>-6556.0848271030945</v>
      </c>
      <c r="DJ44" s="51">
        <f>-'1. Inputs'!$B$49/12*DJ$27*(1+'1. Inputs'!$B$55)^(DJ$2/12)</f>
        <v>-6572.2539009368375</v>
      </c>
      <c r="DK44" s="51">
        <f>-'1. Inputs'!$B$49/12*DK$27*(1+'1. Inputs'!$B$55)^(DK$2/12)</f>
        <v>-6588.4628520686229</v>
      </c>
      <c r="DL44" s="51">
        <f>-'1. Inputs'!$B$49/12*DL$27*(1+'1. Inputs'!$B$55)^(DL$2/12)</f>
        <v>-6604.7117788466248</v>
      </c>
      <c r="DM44" s="51">
        <f>-'1. Inputs'!$B$49/12*DM$27*(1+'1. Inputs'!$B$55)^(DM$2/12)</f>
        <v>-6621.0007798615725</v>
      </c>
      <c r="DN44" s="51">
        <f>-'1. Inputs'!$B$49/12*DN$27*(1+'1. Inputs'!$B$55)^(DN$2/12)</f>
        <v>-6637.3299539473428</v>
      </c>
      <c r="DO44" s="51">
        <f>-'1. Inputs'!$B$49/12*DO$27*(1+'1. Inputs'!$B$55)^(DO$2/12)</f>
        <v>-6653.6994001815683</v>
      </c>
      <c r="DP44" s="51">
        <f>-'1. Inputs'!$B$49/12*DP$27*(1+'1. Inputs'!$B$55)^(DP$2/12)</f>
        <v>-6670.1092178862309</v>
      </c>
      <c r="DQ44" s="51">
        <f>-'1. Inputs'!$B$49/12*DQ$27*(1+'1. Inputs'!$B$55)^(DQ$2/12)</f>
        <v>-6686.5595066282676</v>
      </c>
      <c r="DR44" s="51">
        <f>-'1. Inputs'!$B$49/12*DR$27*(1+'1. Inputs'!$B$55)^(DR$2/12)</f>
        <v>-6703.0503662201736</v>
      </c>
      <c r="DS44" s="51">
        <f>-'1. Inputs'!$B$49/12*DS$27*(1+'1. Inputs'!$B$55)^(DS$2/12)</f>
        <v>-6719.5818967206087</v>
      </c>
      <c r="DT44" s="51">
        <f>-'1. Inputs'!$B$49/12*DT$27*(1+'1. Inputs'!$B$55)^(DT$2/12)</f>
        <v>-6736.1541984350124</v>
      </c>
      <c r="DU44" s="51">
        <f>-'1. Inputs'!$B$49/12*DU$27*(1+'1. Inputs'!$B$55)^(DU$2/12)</f>
        <v>-6752.7673719161885</v>
      </c>
      <c r="DV44" s="51">
        <f>-'1. Inputs'!$B$49/12*DV$27*(1+'1. Inputs'!$B$55)^(DV$2/12)</f>
        <v>-6769.4215179649427</v>
      </c>
      <c r="DW44" s="51">
        <f>-'1. Inputs'!$B$49/12*DW$27*(1+'1. Inputs'!$B$55)^(DW$2/12)</f>
        <v>-6786.1167376306821</v>
      </c>
      <c r="DX44" s="51">
        <f>-'1. Inputs'!$B$49/12*DX$27*(1+'1. Inputs'!$B$55)^(DX$2/12)</f>
        <v>-6802.8531322120234</v>
      </c>
      <c r="DY44" s="51">
        <f>-'1. Inputs'!$B$49/12*DY$27*(1+'1. Inputs'!$B$55)^(DY$2/12)</f>
        <v>-6819.6308032574198</v>
      </c>
      <c r="DZ44" s="51">
        <f>-'1. Inputs'!$B$49/12*DZ$27*(1+'1. Inputs'!$B$55)^(DZ$2/12)</f>
        <v>-6836.4498525657636</v>
      </c>
      <c r="EA44" s="51">
        <f>-'1. Inputs'!$B$49/12*EA$27*(1+'1. Inputs'!$B$55)^(EA$2/12)</f>
        <v>-6853.3103821870154</v>
      </c>
      <c r="EB44" s="51">
        <f>-'1. Inputs'!$B$49/12*EB$27*(1+'1. Inputs'!$B$55)^(EB$2/12)</f>
        <v>-6870.2124944228181</v>
      </c>
      <c r="EC44" s="51">
        <f>-'1. Inputs'!$B$49/12*EC$27*(1+'1. Inputs'!$B$55)^(EC$2/12)</f>
        <v>-6887.1562918271156</v>
      </c>
      <c r="ED44" s="51">
        <f>-'1. Inputs'!$B$49/12*ED$27*(1+'1. Inputs'!$B$55)^(ED$2/12)</f>
        <v>-6904.14187720678</v>
      </c>
      <c r="EE44" s="51">
        <f>-'1. Inputs'!$B$49/12*EE$27*(1+'1. Inputs'!$B$55)^(EE$2/12)</f>
        <v>-6921.1693536222274</v>
      </c>
    </row>
    <row r="45" spans="1:135" x14ac:dyDescent="0.25">
      <c r="A45" s="50" t="s">
        <v>140</v>
      </c>
      <c r="C45" s="51">
        <f>-'1. Inputs'!$B$50/12*C$27*(1+'1. Inputs'!$B$55)^(C$2/12)</f>
        <v>0</v>
      </c>
      <c r="D45" s="51">
        <f>-'1. Inputs'!$B$50/12*D$27*(1+'1. Inputs'!$B$55)^(D$2/12)</f>
        <v>0</v>
      </c>
      <c r="E45" s="51">
        <f>-'1. Inputs'!$B$50/12*E$27*(1+'1. Inputs'!$B$55)^(E$2/12)</f>
        <v>0</v>
      </c>
      <c r="F45" s="51">
        <f>-'1. Inputs'!$B$50/12*F$27*(1+'1. Inputs'!$B$55)^(F$2/12)</f>
        <v>0</v>
      </c>
      <c r="G45" s="51">
        <f>-'1. Inputs'!$B$50/12*G$27*(1+'1. Inputs'!$B$55)^(G$2/12)</f>
        <v>0</v>
      </c>
      <c r="H45" s="51">
        <f>-'1. Inputs'!$B$50/12*H$27*(1+'1. Inputs'!$B$55)^(H$2/12)</f>
        <v>0</v>
      </c>
      <c r="I45" s="51">
        <f>-'1. Inputs'!$B$50/12*I$27*(1+'1. Inputs'!$B$55)^(I$2/12)</f>
        <v>0</v>
      </c>
      <c r="J45" s="51">
        <f>-'1. Inputs'!$B$50/12*J$27*(1+'1. Inputs'!$B$55)^(J$2/12)</f>
        <v>0</v>
      </c>
      <c r="K45" s="51">
        <f>-'1. Inputs'!$B$50/12*K$27*(1+'1. Inputs'!$B$55)^(K$2/12)</f>
        <v>0</v>
      </c>
      <c r="L45" s="51">
        <f>-'1. Inputs'!$B$50/12*L$27*(1+'1. Inputs'!$B$55)^(L$2/12)</f>
        <v>0</v>
      </c>
      <c r="M45" s="51">
        <f>-'1. Inputs'!$B$50/12*M$27*(1+'1. Inputs'!$B$55)^(M$2/12)</f>
        <v>0</v>
      </c>
      <c r="N45" s="51">
        <f>-'1. Inputs'!$B$50/12*N$27*(1+'1. Inputs'!$B$55)^(N$2/12)</f>
        <v>0</v>
      </c>
      <c r="O45" s="51">
        <f>-'1. Inputs'!$B$50/12*O$27*(1+'1. Inputs'!$B$55)^(O$2/12)</f>
        <v>0</v>
      </c>
      <c r="P45" s="51">
        <f>-'1. Inputs'!$B$50/12*P$27*(1+'1. Inputs'!$B$55)^(P$2/12)</f>
        <v>0</v>
      </c>
      <c r="Q45" s="51">
        <f>-'1. Inputs'!$B$50/12*Q$27*(1+'1. Inputs'!$B$55)^(Q$2/12)</f>
        <v>0</v>
      </c>
      <c r="R45" s="51">
        <f>-'1. Inputs'!$B$50/12*R$27*(1+'1. Inputs'!$B$55)^(R$2/12)</f>
        <v>0</v>
      </c>
      <c r="S45" s="51">
        <f>-'1. Inputs'!$B$50/12*S$27*(1+'1. Inputs'!$B$55)^(S$2/12)</f>
        <v>0</v>
      </c>
      <c r="T45" s="51">
        <f>-'1. Inputs'!$B$50/12*T$27*(1+'1. Inputs'!$B$55)^(T$2/12)</f>
        <v>0</v>
      </c>
      <c r="U45" s="51">
        <f>-'1. Inputs'!$B$50/12*U$27*(1+'1. Inputs'!$B$55)^(U$2/12)</f>
        <v>0</v>
      </c>
      <c r="V45" s="51">
        <f>-'1. Inputs'!$B$50/12*V$27*(1+'1. Inputs'!$B$55)^(V$2/12)</f>
        <v>0</v>
      </c>
      <c r="W45" s="51">
        <f>-'1. Inputs'!$B$50/12*W$27*(1+'1. Inputs'!$B$55)^(W$2/12)</f>
        <v>0</v>
      </c>
      <c r="X45" s="51">
        <f>-'1. Inputs'!$B$50/12*X$27*(1+'1. Inputs'!$B$55)^(X$2/12)</f>
        <v>-526.54458104818923</v>
      </c>
      <c r="Y45" s="51">
        <f>-'1. Inputs'!$B$50/12*Y$27*(1+'1. Inputs'!$B$55)^(Y$2/12)</f>
        <v>-527.84318203219868</v>
      </c>
      <c r="Z45" s="51">
        <f>-'1. Inputs'!$B$50/12*Z$27*(1+'1. Inputs'!$B$55)^(Z$2/12)</f>
        <v>-529.14498571656111</v>
      </c>
      <c r="AA45" s="51">
        <f>-'1. Inputs'!$B$50/12*AA$27*(1+'1. Inputs'!$B$55)^(AA$2/12)</f>
        <v>-530.44999999999993</v>
      </c>
      <c r="AB45" s="51">
        <f>-'1. Inputs'!$B$50/12*AB$27*(1+'1. Inputs'!$B$55)^(AB$2/12)</f>
        <v>-531.75823280071836</v>
      </c>
      <c r="AC45" s="51">
        <f>-'1. Inputs'!$B$50/12*AC$27*(1+'1. Inputs'!$B$55)^(AC$2/12)</f>
        <v>-533.06969205644839</v>
      </c>
      <c r="AD45" s="51">
        <f>-'1. Inputs'!$B$50/12*AD$27*(1+'1. Inputs'!$B$55)^(AD$2/12)</f>
        <v>-534.38438572449832</v>
      </c>
      <c r="AE45" s="51">
        <f>-'1. Inputs'!$B$50/12*AE$27*(1+'1. Inputs'!$B$55)^(AE$2/12)</f>
        <v>-535.70232178180186</v>
      </c>
      <c r="AF45" s="51">
        <f>-'1. Inputs'!$B$50/12*AF$27*(1+'1. Inputs'!$B$55)^(AF$2/12)</f>
        <v>-537.0235082249651</v>
      </c>
      <c r="AG45" s="51">
        <f>-'1. Inputs'!$B$50/12*AG$27*(1+'1. Inputs'!$B$55)^(AG$2/12)</f>
        <v>-538.34795307031675</v>
      </c>
      <c r="AH45" s="51">
        <f>-'1. Inputs'!$B$50/12*AH$27*(1+'1. Inputs'!$B$55)^(AH$2/12)</f>
        <v>-539.67566435395554</v>
      </c>
      <c r="AI45" s="51">
        <f>-'1. Inputs'!$B$50/12*AI$27*(1+'1. Inputs'!$B$55)^(AI$2/12)</f>
        <v>-541.00665013179969</v>
      </c>
      <c r="AJ45" s="51">
        <f>-'1. Inputs'!$B$50/12*AJ$27*(1+'1. Inputs'!$B$55)^(AJ$2/12)</f>
        <v>-542.34091847963487</v>
      </c>
      <c r="AK45" s="51">
        <f>-'1. Inputs'!$B$50/12*AK$27*(1+'1. Inputs'!$B$55)^(AK$2/12)</f>
        <v>-543.67847749316456</v>
      </c>
      <c r="AL45" s="51">
        <f>-'1. Inputs'!$B$50/12*AL$27*(1+'1. Inputs'!$B$55)^(AL$2/12)</f>
        <v>-545.01933528805807</v>
      </c>
      <c r="AM45" s="51">
        <f>-'1. Inputs'!$B$50/12*AM$27*(1+'1. Inputs'!$B$55)^(AM$2/12)</f>
        <v>-956.13612499999988</v>
      </c>
      <c r="AN45" s="51">
        <f>-'1. Inputs'!$B$50/12*AN$27*(1+'1. Inputs'!$B$55)^(AN$2/12)</f>
        <v>-958.49421462329497</v>
      </c>
      <c r="AO45" s="51">
        <f>-'1. Inputs'!$B$50/12*AO$27*(1+'1. Inputs'!$B$55)^(AO$2/12)</f>
        <v>-960.85811993174821</v>
      </c>
      <c r="AP45" s="51">
        <f>-'1. Inputs'!$B$50/12*AP$27*(1+'1. Inputs'!$B$55)^(AP$2/12)</f>
        <v>-963.22785526840835</v>
      </c>
      <c r="AQ45" s="51">
        <f>-'1. Inputs'!$B$50/12*AQ$27*(1+'1. Inputs'!$B$55)^(AQ$2/12)</f>
        <v>-965.6034350116978</v>
      </c>
      <c r="AR45" s="51">
        <f>-'1. Inputs'!$B$50/12*AR$27*(1+'1. Inputs'!$B$55)^(AR$2/12)</f>
        <v>-967.98487357549959</v>
      </c>
      <c r="AS45" s="51">
        <f>-'1. Inputs'!$B$50/12*AS$27*(1+'1. Inputs'!$B$55)^(AS$2/12)</f>
        <v>-970.37218540924596</v>
      </c>
      <c r="AT45" s="51">
        <f>-'1. Inputs'!$B$50/12*AT$27*(1+'1. Inputs'!$B$55)^(AT$2/12)</f>
        <v>-972.76538499800495</v>
      </c>
      <c r="AU45" s="51">
        <f>-'1. Inputs'!$B$50/12*AU$27*(1+'1. Inputs'!$B$55)^(AU$2/12)</f>
        <v>-975.16448686256888</v>
      </c>
      <c r="AV45" s="51">
        <f>-'1. Inputs'!$B$50/12*AV$27*(1+'1. Inputs'!$B$55)^(AV$2/12)</f>
        <v>-977.56950555954199</v>
      </c>
      <c r="AW45" s="51">
        <f>-'1. Inputs'!$B$50/12*AW$27*(1+'1. Inputs'!$B$55)^(AW$2/12)</f>
        <v>-979.98045568142925</v>
      </c>
      <c r="AX45" s="51">
        <f>-'1. Inputs'!$B$50/12*AX$27*(1+'1. Inputs'!$B$55)^(AX$2/12)</f>
        <v>-982.39735185672464</v>
      </c>
      <c r="AY45" s="51">
        <f>-'1. Inputs'!$B$50/12*AY$27*(1+'1. Inputs'!$B$55)^(AY$2/12)</f>
        <v>-984.82020874999978</v>
      </c>
      <c r="AZ45" s="51">
        <f>-'1. Inputs'!$B$50/12*AZ$27*(1+'1. Inputs'!$B$55)^(AZ$2/12)</f>
        <v>-987.24904106199381</v>
      </c>
      <c r="BA45" s="51">
        <f>-'1. Inputs'!$B$50/12*BA$27*(1+'1. Inputs'!$B$55)^(BA$2/12)</f>
        <v>-989.6838635297006</v>
      </c>
      <c r="BB45" s="51">
        <f>-'1. Inputs'!$B$50/12*BB$27*(1+'1. Inputs'!$B$55)^(BB$2/12)</f>
        <v>-992.12469092646074</v>
      </c>
      <c r="BC45" s="51">
        <f>-'1. Inputs'!$B$50/12*BC$27*(1+'1. Inputs'!$B$55)^(BC$2/12)</f>
        <v>-994.5715380620486</v>
      </c>
      <c r="BD45" s="51">
        <f>-'1. Inputs'!$B$50/12*BD$27*(1+'1. Inputs'!$B$55)^(BD$2/12)</f>
        <v>-997.02441978276454</v>
      </c>
      <c r="BE45" s="51">
        <f>-'1. Inputs'!$B$50/12*BE$27*(1+'1. Inputs'!$B$55)^(BE$2/12)</f>
        <v>-1427.8333585307478</v>
      </c>
      <c r="BF45" s="51">
        <f>-'1. Inputs'!$B$50/12*BF$27*(1+'1. Inputs'!$B$55)^(BF$2/12)</f>
        <v>-1431.354780782779</v>
      </c>
      <c r="BG45" s="51">
        <f>-'1. Inputs'!$B$50/12*BG$27*(1+'1. Inputs'!$B$55)^(BG$2/12)</f>
        <v>-1434.8848878120657</v>
      </c>
      <c r="BH45" s="51">
        <f>-'1. Inputs'!$B$50/12*BH$27*(1+'1. Inputs'!$B$55)^(BH$2/12)</f>
        <v>-1438.4237010376119</v>
      </c>
      <c r="BI45" s="51">
        <f>-'1. Inputs'!$B$50/12*BI$27*(1+'1. Inputs'!$B$55)^(BI$2/12)</f>
        <v>-1441.9712419312461</v>
      </c>
      <c r="BJ45" s="51">
        <f>-'1. Inputs'!$B$50/12*BJ$27*(1+'1. Inputs'!$B$55)^(BJ$2/12)</f>
        <v>-1445.527532017752</v>
      </c>
      <c r="BK45" s="51">
        <f>-'1. Inputs'!$B$50/12*BK$27*(1+'1. Inputs'!$B$55)^(BK$2/12)</f>
        <v>-1449.0925928749998</v>
      </c>
      <c r="BL45" s="51">
        <f>-'1. Inputs'!$B$50/12*BL$27*(1+'1. Inputs'!$B$55)^(BL$2/12)</f>
        <v>-1452.6664461340768</v>
      </c>
      <c r="BM45" s="51">
        <f>-'1. Inputs'!$B$50/12*BM$27*(1+'1. Inputs'!$B$55)^(BM$2/12)</f>
        <v>-1456.249113479417</v>
      </c>
      <c r="BN45" s="51">
        <f>-'1. Inputs'!$B$50/12*BN$27*(1+'1. Inputs'!$B$55)^(BN$2/12)</f>
        <v>-1459.8406166489353</v>
      </c>
      <c r="BO45" s="51">
        <f>-'1. Inputs'!$B$50/12*BO$27*(1+'1. Inputs'!$B$55)^(BO$2/12)</f>
        <v>-1463.4409774341575</v>
      </c>
      <c r="BP45" s="51">
        <f>-'1. Inputs'!$B$50/12*BP$27*(1+'1. Inputs'!$B$55)^(BP$2/12)</f>
        <v>-1467.0502176803539</v>
      </c>
      <c r="BQ45" s="51">
        <f>-'1. Inputs'!$B$50/12*BQ$27*(1+'1. Inputs'!$B$55)^(BQ$2/12)</f>
        <v>-1470.6683592866705</v>
      </c>
      <c r="BR45" s="51">
        <f>-'1. Inputs'!$B$50/12*BR$27*(1+'1. Inputs'!$B$55)^(BR$2/12)</f>
        <v>-1474.2954242062622</v>
      </c>
      <c r="BS45" s="51">
        <f>-'1. Inputs'!$B$50/12*BS$27*(1+'1. Inputs'!$B$55)^(BS$2/12)</f>
        <v>-1477.9314344464278</v>
      </c>
      <c r="BT45" s="51">
        <f>-'1. Inputs'!$B$50/12*BT$27*(1+'1. Inputs'!$B$55)^(BT$2/12)</f>
        <v>-1481.5764120687402</v>
      </c>
      <c r="BU45" s="51">
        <f>-'1. Inputs'!$B$50/12*BU$27*(1+'1. Inputs'!$B$55)^(BU$2/12)</f>
        <v>-1485.2303791891836</v>
      </c>
      <c r="BV45" s="51">
        <f>-'1. Inputs'!$B$50/12*BV$27*(1+'1. Inputs'!$B$55)^(BV$2/12)</f>
        <v>-1488.8933579782847</v>
      </c>
      <c r="BW45" s="51">
        <f>-'1. Inputs'!$B$50/12*BW$27*(1+'1. Inputs'!$B$55)^(BW$2/12)</f>
        <v>-1492.56537066125</v>
      </c>
      <c r="BX45" s="51">
        <f>-'1. Inputs'!$B$50/12*BX$27*(1+'1. Inputs'!$B$55)^(BX$2/12)</f>
        <v>-1496.2464395180991</v>
      </c>
      <c r="BY45" s="51">
        <f>-'1. Inputs'!$B$50/12*BY$27*(1+'1. Inputs'!$B$55)^(BY$2/12)</f>
        <v>-1499.9365868837997</v>
      </c>
      <c r="BZ45" s="51">
        <f>-'1. Inputs'!$B$50/12*BZ$27*(1+'1. Inputs'!$B$55)^(BZ$2/12)</f>
        <v>-1503.6358351484034</v>
      </c>
      <c r="CA45" s="51">
        <f>-'1. Inputs'!$B$50/12*CA$27*(1+'1. Inputs'!$B$55)^(CA$2/12)</f>
        <v>-1507.3442067571823</v>
      </c>
      <c r="CB45" s="51">
        <f>-'1. Inputs'!$B$50/12*CB$27*(1+'1. Inputs'!$B$55)^(CB$2/12)</f>
        <v>-1511.0617242107646</v>
      </c>
      <c r="CC45" s="51">
        <f>-'1. Inputs'!$B$50/12*CC$27*(1+'1. Inputs'!$B$55)^(CC$2/12)</f>
        <v>-1514.7884100652707</v>
      </c>
      <c r="CD45" s="51">
        <f>-'1. Inputs'!$B$50/12*CD$27*(1+'1. Inputs'!$B$55)^(CD$2/12)</f>
        <v>-1518.5242869324502</v>
      </c>
      <c r="CE45" s="51">
        <f>-'1. Inputs'!$B$50/12*CE$27*(1+'1. Inputs'!$B$55)^(CE$2/12)</f>
        <v>-1522.2693774798206</v>
      </c>
      <c r="CF45" s="51">
        <f>-'1. Inputs'!$B$50/12*CF$27*(1+'1. Inputs'!$B$55)^(CF$2/12)</f>
        <v>-1526.0237044308026</v>
      </c>
      <c r="CG45" s="51">
        <f>-'1. Inputs'!$B$50/12*CG$27*(1+'1. Inputs'!$B$55)^(CG$2/12)</f>
        <v>-1529.7872905648592</v>
      </c>
      <c r="CH45" s="51">
        <f>-'1. Inputs'!$B$50/12*CH$27*(1+'1. Inputs'!$B$55)^(CH$2/12)</f>
        <v>-1533.5601587176334</v>
      </c>
      <c r="CI45" s="51">
        <f>-'1. Inputs'!$B$50/12*CI$27*(1+'1. Inputs'!$B$55)^(CI$2/12)</f>
        <v>-1537.3423317810875</v>
      </c>
      <c r="CJ45" s="51">
        <f>-'1. Inputs'!$B$50/12*CJ$27*(1+'1. Inputs'!$B$55)^(CJ$2/12)</f>
        <v>-1541.1338327036422</v>
      </c>
      <c r="CK45" s="51">
        <f>-'1. Inputs'!$B$50/12*CK$27*(1+'1. Inputs'!$B$55)^(CK$2/12)</f>
        <v>-1544.9346844903137</v>
      </c>
      <c r="CL45" s="51">
        <f>-'1. Inputs'!$B$50/12*CL$27*(1+'1. Inputs'!$B$55)^(CL$2/12)</f>
        <v>-1548.7449102028556</v>
      </c>
      <c r="CM45" s="51">
        <f>-'1. Inputs'!$B$50/12*CM$27*(1+'1. Inputs'!$B$55)^(CM$2/12)</f>
        <v>-1552.5645329598979</v>
      </c>
      <c r="CN45" s="51">
        <f>-'1. Inputs'!$B$50/12*CN$27*(1+'1. Inputs'!$B$55)^(CN$2/12)</f>
        <v>-1556.3935759370875</v>
      </c>
      <c r="CO45" s="51">
        <f>-'1. Inputs'!$B$50/12*CO$27*(1+'1. Inputs'!$B$55)^(CO$2/12)</f>
        <v>-1560.2320623672285</v>
      </c>
      <c r="CP45" s="51">
        <f>-'1. Inputs'!$B$50/12*CP$27*(1+'1. Inputs'!$B$55)^(CP$2/12)</f>
        <v>-1564.0800155404238</v>
      </c>
      <c r="CQ45" s="51">
        <f>-'1. Inputs'!$B$50/12*CQ$27*(1+'1. Inputs'!$B$55)^(CQ$2/12)</f>
        <v>-1567.9374588042153</v>
      </c>
      <c r="CR45" s="51">
        <f>-'1. Inputs'!$B$50/12*CR$27*(1+'1. Inputs'!$B$55)^(CR$2/12)</f>
        <v>-1571.8044155637267</v>
      </c>
      <c r="CS45" s="51">
        <f>-'1. Inputs'!$B$50/12*CS$27*(1+'1. Inputs'!$B$55)^(CS$2/12)</f>
        <v>-1575.6809092818048</v>
      </c>
      <c r="CT45" s="51">
        <f>-'1. Inputs'!$B$50/12*CT$27*(1+'1. Inputs'!$B$55)^(CT$2/12)</f>
        <v>-1579.5669634791623</v>
      </c>
      <c r="CU45" s="51">
        <f>-'1. Inputs'!$B$50/12*CU$27*(1+'1. Inputs'!$B$55)^(CU$2/12)</f>
        <v>-1583.4626017345199</v>
      </c>
      <c r="CV45" s="51">
        <f>-'1. Inputs'!$B$50/12*CV$27*(1+'1. Inputs'!$B$55)^(CV$2/12)</f>
        <v>-1587.3678476847517</v>
      </c>
      <c r="CW45" s="51">
        <f>-'1. Inputs'!$B$50/12*CW$27*(1+'1. Inputs'!$B$55)^(CW$2/12)</f>
        <v>-1591.282725025023</v>
      </c>
      <c r="CX45" s="51">
        <f>-'1. Inputs'!$B$50/12*CX$27*(1+'1. Inputs'!$B$55)^(CX$2/12)</f>
        <v>-1595.2072575089412</v>
      </c>
      <c r="CY45" s="51">
        <f>-'1. Inputs'!$B$50/12*CY$27*(1+'1. Inputs'!$B$55)^(CY$2/12)</f>
        <v>-1599.1414689486949</v>
      </c>
      <c r="CZ45" s="51">
        <f>-'1. Inputs'!$B$50/12*CZ$27*(1+'1. Inputs'!$B$55)^(CZ$2/12)</f>
        <v>-1603.0853832152</v>
      </c>
      <c r="DA45" s="51">
        <f>-'1. Inputs'!$B$50/12*DA$27*(1+'1. Inputs'!$B$55)^(DA$2/12)</f>
        <v>-1607.0390242382457</v>
      </c>
      <c r="DB45" s="51">
        <f>-'1. Inputs'!$B$50/12*DB$27*(1+'1. Inputs'!$B$55)^(DB$2/12)</f>
        <v>-1611.0024160066366</v>
      </c>
      <c r="DC45" s="51">
        <f>-'1. Inputs'!$B$50/12*DC$27*(1+'1. Inputs'!$B$55)^(DC$2/12)</f>
        <v>-1614.9755825683417</v>
      </c>
      <c r="DD45" s="51">
        <f>-'1. Inputs'!$B$50/12*DD$27*(1+'1. Inputs'!$B$55)^(DD$2/12)</f>
        <v>-1618.9585480306387</v>
      </c>
      <c r="DE45" s="51">
        <f>-'1. Inputs'!$B$50/12*DE$27*(1+'1. Inputs'!$B$55)^(DE$2/12)</f>
        <v>-1622.9513365602591</v>
      </c>
      <c r="DF45" s="51">
        <f>-'1. Inputs'!$B$50/12*DF$27*(1+'1. Inputs'!$B$55)^(DF$2/12)</f>
        <v>-1626.9539723835371</v>
      </c>
      <c r="DG45" s="51">
        <f>-'1. Inputs'!$B$50/12*DG$27*(1+'1. Inputs'!$B$55)^(DG$2/12)</f>
        <v>-1630.9664797865555</v>
      </c>
      <c r="DH45" s="51">
        <f>-'1. Inputs'!$B$50/12*DH$27*(1+'1. Inputs'!$B$55)^(DH$2/12)</f>
        <v>-1634.9888831152941</v>
      </c>
      <c r="DI45" s="51">
        <f>-'1. Inputs'!$B$50/12*DI$27*(1+'1. Inputs'!$B$55)^(DI$2/12)</f>
        <v>-1639.0212067757736</v>
      </c>
      <c r="DJ45" s="51">
        <f>-'1. Inputs'!$B$50/12*DJ$27*(1+'1. Inputs'!$B$55)^(DJ$2/12)</f>
        <v>-1643.0634752342094</v>
      </c>
      <c r="DK45" s="51">
        <f>-'1. Inputs'!$B$50/12*DK$27*(1+'1. Inputs'!$B$55)^(DK$2/12)</f>
        <v>-1647.1157130171557</v>
      </c>
      <c r="DL45" s="51">
        <f>-'1. Inputs'!$B$50/12*DL$27*(1+'1. Inputs'!$B$55)^(DL$2/12)</f>
        <v>-1651.1779447116562</v>
      </c>
      <c r="DM45" s="51">
        <f>-'1. Inputs'!$B$50/12*DM$27*(1+'1. Inputs'!$B$55)^(DM$2/12)</f>
        <v>-1655.2501949653931</v>
      </c>
      <c r="DN45" s="51">
        <f>-'1. Inputs'!$B$50/12*DN$27*(1+'1. Inputs'!$B$55)^(DN$2/12)</f>
        <v>-1659.3324884868357</v>
      </c>
      <c r="DO45" s="51">
        <f>-'1. Inputs'!$B$50/12*DO$27*(1+'1. Inputs'!$B$55)^(DO$2/12)</f>
        <v>-1663.4248500453921</v>
      </c>
      <c r="DP45" s="51">
        <f>-'1. Inputs'!$B$50/12*DP$27*(1+'1. Inputs'!$B$55)^(DP$2/12)</f>
        <v>-1667.5273044715577</v>
      </c>
      <c r="DQ45" s="51">
        <f>-'1. Inputs'!$B$50/12*DQ$27*(1+'1. Inputs'!$B$55)^(DQ$2/12)</f>
        <v>-1671.6398766570669</v>
      </c>
      <c r="DR45" s="51">
        <f>-'1. Inputs'!$B$50/12*DR$27*(1+'1. Inputs'!$B$55)^(DR$2/12)</f>
        <v>-1675.7625915550434</v>
      </c>
      <c r="DS45" s="51">
        <f>-'1. Inputs'!$B$50/12*DS$27*(1+'1. Inputs'!$B$55)^(DS$2/12)</f>
        <v>-1679.8954741801522</v>
      </c>
      <c r="DT45" s="51">
        <f>-'1. Inputs'!$B$50/12*DT$27*(1+'1. Inputs'!$B$55)^(DT$2/12)</f>
        <v>-1684.0385496087531</v>
      </c>
      <c r="DU45" s="51">
        <f>-'1. Inputs'!$B$50/12*DU$27*(1+'1. Inputs'!$B$55)^(DU$2/12)</f>
        <v>-1688.1918429790471</v>
      </c>
      <c r="DV45" s="51">
        <f>-'1. Inputs'!$B$50/12*DV$27*(1+'1. Inputs'!$B$55)^(DV$2/12)</f>
        <v>-1692.3553794912357</v>
      </c>
      <c r="DW45" s="51">
        <f>-'1. Inputs'!$B$50/12*DW$27*(1+'1. Inputs'!$B$55)^(DW$2/12)</f>
        <v>-1696.5291844076705</v>
      </c>
      <c r="DX45" s="51">
        <f>-'1. Inputs'!$B$50/12*DX$27*(1+'1. Inputs'!$B$55)^(DX$2/12)</f>
        <v>-1700.7132830530059</v>
      </c>
      <c r="DY45" s="51">
        <f>-'1. Inputs'!$B$50/12*DY$27*(1+'1. Inputs'!$B$55)^(DY$2/12)</f>
        <v>-1704.9077008143549</v>
      </c>
      <c r="DZ45" s="51">
        <f>-'1. Inputs'!$B$50/12*DZ$27*(1+'1. Inputs'!$B$55)^(DZ$2/12)</f>
        <v>-1709.1124631414409</v>
      </c>
      <c r="EA45" s="51">
        <f>-'1. Inputs'!$B$50/12*EA$27*(1+'1. Inputs'!$B$55)^(EA$2/12)</f>
        <v>-1713.3275955467539</v>
      </c>
      <c r="EB45" s="51">
        <f>-'1. Inputs'!$B$50/12*EB$27*(1+'1. Inputs'!$B$55)^(EB$2/12)</f>
        <v>-1717.5531236057045</v>
      </c>
      <c r="EC45" s="51">
        <f>-'1. Inputs'!$B$50/12*EC$27*(1+'1. Inputs'!$B$55)^(EC$2/12)</f>
        <v>-1721.7890729567789</v>
      </c>
      <c r="ED45" s="51">
        <f>-'1. Inputs'!$B$50/12*ED$27*(1+'1. Inputs'!$B$55)^(ED$2/12)</f>
        <v>-1726.035469301695</v>
      </c>
      <c r="EE45" s="51">
        <f>-'1. Inputs'!$B$50/12*EE$27*(1+'1. Inputs'!$B$55)^(EE$2/12)</f>
        <v>-1730.2923384055568</v>
      </c>
    </row>
    <row r="46" spans="1:135" x14ac:dyDescent="0.25">
      <c r="A46" s="50" t="s">
        <v>141</v>
      </c>
      <c r="C46" s="51">
        <f>-'1. Inputs'!$B$51/12*C$27*(1+'1. Inputs'!$B$55)^(C$2/12)</f>
        <v>0</v>
      </c>
      <c r="D46" s="51">
        <f>-'1. Inputs'!$B$51/12*D$27*(1+'1. Inputs'!$B$55)^(D$2/12)</f>
        <v>0</v>
      </c>
      <c r="E46" s="51">
        <f>-'1. Inputs'!$B$51/12*E$27*(1+'1. Inputs'!$B$55)^(E$2/12)</f>
        <v>0</v>
      </c>
      <c r="F46" s="51">
        <f>-'1. Inputs'!$B$51/12*F$27*(1+'1. Inputs'!$B$55)^(F$2/12)</f>
        <v>0</v>
      </c>
      <c r="G46" s="51">
        <f>-'1. Inputs'!$B$51/12*G$27*(1+'1. Inputs'!$B$55)^(G$2/12)</f>
        <v>0</v>
      </c>
      <c r="H46" s="51">
        <f>-'1. Inputs'!$B$51/12*H$27*(1+'1. Inputs'!$B$55)^(H$2/12)</f>
        <v>0</v>
      </c>
      <c r="I46" s="51">
        <f>-'1. Inputs'!$B$51/12*I$27*(1+'1. Inputs'!$B$55)^(I$2/12)</f>
        <v>0</v>
      </c>
      <c r="J46" s="51">
        <f>-'1. Inputs'!$B$51/12*J$27*(1+'1. Inputs'!$B$55)^(J$2/12)</f>
        <v>0</v>
      </c>
      <c r="K46" s="51">
        <f>-'1. Inputs'!$B$51/12*K$27*(1+'1. Inputs'!$B$55)^(K$2/12)</f>
        <v>0</v>
      </c>
      <c r="L46" s="51">
        <f>-'1. Inputs'!$B$51/12*L$27*(1+'1. Inputs'!$B$55)^(L$2/12)</f>
        <v>0</v>
      </c>
      <c r="M46" s="51">
        <f>-'1. Inputs'!$B$51/12*M$27*(1+'1. Inputs'!$B$55)^(M$2/12)</f>
        <v>0</v>
      </c>
      <c r="N46" s="51">
        <f>-'1. Inputs'!$B$51/12*N$27*(1+'1. Inputs'!$B$55)^(N$2/12)</f>
        <v>0</v>
      </c>
      <c r="O46" s="51">
        <f>-'1. Inputs'!$B$51/12*O$27*(1+'1. Inputs'!$B$55)^(O$2/12)</f>
        <v>0</v>
      </c>
      <c r="P46" s="51">
        <f>-'1. Inputs'!$B$51/12*P$27*(1+'1. Inputs'!$B$55)^(P$2/12)</f>
        <v>0</v>
      </c>
      <c r="Q46" s="51">
        <f>-'1. Inputs'!$B$51/12*Q$27*(1+'1. Inputs'!$B$55)^(Q$2/12)</f>
        <v>0</v>
      </c>
      <c r="R46" s="51">
        <f>-'1. Inputs'!$B$51/12*R$27*(1+'1. Inputs'!$B$55)^(R$2/12)</f>
        <v>0</v>
      </c>
      <c r="S46" s="51">
        <f>-'1. Inputs'!$B$51/12*S$27*(1+'1. Inputs'!$B$55)^(S$2/12)</f>
        <v>0</v>
      </c>
      <c r="T46" s="51">
        <f>-'1. Inputs'!$B$51/12*T$27*(1+'1. Inputs'!$B$55)^(T$2/12)</f>
        <v>0</v>
      </c>
      <c r="U46" s="51">
        <f>-'1. Inputs'!$B$51/12*U$27*(1+'1. Inputs'!$B$55)^(U$2/12)</f>
        <v>0</v>
      </c>
      <c r="V46" s="51">
        <f>-'1. Inputs'!$B$51/12*V$27*(1+'1. Inputs'!$B$55)^(V$2/12)</f>
        <v>0</v>
      </c>
      <c r="W46" s="51">
        <f>-'1. Inputs'!$B$51/12*W$27*(1+'1. Inputs'!$B$55)^(W$2/12)</f>
        <v>0</v>
      </c>
      <c r="X46" s="51">
        <f>-'1. Inputs'!$B$51/12*X$27*(1+'1. Inputs'!$B$55)^(X$2/12)</f>
        <v>-702.0594413975856</v>
      </c>
      <c r="Y46" s="51">
        <f>-'1. Inputs'!$B$51/12*Y$27*(1+'1. Inputs'!$B$55)^(Y$2/12)</f>
        <v>-703.79090937626495</v>
      </c>
      <c r="Z46" s="51">
        <f>-'1. Inputs'!$B$51/12*Z$27*(1+'1. Inputs'!$B$55)^(Z$2/12)</f>
        <v>-705.52664762208155</v>
      </c>
      <c r="AA46" s="51">
        <f>-'1. Inputs'!$B$51/12*AA$27*(1+'1. Inputs'!$B$55)^(AA$2/12)</f>
        <v>-707.26666666666665</v>
      </c>
      <c r="AB46" s="51">
        <f>-'1. Inputs'!$B$51/12*AB$27*(1+'1. Inputs'!$B$55)^(AB$2/12)</f>
        <v>-709.01097706762448</v>
      </c>
      <c r="AC46" s="51">
        <f>-'1. Inputs'!$B$51/12*AC$27*(1+'1. Inputs'!$B$55)^(AC$2/12)</f>
        <v>-710.759589408598</v>
      </c>
      <c r="AD46" s="51">
        <f>-'1. Inputs'!$B$51/12*AD$27*(1+'1. Inputs'!$B$55)^(AD$2/12)</f>
        <v>-712.5125142993312</v>
      </c>
      <c r="AE46" s="51">
        <f>-'1. Inputs'!$B$51/12*AE$27*(1+'1. Inputs'!$B$55)^(AE$2/12)</f>
        <v>-714.26976237573581</v>
      </c>
      <c r="AF46" s="51">
        <f>-'1. Inputs'!$B$51/12*AF$27*(1+'1. Inputs'!$B$55)^(AF$2/12)</f>
        <v>-716.0313442999535</v>
      </c>
      <c r="AG46" s="51">
        <f>-'1. Inputs'!$B$51/12*AG$27*(1+'1. Inputs'!$B$55)^(AG$2/12)</f>
        <v>-717.79727076042241</v>
      </c>
      <c r="AH46" s="51">
        <f>-'1. Inputs'!$B$51/12*AH$27*(1+'1. Inputs'!$B$55)^(AH$2/12)</f>
        <v>-719.56755247194087</v>
      </c>
      <c r="AI46" s="51">
        <f>-'1. Inputs'!$B$51/12*AI$27*(1+'1. Inputs'!$B$55)^(AI$2/12)</f>
        <v>-721.34220017573296</v>
      </c>
      <c r="AJ46" s="51">
        <f>-'1. Inputs'!$B$51/12*AJ$27*(1+'1. Inputs'!$B$55)^(AJ$2/12)</f>
        <v>-723.12122463951323</v>
      </c>
      <c r="AK46" s="51">
        <f>-'1. Inputs'!$B$51/12*AK$27*(1+'1. Inputs'!$B$55)^(AK$2/12)</f>
        <v>-724.90463665755283</v>
      </c>
      <c r="AL46" s="51">
        <f>-'1. Inputs'!$B$51/12*AL$27*(1+'1. Inputs'!$B$55)^(AL$2/12)</f>
        <v>-726.69244705074414</v>
      </c>
      <c r="AM46" s="51">
        <f>-'1. Inputs'!$B$51/12*AM$27*(1+'1. Inputs'!$B$55)^(AM$2/12)</f>
        <v>-1274.8481666666667</v>
      </c>
      <c r="AN46" s="51">
        <f>-'1. Inputs'!$B$51/12*AN$27*(1+'1. Inputs'!$B$55)^(AN$2/12)</f>
        <v>-1277.9922861643936</v>
      </c>
      <c r="AO46" s="51">
        <f>-'1. Inputs'!$B$51/12*AO$27*(1+'1. Inputs'!$B$55)^(AO$2/12)</f>
        <v>-1281.1441599089978</v>
      </c>
      <c r="AP46" s="51">
        <f>-'1. Inputs'!$B$51/12*AP$27*(1+'1. Inputs'!$B$55)^(AP$2/12)</f>
        <v>-1284.3038070245448</v>
      </c>
      <c r="AQ46" s="51">
        <f>-'1. Inputs'!$B$51/12*AQ$27*(1+'1. Inputs'!$B$55)^(AQ$2/12)</f>
        <v>-1287.4712466822639</v>
      </c>
      <c r="AR46" s="51">
        <f>-'1. Inputs'!$B$51/12*AR$27*(1+'1. Inputs'!$B$55)^(AR$2/12)</f>
        <v>-1290.6464981006663</v>
      </c>
      <c r="AS46" s="51">
        <f>-'1. Inputs'!$B$51/12*AS$27*(1+'1. Inputs'!$B$55)^(AS$2/12)</f>
        <v>-1293.8295805456614</v>
      </c>
      <c r="AT46" s="51">
        <f>-'1. Inputs'!$B$51/12*AT$27*(1+'1. Inputs'!$B$55)^(AT$2/12)</f>
        <v>-1297.0205133306736</v>
      </c>
      <c r="AU46" s="51">
        <f>-'1. Inputs'!$B$51/12*AU$27*(1+'1. Inputs'!$B$55)^(AU$2/12)</f>
        <v>-1300.2193158167588</v>
      </c>
      <c r="AV46" s="51">
        <f>-'1. Inputs'!$B$51/12*AV$27*(1+'1. Inputs'!$B$55)^(AV$2/12)</f>
        <v>-1303.4260074127228</v>
      </c>
      <c r="AW46" s="51">
        <f>-'1. Inputs'!$B$51/12*AW$27*(1+'1. Inputs'!$B$55)^(AW$2/12)</f>
        <v>-1306.6406075752393</v>
      </c>
      <c r="AX46" s="51">
        <f>-'1. Inputs'!$B$51/12*AX$27*(1+'1. Inputs'!$B$55)^(AX$2/12)</f>
        <v>-1309.8631358089665</v>
      </c>
      <c r="AY46" s="51">
        <f>-'1. Inputs'!$B$51/12*AY$27*(1+'1. Inputs'!$B$55)^(AY$2/12)</f>
        <v>-1313.0936116666667</v>
      </c>
      <c r="AZ46" s="51">
        <f>-'1. Inputs'!$B$51/12*AZ$27*(1+'1. Inputs'!$B$55)^(AZ$2/12)</f>
        <v>-1316.3320547493254</v>
      </c>
      <c r="BA46" s="51">
        <f>-'1. Inputs'!$B$51/12*BA$27*(1+'1. Inputs'!$B$55)^(BA$2/12)</f>
        <v>-1319.5784847062678</v>
      </c>
      <c r="BB46" s="51">
        <f>-'1. Inputs'!$B$51/12*BB$27*(1+'1. Inputs'!$B$55)^(BB$2/12)</f>
        <v>-1322.8329212352812</v>
      </c>
      <c r="BC46" s="51">
        <f>-'1. Inputs'!$B$51/12*BC$27*(1+'1. Inputs'!$B$55)^(BC$2/12)</f>
        <v>-1326.0953840827317</v>
      </c>
      <c r="BD46" s="51">
        <f>-'1. Inputs'!$B$51/12*BD$27*(1+'1. Inputs'!$B$55)^(BD$2/12)</f>
        <v>-1329.3658930436864</v>
      </c>
      <c r="BE46" s="51">
        <f>-'1. Inputs'!$B$51/12*BE$27*(1+'1. Inputs'!$B$55)^(BE$2/12)</f>
        <v>-1903.7778113743307</v>
      </c>
      <c r="BF46" s="51">
        <f>-'1. Inputs'!$B$51/12*BF$27*(1+'1. Inputs'!$B$55)^(BF$2/12)</f>
        <v>-1908.4730410437053</v>
      </c>
      <c r="BG46" s="51">
        <f>-'1. Inputs'!$B$51/12*BG$27*(1+'1. Inputs'!$B$55)^(BG$2/12)</f>
        <v>-1913.1798504160877</v>
      </c>
      <c r="BH46" s="51">
        <f>-'1. Inputs'!$B$51/12*BH$27*(1+'1. Inputs'!$B$55)^(BH$2/12)</f>
        <v>-1917.8982680501492</v>
      </c>
      <c r="BI46" s="51">
        <f>-'1. Inputs'!$B$51/12*BI$27*(1+'1. Inputs'!$B$55)^(BI$2/12)</f>
        <v>-1922.6283225749949</v>
      </c>
      <c r="BJ46" s="51">
        <f>-'1. Inputs'!$B$51/12*BJ$27*(1+'1. Inputs'!$B$55)^(BJ$2/12)</f>
        <v>-1927.3700426903363</v>
      </c>
      <c r="BK46" s="51">
        <f>-'1. Inputs'!$B$51/12*BK$27*(1+'1. Inputs'!$B$55)^(BK$2/12)</f>
        <v>-1932.1234571666664</v>
      </c>
      <c r="BL46" s="51">
        <f>-'1. Inputs'!$B$51/12*BL$27*(1+'1. Inputs'!$B$55)^(BL$2/12)</f>
        <v>-1936.8885948454358</v>
      </c>
      <c r="BM46" s="51">
        <f>-'1. Inputs'!$B$51/12*BM$27*(1+'1. Inputs'!$B$55)^(BM$2/12)</f>
        <v>-1941.6654846392228</v>
      </c>
      <c r="BN46" s="51">
        <f>-'1. Inputs'!$B$51/12*BN$27*(1+'1. Inputs'!$B$55)^(BN$2/12)</f>
        <v>-1946.4541555319138</v>
      </c>
      <c r="BO46" s="51">
        <f>-'1. Inputs'!$B$51/12*BO$27*(1+'1. Inputs'!$B$55)^(BO$2/12)</f>
        <v>-1951.2546365788767</v>
      </c>
      <c r="BP46" s="51">
        <f>-'1. Inputs'!$B$51/12*BP$27*(1+'1. Inputs'!$B$55)^(BP$2/12)</f>
        <v>-1956.0669569071385</v>
      </c>
      <c r="BQ46" s="51">
        <f>-'1. Inputs'!$B$51/12*BQ$27*(1+'1. Inputs'!$B$55)^(BQ$2/12)</f>
        <v>-1960.8911457155607</v>
      </c>
      <c r="BR46" s="51">
        <f>-'1. Inputs'!$B$51/12*BR$27*(1+'1. Inputs'!$B$55)^(BR$2/12)</f>
        <v>-1965.7272322750164</v>
      </c>
      <c r="BS46" s="51">
        <f>-'1. Inputs'!$B$51/12*BS$27*(1+'1. Inputs'!$B$55)^(BS$2/12)</f>
        <v>-1970.5752459285704</v>
      </c>
      <c r="BT46" s="51">
        <f>-'1. Inputs'!$B$51/12*BT$27*(1+'1. Inputs'!$B$55)^(BT$2/12)</f>
        <v>-1975.4352160916537</v>
      </c>
      <c r="BU46" s="51">
        <f>-'1. Inputs'!$B$51/12*BU$27*(1+'1. Inputs'!$B$55)^(BU$2/12)</f>
        <v>-1980.3071722522448</v>
      </c>
      <c r="BV46" s="51">
        <f>-'1. Inputs'!$B$51/12*BV$27*(1+'1. Inputs'!$B$55)^(BV$2/12)</f>
        <v>-1985.1911439710466</v>
      </c>
      <c r="BW46" s="51">
        <f>-'1. Inputs'!$B$51/12*BW$27*(1+'1. Inputs'!$B$55)^(BW$2/12)</f>
        <v>-1990.0871608816667</v>
      </c>
      <c r="BX46" s="51">
        <f>-'1. Inputs'!$B$51/12*BX$27*(1+'1. Inputs'!$B$55)^(BX$2/12)</f>
        <v>-1994.9952526907989</v>
      </c>
      <c r="BY46" s="51">
        <f>-'1. Inputs'!$B$51/12*BY$27*(1+'1. Inputs'!$B$55)^(BY$2/12)</f>
        <v>-1999.9154491783997</v>
      </c>
      <c r="BZ46" s="51">
        <f>-'1. Inputs'!$B$51/12*BZ$27*(1+'1. Inputs'!$B$55)^(BZ$2/12)</f>
        <v>-2004.8477801978711</v>
      </c>
      <c r="CA46" s="51">
        <f>-'1. Inputs'!$B$51/12*CA$27*(1+'1. Inputs'!$B$55)^(CA$2/12)</f>
        <v>-2009.7922756762432</v>
      </c>
      <c r="CB46" s="51">
        <f>-'1. Inputs'!$B$51/12*CB$27*(1+'1. Inputs'!$B$55)^(CB$2/12)</f>
        <v>-2014.748965614353</v>
      </c>
      <c r="CC46" s="51">
        <f>-'1. Inputs'!$B$51/12*CC$27*(1+'1. Inputs'!$B$55)^(CC$2/12)</f>
        <v>-2019.7178800870277</v>
      </c>
      <c r="CD46" s="51">
        <f>-'1. Inputs'!$B$51/12*CD$27*(1+'1. Inputs'!$B$55)^(CD$2/12)</f>
        <v>-2024.6990492432672</v>
      </c>
      <c r="CE46" s="51">
        <f>-'1. Inputs'!$B$51/12*CE$27*(1+'1. Inputs'!$B$55)^(CE$2/12)</f>
        <v>-2029.6925033064276</v>
      </c>
      <c r="CF46" s="51">
        <f>-'1. Inputs'!$B$51/12*CF$27*(1+'1. Inputs'!$B$55)^(CF$2/12)</f>
        <v>-2034.6982725744035</v>
      </c>
      <c r="CG46" s="51">
        <f>-'1. Inputs'!$B$51/12*CG$27*(1+'1. Inputs'!$B$55)^(CG$2/12)</f>
        <v>-2039.7163874198122</v>
      </c>
      <c r="CH46" s="51">
        <f>-'1. Inputs'!$B$51/12*CH$27*(1+'1. Inputs'!$B$55)^(CH$2/12)</f>
        <v>-2044.7468782901781</v>
      </c>
      <c r="CI46" s="51">
        <f>-'1. Inputs'!$B$51/12*CI$27*(1+'1. Inputs'!$B$55)^(CI$2/12)</f>
        <v>-2049.7897757081168</v>
      </c>
      <c r="CJ46" s="51">
        <f>-'1. Inputs'!$B$51/12*CJ$27*(1+'1. Inputs'!$B$55)^(CJ$2/12)</f>
        <v>-2054.845110271523</v>
      </c>
      <c r="CK46" s="51">
        <f>-'1. Inputs'!$B$51/12*CK$27*(1+'1. Inputs'!$B$55)^(CK$2/12)</f>
        <v>-2059.9129126537514</v>
      </c>
      <c r="CL46" s="51">
        <f>-'1. Inputs'!$B$51/12*CL$27*(1+'1. Inputs'!$B$55)^(CL$2/12)</f>
        <v>-2064.9932136038074</v>
      </c>
      <c r="CM46" s="51">
        <f>-'1. Inputs'!$B$51/12*CM$27*(1+'1. Inputs'!$B$55)^(CM$2/12)</f>
        <v>-2070.0860439465305</v>
      </c>
      <c r="CN46" s="51">
        <f>-'1. Inputs'!$B$51/12*CN$27*(1+'1. Inputs'!$B$55)^(CN$2/12)</f>
        <v>-2075.1914345827836</v>
      </c>
      <c r="CO46" s="51">
        <f>-'1. Inputs'!$B$51/12*CO$27*(1+'1. Inputs'!$B$55)^(CO$2/12)</f>
        <v>-2080.3094164896384</v>
      </c>
      <c r="CP46" s="51">
        <f>-'1. Inputs'!$B$51/12*CP$27*(1+'1. Inputs'!$B$55)^(CP$2/12)</f>
        <v>-2085.4400207205654</v>
      </c>
      <c r="CQ46" s="51">
        <f>-'1. Inputs'!$B$51/12*CQ$27*(1+'1. Inputs'!$B$55)^(CQ$2/12)</f>
        <v>-2090.5832784056206</v>
      </c>
      <c r="CR46" s="51">
        <f>-'1. Inputs'!$B$51/12*CR$27*(1+'1. Inputs'!$B$55)^(CR$2/12)</f>
        <v>-2095.7392207516359</v>
      </c>
      <c r="CS46" s="51">
        <f>-'1. Inputs'!$B$51/12*CS$27*(1+'1. Inputs'!$B$55)^(CS$2/12)</f>
        <v>-2100.9078790424064</v>
      </c>
      <c r="CT46" s="51">
        <f>-'1. Inputs'!$B$51/12*CT$27*(1+'1. Inputs'!$B$55)^(CT$2/12)</f>
        <v>-2106.0892846388833</v>
      </c>
      <c r="CU46" s="51">
        <f>-'1. Inputs'!$B$51/12*CU$27*(1+'1. Inputs'!$B$55)^(CU$2/12)</f>
        <v>-2111.2834689793599</v>
      </c>
      <c r="CV46" s="51">
        <f>-'1. Inputs'!$B$51/12*CV$27*(1+'1. Inputs'!$B$55)^(CV$2/12)</f>
        <v>-2116.4904635796688</v>
      </c>
      <c r="CW46" s="51">
        <f>-'1. Inputs'!$B$51/12*CW$27*(1+'1. Inputs'!$B$55)^(CW$2/12)</f>
        <v>-2121.7103000333641</v>
      </c>
      <c r="CX46" s="51">
        <f>-'1. Inputs'!$B$51/12*CX$27*(1+'1. Inputs'!$B$55)^(CX$2/12)</f>
        <v>-2126.9430100119216</v>
      </c>
      <c r="CY46" s="51">
        <f>-'1. Inputs'!$B$51/12*CY$27*(1+'1. Inputs'!$B$55)^(CY$2/12)</f>
        <v>-2132.1886252649265</v>
      </c>
      <c r="CZ46" s="51">
        <f>-'1. Inputs'!$B$51/12*CZ$27*(1+'1. Inputs'!$B$55)^(CZ$2/12)</f>
        <v>-2137.4471776202668</v>
      </c>
      <c r="DA46" s="51">
        <f>-'1. Inputs'!$B$51/12*DA$27*(1+'1. Inputs'!$B$55)^(DA$2/12)</f>
        <v>-2142.7186989843276</v>
      </c>
      <c r="DB46" s="51">
        <f>-'1. Inputs'!$B$51/12*DB$27*(1+'1. Inputs'!$B$55)^(DB$2/12)</f>
        <v>-2148.0032213421823</v>
      </c>
      <c r="DC46" s="51">
        <f>-'1. Inputs'!$B$51/12*DC$27*(1+'1. Inputs'!$B$55)^(DC$2/12)</f>
        <v>-2153.3007767577892</v>
      </c>
      <c r="DD46" s="51">
        <f>-'1. Inputs'!$B$51/12*DD$27*(1+'1. Inputs'!$B$55)^(DD$2/12)</f>
        <v>-2158.6113973741849</v>
      </c>
      <c r="DE46" s="51">
        <f>-'1. Inputs'!$B$51/12*DE$27*(1+'1. Inputs'!$B$55)^(DE$2/12)</f>
        <v>-2163.9351154136789</v>
      </c>
      <c r="DF46" s="51">
        <f>-'1. Inputs'!$B$51/12*DF$27*(1+'1. Inputs'!$B$55)^(DF$2/12)</f>
        <v>-2169.2719631780496</v>
      </c>
      <c r="DG46" s="51">
        <f>-'1. Inputs'!$B$51/12*DG$27*(1+'1. Inputs'!$B$55)^(DG$2/12)</f>
        <v>-2174.621973048741</v>
      </c>
      <c r="DH46" s="51">
        <f>-'1. Inputs'!$B$51/12*DH$27*(1+'1. Inputs'!$B$55)^(DH$2/12)</f>
        <v>-2179.985177487059</v>
      </c>
      <c r="DI46" s="51">
        <f>-'1. Inputs'!$B$51/12*DI$27*(1+'1. Inputs'!$B$55)^(DI$2/12)</f>
        <v>-2185.3616090343648</v>
      </c>
      <c r="DJ46" s="51">
        <f>-'1. Inputs'!$B$51/12*DJ$27*(1+'1. Inputs'!$B$55)^(DJ$2/12)</f>
        <v>-2190.7513003122795</v>
      </c>
      <c r="DK46" s="51">
        <f>-'1. Inputs'!$B$51/12*DK$27*(1+'1. Inputs'!$B$55)^(DK$2/12)</f>
        <v>-2196.1542840228744</v>
      </c>
      <c r="DL46" s="51">
        <f>-'1. Inputs'!$B$51/12*DL$27*(1+'1. Inputs'!$B$55)^(DL$2/12)</f>
        <v>-2201.5705929488749</v>
      </c>
      <c r="DM46" s="51">
        <f>-'1. Inputs'!$B$51/12*DM$27*(1+'1. Inputs'!$B$55)^(DM$2/12)</f>
        <v>-2207.0002599538575</v>
      </c>
      <c r="DN46" s="51">
        <f>-'1. Inputs'!$B$51/12*DN$27*(1+'1. Inputs'!$B$55)^(DN$2/12)</f>
        <v>-2212.4433179824478</v>
      </c>
      <c r="DO46" s="51">
        <f>-'1. Inputs'!$B$51/12*DO$27*(1+'1. Inputs'!$B$55)^(DO$2/12)</f>
        <v>-2217.8998000605229</v>
      </c>
      <c r="DP46" s="51">
        <f>-'1. Inputs'!$B$51/12*DP$27*(1+'1. Inputs'!$B$55)^(DP$2/12)</f>
        <v>-2223.3697392954105</v>
      </c>
      <c r="DQ46" s="51">
        <f>-'1. Inputs'!$B$51/12*DQ$27*(1+'1. Inputs'!$B$55)^(DQ$2/12)</f>
        <v>-2228.8531688760895</v>
      </c>
      <c r="DR46" s="51">
        <f>-'1. Inputs'!$B$51/12*DR$27*(1+'1. Inputs'!$B$55)^(DR$2/12)</f>
        <v>-2234.350122073391</v>
      </c>
      <c r="DS46" s="51">
        <f>-'1. Inputs'!$B$51/12*DS$27*(1+'1. Inputs'!$B$55)^(DS$2/12)</f>
        <v>-2239.8606322402029</v>
      </c>
      <c r="DT46" s="51">
        <f>-'1. Inputs'!$B$51/12*DT$27*(1+'1. Inputs'!$B$55)^(DT$2/12)</f>
        <v>-2245.3847328116708</v>
      </c>
      <c r="DU46" s="51">
        <f>-'1. Inputs'!$B$51/12*DU$27*(1+'1. Inputs'!$B$55)^(DU$2/12)</f>
        <v>-2250.9224573053962</v>
      </c>
      <c r="DV46" s="51">
        <f>-'1. Inputs'!$B$51/12*DV$27*(1+'1. Inputs'!$B$55)^(DV$2/12)</f>
        <v>-2256.4738393216476</v>
      </c>
      <c r="DW46" s="51">
        <f>-'1. Inputs'!$B$51/12*DW$27*(1+'1. Inputs'!$B$55)^(DW$2/12)</f>
        <v>-2262.0389125435609</v>
      </c>
      <c r="DX46" s="51">
        <f>-'1. Inputs'!$B$51/12*DX$27*(1+'1. Inputs'!$B$55)^(DX$2/12)</f>
        <v>-2267.6177107373414</v>
      </c>
      <c r="DY46" s="51">
        <f>-'1. Inputs'!$B$51/12*DY$27*(1+'1. Inputs'!$B$55)^(DY$2/12)</f>
        <v>-2273.2102677524731</v>
      </c>
      <c r="DZ46" s="51">
        <f>-'1. Inputs'!$B$51/12*DZ$27*(1+'1. Inputs'!$B$55)^(DZ$2/12)</f>
        <v>-2278.8166175219212</v>
      </c>
      <c r="EA46" s="51">
        <f>-'1. Inputs'!$B$51/12*EA$27*(1+'1. Inputs'!$B$55)^(EA$2/12)</f>
        <v>-2284.4367940623388</v>
      </c>
      <c r="EB46" s="51">
        <f>-'1. Inputs'!$B$51/12*EB$27*(1+'1. Inputs'!$B$55)^(EB$2/12)</f>
        <v>-2290.0708314742728</v>
      </c>
      <c r="EC46" s="51">
        <f>-'1. Inputs'!$B$51/12*EC$27*(1+'1. Inputs'!$B$55)^(EC$2/12)</f>
        <v>-2295.7187639423719</v>
      </c>
      <c r="ED46" s="51">
        <f>-'1. Inputs'!$B$51/12*ED$27*(1+'1. Inputs'!$B$55)^(ED$2/12)</f>
        <v>-2301.3806257355932</v>
      </c>
      <c r="EE46" s="51">
        <f>-'1. Inputs'!$B$51/12*EE$27*(1+'1. Inputs'!$B$55)^(EE$2/12)</f>
        <v>-2307.0564512074093</v>
      </c>
    </row>
    <row r="47" spans="1:135" x14ac:dyDescent="0.25">
      <c r="A47" s="50" t="s">
        <v>235</v>
      </c>
      <c r="C47" s="51">
        <f t="shared" ref="C47:AH47" si="53">SUM(C42:C46)</f>
        <v>0</v>
      </c>
      <c r="D47" s="51">
        <f t="shared" si="53"/>
        <v>0</v>
      </c>
      <c r="E47" s="51">
        <f t="shared" si="53"/>
        <v>0</v>
      </c>
      <c r="F47" s="51">
        <f t="shared" si="53"/>
        <v>0</v>
      </c>
      <c r="G47" s="51">
        <f t="shared" si="53"/>
        <v>0</v>
      </c>
      <c r="H47" s="51">
        <f t="shared" si="53"/>
        <v>0</v>
      </c>
      <c r="I47" s="51">
        <f t="shared" si="53"/>
        <v>0</v>
      </c>
      <c r="J47" s="51">
        <f t="shared" si="53"/>
        <v>0</v>
      </c>
      <c r="K47" s="51">
        <f t="shared" si="53"/>
        <v>0</v>
      </c>
      <c r="L47" s="51">
        <f t="shared" si="53"/>
        <v>0</v>
      </c>
      <c r="M47" s="51">
        <f t="shared" si="53"/>
        <v>0</v>
      </c>
      <c r="N47" s="51">
        <f t="shared" si="53"/>
        <v>0</v>
      </c>
      <c r="O47" s="51">
        <f t="shared" si="53"/>
        <v>0</v>
      </c>
      <c r="P47" s="51">
        <f t="shared" si="53"/>
        <v>0</v>
      </c>
      <c r="Q47" s="51">
        <f t="shared" si="53"/>
        <v>0</v>
      </c>
      <c r="R47" s="51">
        <f t="shared" si="53"/>
        <v>0</v>
      </c>
      <c r="S47" s="51">
        <f t="shared" si="53"/>
        <v>0</v>
      </c>
      <c r="T47" s="51">
        <f t="shared" si="53"/>
        <v>0</v>
      </c>
      <c r="U47" s="51">
        <f t="shared" si="53"/>
        <v>0</v>
      </c>
      <c r="V47" s="51">
        <f t="shared" si="53"/>
        <v>0</v>
      </c>
      <c r="W47" s="51">
        <f t="shared" si="53"/>
        <v>0</v>
      </c>
      <c r="X47" s="51">
        <f t="shared" si="53"/>
        <v>-9653.3173192168015</v>
      </c>
      <c r="Y47" s="51">
        <f t="shared" si="53"/>
        <v>-9677.125003923642</v>
      </c>
      <c r="Z47" s="51">
        <f t="shared" si="53"/>
        <v>-9700.9914048036226</v>
      </c>
      <c r="AA47" s="51">
        <f t="shared" si="53"/>
        <v>-9724.9166666666661</v>
      </c>
      <c r="AB47" s="51">
        <f t="shared" si="53"/>
        <v>-9748.9009346798375</v>
      </c>
      <c r="AC47" s="51">
        <f t="shared" si="53"/>
        <v>-9772.944354368221</v>
      </c>
      <c r="AD47" s="51">
        <f t="shared" si="53"/>
        <v>-9797.0470716158015</v>
      </c>
      <c r="AE47" s="51">
        <f t="shared" si="53"/>
        <v>-9821.2092326663678</v>
      </c>
      <c r="AF47" s="51">
        <f t="shared" si="53"/>
        <v>-9845.4309841243612</v>
      </c>
      <c r="AG47" s="51">
        <f t="shared" si="53"/>
        <v>-9869.7124729558072</v>
      </c>
      <c r="AH47" s="51">
        <f t="shared" si="53"/>
        <v>-9894.053846489187</v>
      </c>
      <c r="AI47" s="51">
        <f t="shared" ref="AI47:BN47" si="54">SUM(AI42:AI46)</f>
        <v>-9918.4552524163282</v>
      </c>
      <c r="AJ47" s="51">
        <f t="shared" si="54"/>
        <v>-9942.9168387933059</v>
      </c>
      <c r="AK47" s="51">
        <f t="shared" si="54"/>
        <v>-9967.43875404135</v>
      </c>
      <c r="AL47" s="51">
        <f t="shared" si="54"/>
        <v>-9992.0211469477308</v>
      </c>
      <c r="AM47" s="51">
        <f t="shared" si="54"/>
        <v>-17529.162291666667</v>
      </c>
      <c r="AN47" s="51">
        <f t="shared" si="54"/>
        <v>-17572.39393476041</v>
      </c>
      <c r="AO47" s="51">
        <f t="shared" si="54"/>
        <v>-17615.732198748719</v>
      </c>
      <c r="AP47" s="51">
        <f t="shared" si="54"/>
        <v>-17659.17734658749</v>
      </c>
      <c r="AQ47" s="51">
        <f t="shared" si="54"/>
        <v>-17702.729641881127</v>
      </c>
      <c r="AR47" s="51">
        <f t="shared" si="54"/>
        <v>-17746.389348884157</v>
      </c>
      <c r="AS47" s="51">
        <f t="shared" si="54"/>
        <v>-17790.156732502845</v>
      </c>
      <c r="AT47" s="51">
        <f t="shared" si="54"/>
        <v>-17834.032058296758</v>
      </c>
      <c r="AU47" s="51">
        <f t="shared" si="54"/>
        <v>-17878.015592480431</v>
      </c>
      <c r="AV47" s="51">
        <f t="shared" si="54"/>
        <v>-17922.107601924938</v>
      </c>
      <c r="AW47" s="51">
        <f t="shared" si="54"/>
        <v>-17966.308354159537</v>
      </c>
      <c r="AX47" s="51">
        <f t="shared" si="54"/>
        <v>-18010.618117373288</v>
      </c>
      <c r="AY47" s="51">
        <f t="shared" si="54"/>
        <v>-18055.037160416665</v>
      </c>
      <c r="AZ47" s="51">
        <f t="shared" si="54"/>
        <v>-18099.565752803221</v>
      </c>
      <c r="BA47" s="51">
        <f t="shared" si="54"/>
        <v>-18144.20416471118</v>
      </c>
      <c r="BB47" s="51">
        <f t="shared" si="54"/>
        <v>-18188.952666985111</v>
      </c>
      <c r="BC47" s="51">
        <f t="shared" si="54"/>
        <v>-18233.811531137559</v>
      </c>
      <c r="BD47" s="51">
        <f t="shared" si="54"/>
        <v>-18278.781029350685</v>
      </c>
      <c r="BE47" s="51">
        <f t="shared" si="54"/>
        <v>-26176.944906397042</v>
      </c>
      <c r="BF47" s="51">
        <f t="shared" si="54"/>
        <v>-26241.504314350947</v>
      </c>
      <c r="BG47" s="51">
        <f t="shared" si="54"/>
        <v>-26306.222943221204</v>
      </c>
      <c r="BH47" s="51">
        <f t="shared" si="54"/>
        <v>-26371.101185689553</v>
      </c>
      <c r="BI47" s="51">
        <f t="shared" si="54"/>
        <v>-26436.139435406178</v>
      </c>
      <c r="BJ47" s="51">
        <f t="shared" si="54"/>
        <v>-26501.338086992124</v>
      </c>
      <c r="BK47" s="51">
        <f t="shared" si="54"/>
        <v>-26566.697536041662</v>
      </c>
      <c r="BL47" s="51">
        <f t="shared" si="54"/>
        <v>-26632.218179124746</v>
      </c>
      <c r="BM47" s="51">
        <f t="shared" si="54"/>
        <v>-26697.900413789313</v>
      </c>
      <c r="BN47" s="51">
        <f t="shared" si="54"/>
        <v>-26763.744638563818</v>
      </c>
      <c r="BO47" s="51">
        <f t="shared" ref="BO47:CT47" si="55">SUM(BO42:BO46)</f>
        <v>-26829.751252959555</v>
      </c>
      <c r="BP47" s="51">
        <f t="shared" si="55"/>
        <v>-26895.920657473154</v>
      </c>
      <c r="BQ47" s="51">
        <f t="shared" si="55"/>
        <v>-26962.253253588959</v>
      </c>
      <c r="BR47" s="51">
        <f t="shared" si="55"/>
        <v>-27028.749443781478</v>
      </c>
      <c r="BS47" s="51">
        <f t="shared" si="55"/>
        <v>-27095.409631517847</v>
      </c>
      <c r="BT47" s="51">
        <f t="shared" si="55"/>
        <v>-27162.234221260238</v>
      </c>
      <c r="BU47" s="51">
        <f t="shared" si="55"/>
        <v>-27229.223618468364</v>
      </c>
      <c r="BV47" s="51">
        <f t="shared" si="55"/>
        <v>-27296.378229601887</v>
      </c>
      <c r="BW47" s="51">
        <f t="shared" si="55"/>
        <v>-27363.698462122917</v>
      </c>
      <c r="BX47" s="51">
        <f t="shared" si="55"/>
        <v>-27431.184724498482</v>
      </c>
      <c r="BY47" s="51">
        <f t="shared" si="55"/>
        <v>-27498.837426202994</v>
      </c>
      <c r="BZ47" s="51">
        <f t="shared" si="55"/>
        <v>-27566.656977720726</v>
      </c>
      <c r="CA47" s="51">
        <f t="shared" si="55"/>
        <v>-27634.64379054834</v>
      </c>
      <c r="CB47" s="51">
        <f t="shared" si="55"/>
        <v>-27702.798277197351</v>
      </c>
      <c r="CC47" s="51">
        <f t="shared" si="55"/>
        <v>-27771.120851196629</v>
      </c>
      <c r="CD47" s="51">
        <f t="shared" si="55"/>
        <v>-27839.61192709492</v>
      </c>
      <c r="CE47" s="51">
        <f t="shared" si="55"/>
        <v>-27908.271920463383</v>
      </c>
      <c r="CF47" s="51">
        <f t="shared" si="55"/>
        <v>-27977.101247898045</v>
      </c>
      <c r="CG47" s="51">
        <f t="shared" si="55"/>
        <v>-28046.100327022417</v>
      </c>
      <c r="CH47" s="51">
        <f t="shared" si="55"/>
        <v>-28115.269576489947</v>
      </c>
      <c r="CI47" s="51">
        <f t="shared" si="55"/>
        <v>-28184.609415986604</v>
      </c>
      <c r="CJ47" s="51">
        <f t="shared" si="55"/>
        <v>-28254.12026623344</v>
      </c>
      <c r="CK47" s="51">
        <f t="shared" si="55"/>
        <v>-28323.802548989082</v>
      </c>
      <c r="CL47" s="51">
        <f t="shared" si="55"/>
        <v>-28393.656687052353</v>
      </c>
      <c r="CM47" s="51">
        <f t="shared" si="55"/>
        <v>-28463.683104264797</v>
      </c>
      <c r="CN47" s="51">
        <f t="shared" si="55"/>
        <v>-28533.882225513269</v>
      </c>
      <c r="CO47" s="51">
        <f t="shared" si="55"/>
        <v>-28604.254476732523</v>
      </c>
      <c r="CP47" s="51">
        <f t="shared" si="55"/>
        <v>-28674.800284907771</v>
      </c>
      <c r="CQ47" s="51">
        <f t="shared" si="55"/>
        <v>-28745.520078077283</v>
      </c>
      <c r="CR47" s="51">
        <f t="shared" si="55"/>
        <v>-28816.414285334988</v>
      </c>
      <c r="CS47" s="51">
        <f t="shared" si="55"/>
        <v>-28887.483336833087</v>
      </c>
      <c r="CT47" s="51">
        <f t="shared" si="55"/>
        <v>-28958.727663784644</v>
      </c>
      <c r="CU47" s="51">
        <f t="shared" ref="CU47:DZ47" si="56">SUM(CU42:CU46)</f>
        <v>-29030.1476984662</v>
      </c>
      <c r="CV47" s="51">
        <f t="shared" si="56"/>
        <v>-29101.74387422045</v>
      </c>
      <c r="CW47" s="51">
        <f t="shared" si="56"/>
        <v>-29173.516625458753</v>
      </c>
      <c r="CX47" s="51">
        <f t="shared" si="56"/>
        <v>-29245.466387663921</v>
      </c>
      <c r="CY47" s="51">
        <f t="shared" si="56"/>
        <v>-29317.593597392741</v>
      </c>
      <c r="CZ47" s="51">
        <f t="shared" si="56"/>
        <v>-29389.898692278664</v>
      </c>
      <c r="DA47" s="51">
        <f t="shared" si="56"/>
        <v>-29462.382111034505</v>
      </c>
      <c r="DB47" s="51">
        <f t="shared" si="56"/>
        <v>-29535.044293455005</v>
      </c>
      <c r="DC47" s="51">
        <f t="shared" si="56"/>
        <v>-29607.885680419597</v>
      </c>
      <c r="DD47" s="51">
        <f t="shared" si="56"/>
        <v>-29680.906713895041</v>
      </c>
      <c r="DE47" s="51">
        <f t="shared" si="56"/>
        <v>-29754.107836938081</v>
      </c>
      <c r="DF47" s="51">
        <f t="shared" si="56"/>
        <v>-29827.48949369818</v>
      </c>
      <c r="DG47" s="51">
        <f t="shared" si="56"/>
        <v>-29901.052129420183</v>
      </c>
      <c r="DH47" s="51">
        <f t="shared" si="56"/>
        <v>-29974.796190447058</v>
      </c>
      <c r="DI47" s="51">
        <f t="shared" si="56"/>
        <v>-30048.722124222517</v>
      </c>
      <c r="DJ47" s="51">
        <f t="shared" si="56"/>
        <v>-30122.830379293839</v>
      </c>
      <c r="DK47" s="51">
        <f t="shared" si="56"/>
        <v>-30197.121405314523</v>
      </c>
      <c r="DL47" s="51">
        <f t="shared" si="56"/>
        <v>-30271.595653047032</v>
      </c>
      <c r="DM47" s="51">
        <f t="shared" si="56"/>
        <v>-30346.253574365539</v>
      </c>
      <c r="DN47" s="51">
        <f t="shared" si="56"/>
        <v>-30421.095622258654</v>
      </c>
      <c r="DO47" s="51">
        <f t="shared" si="56"/>
        <v>-30496.122250832188</v>
      </c>
      <c r="DP47" s="51">
        <f t="shared" si="56"/>
        <v>-30571.33391531189</v>
      </c>
      <c r="DQ47" s="51">
        <f t="shared" si="56"/>
        <v>-30646.731072046226</v>
      </c>
      <c r="DR47" s="51">
        <f t="shared" si="56"/>
        <v>-30722.314178509132</v>
      </c>
      <c r="DS47" s="51">
        <f t="shared" si="56"/>
        <v>-30798.083693302789</v>
      </c>
      <c r="DT47" s="51">
        <f t="shared" si="56"/>
        <v>-30874.040076160476</v>
      </c>
      <c r="DU47" s="51">
        <f t="shared" si="56"/>
        <v>-30950.183787949194</v>
      </c>
      <c r="DV47" s="51">
        <f t="shared" si="56"/>
        <v>-31026.515290672658</v>
      </c>
      <c r="DW47" s="51">
        <f t="shared" si="56"/>
        <v>-31103.035047473961</v>
      </c>
      <c r="DX47" s="51">
        <f t="shared" si="56"/>
        <v>-31179.74352263844</v>
      </c>
      <c r="DY47" s="51">
        <f t="shared" si="56"/>
        <v>-31256.641181596508</v>
      </c>
      <c r="DZ47" s="51">
        <f t="shared" si="56"/>
        <v>-31333.72849092642</v>
      </c>
      <c r="EA47" s="51">
        <f t="shared" ref="EA47:FF47" si="57">SUM(EA42:EA46)</f>
        <v>-31411.005918357154</v>
      </c>
      <c r="EB47" s="51">
        <f t="shared" si="57"/>
        <v>-31488.473932771249</v>
      </c>
      <c r="EC47" s="51">
        <f t="shared" si="57"/>
        <v>-31566.133004207615</v>
      </c>
      <c r="ED47" s="51">
        <f t="shared" si="57"/>
        <v>-31643.98360386441</v>
      </c>
      <c r="EE47" s="51">
        <f t="shared" si="57"/>
        <v>-31722.026204101876</v>
      </c>
    </row>
    <row r="48" spans="1:135" x14ac:dyDescent="0.25">
      <c r="A48" s="50" t="s">
        <v>236</v>
      </c>
      <c r="C48" s="51">
        <f>-C39*'1. Inputs'!$B$53</f>
        <v>0</v>
      </c>
      <c r="D48" s="51">
        <f>-D39*'1. Inputs'!$B$53</f>
        <v>0</v>
      </c>
      <c r="E48" s="51">
        <f>-E39*'1. Inputs'!$B$53</f>
        <v>0</v>
      </c>
      <c r="F48" s="51">
        <f>-F39*'1. Inputs'!$B$53</f>
        <v>0</v>
      </c>
      <c r="G48" s="51">
        <f>-G39*'1. Inputs'!$B$53</f>
        <v>0</v>
      </c>
      <c r="H48" s="51">
        <f>-H39*'1. Inputs'!$B$53</f>
        <v>0</v>
      </c>
      <c r="I48" s="51">
        <f>-I39*'1. Inputs'!$B$53</f>
        <v>0</v>
      </c>
      <c r="J48" s="51">
        <f>-J39*'1. Inputs'!$B$53</f>
        <v>0</v>
      </c>
      <c r="K48" s="51">
        <f>-K39*'1. Inputs'!$B$53</f>
        <v>0</v>
      </c>
      <c r="L48" s="51">
        <f>-L39*'1. Inputs'!$B$53</f>
        <v>0</v>
      </c>
      <c r="M48" s="51">
        <f>-M39*'1. Inputs'!$B$53</f>
        <v>0</v>
      </c>
      <c r="N48" s="51">
        <f>-N39*'1. Inputs'!$B$53</f>
        <v>0</v>
      </c>
      <c r="O48" s="51">
        <f>-O39*'1. Inputs'!$B$53</f>
        <v>0</v>
      </c>
      <c r="P48" s="51">
        <f>-P39*'1. Inputs'!$B$53</f>
        <v>0</v>
      </c>
      <c r="Q48" s="51">
        <f>-Q39*'1. Inputs'!$B$53</f>
        <v>0</v>
      </c>
      <c r="R48" s="51">
        <f>-R39*'1. Inputs'!$B$53</f>
        <v>0</v>
      </c>
      <c r="S48" s="51">
        <f>-S39*'1. Inputs'!$B$53</f>
        <v>0</v>
      </c>
      <c r="T48" s="51">
        <f>-T39*'1. Inputs'!$B$53</f>
        <v>0</v>
      </c>
      <c r="U48" s="51">
        <f>-U39*'1. Inputs'!$B$53</f>
        <v>0</v>
      </c>
      <c r="V48" s="51">
        <f>-V39*'1. Inputs'!$B$53</f>
        <v>0</v>
      </c>
      <c r="W48" s="51">
        <f>-W39*'1. Inputs'!$B$53</f>
        <v>0</v>
      </c>
      <c r="X48" s="51">
        <f>-X39*'1. Inputs'!$B$53</f>
        <v>-695.0388469836098</v>
      </c>
      <c r="Y48" s="51">
        <f>-Y39*'1. Inputs'!$B$53</f>
        <v>-929.00400037666986</v>
      </c>
      <c r="Z48" s="51">
        <f>-Z39*'1. Inputs'!$B$53</f>
        <v>-1164.1189685764348</v>
      </c>
      <c r="AA48" s="51">
        <f>-AA39*'1. Inputs'!$B$53</f>
        <v>-1400.3879999999999</v>
      </c>
      <c r="AB48" s="51">
        <f>-AB39*'1. Inputs'!$B$53</f>
        <v>-1637.815357026213</v>
      </c>
      <c r="AC48" s="51">
        <f>-AC39*'1. Inputs'!$B$53</f>
        <v>-1876.4053160386986</v>
      </c>
      <c r="AD48" s="51">
        <f>-AD39*'1. Inputs'!$B$53</f>
        <v>-2116.1621674690132</v>
      </c>
      <c r="AE48" s="51">
        <f>-AE39*'1. Inputs'!$B$53</f>
        <v>-2239.2357050479313</v>
      </c>
      <c r="AF48" s="51">
        <f>-AF39*'1. Inputs'!$B$53</f>
        <v>-2244.7582643803544</v>
      </c>
      <c r="AG48" s="51">
        <f>-AG39*'1. Inputs'!$B$53</f>
        <v>-2250.2944438339241</v>
      </c>
      <c r="AH48" s="51">
        <f>-AH39*'1. Inputs'!$B$53</f>
        <v>-2255.8442769995345</v>
      </c>
      <c r="AI48" s="51">
        <f>-AI39*'1. Inputs'!$B$53</f>
        <v>-2261.4077975509226</v>
      </c>
      <c r="AJ48" s="51">
        <f>-AJ39*'1. Inputs'!$B$53</f>
        <v>-2266.9850392448748</v>
      </c>
      <c r="AK48" s="51">
        <f>-AK39*'1. Inputs'!$B$53</f>
        <v>-2272.5760359214282</v>
      </c>
      <c r="AL48" s="51">
        <f>-AL39*'1. Inputs'!$B$53</f>
        <v>-2278.1808215040833</v>
      </c>
      <c r="AM48" s="51">
        <f>-AM39*'1. Inputs'!$B$53</f>
        <v>-3004.9992500000003</v>
      </c>
      <c r="AN48" s="51">
        <f>-AN39*'1. Inputs'!$B$53</f>
        <v>-3253.4032199213561</v>
      </c>
      <c r="AO48" s="51">
        <f>-AO39*'1. Inputs'!$B$53</f>
        <v>-3503.0141743797462</v>
      </c>
      <c r="AP48" s="51">
        <f>-AP39*'1. Inputs'!$B$53</f>
        <v>-3753.8365559603117</v>
      </c>
      <c r="AQ48" s="51">
        <f>-AQ39*'1. Inputs'!$B$53</f>
        <v>-4005.8748218199585</v>
      </c>
      <c r="AR48" s="51">
        <f>-AR39*'1. Inputs'!$B$53</f>
        <v>-4046.1767715455885</v>
      </c>
      <c r="AS48" s="51">
        <f>-AS39*'1. Inputs'!$B$53</f>
        <v>-4056.1557350106482</v>
      </c>
      <c r="AT48" s="51">
        <f>-AT39*'1. Inputs'!$B$53</f>
        <v>-4066.159309291661</v>
      </c>
      <c r="AU48" s="51">
        <f>-AU39*'1. Inputs'!$B$53</f>
        <v>-4076.1875550855384</v>
      </c>
      <c r="AV48" s="51">
        <f>-AV39*'1. Inputs'!$B$53</f>
        <v>-4086.2405332388853</v>
      </c>
      <c r="AW48" s="51">
        <f>-AW39*'1. Inputs'!$B$53</f>
        <v>-4096.3183047483744</v>
      </c>
      <c r="AX48" s="51">
        <f>-AX39*'1. Inputs'!$B$53</f>
        <v>-4106.42093076111</v>
      </c>
      <c r="AY48" s="51">
        <f>-AY39*'1. Inputs'!$B$53</f>
        <v>-4116.5484725749993</v>
      </c>
      <c r="AZ48" s="51">
        <f>-AZ39*'1. Inputs'!$B$53</f>
        <v>-4126.7009916391344</v>
      </c>
      <c r="BA48" s="51">
        <f>-BA39*'1. Inputs'!$B$53</f>
        <v>-4136.8785495541488</v>
      </c>
      <c r="BB48" s="51">
        <f>-BB39*'1. Inputs'!$B$53</f>
        <v>-4147.0812080726064</v>
      </c>
      <c r="BC48" s="51">
        <f>-BC39*'1. Inputs'!$B$53</f>
        <v>-4157.3090290993641</v>
      </c>
      <c r="BD48" s="51">
        <f>-BD39*'1. Inputs'!$B$53</f>
        <v>-4167.5620746919558</v>
      </c>
      <c r="BE48" s="51">
        <f>-BE39*'1. Inputs'!$B$53</f>
        <v>-4931.7364203652023</v>
      </c>
      <c r="BF48" s="51">
        <f>-BF39*'1. Inputs'!$B$53</f>
        <v>-5195.817854241488</v>
      </c>
      <c r="BG48" s="51">
        <f>-BG39*'1. Inputs'!$B$53</f>
        <v>-5461.1718830127211</v>
      </c>
      <c r="BH48" s="51">
        <f>-BH39*'1. Inputs'!$B$53</f>
        <v>-5727.8031775317704</v>
      </c>
      <c r="BI48" s="51">
        <f>-BI39*'1. Inputs'!$B$53</f>
        <v>-5995.7164239501217</v>
      </c>
      <c r="BJ48" s="51">
        <f>-BJ39*'1. Inputs'!$B$53</f>
        <v>-6042.3050838342051</v>
      </c>
      <c r="BK48" s="51">
        <f>-BK39*'1. Inputs'!$B$53</f>
        <v>-6057.2070382174988</v>
      </c>
      <c r="BL48" s="51">
        <f>-BL39*'1. Inputs'!$B$53</f>
        <v>-6072.1457448404408</v>
      </c>
      <c r="BM48" s="51">
        <f>-BM39*'1. Inputs'!$B$53</f>
        <v>-6087.1212943439641</v>
      </c>
      <c r="BN48" s="51">
        <f>-BN39*'1. Inputs'!$B$53</f>
        <v>-6102.1337775925504</v>
      </c>
      <c r="BO48" s="51">
        <f>-BO39*'1. Inputs'!$B$53</f>
        <v>-6117.1832856747787</v>
      </c>
      <c r="BP48" s="51">
        <f>-BP39*'1. Inputs'!$B$53</f>
        <v>-6132.2699099038791</v>
      </c>
      <c r="BQ48" s="51">
        <f>-BQ39*'1. Inputs'!$B$53</f>
        <v>-6147.3937418182823</v>
      </c>
      <c r="BR48" s="51">
        <f>-BR39*'1. Inputs'!$B$53</f>
        <v>-6162.5548731821764</v>
      </c>
      <c r="BS48" s="51">
        <f>-BS39*'1. Inputs'!$B$53</f>
        <v>-6177.7533959860666</v>
      </c>
      <c r="BT48" s="51">
        <f>-BT39*'1. Inputs'!$B$53</f>
        <v>-6192.9894024473351</v>
      </c>
      <c r="BU48" s="51">
        <f>-BU39*'1. Inputs'!$B$53</f>
        <v>-6208.2629850107878</v>
      </c>
      <c r="BV48" s="51">
        <f>-BV39*'1. Inputs'!$B$53</f>
        <v>-6223.57423634923</v>
      </c>
      <c r="BW48" s="51">
        <f>-BW39*'1. Inputs'!$B$53</f>
        <v>-6238.9232493640238</v>
      </c>
      <c r="BX48" s="51">
        <f>-BX39*'1. Inputs'!$B$53</f>
        <v>-6254.3101171856551</v>
      </c>
      <c r="BY48" s="51">
        <f>-BY39*'1. Inputs'!$B$53</f>
        <v>-6269.7349331742826</v>
      </c>
      <c r="BZ48" s="51">
        <f>-BZ39*'1. Inputs'!$B$53</f>
        <v>-6285.197790920326</v>
      </c>
      <c r="CA48" s="51">
        <f>-CA39*'1. Inputs'!$B$53</f>
        <v>-6300.6987842450226</v>
      </c>
      <c r="CB48" s="51">
        <f>-CB39*'1. Inputs'!$B$53</f>
        <v>-6316.2380072009964</v>
      </c>
      <c r="CC48" s="51">
        <f>-CC39*'1. Inputs'!$B$53</f>
        <v>-6331.8155540728312</v>
      </c>
      <c r="CD48" s="51">
        <f>-CD39*'1. Inputs'!$B$53</f>
        <v>-6347.4315193776429</v>
      </c>
      <c r="CE48" s="51">
        <f>-CE39*'1. Inputs'!$B$53</f>
        <v>-6363.0859978656508</v>
      </c>
      <c r="CF48" s="51">
        <f>-CF39*'1. Inputs'!$B$53</f>
        <v>-6378.7790845207555</v>
      </c>
      <c r="CG48" s="51">
        <f>-CG39*'1. Inputs'!$B$53</f>
        <v>-6394.5108745611115</v>
      </c>
      <c r="CH48" s="51">
        <f>-CH39*'1. Inputs'!$B$53</f>
        <v>-6410.2814634397073</v>
      </c>
      <c r="CI48" s="51">
        <f>-CI39*'1. Inputs'!$B$53</f>
        <v>-6426.0909468449463</v>
      </c>
      <c r="CJ48" s="51">
        <f>-CJ39*'1. Inputs'!$B$53</f>
        <v>-6441.9394207012247</v>
      </c>
      <c r="CK48" s="51">
        <f>-CK39*'1. Inputs'!$B$53</f>
        <v>-6457.8269811695127</v>
      </c>
      <c r="CL48" s="51">
        <f>-CL39*'1. Inputs'!$B$53</f>
        <v>-6473.753724647936</v>
      </c>
      <c r="CM48" s="51">
        <f>-CM39*'1. Inputs'!$B$53</f>
        <v>-6489.719747772373</v>
      </c>
      <c r="CN48" s="51">
        <f>-CN39*'1. Inputs'!$B$53</f>
        <v>-6505.7251474170262</v>
      </c>
      <c r="CO48" s="51">
        <f>-CO39*'1. Inputs'!$B$53</f>
        <v>-6521.7700206950149</v>
      </c>
      <c r="CP48" s="51">
        <f>-CP39*'1. Inputs'!$B$53</f>
        <v>-6537.8544649589712</v>
      </c>
      <c r="CQ48" s="51">
        <f>-CQ39*'1. Inputs'!$B$53</f>
        <v>-6553.9785778016203</v>
      </c>
      <c r="CR48" s="51">
        <f>-CR39*'1. Inputs'!$B$53</f>
        <v>-6570.1424570563786</v>
      </c>
      <c r="CS48" s="51">
        <f>-CS39*'1. Inputs'!$B$53</f>
        <v>-6586.3462007979442</v>
      </c>
      <c r="CT48" s="51">
        <f>-CT39*'1. Inputs'!$B$53</f>
        <v>-6602.5899073428973</v>
      </c>
      <c r="CU48" s="51">
        <f>-CU39*'1. Inputs'!$B$53</f>
        <v>-6618.8736752502928</v>
      </c>
      <c r="CV48" s="51">
        <f>-CV39*'1. Inputs'!$B$53</f>
        <v>-6635.1976033222618</v>
      </c>
      <c r="CW48" s="51">
        <f>-CW39*'1. Inputs'!$B$53</f>
        <v>-6651.5617906045973</v>
      </c>
      <c r="CX48" s="51">
        <f>-CX39*'1. Inputs'!$B$53</f>
        <v>-6667.966336387376</v>
      </c>
      <c r="CY48" s="51">
        <f>-CY39*'1. Inputs'!$B$53</f>
        <v>-6684.4113402055445</v>
      </c>
      <c r="CZ48" s="51">
        <f>-CZ39*'1. Inputs'!$B$53</f>
        <v>-6700.8969018395355</v>
      </c>
      <c r="DA48" s="51">
        <f>-DA39*'1. Inputs'!$B$53</f>
        <v>-6717.4231213158673</v>
      </c>
      <c r="DB48" s="51">
        <f>-DB39*'1. Inputs'!$B$53</f>
        <v>-6733.9900989077414</v>
      </c>
      <c r="DC48" s="51">
        <f>-DC39*'1. Inputs'!$B$53</f>
        <v>-6750.5979351356682</v>
      </c>
      <c r="DD48" s="51">
        <f>-DD39*'1. Inputs'!$B$53</f>
        <v>-6767.2467307680699</v>
      </c>
      <c r="DE48" s="51">
        <f>-DE39*'1. Inputs'!$B$53</f>
        <v>-6783.9365868218811</v>
      </c>
      <c r="DF48" s="51">
        <f>-DF39*'1. Inputs'!$B$53</f>
        <v>-6800.6676045631848</v>
      </c>
      <c r="DG48" s="51">
        <f>-DG39*'1. Inputs'!$B$53</f>
        <v>-6817.4398855078025</v>
      </c>
      <c r="DH48" s="51">
        <f>-DH39*'1. Inputs'!$B$53</f>
        <v>-6834.2535314219294</v>
      </c>
      <c r="DI48" s="51">
        <f>-DI39*'1. Inputs'!$B$53</f>
        <v>-6851.1086443227341</v>
      </c>
      <c r="DJ48" s="51">
        <f>-DJ39*'1. Inputs'!$B$53</f>
        <v>-6868.0053264789949</v>
      </c>
      <c r="DK48" s="51">
        <f>-DK39*'1. Inputs'!$B$53</f>
        <v>-6884.9436804117104</v>
      </c>
      <c r="DL48" s="51">
        <f>-DL39*'1. Inputs'!$B$53</f>
        <v>-6901.9238088947232</v>
      </c>
      <c r="DM48" s="51">
        <f>-DM39*'1. Inputs'!$B$53</f>
        <v>-6918.945814955342</v>
      </c>
      <c r="DN48" s="51">
        <f>-DN39*'1. Inputs'!$B$53</f>
        <v>-6936.0098018749732</v>
      </c>
      <c r="DO48" s="51">
        <f>-DO39*'1. Inputs'!$B$53</f>
        <v>-6953.1158731897385</v>
      </c>
      <c r="DP48" s="51">
        <f>-DP39*'1. Inputs'!$B$53</f>
        <v>-6970.2641326911116</v>
      </c>
      <c r="DQ48" s="51">
        <f>-DQ39*'1. Inputs'!$B$53</f>
        <v>-6987.4546844265387</v>
      </c>
      <c r="DR48" s="51">
        <f>-DR39*'1. Inputs'!$B$53</f>
        <v>-7004.6876327000818</v>
      </c>
      <c r="DS48" s="51">
        <f>-DS39*'1. Inputs'!$B$53</f>
        <v>-7021.9630820730354</v>
      </c>
      <c r="DT48" s="51">
        <f>-DT39*'1. Inputs'!$B$53</f>
        <v>-7039.2811373645882</v>
      </c>
      <c r="DU48" s="51">
        <f>-DU39*'1. Inputs'!$B$53</f>
        <v>-7056.6419036524176</v>
      </c>
      <c r="DV48" s="51">
        <f>-DV39*'1. Inputs'!$B$53</f>
        <v>-7074.045486273365</v>
      </c>
      <c r="DW48" s="51">
        <f>-DW39*'1. Inputs'!$B$53</f>
        <v>-7091.4919908240627</v>
      </c>
      <c r="DX48" s="51">
        <f>-DX39*'1. Inputs'!$B$53</f>
        <v>-7108.9815231615648</v>
      </c>
      <c r="DY48" s="51">
        <f>-DY39*'1. Inputs'!$B$53</f>
        <v>-7126.5141894040053</v>
      </c>
      <c r="DZ48" s="51">
        <f>-DZ39*'1. Inputs'!$B$53</f>
        <v>-7144.0900959312221</v>
      </c>
      <c r="EA48" s="51">
        <f>-EA39*'1. Inputs'!$B$53</f>
        <v>-7161.7093493854318</v>
      </c>
      <c r="EB48" s="51">
        <f>-EB39*'1. Inputs'!$B$53</f>
        <v>-7179.3720566718466</v>
      </c>
      <c r="EC48" s="51">
        <f>-EC39*'1. Inputs'!$B$53</f>
        <v>-7197.0783249593351</v>
      </c>
      <c r="ED48" s="51">
        <f>-ED39*'1. Inputs'!$B$53</f>
        <v>-7214.8282616810848</v>
      </c>
      <c r="EE48" s="51">
        <f>-EE39*'1. Inputs'!$B$53</f>
        <v>-7232.6219745352282</v>
      </c>
    </row>
    <row r="49" spans="1:135" x14ac:dyDescent="0.25">
      <c r="A49" s="46" t="s">
        <v>237</v>
      </c>
      <c r="C49" s="59">
        <f t="shared" ref="C49:AH49" si="58">C47+C48</f>
        <v>0</v>
      </c>
      <c r="D49" s="59">
        <f t="shared" si="58"/>
        <v>0</v>
      </c>
      <c r="E49" s="59">
        <f t="shared" si="58"/>
        <v>0</v>
      </c>
      <c r="F49" s="59">
        <f t="shared" si="58"/>
        <v>0</v>
      </c>
      <c r="G49" s="59">
        <f t="shared" si="58"/>
        <v>0</v>
      </c>
      <c r="H49" s="59">
        <f t="shared" si="58"/>
        <v>0</v>
      </c>
      <c r="I49" s="59">
        <f t="shared" si="58"/>
        <v>0</v>
      </c>
      <c r="J49" s="59">
        <f t="shared" si="58"/>
        <v>0</v>
      </c>
      <c r="K49" s="59">
        <f t="shared" si="58"/>
        <v>0</v>
      </c>
      <c r="L49" s="59">
        <f t="shared" si="58"/>
        <v>0</v>
      </c>
      <c r="M49" s="59">
        <f t="shared" si="58"/>
        <v>0</v>
      </c>
      <c r="N49" s="59">
        <f t="shared" si="58"/>
        <v>0</v>
      </c>
      <c r="O49" s="59">
        <f t="shared" si="58"/>
        <v>0</v>
      </c>
      <c r="P49" s="59">
        <f t="shared" si="58"/>
        <v>0</v>
      </c>
      <c r="Q49" s="59">
        <f t="shared" si="58"/>
        <v>0</v>
      </c>
      <c r="R49" s="59">
        <f t="shared" si="58"/>
        <v>0</v>
      </c>
      <c r="S49" s="59">
        <f t="shared" si="58"/>
        <v>0</v>
      </c>
      <c r="T49" s="59">
        <f t="shared" si="58"/>
        <v>0</v>
      </c>
      <c r="U49" s="59">
        <f t="shared" si="58"/>
        <v>0</v>
      </c>
      <c r="V49" s="59">
        <f t="shared" si="58"/>
        <v>0</v>
      </c>
      <c r="W49" s="59">
        <f t="shared" si="58"/>
        <v>0</v>
      </c>
      <c r="X49" s="59">
        <f t="shared" si="58"/>
        <v>-10348.35616620041</v>
      </c>
      <c r="Y49" s="59">
        <f t="shared" si="58"/>
        <v>-10606.129004300312</v>
      </c>
      <c r="Z49" s="59">
        <f t="shared" si="58"/>
        <v>-10865.110373380057</v>
      </c>
      <c r="AA49" s="59">
        <f t="shared" si="58"/>
        <v>-11125.304666666667</v>
      </c>
      <c r="AB49" s="59">
        <f t="shared" si="58"/>
        <v>-11386.71629170605</v>
      </c>
      <c r="AC49" s="59">
        <f t="shared" si="58"/>
        <v>-11649.34967040692</v>
      </c>
      <c r="AD49" s="59">
        <f t="shared" si="58"/>
        <v>-11913.209239084816</v>
      </c>
      <c r="AE49" s="59">
        <f t="shared" si="58"/>
        <v>-12060.444937714299</v>
      </c>
      <c r="AF49" s="59">
        <f t="shared" si="58"/>
        <v>-12090.189248504716</v>
      </c>
      <c r="AG49" s="59">
        <f t="shared" si="58"/>
        <v>-12120.006916789731</v>
      </c>
      <c r="AH49" s="59">
        <f t="shared" si="58"/>
        <v>-12149.898123488721</v>
      </c>
      <c r="AI49" s="59">
        <f t="shared" ref="AI49:BN49" si="59">AI47+AI48</f>
        <v>-12179.863049967251</v>
      </c>
      <c r="AJ49" s="59">
        <f t="shared" si="59"/>
        <v>-12209.901878038181</v>
      </c>
      <c r="AK49" s="59">
        <f t="shared" si="59"/>
        <v>-12240.014789962777</v>
      </c>
      <c r="AL49" s="59">
        <f t="shared" si="59"/>
        <v>-12270.201968451815</v>
      </c>
      <c r="AM49" s="59">
        <f t="shared" si="59"/>
        <v>-20534.161541666668</v>
      </c>
      <c r="AN49" s="59">
        <f t="shared" si="59"/>
        <v>-20825.797154681764</v>
      </c>
      <c r="AO49" s="59">
        <f t="shared" si="59"/>
        <v>-21118.746373128466</v>
      </c>
      <c r="AP49" s="59">
        <f t="shared" si="59"/>
        <v>-21413.013902547802</v>
      </c>
      <c r="AQ49" s="59">
        <f t="shared" si="59"/>
        <v>-21708.604463701085</v>
      </c>
      <c r="AR49" s="59">
        <f t="shared" si="59"/>
        <v>-21792.566120429747</v>
      </c>
      <c r="AS49" s="59">
        <f t="shared" si="59"/>
        <v>-21846.312467513493</v>
      </c>
      <c r="AT49" s="59">
        <f t="shared" si="59"/>
        <v>-21900.191367588421</v>
      </c>
      <c r="AU49" s="59">
        <f t="shared" si="59"/>
        <v>-21954.203147565968</v>
      </c>
      <c r="AV49" s="59">
        <f t="shared" si="59"/>
        <v>-22008.348135163822</v>
      </c>
      <c r="AW49" s="59">
        <f t="shared" si="59"/>
        <v>-22062.62665890791</v>
      </c>
      <c r="AX49" s="59">
        <f t="shared" si="59"/>
        <v>-22117.039048134397</v>
      </c>
      <c r="AY49" s="59">
        <f t="shared" si="59"/>
        <v>-22171.585632991664</v>
      </c>
      <c r="AZ49" s="59">
        <f t="shared" si="59"/>
        <v>-22226.266744442357</v>
      </c>
      <c r="BA49" s="59">
        <f t="shared" si="59"/>
        <v>-22281.082714265329</v>
      </c>
      <c r="BB49" s="59">
        <f t="shared" si="59"/>
        <v>-22336.033875057718</v>
      </c>
      <c r="BC49" s="59">
        <f t="shared" si="59"/>
        <v>-22391.120560236923</v>
      </c>
      <c r="BD49" s="59">
        <f t="shared" si="59"/>
        <v>-22446.34310404264</v>
      </c>
      <c r="BE49" s="59">
        <f t="shared" si="59"/>
        <v>-31108.681326762246</v>
      </c>
      <c r="BF49" s="59">
        <f t="shared" si="59"/>
        <v>-31437.322168592436</v>
      </c>
      <c r="BG49" s="59">
        <f t="shared" si="59"/>
        <v>-31767.394826233925</v>
      </c>
      <c r="BH49" s="59">
        <f t="shared" si="59"/>
        <v>-32098.904363221322</v>
      </c>
      <c r="BI49" s="59">
        <f t="shared" si="59"/>
        <v>-32431.855859356299</v>
      </c>
      <c r="BJ49" s="59">
        <f t="shared" si="59"/>
        <v>-32543.64317082633</v>
      </c>
      <c r="BK49" s="59">
        <f t="shared" si="59"/>
        <v>-32623.904574259162</v>
      </c>
      <c r="BL49" s="59">
        <f t="shared" si="59"/>
        <v>-32704.363923965186</v>
      </c>
      <c r="BM49" s="59">
        <f t="shared" si="59"/>
        <v>-32785.021708133281</v>
      </c>
      <c r="BN49" s="59">
        <f t="shared" si="59"/>
        <v>-32865.878416156367</v>
      </c>
      <c r="BO49" s="59">
        <f t="shared" ref="BO49:CT49" si="60">BO47+BO48</f>
        <v>-32946.934538634334</v>
      </c>
      <c r="BP49" s="59">
        <f t="shared" si="60"/>
        <v>-33028.190567377031</v>
      </c>
      <c r="BQ49" s="59">
        <f t="shared" si="60"/>
        <v>-33109.646995407238</v>
      </c>
      <c r="BR49" s="59">
        <f t="shared" si="60"/>
        <v>-33191.304316963651</v>
      </c>
      <c r="BS49" s="59">
        <f t="shared" si="60"/>
        <v>-33273.163027503913</v>
      </c>
      <c r="BT49" s="59">
        <f t="shared" si="60"/>
        <v>-33355.22362370757</v>
      </c>
      <c r="BU49" s="59">
        <f t="shared" si="60"/>
        <v>-33437.486603479148</v>
      </c>
      <c r="BV49" s="59">
        <f t="shared" si="60"/>
        <v>-33519.952465951115</v>
      </c>
      <c r="BW49" s="59">
        <f t="shared" si="60"/>
        <v>-33602.621711486943</v>
      </c>
      <c r="BX49" s="59">
        <f t="shared" si="60"/>
        <v>-33685.494841684136</v>
      </c>
      <c r="BY49" s="59">
        <f t="shared" si="60"/>
        <v>-33768.572359377278</v>
      </c>
      <c r="BZ49" s="59">
        <f t="shared" si="60"/>
        <v>-33851.854768641053</v>
      </c>
      <c r="CA49" s="59">
        <f t="shared" si="60"/>
        <v>-33935.342574793365</v>
      </c>
      <c r="CB49" s="59">
        <f t="shared" si="60"/>
        <v>-34019.036284398346</v>
      </c>
      <c r="CC49" s="59">
        <f t="shared" si="60"/>
        <v>-34102.936405269458</v>
      </c>
      <c r="CD49" s="59">
        <f t="shared" si="60"/>
        <v>-34187.043446472562</v>
      </c>
      <c r="CE49" s="59">
        <f t="shared" si="60"/>
        <v>-34271.357918329035</v>
      </c>
      <c r="CF49" s="59">
        <f t="shared" si="60"/>
        <v>-34355.880332418797</v>
      </c>
      <c r="CG49" s="59">
        <f t="shared" si="60"/>
        <v>-34440.611201583532</v>
      </c>
      <c r="CH49" s="59">
        <f t="shared" si="60"/>
        <v>-34525.551039929655</v>
      </c>
      <c r="CI49" s="59">
        <f t="shared" si="60"/>
        <v>-34610.700362831551</v>
      </c>
      <c r="CJ49" s="59">
        <f t="shared" si="60"/>
        <v>-34696.059686934663</v>
      </c>
      <c r="CK49" s="59">
        <f t="shared" si="60"/>
        <v>-34781.629530158592</v>
      </c>
      <c r="CL49" s="59">
        <f t="shared" si="60"/>
        <v>-34867.410411700286</v>
      </c>
      <c r="CM49" s="59">
        <f t="shared" si="60"/>
        <v>-34953.402852037172</v>
      </c>
      <c r="CN49" s="59">
        <f t="shared" si="60"/>
        <v>-35039.607372930295</v>
      </c>
      <c r="CO49" s="59">
        <f t="shared" si="60"/>
        <v>-35126.024497427541</v>
      </c>
      <c r="CP49" s="59">
        <f t="shared" si="60"/>
        <v>-35212.654749866742</v>
      </c>
      <c r="CQ49" s="59">
        <f t="shared" si="60"/>
        <v>-35299.498655878902</v>
      </c>
      <c r="CR49" s="59">
        <f t="shared" si="60"/>
        <v>-35386.556742391367</v>
      </c>
      <c r="CS49" s="59">
        <f t="shared" si="60"/>
        <v>-35473.829537631034</v>
      </c>
      <c r="CT49" s="59">
        <f t="shared" si="60"/>
        <v>-35561.31757112754</v>
      </c>
      <c r="CU49" s="59">
        <f t="shared" ref="CU49:DZ49" si="61">CU47+CU48</f>
        <v>-35649.021373716496</v>
      </c>
      <c r="CV49" s="59">
        <f t="shared" si="61"/>
        <v>-35736.941477542714</v>
      </c>
      <c r="CW49" s="59">
        <f t="shared" si="61"/>
        <v>-35825.078416063348</v>
      </c>
      <c r="CX49" s="59">
        <f t="shared" si="61"/>
        <v>-35913.432724051294</v>
      </c>
      <c r="CY49" s="59">
        <f t="shared" si="61"/>
        <v>-36002.004937598285</v>
      </c>
      <c r="CZ49" s="59">
        <f t="shared" si="61"/>
        <v>-36090.795594118201</v>
      </c>
      <c r="DA49" s="59">
        <f t="shared" si="61"/>
        <v>-36179.805232350373</v>
      </c>
      <c r="DB49" s="59">
        <f t="shared" si="61"/>
        <v>-36269.034392362744</v>
      </c>
      <c r="DC49" s="59">
        <f t="shared" si="61"/>
        <v>-36358.483615555262</v>
      </c>
      <c r="DD49" s="59">
        <f t="shared" si="61"/>
        <v>-36448.153444663112</v>
      </c>
      <c r="DE49" s="59">
        <f t="shared" si="61"/>
        <v>-36538.044423759959</v>
      </c>
      <c r="DF49" s="59">
        <f t="shared" si="61"/>
        <v>-36628.157098261363</v>
      </c>
      <c r="DG49" s="59">
        <f t="shared" si="61"/>
        <v>-36718.492014927986</v>
      </c>
      <c r="DH49" s="59">
        <f t="shared" si="61"/>
        <v>-36809.049721868985</v>
      </c>
      <c r="DI49" s="59">
        <f t="shared" si="61"/>
        <v>-36899.830768545253</v>
      </c>
      <c r="DJ49" s="59">
        <f t="shared" si="61"/>
        <v>-36990.835705772835</v>
      </c>
      <c r="DK49" s="59">
        <f t="shared" si="61"/>
        <v>-37082.065085726237</v>
      </c>
      <c r="DL49" s="59">
        <f t="shared" si="61"/>
        <v>-37173.519461941753</v>
      </c>
      <c r="DM49" s="59">
        <f t="shared" si="61"/>
        <v>-37265.199389320878</v>
      </c>
      <c r="DN49" s="59">
        <f t="shared" si="61"/>
        <v>-37357.105424133624</v>
      </c>
      <c r="DO49" s="59">
        <f t="shared" si="61"/>
        <v>-37449.238124021926</v>
      </c>
      <c r="DP49" s="59">
        <f t="shared" si="61"/>
        <v>-37541.598048003005</v>
      </c>
      <c r="DQ49" s="59">
        <f t="shared" si="61"/>
        <v>-37634.185756472769</v>
      </c>
      <c r="DR49" s="59">
        <f t="shared" si="61"/>
        <v>-37727.001811209215</v>
      </c>
      <c r="DS49" s="59">
        <f t="shared" si="61"/>
        <v>-37820.046775375828</v>
      </c>
      <c r="DT49" s="59">
        <f t="shared" si="61"/>
        <v>-37913.321213525065</v>
      </c>
      <c r="DU49" s="59">
        <f t="shared" si="61"/>
        <v>-38006.825691601611</v>
      </c>
      <c r="DV49" s="59">
        <f t="shared" si="61"/>
        <v>-38100.560776946026</v>
      </c>
      <c r="DW49" s="59">
        <f t="shared" si="61"/>
        <v>-38194.527038298023</v>
      </c>
      <c r="DX49" s="59">
        <f t="shared" si="61"/>
        <v>-38288.725045800005</v>
      </c>
      <c r="DY49" s="59">
        <f t="shared" si="61"/>
        <v>-38383.15537100051</v>
      </c>
      <c r="DZ49" s="59">
        <f t="shared" si="61"/>
        <v>-38477.81858685764</v>
      </c>
      <c r="EA49" s="59">
        <f t="shared" ref="EA49:FF49" si="62">EA47+EA48</f>
        <v>-38572.715267742584</v>
      </c>
      <c r="EB49" s="59">
        <f t="shared" si="62"/>
        <v>-38667.845989443093</v>
      </c>
      <c r="EC49" s="59">
        <f t="shared" si="62"/>
        <v>-38763.211329166952</v>
      </c>
      <c r="ED49" s="59">
        <f t="shared" si="62"/>
        <v>-38858.811865545496</v>
      </c>
      <c r="EE49" s="59">
        <f t="shared" si="62"/>
        <v>-38954.648178637101</v>
      </c>
    </row>
    <row r="50" spans="1:135" x14ac:dyDescent="0.25">
      <c r="A50" s="57" t="s">
        <v>238</v>
      </c>
      <c r="C50" s="58">
        <f t="shared" ref="C50:AH50" si="63">C39+C49</f>
        <v>0</v>
      </c>
      <c r="D50" s="58">
        <f t="shared" si="63"/>
        <v>0</v>
      </c>
      <c r="E50" s="58">
        <f t="shared" si="63"/>
        <v>0</v>
      </c>
      <c r="F50" s="58">
        <f t="shared" si="63"/>
        <v>0</v>
      </c>
      <c r="G50" s="58">
        <f t="shared" si="63"/>
        <v>0</v>
      </c>
      <c r="H50" s="58">
        <f t="shared" si="63"/>
        <v>0</v>
      </c>
      <c r="I50" s="58">
        <f t="shared" si="63"/>
        <v>0</v>
      </c>
      <c r="J50" s="58">
        <f t="shared" si="63"/>
        <v>0</v>
      </c>
      <c r="K50" s="58">
        <f t="shared" si="63"/>
        <v>0</v>
      </c>
      <c r="L50" s="58">
        <f t="shared" si="63"/>
        <v>0</v>
      </c>
      <c r="M50" s="58">
        <f t="shared" si="63"/>
        <v>0</v>
      </c>
      <c r="N50" s="58">
        <f t="shared" si="63"/>
        <v>0</v>
      </c>
      <c r="O50" s="58">
        <f t="shared" si="63"/>
        <v>0</v>
      </c>
      <c r="P50" s="58">
        <f t="shared" si="63"/>
        <v>0</v>
      </c>
      <c r="Q50" s="58">
        <f t="shared" si="63"/>
        <v>0</v>
      </c>
      <c r="R50" s="58">
        <f t="shared" si="63"/>
        <v>0</v>
      </c>
      <c r="S50" s="58">
        <f t="shared" si="63"/>
        <v>0</v>
      </c>
      <c r="T50" s="58">
        <f t="shared" si="63"/>
        <v>0</v>
      </c>
      <c r="U50" s="58">
        <f t="shared" si="63"/>
        <v>0</v>
      </c>
      <c r="V50" s="58">
        <f t="shared" si="63"/>
        <v>0</v>
      </c>
      <c r="W50" s="58">
        <f t="shared" si="63"/>
        <v>0</v>
      </c>
      <c r="X50" s="58">
        <f t="shared" si="63"/>
        <v>7027.6150083898356</v>
      </c>
      <c r="Y50" s="58">
        <f t="shared" si="63"/>
        <v>12618.971005116435</v>
      </c>
      <c r="Z50" s="58">
        <f t="shared" si="63"/>
        <v>18237.863841030812</v>
      </c>
      <c r="AA50" s="58">
        <f t="shared" si="63"/>
        <v>23884.39533333333</v>
      </c>
      <c r="AB50" s="58">
        <f t="shared" si="63"/>
        <v>29558.667633949277</v>
      </c>
      <c r="AC50" s="58">
        <f t="shared" si="63"/>
        <v>35260.783230560548</v>
      </c>
      <c r="AD50" s="58">
        <f t="shared" si="63"/>
        <v>40990.844947640522</v>
      </c>
      <c r="AE50" s="58">
        <f t="shared" si="63"/>
        <v>43920.447688483982</v>
      </c>
      <c r="AF50" s="58">
        <f t="shared" si="63"/>
        <v>44028.767361004146</v>
      </c>
      <c r="AG50" s="58">
        <f t="shared" si="63"/>
        <v>44137.354179058369</v>
      </c>
      <c r="AH50" s="58">
        <f t="shared" si="63"/>
        <v>44246.208801499641</v>
      </c>
      <c r="AI50" s="58">
        <f t="shared" ref="AI50:BN50" si="64">AI39+AI49</f>
        <v>44355.331888805813</v>
      </c>
      <c r="AJ50" s="58">
        <f t="shared" si="64"/>
        <v>44464.724103083681</v>
      </c>
      <c r="AK50" s="58">
        <f t="shared" si="64"/>
        <v>44574.386108072926</v>
      </c>
      <c r="AL50" s="58">
        <f t="shared" si="64"/>
        <v>44684.318569150259</v>
      </c>
      <c r="AM50" s="58">
        <f t="shared" si="64"/>
        <v>54590.819708333343</v>
      </c>
      <c r="AN50" s="58">
        <f t="shared" si="64"/>
        <v>60509.283343352137</v>
      </c>
      <c r="AO50" s="58">
        <f t="shared" si="64"/>
        <v>66456.607986365183</v>
      </c>
      <c r="AP50" s="58">
        <f t="shared" si="64"/>
        <v>72432.899996459993</v>
      </c>
      <c r="AQ50" s="58">
        <f t="shared" si="64"/>
        <v>78438.266081797861</v>
      </c>
      <c r="AR50" s="58">
        <f t="shared" si="64"/>
        <v>79361.853168209956</v>
      </c>
      <c r="AS50" s="58">
        <f t="shared" si="64"/>
        <v>79557.580907752708</v>
      </c>
      <c r="AT50" s="58">
        <f t="shared" si="64"/>
        <v>79753.791364703095</v>
      </c>
      <c r="AU50" s="58">
        <f t="shared" si="64"/>
        <v>79950.48572957248</v>
      </c>
      <c r="AV50" s="58">
        <f t="shared" si="64"/>
        <v>80147.665195808309</v>
      </c>
      <c r="AW50" s="58">
        <f t="shared" si="64"/>
        <v>80345.330959801446</v>
      </c>
      <c r="AX50" s="58">
        <f t="shared" si="64"/>
        <v>80543.484220893355</v>
      </c>
      <c r="AY50" s="58">
        <f t="shared" si="64"/>
        <v>80742.126181383326</v>
      </c>
      <c r="AZ50" s="58">
        <f t="shared" si="64"/>
        <v>80941.258046536008</v>
      </c>
      <c r="BA50" s="58">
        <f t="shared" si="64"/>
        <v>81140.881024588394</v>
      </c>
      <c r="BB50" s="58">
        <f t="shared" si="64"/>
        <v>81340.996326757435</v>
      </c>
      <c r="BC50" s="58">
        <f t="shared" si="64"/>
        <v>81541.60516724718</v>
      </c>
      <c r="BD50" s="58">
        <f t="shared" si="64"/>
        <v>81742.708763256262</v>
      </c>
      <c r="BE50" s="58">
        <f t="shared" si="64"/>
        <v>92184.72918236781</v>
      </c>
      <c r="BF50" s="58">
        <f t="shared" si="64"/>
        <v>98458.124187444759</v>
      </c>
      <c r="BG50" s="58">
        <f t="shared" si="64"/>
        <v>104761.9022490841</v>
      </c>
      <c r="BH50" s="58">
        <f t="shared" si="64"/>
        <v>111096.17507507294</v>
      </c>
      <c r="BI50" s="58">
        <f t="shared" si="64"/>
        <v>117461.05473939676</v>
      </c>
      <c r="BJ50" s="58">
        <f t="shared" si="64"/>
        <v>118513.98392502881</v>
      </c>
      <c r="BK50" s="58">
        <f t="shared" si="64"/>
        <v>118806.27138117832</v>
      </c>
      <c r="BL50" s="58">
        <f t="shared" si="64"/>
        <v>119099.27969704584</v>
      </c>
      <c r="BM50" s="58">
        <f t="shared" si="64"/>
        <v>119393.01065046582</v>
      </c>
      <c r="BN50" s="58">
        <f t="shared" si="64"/>
        <v>119687.46602365738</v>
      </c>
      <c r="BO50" s="58">
        <f t="shared" ref="BO50:CT50" si="65">BO39+BO49</f>
        <v>119982.64760323513</v>
      </c>
      <c r="BP50" s="58">
        <f t="shared" si="65"/>
        <v>120278.55718021994</v>
      </c>
      <c r="BQ50" s="58">
        <f t="shared" si="65"/>
        <v>120575.19655004982</v>
      </c>
      <c r="BR50" s="58">
        <f t="shared" si="65"/>
        <v>120872.56751259076</v>
      </c>
      <c r="BS50" s="58">
        <f t="shared" si="65"/>
        <v>121170.67187214777</v>
      </c>
      <c r="BT50" s="58">
        <f t="shared" si="65"/>
        <v>121469.5114374758</v>
      </c>
      <c r="BU50" s="58">
        <f t="shared" si="65"/>
        <v>121769.08802179054</v>
      </c>
      <c r="BV50" s="58">
        <f t="shared" si="65"/>
        <v>122069.40344277961</v>
      </c>
      <c r="BW50" s="58">
        <f t="shared" si="65"/>
        <v>122370.45952261364</v>
      </c>
      <c r="BX50" s="58">
        <f t="shared" si="65"/>
        <v>122672.25808795723</v>
      </c>
      <c r="BY50" s="58">
        <f t="shared" si="65"/>
        <v>122974.80096997978</v>
      </c>
      <c r="BZ50" s="58">
        <f t="shared" si="65"/>
        <v>123278.09000436708</v>
      </c>
      <c r="CA50" s="58">
        <f t="shared" si="65"/>
        <v>123582.12703133219</v>
      </c>
      <c r="CB50" s="58">
        <f t="shared" si="65"/>
        <v>123886.91389562655</v>
      </c>
      <c r="CC50" s="58">
        <f t="shared" si="65"/>
        <v>124192.45244655132</v>
      </c>
      <c r="CD50" s="58">
        <f t="shared" si="65"/>
        <v>124498.74453796851</v>
      </c>
      <c r="CE50" s="58">
        <f t="shared" si="65"/>
        <v>124805.79202831222</v>
      </c>
      <c r="CF50" s="58">
        <f t="shared" si="65"/>
        <v>125113.59678060008</v>
      </c>
      <c r="CG50" s="58">
        <f t="shared" si="65"/>
        <v>125422.16066244425</v>
      </c>
      <c r="CH50" s="58">
        <f t="shared" si="65"/>
        <v>125731.48554606302</v>
      </c>
      <c r="CI50" s="58">
        <f t="shared" si="65"/>
        <v>126041.57330829211</v>
      </c>
      <c r="CJ50" s="58">
        <f t="shared" si="65"/>
        <v>126352.42583059595</v>
      </c>
      <c r="CK50" s="58">
        <f t="shared" si="65"/>
        <v>126664.04499907923</v>
      </c>
      <c r="CL50" s="58">
        <f t="shared" si="65"/>
        <v>126976.43270449812</v>
      </c>
      <c r="CM50" s="58">
        <f t="shared" si="65"/>
        <v>127289.59084227215</v>
      </c>
      <c r="CN50" s="58">
        <f t="shared" si="65"/>
        <v>127603.52131249534</v>
      </c>
      <c r="CO50" s="58">
        <f t="shared" si="65"/>
        <v>127918.22601994782</v>
      </c>
      <c r="CP50" s="58">
        <f t="shared" si="65"/>
        <v>128233.70687410753</v>
      </c>
      <c r="CQ50" s="58">
        <f t="shared" si="65"/>
        <v>128549.96578916159</v>
      </c>
      <c r="CR50" s="58">
        <f t="shared" si="65"/>
        <v>128867.00468401809</v>
      </c>
      <c r="CS50" s="58">
        <f t="shared" si="65"/>
        <v>129184.82548231757</v>
      </c>
      <c r="CT50" s="58">
        <f t="shared" si="65"/>
        <v>129503.4301124449</v>
      </c>
      <c r="CU50" s="58">
        <f t="shared" ref="CU50:DZ50" si="66">CU39+CU49</f>
        <v>129822.8205075408</v>
      </c>
      <c r="CV50" s="58">
        <f t="shared" si="66"/>
        <v>130142.99860551383</v>
      </c>
      <c r="CW50" s="58">
        <f t="shared" si="66"/>
        <v>130463.96634905158</v>
      </c>
      <c r="CX50" s="58">
        <f t="shared" si="66"/>
        <v>130785.72568563311</v>
      </c>
      <c r="CY50" s="58">
        <f t="shared" si="66"/>
        <v>131108.27856754034</v>
      </c>
      <c r="CZ50" s="58">
        <f t="shared" si="66"/>
        <v>131431.62695187016</v>
      </c>
      <c r="DA50" s="58">
        <f t="shared" si="66"/>
        <v>131755.77280054631</v>
      </c>
      <c r="DB50" s="58">
        <f t="shared" si="66"/>
        <v>132080.71808033079</v>
      </c>
      <c r="DC50" s="58">
        <f t="shared" si="66"/>
        <v>132406.46476283646</v>
      </c>
      <c r="DD50" s="58">
        <f t="shared" si="66"/>
        <v>132733.01482453861</v>
      </c>
      <c r="DE50" s="58">
        <f t="shared" si="66"/>
        <v>133060.37024678709</v>
      </c>
      <c r="DF50" s="58">
        <f t="shared" si="66"/>
        <v>133388.53301581828</v>
      </c>
      <c r="DG50" s="58">
        <f t="shared" si="66"/>
        <v>133717.50512276706</v>
      </c>
      <c r="DH50" s="58">
        <f t="shared" si="66"/>
        <v>134047.28856367926</v>
      </c>
      <c r="DI50" s="58">
        <f t="shared" si="66"/>
        <v>134377.88533952311</v>
      </c>
      <c r="DJ50" s="58">
        <f t="shared" si="66"/>
        <v>134709.29745620204</v>
      </c>
      <c r="DK50" s="58">
        <f t="shared" si="66"/>
        <v>135041.52692456651</v>
      </c>
      <c r="DL50" s="58">
        <f t="shared" si="66"/>
        <v>135374.57576042632</v>
      </c>
      <c r="DM50" s="58">
        <f t="shared" si="66"/>
        <v>135708.44598456266</v>
      </c>
      <c r="DN50" s="58">
        <f t="shared" si="66"/>
        <v>136043.13962274071</v>
      </c>
      <c r="DO50" s="58">
        <f t="shared" si="66"/>
        <v>136378.65870572155</v>
      </c>
      <c r="DP50" s="58">
        <f t="shared" si="66"/>
        <v>136715.00526927478</v>
      </c>
      <c r="DQ50" s="58">
        <f t="shared" si="66"/>
        <v>137052.18135419069</v>
      </c>
      <c r="DR50" s="58">
        <f t="shared" si="66"/>
        <v>137390.18900629281</v>
      </c>
      <c r="DS50" s="58">
        <f t="shared" si="66"/>
        <v>137729.03027645004</v>
      </c>
      <c r="DT50" s="58">
        <f t="shared" si="66"/>
        <v>138068.70722058963</v>
      </c>
      <c r="DU50" s="58">
        <f t="shared" si="66"/>
        <v>138409.22189970882</v>
      </c>
      <c r="DV50" s="58">
        <f t="shared" si="66"/>
        <v>138750.57637988811</v>
      </c>
      <c r="DW50" s="58">
        <f t="shared" si="66"/>
        <v>139092.77273230354</v>
      </c>
      <c r="DX50" s="58">
        <f t="shared" si="66"/>
        <v>139435.8130332391</v>
      </c>
      <c r="DY50" s="58">
        <f t="shared" si="66"/>
        <v>139779.69936409959</v>
      </c>
      <c r="DZ50" s="58">
        <f t="shared" si="66"/>
        <v>140124.4338114229</v>
      </c>
      <c r="EA50" s="58">
        <f t="shared" ref="EA50:FF50" si="67">EA39+EA49</f>
        <v>140470.01846689321</v>
      </c>
      <c r="EB50" s="58">
        <f t="shared" si="67"/>
        <v>140816.45542735307</v>
      </c>
      <c r="EC50" s="58">
        <f t="shared" si="67"/>
        <v>141163.74679481643</v>
      </c>
      <c r="ED50" s="58">
        <f t="shared" si="67"/>
        <v>141511.89467648164</v>
      </c>
      <c r="EE50" s="58">
        <f t="shared" si="67"/>
        <v>141860.90118474362</v>
      </c>
    </row>
    <row r="52" spans="1:135" x14ac:dyDescent="0.25">
      <c r="A52" s="49" t="s">
        <v>239</v>
      </c>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row>
    <row r="53" spans="1:135" x14ac:dyDescent="0.25">
      <c r="A53" s="50" t="s">
        <v>240</v>
      </c>
      <c r="C53" s="51">
        <f>-'1. Inputs'!$B$54/12*C27*(1+'1. Inputs'!$B$55)^(C$2/12)</f>
        <v>0</v>
      </c>
      <c r="D53" s="51">
        <f>-'1. Inputs'!$B$54/12*D27*(1+'1. Inputs'!$B$55)^(D$2/12)</f>
        <v>0</v>
      </c>
      <c r="E53" s="51">
        <f>-'1. Inputs'!$B$54/12*E27*(1+'1. Inputs'!$B$55)^(E$2/12)</f>
        <v>0</v>
      </c>
      <c r="F53" s="51">
        <f>-'1. Inputs'!$B$54/12*F27*(1+'1. Inputs'!$B$55)^(F$2/12)</f>
        <v>0</v>
      </c>
      <c r="G53" s="51">
        <f>-'1. Inputs'!$B$54/12*G27*(1+'1. Inputs'!$B$55)^(G$2/12)</f>
        <v>0</v>
      </c>
      <c r="H53" s="51">
        <f>-'1. Inputs'!$B$54/12*H27*(1+'1. Inputs'!$B$55)^(H$2/12)</f>
        <v>0</v>
      </c>
      <c r="I53" s="51">
        <f>-'1. Inputs'!$B$54/12*I27*(1+'1. Inputs'!$B$55)^(I$2/12)</f>
        <v>0</v>
      </c>
      <c r="J53" s="51">
        <f>-'1. Inputs'!$B$54/12*J27*(1+'1. Inputs'!$B$55)^(J$2/12)</f>
        <v>0</v>
      </c>
      <c r="K53" s="51">
        <f>-'1. Inputs'!$B$54/12*K27*(1+'1. Inputs'!$B$55)^(K$2/12)</f>
        <v>0</v>
      </c>
      <c r="L53" s="51">
        <f>-'1. Inputs'!$B$54/12*L27*(1+'1. Inputs'!$B$55)^(L$2/12)</f>
        <v>0</v>
      </c>
      <c r="M53" s="51">
        <f>-'1. Inputs'!$B$54/12*M27*(1+'1. Inputs'!$B$55)^(M$2/12)</f>
        <v>0</v>
      </c>
      <c r="N53" s="51">
        <f>-'1. Inputs'!$B$54/12*N27*(1+'1. Inputs'!$B$55)^(N$2/12)</f>
        <v>0</v>
      </c>
      <c r="O53" s="51">
        <f>-'1. Inputs'!$B$54/12*O27*(1+'1. Inputs'!$B$55)^(O$2/12)</f>
        <v>0</v>
      </c>
      <c r="P53" s="51">
        <f>-'1. Inputs'!$B$54/12*P27*(1+'1. Inputs'!$B$55)^(P$2/12)</f>
        <v>0</v>
      </c>
      <c r="Q53" s="51">
        <f>-'1. Inputs'!$B$54/12*Q27*(1+'1. Inputs'!$B$55)^(Q$2/12)</f>
        <v>0</v>
      </c>
      <c r="R53" s="51">
        <f>-'1. Inputs'!$B$54/12*R27*(1+'1. Inputs'!$B$55)^(R$2/12)</f>
        <v>0</v>
      </c>
      <c r="S53" s="51">
        <f>-'1. Inputs'!$B$54/12*S27*(1+'1. Inputs'!$B$55)^(S$2/12)</f>
        <v>0</v>
      </c>
      <c r="T53" s="51">
        <f>-'1. Inputs'!$B$54/12*T27*(1+'1. Inputs'!$B$55)^(T$2/12)</f>
        <v>0</v>
      </c>
      <c r="U53" s="51">
        <f>-'1. Inputs'!$B$54/12*U27*(1+'1. Inputs'!$B$55)^(U$2/12)</f>
        <v>0</v>
      </c>
      <c r="V53" s="51">
        <f>-'1. Inputs'!$B$54/12*V27*(1+'1. Inputs'!$B$55)^(V$2/12)</f>
        <v>0</v>
      </c>
      <c r="W53" s="51">
        <f>-'1. Inputs'!$B$54/12*W27*(1+'1. Inputs'!$B$55)^(W$2/12)</f>
        <v>0</v>
      </c>
      <c r="X53" s="51">
        <f>-'1. Inputs'!$B$54/12*X27*(1+'1. Inputs'!$B$55)^(X$2/12)</f>
        <v>-526.54458104818923</v>
      </c>
      <c r="Y53" s="51">
        <f>-'1. Inputs'!$B$54/12*Y27*(1+'1. Inputs'!$B$55)^(Y$2/12)</f>
        <v>-527.84318203219868</v>
      </c>
      <c r="Z53" s="51">
        <f>-'1. Inputs'!$B$54/12*Z27*(1+'1. Inputs'!$B$55)^(Z$2/12)</f>
        <v>-529.14498571656111</v>
      </c>
      <c r="AA53" s="51">
        <f>-'1. Inputs'!$B$54/12*AA27*(1+'1. Inputs'!$B$55)^(AA$2/12)</f>
        <v>-530.44999999999993</v>
      </c>
      <c r="AB53" s="51">
        <f>-'1. Inputs'!$B$54/12*AB27*(1+'1. Inputs'!$B$55)^(AB$2/12)</f>
        <v>-531.75823280071836</v>
      </c>
      <c r="AC53" s="51">
        <f>-'1. Inputs'!$B$54/12*AC27*(1+'1. Inputs'!$B$55)^(AC$2/12)</f>
        <v>-533.06969205644839</v>
      </c>
      <c r="AD53" s="51">
        <f>-'1. Inputs'!$B$54/12*AD27*(1+'1. Inputs'!$B$55)^(AD$2/12)</f>
        <v>-534.38438572449832</v>
      </c>
      <c r="AE53" s="51">
        <f>-'1. Inputs'!$B$54/12*AE27*(1+'1. Inputs'!$B$55)^(AE$2/12)</f>
        <v>-535.70232178180186</v>
      </c>
      <c r="AF53" s="51">
        <f>-'1. Inputs'!$B$54/12*AF27*(1+'1. Inputs'!$B$55)^(AF$2/12)</f>
        <v>-537.0235082249651</v>
      </c>
      <c r="AG53" s="51">
        <f>-'1. Inputs'!$B$54/12*AG27*(1+'1. Inputs'!$B$55)^(AG$2/12)</f>
        <v>-538.34795307031675</v>
      </c>
      <c r="AH53" s="51">
        <f>-'1. Inputs'!$B$54/12*AH27*(1+'1. Inputs'!$B$55)^(AH$2/12)</f>
        <v>-539.67566435395554</v>
      </c>
      <c r="AI53" s="51">
        <f>-'1. Inputs'!$B$54/12*AI27*(1+'1. Inputs'!$B$55)^(AI$2/12)</f>
        <v>-541.00665013179969</v>
      </c>
      <c r="AJ53" s="51">
        <f>-'1. Inputs'!$B$54/12*AJ27*(1+'1. Inputs'!$B$55)^(AJ$2/12)</f>
        <v>-542.34091847963487</v>
      </c>
      <c r="AK53" s="51">
        <f>-'1. Inputs'!$B$54/12*AK27*(1+'1. Inputs'!$B$55)^(AK$2/12)</f>
        <v>-543.67847749316456</v>
      </c>
      <c r="AL53" s="51">
        <f>-'1. Inputs'!$B$54/12*AL27*(1+'1. Inputs'!$B$55)^(AL$2/12)</f>
        <v>-545.01933528805807</v>
      </c>
      <c r="AM53" s="51">
        <f>-'1. Inputs'!$B$54/12*AM27*(1+'1. Inputs'!$B$55)^(AM$2/12)</f>
        <v>-956.13612499999988</v>
      </c>
      <c r="AN53" s="51">
        <f>-'1. Inputs'!$B$54/12*AN27*(1+'1. Inputs'!$B$55)^(AN$2/12)</f>
        <v>-958.49421462329497</v>
      </c>
      <c r="AO53" s="51">
        <f>-'1. Inputs'!$B$54/12*AO27*(1+'1. Inputs'!$B$55)^(AO$2/12)</f>
        <v>-960.85811993174821</v>
      </c>
      <c r="AP53" s="51">
        <f>-'1. Inputs'!$B$54/12*AP27*(1+'1. Inputs'!$B$55)^(AP$2/12)</f>
        <v>-963.22785526840835</v>
      </c>
      <c r="AQ53" s="51">
        <f>-'1. Inputs'!$B$54/12*AQ27*(1+'1. Inputs'!$B$55)^(AQ$2/12)</f>
        <v>-965.6034350116978</v>
      </c>
      <c r="AR53" s="51">
        <f>-'1. Inputs'!$B$54/12*AR27*(1+'1. Inputs'!$B$55)^(AR$2/12)</f>
        <v>-967.98487357549959</v>
      </c>
      <c r="AS53" s="51">
        <f>-'1. Inputs'!$B$54/12*AS27*(1+'1. Inputs'!$B$55)^(AS$2/12)</f>
        <v>-970.37218540924596</v>
      </c>
      <c r="AT53" s="51">
        <f>-'1. Inputs'!$B$54/12*AT27*(1+'1. Inputs'!$B$55)^(AT$2/12)</f>
        <v>-972.76538499800495</v>
      </c>
      <c r="AU53" s="51">
        <f>-'1. Inputs'!$B$54/12*AU27*(1+'1. Inputs'!$B$55)^(AU$2/12)</f>
        <v>-975.16448686256888</v>
      </c>
      <c r="AV53" s="51">
        <f>-'1. Inputs'!$B$54/12*AV27*(1+'1. Inputs'!$B$55)^(AV$2/12)</f>
        <v>-977.56950555954199</v>
      </c>
      <c r="AW53" s="51">
        <f>-'1. Inputs'!$B$54/12*AW27*(1+'1. Inputs'!$B$55)^(AW$2/12)</f>
        <v>-979.98045568142925</v>
      </c>
      <c r="AX53" s="51">
        <f>-'1. Inputs'!$B$54/12*AX27*(1+'1. Inputs'!$B$55)^(AX$2/12)</f>
        <v>-982.39735185672464</v>
      </c>
      <c r="AY53" s="51">
        <f>-'1. Inputs'!$B$54/12*AY27*(1+'1. Inputs'!$B$55)^(AY$2/12)</f>
        <v>-984.82020874999978</v>
      </c>
      <c r="AZ53" s="51">
        <f>-'1. Inputs'!$B$54/12*AZ27*(1+'1. Inputs'!$B$55)^(AZ$2/12)</f>
        <v>-987.24904106199381</v>
      </c>
      <c r="BA53" s="51">
        <f>-'1. Inputs'!$B$54/12*BA27*(1+'1. Inputs'!$B$55)^(BA$2/12)</f>
        <v>-989.6838635297006</v>
      </c>
      <c r="BB53" s="51">
        <f>-'1. Inputs'!$B$54/12*BB27*(1+'1. Inputs'!$B$55)^(BB$2/12)</f>
        <v>-992.12469092646074</v>
      </c>
      <c r="BC53" s="51">
        <f>-'1. Inputs'!$B$54/12*BC27*(1+'1. Inputs'!$B$55)^(BC$2/12)</f>
        <v>-994.5715380620486</v>
      </c>
      <c r="BD53" s="51">
        <f>-'1. Inputs'!$B$54/12*BD27*(1+'1. Inputs'!$B$55)^(BD$2/12)</f>
        <v>-997.02441978276454</v>
      </c>
      <c r="BE53" s="51">
        <f>-'1. Inputs'!$B$54/12*BE27*(1+'1. Inputs'!$B$55)^(BE$2/12)</f>
        <v>-1427.8333585307478</v>
      </c>
      <c r="BF53" s="51">
        <f>-'1. Inputs'!$B$54/12*BF27*(1+'1. Inputs'!$B$55)^(BF$2/12)</f>
        <v>-1431.354780782779</v>
      </c>
      <c r="BG53" s="51">
        <f>-'1. Inputs'!$B$54/12*BG27*(1+'1. Inputs'!$B$55)^(BG$2/12)</f>
        <v>-1434.8848878120657</v>
      </c>
      <c r="BH53" s="51">
        <f>-'1. Inputs'!$B$54/12*BH27*(1+'1. Inputs'!$B$55)^(BH$2/12)</f>
        <v>-1438.4237010376119</v>
      </c>
      <c r="BI53" s="51">
        <f>-'1. Inputs'!$B$54/12*BI27*(1+'1. Inputs'!$B$55)^(BI$2/12)</f>
        <v>-1441.9712419312461</v>
      </c>
      <c r="BJ53" s="51">
        <f>-'1. Inputs'!$B$54/12*BJ27*(1+'1. Inputs'!$B$55)^(BJ$2/12)</f>
        <v>-1445.527532017752</v>
      </c>
      <c r="BK53" s="51">
        <f>-'1. Inputs'!$B$54/12*BK27*(1+'1. Inputs'!$B$55)^(BK$2/12)</f>
        <v>-1449.0925928749998</v>
      </c>
      <c r="BL53" s="51">
        <f>-'1. Inputs'!$B$54/12*BL27*(1+'1. Inputs'!$B$55)^(BL$2/12)</f>
        <v>-1452.6664461340768</v>
      </c>
      <c r="BM53" s="51">
        <f>-'1. Inputs'!$B$54/12*BM27*(1+'1. Inputs'!$B$55)^(BM$2/12)</f>
        <v>-1456.249113479417</v>
      </c>
      <c r="BN53" s="51">
        <f>-'1. Inputs'!$B$54/12*BN27*(1+'1. Inputs'!$B$55)^(BN$2/12)</f>
        <v>-1459.8406166489353</v>
      </c>
      <c r="BO53" s="51">
        <f>-'1. Inputs'!$B$54/12*BO27*(1+'1. Inputs'!$B$55)^(BO$2/12)</f>
        <v>-1463.4409774341575</v>
      </c>
      <c r="BP53" s="51">
        <f>-'1. Inputs'!$B$54/12*BP27*(1+'1. Inputs'!$B$55)^(BP$2/12)</f>
        <v>-1467.0502176803539</v>
      </c>
      <c r="BQ53" s="51">
        <f>-'1. Inputs'!$B$54/12*BQ27*(1+'1. Inputs'!$B$55)^(BQ$2/12)</f>
        <v>-1470.6683592866705</v>
      </c>
      <c r="BR53" s="51">
        <f>-'1. Inputs'!$B$54/12*BR27*(1+'1. Inputs'!$B$55)^(BR$2/12)</f>
        <v>-1474.2954242062622</v>
      </c>
      <c r="BS53" s="51">
        <f>-'1. Inputs'!$B$54/12*BS27*(1+'1. Inputs'!$B$55)^(BS$2/12)</f>
        <v>-1477.9314344464278</v>
      </c>
      <c r="BT53" s="51">
        <f>-'1. Inputs'!$B$54/12*BT27*(1+'1. Inputs'!$B$55)^(BT$2/12)</f>
        <v>-1481.5764120687402</v>
      </c>
      <c r="BU53" s="51">
        <f>-'1. Inputs'!$B$54/12*BU27*(1+'1. Inputs'!$B$55)^(BU$2/12)</f>
        <v>-1485.2303791891836</v>
      </c>
      <c r="BV53" s="51">
        <f>-'1. Inputs'!$B$54/12*BV27*(1+'1. Inputs'!$B$55)^(BV$2/12)</f>
        <v>-1488.8933579782847</v>
      </c>
      <c r="BW53" s="51">
        <f>-'1. Inputs'!$B$54/12*BW27*(1+'1. Inputs'!$B$55)^(BW$2/12)</f>
        <v>-1492.56537066125</v>
      </c>
      <c r="BX53" s="51">
        <f>-'1. Inputs'!$B$54/12*BX27*(1+'1. Inputs'!$B$55)^(BX$2/12)</f>
        <v>-1496.2464395180991</v>
      </c>
      <c r="BY53" s="51">
        <f>-'1. Inputs'!$B$54/12*BY27*(1+'1. Inputs'!$B$55)^(BY$2/12)</f>
        <v>-1499.9365868837997</v>
      </c>
      <c r="BZ53" s="51">
        <f>-'1. Inputs'!$B$54/12*BZ27*(1+'1. Inputs'!$B$55)^(BZ$2/12)</f>
        <v>-1503.6358351484034</v>
      </c>
      <c r="CA53" s="51">
        <f>-'1. Inputs'!$B$54/12*CA27*(1+'1. Inputs'!$B$55)^(CA$2/12)</f>
        <v>-1507.3442067571823</v>
      </c>
      <c r="CB53" s="51">
        <f>-'1. Inputs'!$B$54/12*CB27*(1+'1. Inputs'!$B$55)^(CB$2/12)</f>
        <v>-1511.0617242107646</v>
      </c>
      <c r="CC53" s="51">
        <f>-'1. Inputs'!$B$54/12*CC27*(1+'1. Inputs'!$B$55)^(CC$2/12)</f>
        <v>-1514.7884100652707</v>
      </c>
      <c r="CD53" s="51">
        <f>-'1. Inputs'!$B$54/12*CD27*(1+'1. Inputs'!$B$55)^(CD$2/12)</f>
        <v>-1518.5242869324502</v>
      </c>
      <c r="CE53" s="51">
        <f>-'1. Inputs'!$B$54/12*CE27*(1+'1. Inputs'!$B$55)^(CE$2/12)</f>
        <v>-1522.2693774798206</v>
      </c>
      <c r="CF53" s="51">
        <f>-'1. Inputs'!$B$54/12*CF27*(1+'1. Inputs'!$B$55)^(CF$2/12)</f>
        <v>-1526.0237044308026</v>
      </c>
      <c r="CG53" s="51">
        <f>-'1. Inputs'!$B$54/12*CG27*(1+'1. Inputs'!$B$55)^(CG$2/12)</f>
        <v>-1529.7872905648592</v>
      </c>
      <c r="CH53" s="51">
        <f>-'1. Inputs'!$B$54/12*CH27*(1+'1. Inputs'!$B$55)^(CH$2/12)</f>
        <v>-1533.5601587176334</v>
      </c>
      <c r="CI53" s="51">
        <f>-'1. Inputs'!$B$54/12*CI27*(1+'1. Inputs'!$B$55)^(CI$2/12)</f>
        <v>-1537.3423317810875</v>
      </c>
      <c r="CJ53" s="51">
        <f>-'1. Inputs'!$B$54/12*CJ27*(1+'1. Inputs'!$B$55)^(CJ$2/12)</f>
        <v>-1541.1338327036422</v>
      </c>
      <c r="CK53" s="51">
        <f>-'1. Inputs'!$B$54/12*CK27*(1+'1. Inputs'!$B$55)^(CK$2/12)</f>
        <v>-1544.9346844903137</v>
      </c>
      <c r="CL53" s="51">
        <f>-'1. Inputs'!$B$54/12*CL27*(1+'1. Inputs'!$B$55)^(CL$2/12)</f>
        <v>-1548.7449102028556</v>
      </c>
      <c r="CM53" s="51">
        <f>-'1. Inputs'!$B$54/12*CM27*(1+'1. Inputs'!$B$55)^(CM$2/12)</f>
        <v>-1552.5645329598979</v>
      </c>
      <c r="CN53" s="51">
        <f>-'1. Inputs'!$B$54/12*CN27*(1+'1. Inputs'!$B$55)^(CN$2/12)</f>
        <v>-1556.3935759370875</v>
      </c>
      <c r="CO53" s="51">
        <f>-'1. Inputs'!$B$54/12*CO27*(1+'1. Inputs'!$B$55)^(CO$2/12)</f>
        <v>-1560.2320623672285</v>
      </c>
      <c r="CP53" s="51">
        <f>-'1. Inputs'!$B$54/12*CP27*(1+'1. Inputs'!$B$55)^(CP$2/12)</f>
        <v>-1564.0800155404238</v>
      </c>
      <c r="CQ53" s="51">
        <f>-'1. Inputs'!$B$54/12*CQ27*(1+'1. Inputs'!$B$55)^(CQ$2/12)</f>
        <v>-1567.9374588042153</v>
      </c>
      <c r="CR53" s="51">
        <f>-'1. Inputs'!$B$54/12*CR27*(1+'1. Inputs'!$B$55)^(CR$2/12)</f>
        <v>-1571.8044155637267</v>
      </c>
      <c r="CS53" s="51">
        <f>-'1. Inputs'!$B$54/12*CS27*(1+'1. Inputs'!$B$55)^(CS$2/12)</f>
        <v>-1575.6809092818048</v>
      </c>
      <c r="CT53" s="51">
        <f>-'1. Inputs'!$B$54/12*CT27*(1+'1. Inputs'!$B$55)^(CT$2/12)</f>
        <v>-1579.5669634791623</v>
      </c>
      <c r="CU53" s="51">
        <f>-'1. Inputs'!$B$54/12*CU27*(1+'1. Inputs'!$B$55)^(CU$2/12)</f>
        <v>-1583.4626017345199</v>
      </c>
      <c r="CV53" s="51">
        <f>-'1. Inputs'!$B$54/12*CV27*(1+'1. Inputs'!$B$55)^(CV$2/12)</f>
        <v>-1587.3678476847517</v>
      </c>
      <c r="CW53" s="51">
        <f>-'1. Inputs'!$B$54/12*CW27*(1+'1. Inputs'!$B$55)^(CW$2/12)</f>
        <v>-1591.282725025023</v>
      </c>
      <c r="CX53" s="51">
        <f>-'1. Inputs'!$B$54/12*CX27*(1+'1. Inputs'!$B$55)^(CX$2/12)</f>
        <v>-1595.2072575089412</v>
      </c>
      <c r="CY53" s="51">
        <f>-'1. Inputs'!$B$54/12*CY27*(1+'1. Inputs'!$B$55)^(CY$2/12)</f>
        <v>-1599.1414689486949</v>
      </c>
      <c r="CZ53" s="51">
        <f>-'1. Inputs'!$B$54/12*CZ27*(1+'1. Inputs'!$B$55)^(CZ$2/12)</f>
        <v>-1603.0853832152</v>
      </c>
      <c r="DA53" s="51">
        <f>-'1. Inputs'!$B$54/12*DA27*(1+'1. Inputs'!$B$55)^(DA$2/12)</f>
        <v>-1607.0390242382457</v>
      </c>
      <c r="DB53" s="51">
        <f>-'1. Inputs'!$B$54/12*DB27*(1+'1. Inputs'!$B$55)^(DB$2/12)</f>
        <v>-1611.0024160066366</v>
      </c>
      <c r="DC53" s="51">
        <f>-'1. Inputs'!$B$54/12*DC27*(1+'1. Inputs'!$B$55)^(DC$2/12)</f>
        <v>-1614.9755825683417</v>
      </c>
      <c r="DD53" s="51">
        <f>-'1. Inputs'!$B$54/12*DD27*(1+'1. Inputs'!$B$55)^(DD$2/12)</f>
        <v>-1618.9585480306387</v>
      </c>
      <c r="DE53" s="51">
        <f>-'1. Inputs'!$B$54/12*DE27*(1+'1. Inputs'!$B$55)^(DE$2/12)</f>
        <v>-1622.9513365602591</v>
      </c>
      <c r="DF53" s="51">
        <f>-'1. Inputs'!$B$54/12*DF27*(1+'1. Inputs'!$B$55)^(DF$2/12)</f>
        <v>-1626.9539723835371</v>
      </c>
      <c r="DG53" s="51">
        <f>-'1. Inputs'!$B$54/12*DG27*(1+'1. Inputs'!$B$55)^(DG$2/12)</f>
        <v>-1630.9664797865555</v>
      </c>
      <c r="DH53" s="51">
        <f>-'1. Inputs'!$B$54/12*DH27*(1+'1. Inputs'!$B$55)^(DH$2/12)</f>
        <v>-1634.9888831152941</v>
      </c>
      <c r="DI53" s="51">
        <f>-'1. Inputs'!$B$54/12*DI27*(1+'1. Inputs'!$B$55)^(DI$2/12)</f>
        <v>-1639.0212067757736</v>
      </c>
      <c r="DJ53" s="51">
        <f>-'1. Inputs'!$B$54/12*DJ27*(1+'1. Inputs'!$B$55)^(DJ$2/12)</f>
        <v>-1643.0634752342094</v>
      </c>
      <c r="DK53" s="51">
        <f>-'1. Inputs'!$B$54/12*DK27*(1+'1. Inputs'!$B$55)^(DK$2/12)</f>
        <v>-1647.1157130171557</v>
      </c>
      <c r="DL53" s="51">
        <f>-'1. Inputs'!$B$54/12*DL27*(1+'1. Inputs'!$B$55)^(DL$2/12)</f>
        <v>-1651.1779447116562</v>
      </c>
      <c r="DM53" s="51">
        <f>-'1. Inputs'!$B$54/12*DM27*(1+'1. Inputs'!$B$55)^(DM$2/12)</f>
        <v>-1655.2501949653931</v>
      </c>
      <c r="DN53" s="51">
        <f>-'1. Inputs'!$B$54/12*DN27*(1+'1. Inputs'!$B$55)^(DN$2/12)</f>
        <v>-1659.3324884868357</v>
      </c>
      <c r="DO53" s="51">
        <f>-'1. Inputs'!$B$54/12*DO27*(1+'1. Inputs'!$B$55)^(DO$2/12)</f>
        <v>-1663.4248500453921</v>
      </c>
      <c r="DP53" s="51">
        <f>-'1. Inputs'!$B$54/12*DP27*(1+'1. Inputs'!$B$55)^(DP$2/12)</f>
        <v>-1667.5273044715577</v>
      </c>
      <c r="DQ53" s="51">
        <f>-'1. Inputs'!$B$54/12*DQ27*(1+'1. Inputs'!$B$55)^(DQ$2/12)</f>
        <v>-1671.6398766570669</v>
      </c>
      <c r="DR53" s="51">
        <f>-'1. Inputs'!$B$54/12*DR27*(1+'1. Inputs'!$B$55)^(DR$2/12)</f>
        <v>-1675.7625915550434</v>
      </c>
      <c r="DS53" s="51">
        <f>-'1. Inputs'!$B$54/12*DS27*(1+'1. Inputs'!$B$55)^(DS$2/12)</f>
        <v>-1679.8954741801522</v>
      </c>
      <c r="DT53" s="51">
        <f>-'1. Inputs'!$B$54/12*DT27*(1+'1. Inputs'!$B$55)^(DT$2/12)</f>
        <v>-1684.0385496087531</v>
      </c>
      <c r="DU53" s="51">
        <f>-'1. Inputs'!$B$54/12*DU27*(1+'1. Inputs'!$B$55)^(DU$2/12)</f>
        <v>-1688.1918429790471</v>
      </c>
      <c r="DV53" s="51">
        <f>-'1. Inputs'!$B$54/12*DV27*(1+'1. Inputs'!$B$55)^(DV$2/12)</f>
        <v>-1692.3553794912357</v>
      </c>
      <c r="DW53" s="51">
        <f>-'1. Inputs'!$B$54/12*DW27*(1+'1. Inputs'!$B$55)^(DW$2/12)</f>
        <v>-1696.5291844076705</v>
      </c>
      <c r="DX53" s="51">
        <f>-'1. Inputs'!$B$54/12*DX27*(1+'1. Inputs'!$B$55)^(DX$2/12)</f>
        <v>-1700.7132830530059</v>
      </c>
      <c r="DY53" s="51">
        <f>-'1. Inputs'!$B$54/12*DY27*(1+'1. Inputs'!$B$55)^(DY$2/12)</f>
        <v>-1704.9077008143549</v>
      </c>
      <c r="DZ53" s="51">
        <f>-'1. Inputs'!$B$54/12*DZ27*(1+'1. Inputs'!$B$55)^(DZ$2/12)</f>
        <v>-1709.1124631414409</v>
      </c>
      <c r="EA53" s="51">
        <f>-'1. Inputs'!$B$54/12*EA27*(1+'1. Inputs'!$B$55)^(EA$2/12)</f>
        <v>-1713.3275955467539</v>
      </c>
      <c r="EB53" s="51">
        <f>-'1. Inputs'!$B$54/12*EB27*(1+'1. Inputs'!$B$55)^(EB$2/12)</f>
        <v>-1717.5531236057045</v>
      </c>
      <c r="EC53" s="51">
        <f>-'1. Inputs'!$B$54/12*EC27*(1+'1. Inputs'!$B$55)^(EC$2/12)</f>
        <v>-1721.7890729567789</v>
      </c>
      <c r="ED53" s="51">
        <f>-'1. Inputs'!$B$54/12*ED27*(1+'1. Inputs'!$B$55)^(ED$2/12)</f>
        <v>-1726.035469301695</v>
      </c>
      <c r="EE53" s="51">
        <f>-'1. Inputs'!$B$54/12*EE27*(1+'1. Inputs'!$B$55)^(EE$2/12)</f>
        <v>-1730.2923384055568</v>
      </c>
    </row>
    <row r="54" spans="1:135" x14ac:dyDescent="0.25">
      <c r="A54" s="50" t="s">
        <v>241</v>
      </c>
      <c r="C54" s="51">
        <f>-C29*'1. Inputs'!$B$38</f>
        <v>0</v>
      </c>
      <c r="D54" s="51">
        <f>-D29*'1. Inputs'!$B$38</f>
        <v>0</v>
      </c>
      <c r="E54" s="51">
        <f>-E29*'1. Inputs'!$B$38</f>
        <v>0</v>
      </c>
      <c r="F54" s="51">
        <f>-F29*'1. Inputs'!$B$38</f>
        <v>0</v>
      </c>
      <c r="G54" s="51">
        <f>-G29*'1. Inputs'!$B$38</f>
        <v>0</v>
      </c>
      <c r="H54" s="51">
        <f>-H29*'1. Inputs'!$B$38</f>
        <v>0</v>
      </c>
      <c r="I54" s="51">
        <f>-I29*'1. Inputs'!$B$38</f>
        <v>0</v>
      </c>
      <c r="J54" s="51">
        <f>-J29*'1. Inputs'!$B$38</f>
        <v>0</v>
      </c>
      <c r="K54" s="51">
        <f>-K29*'1. Inputs'!$B$38</f>
        <v>0</v>
      </c>
      <c r="L54" s="51">
        <f>-L29*'1. Inputs'!$B$38</f>
        <v>0</v>
      </c>
      <c r="M54" s="51">
        <f>-M29*'1. Inputs'!$B$38</f>
        <v>0</v>
      </c>
      <c r="N54" s="51">
        <f>-N29*'1. Inputs'!$B$38</f>
        <v>0</v>
      </c>
      <c r="O54" s="51">
        <f>-O29*'1. Inputs'!$B$38</f>
        <v>0</v>
      </c>
      <c r="P54" s="51">
        <f>-P29*'1. Inputs'!$B$38</f>
        <v>0</v>
      </c>
      <c r="Q54" s="51">
        <f>-Q29*'1. Inputs'!$B$38</f>
        <v>0</v>
      </c>
      <c r="R54" s="51">
        <f>-R29*'1. Inputs'!$B$38</f>
        <v>0</v>
      </c>
      <c r="S54" s="51">
        <f>-S29*'1. Inputs'!$B$38</f>
        <v>0</v>
      </c>
      <c r="T54" s="51">
        <f>-T29*'1. Inputs'!$B$38</f>
        <v>0</v>
      </c>
      <c r="U54" s="51">
        <f>-U29*'1. Inputs'!$B$38</f>
        <v>0</v>
      </c>
      <c r="V54" s="51">
        <f>-V29*'1. Inputs'!$B$38</f>
        <v>0</v>
      </c>
      <c r="W54" s="51">
        <f>-W29*'1. Inputs'!$B$38</f>
        <v>0</v>
      </c>
      <c r="X54" s="51">
        <f>-X29*'1. Inputs'!$B$38</f>
        <v>-60000</v>
      </c>
      <c r="Y54" s="51">
        <f>-Y29*'1. Inputs'!$B$38</f>
        <v>-20000</v>
      </c>
      <c r="Z54" s="51">
        <f>-Z29*'1. Inputs'!$B$38</f>
        <v>-20000</v>
      </c>
      <c r="AA54" s="51">
        <f>-AA29*'1. Inputs'!$B$38</f>
        <v>-20000</v>
      </c>
      <c r="AB54" s="51">
        <f>-AB29*'1. Inputs'!$B$38</f>
        <v>-20000</v>
      </c>
      <c r="AC54" s="51">
        <f>-AC29*'1. Inputs'!$B$38</f>
        <v>-20000</v>
      </c>
      <c r="AD54" s="51">
        <f>-AD29*'1. Inputs'!$B$38</f>
        <v>-20000</v>
      </c>
      <c r="AE54" s="51">
        <f>-AE29*'1. Inputs'!$B$38</f>
        <v>-10000</v>
      </c>
      <c r="AF54" s="51">
        <f>-AF29*'1. Inputs'!$B$38</f>
        <v>0</v>
      </c>
      <c r="AG54" s="51">
        <f>-AG29*'1. Inputs'!$B$38</f>
        <v>0</v>
      </c>
      <c r="AH54" s="51">
        <f>-AH29*'1. Inputs'!$B$38</f>
        <v>0</v>
      </c>
      <c r="AI54" s="51">
        <f>-AI29*'1. Inputs'!$B$38</f>
        <v>0</v>
      </c>
      <c r="AJ54" s="51">
        <f>-AJ29*'1. Inputs'!$B$38</f>
        <v>0</v>
      </c>
      <c r="AK54" s="51">
        <f>-AK29*'1. Inputs'!$B$38</f>
        <v>0</v>
      </c>
      <c r="AL54" s="51">
        <f>-AL29*'1. Inputs'!$B$38</f>
        <v>0</v>
      </c>
      <c r="AM54" s="51">
        <f>-AM29*'1. Inputs'!$B$38</f>
        <v>-60000</v>
      </c>
      <c r="AN54" s="51">
        <f>-AN29*'1. Inputs'!$B$38</f>
        <v>-20000</v>
      </c>
      <c r="AO54" s="51">
        <f>-AO29*'1. Inputs'!$B$38</f>
        <v>-20000</v>
      </c>
      <c r="AP54" s="51">
        <f>-AP29*'1. Inputs'!$B$38</f>
        <v>-20000</v>
      </c>
      <c r="AQ54" s="51">
        <f>-AQ29*'1. Inputs'!$B$38</f>
        <v>-20000</v>
      </c>
      <c r="AR54" s="51">
        <f>-AR29*'1. Inputs'!$B$38</f>
        <v>-2500</v>
      </c>
      <c r="AS54" s="51">
        <f>-AS29*'1. Inputs'!$B$38</f>
        <v>0</v>
      </c>
      <c r="AT54" s="51">
        <f>-AT29*'1. Inputs'!$B$38</f>
        <v>0</v>
      </c>
      <c r="AU54" s="51">
        <f>-AU29*'1. Inputs'!$B$38</f>
        <v>0</v>
      </c>
      <c r="AV54" s="51">
        <f>-AV29*'1. Inputs'!$B$38</f>
        <v>0</v>
      </c>
      <c r="AW54" s="51">
        <f>-AW29*'1. Inputs'!$B$38</f>
        <v>0</v>
      </c>
      <c r="AX54" s="51">
        <f>-AX29*'1. Inputs'!$B$38</f>
        <v>0</v>
      </c>
      <c r="AY54" s="51">
        <f>-AY29*'1. Inputs'!$B$38</f>
        <v>0</v>
      </c>
      <c r="AZ54" s="51">
        <f>-AZ29*'1. Inputs'!$B$38</f>
        <v>0</v>
      </c>
      <c r="BA54" s="51">
        <f>-BA29*'1. Inputs'!$B$38</f>
        <v>0</v>
      </c>
      <c r="BB54" s="51">
        <f>-BB29*'1. Inputs'!$B$38</f>
        <v>0</v>
      </c>
      <c r="BC54" s="51">
        <f>-BC29*'1. Inputs'!$B$38</f>
        <v>0</v>
      </c>
      <c r="BD54" s="51">
        <f>-BD29*'1. Inputs'!$B$38</f>
        <v>0</v>
      </c>
      <c r="BE54" s="51">
        <f>-BE29*'1. Inputs'!$B$38</f>
        <v>-60000</v>
      </c>
      <c r="BF54" s="51">
        <f>-BF29*'1. Inputs'!$B$38</f>
        <v>-20000</v>
      </c>
      <c r="BG54" s="51">
        <f>-BG29*'1. Inputs'!$B$38</f>
        <v>-20000</v>
      </c>
      <c r="BH54" s="51">
        <f>-BH29*'1. Inputs'!$B$38</f>
        <v>-20000</v>
      </c>
      <c r="BI54" s="51">
        <f>-BI29*'1. Inputs'!$B$38</f>
        <v>-20000</v>
      </c>
      <c r="BJ54" s="51">
        <f>-BJ29*'1. Inputs'!$B$38</f>
        <v>-2500</v>
      </c>
      <c r="BK54" s="51">
        <f>-BK29*'1. Inputs'!$B$38</f>
        <v>0</v>
      </c>
      <c r="BL54" s="51">
        <f>-BL29*'1. Inputs'!$B$38</f>
        <v>0</v>
      </c>
      <c r="BM54" s="51">
        <f>-BM29*'1. Inputs'!$B$38</f>
        <v>0</v>
      </c>
      <c r="BN54" s="51">
        <f>-BN29*'1. Inputs'!$B$38</f>
        <v>0</v>
      </c>
      <c r="BO54" s="51">
        <f>-BO29*'1. Inputs'!$B$38</f>
        <v>0</v>
      </c>
      <c r="BP54" s="51">
        <f>-BP29*'1. Inputs'!$B$38</f>
        <v>0</v>
      </c>
      <c r="BQ54" s="51">
        <f>-BQ29*'1. Inputs'!$B$38</f>
        <v>0</v>
      </c>
      <c r="BR54" s="51">
        <f>-BR29*'1. Inputs'!$B$38</f>
        <v>0</v>
      </c>
      <c r="BS54" s="51">
        <f>-BS29*'1. Inputs'!$B$38</f>
        <v>0</v>
      </c>
      <c r="BT54" s="51">
        <f>-BT29*'1. Inputs'!$B$38</f>
        <v>0</v>
      </c>
      <c r="BU54" s="51">
        <f>-BU29*'1. Inputs'!$B$38</f>
        <v>0</v>
      </c>
      <c r="BV54" s="51">
        <f>-BV29*'1. Inputs'!$B$38</f>
        <v>0</v>
      </c>
      <c r="BW54" s="51">
        <f>-BW29*'1. Inputs'!$B$38</f>
        <v>0</v>
      </c>
      <c r="BX54" s="51">
        <f>-BX29*'1. Inputs'!$B$38</f>
        <v>0</v>
      </c>
      <c r="BY54" s="51">
        <f>-BY29*'1. Inputs'!$B$38</f>
        <v>0</v>
      </c>
      <c r="BZ54" s="51">
        <f>-BZ29*'1. Inputs'!$B$38</f>
        <v>0</v>
      </c>
      <c r="CA54" s="51">
        <f>-CA29*'1. Inputs'!$B$38</f>
        <v>0</v>
      </c>
      <c r="CB54" s="51">
        <f>-CB29*'1. Inputs'!$B$38</f>
        <v>0</v>
      </c>
      <c r="CC54" s="51">
        <f>-CC29*'1. Inputs'!$B$38</f>
        <v>0</v>
      </c>
      <c r="CD54" s="51">
        <f>-CD29*'1. Inputs'!$B$38</f>
        <v>0</v>
      </c>
      <c r="CE54" s="51">
        <f>-CE29*'1. Inputs'!$B$38</f>
        <v>0</v>
      </c>
      <c r="CF54" s="51">
        <f>-CF29*'1. Inputs'!$B$38</f>
        <v>0</v>
      </c>
      <c r="CG54" s="51">
        <f>-CG29*'1. Inputs'!$B$38</f>
        <v>0</v>
      </c>
      <c r="CH54" s="51">
        <f>-CH29*'1. Inputs'!$B$38</f>
        <v>0</v>
      </c>
      <c r="CI54" s="51">
        <f>-CI29*'1. Inputs'!$B$38</f>
        <v>0</v>
      </c>
      <c r="CJ54" s="51">
        <f>-CJ29*'1. Inputs'!$B$38</f>
        <v>0</v>
      </c>
      <c r="CK54" s="51">
        <f>-CK29*'1. Inputs'!$B$38</f>
        <v>0</v>
      </c>
      <c r="CL54" s="51">
        <f>-CL29*'1. Inputs'!$B$38</f>
        <v>0</v>
      </c>
      <c r="CM54" s="51">
        <f>-CM29*'1. Inputs'!$B$38</f>
        <v>0</v>
      </c>
      <c r="CN54" s="51">
        <f>-CN29*'1. Inputs'!$B$38</f>
        <v>0</v>
      </c>
      <c r="CO54" s="51">
        <f>-CO29*'1. Inputs'!$B$38</f>
        <v>0</v>
      </c>
      <c r="CP54" s="51">
        <f>-CP29*'1. Inputs'!$B$38</f>
        <v>0</v>
      </c>
      <c r="CQ54" s="51">
        <f>-CQ29*'1. Inputs'!$B$38</f>
        <v>0</v>
      </c>
      <c r="CR54" s="51">
        <f>-CR29*'1. Inputs'!$B$38</f>
        <v>0</v>
      </c>
      <c r="CS54" s="51">
        <f>-CS29*'1. Inputs'!$B$38</f>
        <v>0</v>
      </c>
      <c r="CT54" s="51">
        <f>-CT29*'1. Inputs'!$B$38</f>
        <v>0</v>
      </c>
      <c r="CU54" s="51">
        <f>-CU29*'1. Inputs'!$B$38</f>
        <v>0</v>
      </c>
      <c r="CV54" s="51">
        <f>-CV29*'1. Inputs'!$B$38</f>
        <v>0</v>
      </c>
      <c r="CW54" s="51">
        <f>-CW29*'1. Inputs'!$B$38</f>
        <v>0</v>
      </c>
      <c r="CX54" s="51">
        <f>-CX29*'1. Inputs'!$B$38</f>
        <v>0</v>
      </c>
      <c r="CY54" s="51">
        <f>-CY29*'1. Inputs'!$B$38</f>
        <v>0</v>
      </c>
      <c r="CZ54" s="51">
        <f>-CZ29*'1. Inputs'!$B$38</f>
        <v>0</v>
      </c>
      <c r="DA54" s="51">
        <f>-DA29*'1. Inputs'!$B$38</f>
        <v>0</v>
      </c>
      <c r="DB54" s="51">
        <f>-DB29*'1. Inputs'!$B$38</f>
        <v>0</v>
      </c>
      <c r="DC54" s="51">
        <f>-DC29*'1. Inputs'!$B$38</f>
        <v>0</v>
      </c>
      <c r="DD54" s="51">
        <f>-DD29*'1. Inputs'!$B$38</f>
        <v>0</v>
      </c>
      <c r="DE54" s="51">
        <f>-DE29*'1. Inputs'!$B$38</f>
        <v>0</v>
      </c>
      <c r="DF54" s="51">
        <f>-DF29*'1. Inputs'!$B$38</f>
        <v>0</v>
      </c>
      <c r="DG54" s="51">
        <f>-DG29*'1. Inputs'!$B$38</f>
        <v>0</v>
      </c>
      <c r="DH54" s="51">
        <f>-DH29*'1. Inputs'!$B$38</f>
        <v>0</v>
      </c>
      <c r="DI54" s="51">
        <f>-DI29*'1. Inputs'!$B$38</f>
        <v>0</v>
      </c>
      <c r="DJ54" s="51">
        <f>-DJ29*'1. Inputs'!$B$38</f>
        <v>0</v>
      </c>
      <c r="DK54" s="51">
        <f>-DK29*'1. Inputs'!$B$38</f>
        <v>0</v>
      </c>
      <c r="DL54" s="51">
        <f>-DL29*'1. Inputs'!$B$38</f>
        <v>0</v>
      </c>
      <c r="DM54" s="51">
        <f>-DM29*'1. Inputs'!$B$38</f>
        <v>0</v>
      </c>
      <c r="DN54" s="51">
        <f>-DN29*'1. Inputs'!$B$38</f>
        <v>0</v>
      </c>
      <c r="DO54" s="51">
        <f>-DO29*'1. Inputs'!$B$38</f>
        <v>0</v>
      </c>
      <c r="DP54" s="51">
        <f>-DP29*'1. Inputs'!$B$38</f>
        <v>0</v>
      </c>
      <c r="DQ54" s="51">
        <f>-DQ29*'1. Inputs'!$B$38</f>
        <v>0</v>
      </c>
      <c r="DR54" s="51">
        <f>-DR29*'1. Inputs'!$B$38</f>
        <v>0</v>
      </c>
      <c r="DS54" s="51">
        <f>-DS29*'1. Inputs'!$B$38</f>
        <v>0</v>
      </c>
      <c r="DT54" s="51">
        <f>-DT29*'1. Inputs'!$B$38</f>
        <v>0</v>
      </c>
      <c r="DU54" s="51">
        <f>-DU29*'1. Inputs'!$B$38</f>
        <v>0</v>
      </c>
      <c r="DV54" s="51">
        <f>-DV29*'1. Inputs'!$B$38</f>
        <v>0</v>
      </c>
      <c r="DW54" s="51">
        <f>-DW29*'1. Inputs'!$B$38</f>
        <v>0</v>
      </c>
      <c r="DX54" s="51">
        <f>-DX29*'1. Inputs'!$B$38</f>
        <v>0</v>
      </c>
      <c r="DY54" s="51">
        <f>-DY29*'1. Inputs'!$B$38</f>
        <v>0</v>
      </c>
      <c r="DZ54" s="51">
        <f>-DZ29*'1. Inputs'!$B$38</f>
        <v>0</v>
      </c>
      <c r="EA54" s="51">
        <f>-EA29*'1. Inputs'!$B$38</f>
        <v>0</v>
      </c>
      <c r="EB54" s="51">
        <f>-EB29*'1. Inputs'!$B$38</f>
        <v>0</v>
      </c>
      <c r="EC54" s="51">
        <f>-EC29*'1. Inputs'!$B$38</f>
        <v>0</v>
      </c>
      <c r="ED54" s="51">
        <f>-ED29*'1. Inputs'!$B$38</f>
        <v>0</v>
      </c>
      <c r="EE54" s="51">
        <f>-EE29*'1. Inputs'!$B$38</f>
        <v>0</v>
      </c>
    </row>
    <row r="55" spans="1:135" x14ac:dyDescent="0.25">
      <c r="A55" s="50" t="s">
        <v>242</v>
      </c>
      <c r="C55" s="51">
        <f>-C29*C32*'1. Inputs'!$B$32*'1. Inputs'!$B$40</f>
        <v>0</v>
      </c>
      <c r="D55" s="51">
        <f>-D29*D32*'1. Inputs'!$B$32*'1. Inputs'!$B$40</f>
        <v>0</v>
      </c>
      <c r="E55" s="51">
        <f>-E29*E32*'1. Inputs'!$B$32*'1. Inputs'!$B$40</f>
        <v>0</v>
      </c>
      <c r="F55" s="51">
        <f>-F29*F32*'1. Inputs'!$B$32*'1. Inputs'!$B$40</f>
        <v>0</v>
      </c>
      <c r="G55" s="51">
        <f>-G29*G32*'1. Inputs'!$B$32*'1. Inputs'!$B$40</f>
        <v>0</v>
      </c>
      <c r="H55" s="51">
        <f>-H29*H32*'1. Inputs'!$B$32*'1. Inputs'!$B$40</f>
        <v>0</v>
      </c>
      <c r="I55" s="51">
        <f>-I29*I32*'1. Inputs'!$B$32*'1. Inputs'!$B$40</f>
        <v>0</v>
      </c>
      <c r="J55" s="51">
        <f>-J29*J32*'1. Inputs'!$B$32*'1. Inputs'!$B$40</f>
        <v>0</v>
      </c>
      <c r="K55" s="51">
        <f>-K29*K32*'1. Inputs'!$B$32*'1. Inputs'!$B$40</f>
        <v>0</v>
      </c>
      <c r="L55" s="51">
        <f>-L29*L32*'1. Inputs'!$B$32*'1. Inputs'!$B$40</f>
        <v>0</v>
      </c>
      <c r="M55" s="51">
        <f>-M29*M32*'1. Inputs'!$B$32*'1. Inputs'!$B$40</f>
        <v>0</v>
      </c>
      <c r="N55" s="51">
        <f>-N29*N32*'1. Inputs'!$B$32*'1. Inputs'!$B$40</f>
        <v>0</v>
      </c>
      <c r="O55" s="51">
        <f>-O29*O32*'1. Inputs'!$B$32*'1. Inputs'!$B$40</f>
        <v>0</v>
      </c>
      <c r="P55" s="51">
        <f>-P29*P32*'1. Inputs'!$B$32*'1. Inputs'!$B$40</f>
        <v>0</v>
      </c>
      <c r="Q55" s="51">
        <f>-Q29*Q32*'1. Inputs'!$B$32*'1. Inputs'!$B$40</f>
        <v>0</v>
      </c>
      <c r="R55" s="51">
        <f>-R29*R32*'1. Inputs'!$B$32*'1. Inputs'!$B$40</f>
        <v>0</v>
      </c>
      <c r="S55" s="51">
        <f>-S29*S32*'1. Inputs'!$B$32*'1. Inputs'!$B$40</f>
        <v>0</v>
      </c>
      <c r="T55" s="51">
        <f>-T29*T32*'1. Inputs'!$B$32*'1. Inputs'!$B$40</f>
        <v>0</v>
      </c>
      <c r="U55" s="51">
        <f>-U29*U32*'1. Inputs'!$B$32*'1. Inputs'!$B$40</f>
        <v>0</v>
      </c>
      <c r="V55" s="51">
        <f>-V29*V32*'1. Inputs'!$B$32*'1. Inputs'!$B$40</f>
        <v>0</v>
      </c>
      <c r="W55" s="51">
        <f>-W29*W32*'1. Inputs'!$B$32*'1. Inputs'!$B$40</f>
        <v>0</v>
      </c>
      <c r="X55" s="51">
        <f>-X29*X32*'1. Inputs'!$B$32*'1. Inputs'!$B$40</f>
        <v>-30708.079966730398</v>
      </c>
      <c r="Y55" s="51">
        <f>-Y29*Y32*'1. Inputs'!$B$32*'1. Inputs'!$B$40</f>
        <v>-10261.271458705944</v>
      </c>
      <c r="Z55" s="51">
        <f>-Z29*Z32*'1. Inputs'!$B$32*'1. Inputs'!$B$40</f>
        <v>-10286.578522329948</v>
      </c>
      <c r="AA55" s="51">
        <f>-AA29*AA32*'1. Inputs'!$B$32*'1. Inputs'!$B$40</f>
        <v>-10311.947999999999</v>
      </c>
      <c r="AB55" s="51">
        <f>-AB29*AB32*'1. Inputs'!$B$32*'1. Inputs'!$B$40</f>
        <v>-10337.380045645967</v>
      </c>
      <c r="AC55" s="51">
        <f>-AC29*AC32*'1. Inputs'!$B$32*'1. Inputs'!$B$40</f>
        <v>-10362.874813577359</v>
      </c>
      <c r="AD55" s="51">
        <f>-AD29*AD32*'1. Inputs'!$B$32*'1. Inputs'!$B$40</f>
        <v>-10388.432458484249</v>
      </c>
      <c r="AE55" s="51">
        <f>-AE29*AE32*'1. Inputs'!$B$32*'1. Inputs'!$B$40</f>
        <v>-5207.0265677191146</v>
      </c>
      <c r="AF55" s="51">
        <f>-AF29*AF32*'1. Inputs'!$B$32*'1. Inputs'!$B$40</f>
        <v>0</v>
      </c>
      <c r="AG55" s="51">
        <f>-AG29*AG32*'1. Inputs'!$B$32*'1. Inputs'!$B$40</f>
        <v>0</v>
      </c>
      <c r="AH55" s="51">
        <f>-AH29*AH32*'1. Inputs'!$B$32*'1. Inputs'!$B$40</f>
        <v>0</v>
      </c>
      <c r="AI55" s="51">
        <f>-AI29*AI32*'1. Inputs'!$B$32*'1. Inputs'!$B$40</f>
        <v>0</v>
      </c>
      <c r="AJ55" s="51">
        <f>-AJ29*AJ32*'1. Inputs'!$B$32*'1. Inputs'!$B$40</f>
        <v>0</v>
      </c>
      <c r="AK55" s="51">
        <f>-AK29*AK32*'1. Inputs'!$B$32*'1. Inputs'!$B$40</f>
        <v>0</v>
      </c>
      <c r="AL55" s="51">
        <f>-AL29*AL32*'1. Inputs'!$B$32*'1. Inputs'!$B$40</f>
        <v>0</v>
      </c>
      <c r="AM55" s="51">
        <f>-AM29*AM32*'1. Inputs'!$B$32*'1. Inputs'!$B$40</f>
        <v>-31863.919320000001</v>
      </c>
      <c r="AN55" s="51">
        <f>-AN29*AN32*'1. Inputs'!$B$32*'1. Inputs'!$B$40</f>
        <v>-10647.501447015346</v>
      </c>
      <c r="AO55" s="51">
        <f>-AO29*AO32*'1. Inputs'!$B$32*'1. Inputs'!$B$40</f>
        <v>-10673.761057984677</v>
      </c>
      <c r="AP55" s="51">
        <f>-AP29*AP32*'1. Inputs'!$B$32*'1. Inputs'!$B$40</f>
        <v>-10700.085432238777</v>
      </c>
      <c r="AQ55" s="51">
        <f>-AQ29*AQ32*'1. Inputs'!$B$32*'1. Inputs'!$B$40</f>
        <v>-10726.474729501377</v>
      </c>
      <c r="AR55" s="51">
        <f>-AR29*AR32*'1. Inputs'!$B$32*'1. Inputs'!$B$40</f>
        <v>-1344.1161387362652</v>
      </c>
      <c r="AS55" s="51">
        <f>-AS29*AS32*'1. Inputs'!$B$32*'1. Inputs'!$B$40</f>
        <v>0</v>
      </c>
      <c r="AT55" s="51">
        <f>-AT29*AT32*'1. Inputs'!$B$32*'1. Inputs'!$B$40</f>
        <v>0</v>
      </c>
      <c r="AU55" s="51">
        <f>-AU29*AU32*'1. Inputs'!$B$32*'1. Inputs'!$B$40</f>
        <v>0</v>
      </c>
      <c r="AV55" s="51">
        <f>-AV29*AV32*'1. Inputs'!$B$32*'1. Inputs'!$B$40</f>
        <v>0</v>
      </c>
      <c r="AW55" s="51">
        <f>-AW29*AW32*'1. Inputs'!$B$32*'1. Inputs'!$B$40</f>
        <v>0</v>
      </c>
      <c r="AX55" s="51">
        <f>-AX29*AX32*'1. Inputs'!$B$32*'1. Inputs'!$B$40</f>
        <v>0</v>
      </c>
      <c r="AY55" s="51">
        <f>-AY29*AY32*'1. Inputs'!$B$32*'1. Inputs'!$B$40</f>
        <v>0</v>
      </c>
      <c r="AZ55" s="51">
        <f>-AZ29*AZ32*'1. Inputs'!$B$32*'1. Inputs'!$B$40</f>
        <v>0</v>
      </c>
      <c r="BA55" s="51">
        <f>-BA29*BA32*'1. Inputs'!$B$32*'1. Inputs'!$B$40</f>
        <v>0</v>
      </c>
      <c r="BB55" s="51">
        <f>-BB29*BB32*'1. Inputs'!$B$32*'1. Inputs'!$B$40</f>
        <v>0</v>
      </c>
      <c r="BC55" s="51">
        <f>-BC29*BC32*'1. Inputs'!$B$32*'1. Inputs'!$B$40</f>
        <v>0</v>
      </c>
      <c r="BD55" s="51">
        <f>-BD29*BD32*'1. Inputs'!$B$32*'1. Inputs'!$B$40</f>
        <v>0</v>
      </c>
      <c r="BE55" s="51">
        <f>-BE29*BE32*'1. Inputs'!$B$32*'1. Inputs'!$B$40</f>
        <v>-33308.496587805283</v>
      </c>
      <c r="BF55" s="51">
        <f>-BF29*BF32*'1. Inputs'!$B$32*'1. Inputs'!$B$40</f>
        <v>-11130.214775366891</v>
      </c>
      <c r="BG55" s="51">
        <f>-BG29*BG32*'1. Inputs'!$B$32*'1. Inputs'!$B$40</f>
        <v>-11157.664887626623</v>
      </c>
      <c r="BH55" s="51">
        <f>-BH29*BH32*'1. Inputs'!$B$32*'1. Inputs'!$B$40</f>
        <v>-11185.182699268469</v>
      </c>
      <c r="BI55" s="51">
        <f>-BI29*BI32*'1. Inputs'!$B$32*'1. Inputs'!$B$40</f>
        <v>-11212.768377257369</v>
      </c>
      <c r="BJ55" s="51">
        <f>-BJ29*BJ32*'1. Inputs'!$B$32*'1. Inputs'!$B$40</f>
        <v>-1405.0527611212551</v>
      </c>
      <c r="BK55" s="51">
        <f>-BK29*BK32*'1. Inputs'!$B$32*'1. Inputs'!$B$40</f>
        <v>0</v>
      </c>
      <c r="BL55" s="51">
        <f>-BL29*BL32*'1. Inputs'!$B$32*'1. Inputs'!$B$40</f>
        <v>0</v>
      </c>
      <c r="BM55" s="51">
        <f>-BM29*BM32*'1. Inputs'!$B$32*'1. Inputs'!$B$40</f>
        <v>0</v>
      </c>
      <c r="BN55" s="51">
        <f>-BN29*BN32*'1. Inputs'!$B$32*'1. Inputs'!$B$40</f>
        <v>0</v>
      </c>
      <c r="BO55" s="51">
        <f>-BO29*BO32*'1. Inputs'!$B$32*'1. Inputs'!$B$40</f>
        <v>0</v>
      </c>
      <c r="BP55" s="51">
        <f>-BP29*BP32*'1. Inputs'!$B$32*'1. Inputs'!$B$40</f>
        <v>0</v>
      </c>
      <c r="BQ55" s="51">
        <f>-BQ29*BQ32*'1. Inputs'!$B$32*'1. Inputs'!$B$40</f>
        <v>0</v>
      </c>
      <c r="BR55" s="51">
        <f>-BR29*BR32*'1. Inputs'!$B$32*'1. Inputs'!$B$40</f>
        <v>0</v>
      </c>
      <c r="BS55" s="51">
        <f>-BS29*BS32*'1. Inputs'!$B$32*'1. Inputs'!$B$40</f>
        <v>0</v>
      </c>
      <c r="BT55" s="51">
        <f>-BT29*BT32*'1. Inputs'!$B$32*'1. Inputs'!$B$40</f>
        <v>0</v>
      </c>
      <c r="BU55" s="51">
        <f>-BU29*BU32*'1. Inputs'!$B$32*'1. Inputs'!$B$40</f>
        <v>0</v>
      </c>
      <c r="BV55" s="51">
        <f>-BV29*BV32*'1. Inputs'!$B$32*'1. Inputs'!$B$40</f>
        <v>0</v>
      </c>
      <c r="BW55" s="51">
        <f>-BW29*BW32*'1. Inputs'!$B$32*'1. Inputs'!$B$40</f>
        <v>0</v>
      </c>
      <c r="BX55" s="51">
        <f>-BX29*BX32*'1. Inputs'!$B$32*'1. Inputs'!$B$40</f>
        <v>0</v>
      </c>
      <c r="BY55" s="51">
        <f>-BY29*BY32*'1. Inputs'!$B$32*'1. Inputs'!$B$40</f>
        <v>0</v>
      </c>
      <c r="BZ55" s="51">
        <f>-BZ29*BZ32*'1. Inputs'!$B$32*'1. Inputs'!$B$40</f>
        <v>0</v>
      </c>
      <c r="CA55" s="51">
        <f>-CA29*CA32*'1. Inputs'!$B$32*'1. Inputs'!$B$40</f>
        <v>0</v>
      </c>
      <c r="CB55" s="51">
        <f>-CB29*CB32*'1. Inputs'!$B$32*'1. Inputs'!$B$40</f>
        <v>0</v>
      </c>
      <c r="CC55" s="51">
        <f>-CC29*CC32*'1. Inputs'!$B$32*'1. Inputs'!$B$40</f>
        <v>0</v>
      </c>
      <c r="CD55" s="51">
        <f>-CD29*CD32*'1. Inputs'!$B$32*'1. Inputs'!$B$40</f>
        <v>0</v>
      </c>
      <c r="CE55" s="51">
        <f>-CE29*CE32*'1. Inputs'!$B$32*'1. Inputs'!$B$40</f>
        <v>0</v>
      </c>
      <c r="CF55" s="51">
        <f>-CF29*CF32*'1. Inputs'!$B$32*'1. Inputs'!$B$40</f>
        <v>0</v>
      </c>
      <c r="CG55" s="51">
        <f>-CG29*CG32*'1. Inputs'!$B$32*'1. Inputs'!$B$40</f>
        <v>0</v>
      </c>
      <c r="CH55" s="51">
        <f>-CH29*CH32*'1. Inputs'!$B$32*'1. Inputs'!$B$40</f>
        <v>0</v>
      </c>
      <c r="CI55" s="51">
        <f>-CI29*CI32*'1. Inputs'!$B$32*'1. Inputs'!$B$40</f>
        <v>0</v>
      </c>
      <c r="CJ55" s="51">
        <f>-CJ29*CJ32*'1. Inputs'!$B$32*'1. Inputs'!$B$40</f>
        <v>0</v>
      </c>
      <c r="CK55" s="51">
        <f>-CK29*CK32*'1. Inputs'!$B$32*'1. Inputs'!$B$40</f>
        <v>0</v>
      </c>
      <c r="CL55" s="51">
        <f>-CL29*CL32*'1. Inputs'!$B$32*'1. Inputs'!$B$40</f>
        <v>0</v>
      </c>
      <c r="CM55" s="51">
        <f>-CM29*CM32*'1. Inputs'!$B$32*'1. Inputs'!$B$40</f>
        <v>0</v>
      </c>
      <c r="CN55" s="51">
        <f>-CN29*CN32*'1. Inputs'!$B$32*'1. Inputs'!$B$40</f>
        <v>0</v>
      </c>
      <c r="CO55" s="51">
        <f>-CO29*CO32*'1. Inputs'!$B$32*'1. Inputs'!$B$40</f>
        <v>0</v>
      </c>
      <c r="CP55" s="51">
        <f>-CP29*CP32*'1. Inputs'!$B$32*'1. Inputs'!$B$40</f>
        <v>0</v>
      </c>
      <c r="CQ55" s="51">
        <f>-CQ29*CQ32*'1. Inputs'!$B$32*'1. Inputs'!$B$40</f>
        <v>0</v>
      </c>
      <c r="CR55" s="51">
        <f>-CR29*CR32*'1. Inputs'!$B$32*'1. Inputs'!$B$40</f>
        <v>0</v>
      </c>
      <c r="CS55" s="51">
        <f>-CS29*CS32*'1. Inputs'!$B$32*'1. Inputs'!$B$40</f>
        <v>0</v>
      </c>
      <c r="CT55" s="51">
        <f>-CT29*CT32*'1. Inputs'!$B$32*'1. Inputs'!$B$40</f>
        <v>0</v>
      </c>
      <c r="CU55" s="51">
        <f>-CU29*CU32*'1. Inputs'!$B$32*'1. Inputs'!$B$40</f>
        <v>0</v>
      </c>
      <c r="CV55" s="51">
        <f>-CV29*CV32*'1. Inputs'!$B$32*'1. Inputs'!$B$40</f>
        <v>0</v>
      </c>
      <c r="CW55" s="51">
        <f>-CW29*CW32*'1. Inputs'!$B$32*'1. Inputs'!$B$40</f>
        <v>0</v>
      </c>
      <c r="CX55" s="51">
        <f>-CX29*CX32*'1. Inputs'!$B$32*'1. Inputs'!$B$40</f>
        <v>0</v>
      </c>
      <c r="CY55" s="51">
        <f>-CY29*CY32*'1. Inputs'!$B$32*'1. Inputs'!$B$40</f>
        <v>0</v>
      </c>
      <c r="CZ55" s="51">
        <f>-CZ29*CZ32*'1. Inputs'!$B$32*'1. Inputs'!$B$40</f>
        <v>0</v>
      </c>
      <c r="DA55" s="51">
        <f>-DA29*DA32*'1. Inputs'!$B$32*'1. Inputs'!$B$40</f>
        <v>0</v>
      </c>
      <c r="DB55" s="51">
        <f>-DB29*DB32*'1. Inputs'!$B$32*'1. Inputs'!$B$40</f>
        <v>0</v>
      </c>
      <c r="DC55" s="51">
        <f>-DC29*DC32*'1. Inputs'!$B$32*'1. Inputs'!$B$40</f>
        <v>0</v>
      </c>
      <c r="DD55" s="51">
        <f>-DD29*DD32*'1. Inputs'!$B$32*'1. Inputs'!$B$40</f>
        <v>0</v>
      </c>
      <c r="DE55" s="51">
        <f>-DE29*DE32*'1. Inputs'!$B$32*'1. Inputs'!$B$40</f>
        <v>0</v>
      </c>
      <c r="DF55" s="51">
        <f>-DF29*DF32*'1. Inputs'!$B$32*'1. Inputs'!$B$40</f>
        <v>0</v>
      </c>
      <c r="DG55" s="51">
        <f>-DG29*DG32*'1. Inputs'!$B$32*'1. Inputs'!$B$40</f>
        <v>0</v>
      </c>
      <c r="DH55" s="51">
        <f>-DH29*DH32*'1. Inputs'!$B$32*'1. Inputs'!$B$40</f>
        <v>0</v>
      </c>
      <c r="DI55" s="51">
        <f>-DI29*DI32*'1. Inputs'!$B$32*'1. Inputs'!$B$40</f>
        <v>0</v>
      </c>
      <c r="DJ55" s="51">
        <f>-DJ29*DJ32*'1. Inputs'!$B$32*'1. Inputs'!$B$40</f>
        <v>0</v>
      </c>
      <c r="DK55" s="51">
        <f>-DK29*DK32*'1. Inputs'!$B$32*'1. Inputs'!$B$40</f>
        <v>0</v>
      </c>
      <c r="DL55" s="51">
        <f>-DL29*DL32*'1. Inputs'!$B$32*'1. Inputs'!$B$40</f>
        <v>0</v>
      </c>
      <c r="DM55" s="51">
        <f>-DM29*DM32*'1. Inputs'!$B$32*'1. Inputs'!$B$40</f>
        <v>0</v>
      </c>
      <c r="DN55" s="51">
        <f>-DN29*DN32*'1. Inputs'!$B$32*'1. Inputs'!$B$40</f>
        <v>0</v>
      </c>
      <c r="DO55" s="51">
        <f>-DO29*DO32*'1. Inputs'!$B$32*'1. Inputs'!$B$40</f>
        <v>0</v>
      </c>
      <c r="DP55" s="51">
        <f>-DP29*DP32*'1. Inputs'!$B$32*'1. Inputs'!$B$40</f>
        <v>0</v>
      </c>
      <c r="DQ55" s="51">
        <f>-DQ29*DQ32*'1. Inputs'!$B$32*'1. Inputs'!$B$40</f>
        <v>0</v>
      </c>
      <c r="DR55" s="51">
        <f>-DR29*DR32*'1. Inputs'!$B$32*'1. Inputs'!$B$40</f>
        <v>0</v>
      </c>
      <c r="DS55" s="51">
        <f>-DS29*DS32*'1. Inputs'!$B$32*'1. Inputs'!$B$40</f>
        <v>0</v>
      </c>
      <c r="DT55" s="51">
        <f>-DT29*DT32*'1. Inputs'!$B$32*'1. Inputs'!$B$40</f>
        <v>0</v>
      </c>
      <c r="DU55" s="51">
        <f>-DU29*DU32*'1. Inputs'!$B$32*'1. Inputs'!$B$40</f>
        <v>0</v>
      </c>
      <c r="DV55" s="51">
        <f>-DV29*DV32*'1. Inputs'!$B$32*'1. Inputs'!$B$40</f>
        <v>0</v>
      </c>
      <c r="DW55" s="51">
        <f>-DW29*DW32*'1. Inputs'!$B$32*'1. Inputs'!$B$40</f>
        <v>0</v>
      </c>
      <c r="DX55" s="51">
        <f>-DX29*DX32*'1. Inputs'!$B$32*'1. Inputs'!$B$40</f>
        <v>0</v>
      </c>
      <c r="DY55" s="51">
        <f>-DY29*DY32*'1. Inputs'!$B$32*'1. Inputs'!$B$40</f>
        <v>0</v>
      </c>
      <c r="DZ55" s="51">
        <f>-DZ29*DZ32*'1. Inputs'!$B$32*'1. Inputs'!$B$40</f>
        <v>0</v>
      </c>
      <c r="EA55" s="51">
        <f>-EA29*EA32*'1. Inputs'!$B$32*'1. Inputs'!$B$40</f>
        <v>0</v>
      </c>
      <c r="EB55" s="51">
        <f>-EB29*EB32*'1. Inputs'!$B$32*'1. Inputs'!$B$40</f>
        <v>0</v>
      </c>
      <c r="EC55" s="51">
        <f>-EC29*EC32*'1. Inputs'!$B$32*'1. Inputs'!$B$40</f>
        <v>0</v>
      </c>
      <c r="ED55" s="51">
        <f>-ED29*ED32*'1. Inputs'!$B$32*'1. Inputs'!$B$40</f>
        <v>0</v>
      </c>
      <c r="EE55" s="51">
        <f>-EE29*EE32*'1. Inputs'!$B$32*'1. Inputs'!$B$40</f>
        <v>0</v>
      </c>
    </row>
    <row r="56" spans="1:135" x14ac:dyDescent="0.25">
      <c r="A56" s="50" t="s">
        <v>243</v>
      </c>
      <c r="C56" s="51">
        <f>-C30*'1. Inputs'!$B$42</f>
        <v>0</v>
      </c>
      <c r="D56" s="51">
        <f>-D30*'1. Inputs'!$B$42</f>
        <v>0</v>
      </c>
      <c r="E56" s="51">
        <f>-E30*'1. Inputs'!$B$42</f>
        <v>0</v>
      </c>
      <c r="F56" s="51">
        <f>-F30*'1. Inputs'!$B$42</f>
        <v>0</v>
      </c>
      <c r="G56" s="51">
        <f>-G30*'1. Inputs'!$B$42</f>
        <v>0</v>
      </c>
      <c r="H56" s="51">
        <f>-H30*'1. Inputs'!$B$42</f>
        <v>0</v>
      </c>
      <c r="I56" s="51">
        <f>-I30*'1. Inputs'!$B$42</f>
        <v>0</v>
      </c>
      <c r="J56" s="51">
        <f>-J30*'1. Inputs'!$B$42</f>
        <v>0</v>
      </c>
      <c r="K56" s="51">
        <f>-K30*'1. Inputs'!$B$42</f>
        <v>0</v>
      </c>
      <c r="L56" s="51">
        <f>-L30*'1. Inputs'!$B$42</f>
        <v>0</v>
      </c>
      <c r="M56" s="51">
        <f>-M30*'1. Inputs'!$B$42</f>
        <v>0</v>
      </c>
      <c r="N56" s="51">
        <f>-N30*'1. Inputs'!$B$42</f>
        <v>0</v>
      </c>
      <c r="O56" s="51">
        <f>-O30*'1. Inputs'!$B$42</f>
        <v>0</v>
      </c>
      <c r="P56" s="51">
        <f>-P30*'1. Inputs'!$B$42</f>
        <v>0</v>
      </c>
      <c r="Q56" s="51">
        <f>-Q30*'1. Inputs'!$B$42</f>
        <v>0</v>
      </c>
      <c r="R56" s="51">
        <f>-R30*'1. Inputs'!$B$42</f>
        <v>0</v>
      </c>
      <c r="S56" s="51">
        <f>-S30*'1. Inputs'!$B$42</f>
        <v>0</v>
      </c>
      <c r="T56" s="51">
        <f>-T30*'1. Inputs'!$B$42</f>
        <v>0</v>
      </c>
      <c r="U56" s="51">
        <f>-U30*'1. Inputs'!$B$42</f>
        <v>0</v>
      </c>
      <c r="V56" s="51">
        <f>-V30*'1. Inputs'!$B$42</f>
        <v>0</v>
      </c>
      <c r="W56" s="51">
        <f>-W30*'1. Inputs'!$B$42</f>
        <v>0</v>
      </c>
      <c r="X56" s="51">
        <f>-X30*'1. Inputs'!$B$42</f>
        <v>0</v>
      </c>
      <c r="Y56" s="51">
        <f>-Y30*'1. Inputs'!$B$42</f>
        <v>0</v>
      </c>
      <c r="Z56" s="51">
        <f>-Z30*'1. Inputs'!$B$42</f>
        <v>0</v>
      </c>
      <c r="AA56" s="51">
        <f>-AA30*'1. Inputs'!$B$42</f>
        <v>0</v>
      </c>
      <c r="AB56" s="51">
        <f>-AB30*'1. Inputs'!$B$42</f>
        <v>0</v>
      </c>
      <c r="AC56" s="51">
        <f>-AC30*'1. Inputs'!$B$42</f>
        <v>0</v>
      </c>
      <c r="AD56" s="51">
        <f>-AD30*'1. Inputs'!$B$42</f>
        <v>0</v>
      </c>
      <c r="AE56" s="51">
        <f>-AE30*'1. Inputs'!$B$42</f>
        <v>0</v>
      </c>
      <c r="AF56" s="51">
        <f>-AF30*'1. Inputs'!$B$42</f>
        <v>0</v>
      </c>
      <c r="AG56" s="51">
        <f>-AG30*'1. Inputs'!$B$42</f>
        <v>0</v>
      </c>
      <c r="AH56" s="51">
        <f>-AH30*'1. Inputs'!$B$42</f>
        <v>0</v>
      </c>
      <c r="AI56" s="51">
        <f>-AI30*'1. Inputs'!$B$42</f>
        <v>0</v>
      </c>
      <c r="AJ56" s="51">
        <f>-AJ30*'1. Inputs'!$B$42</f>
        <v>0</v>
      </c>
      <c r="AK56" s="51">
        <f>-AK30*'1. Inputs'!$B$42</f>
        <v>0</v>
      </c>
      <c r="AL56" s="51">
        <f>-AL30*'1. Inputs'!$B$42</f>
        <v>0</v>
      </c>
      <c r="AM56" s="51">
        <f>-AM30*'1. Inputs'!$B$42</f>
        <v>0</v>
      </c>
      <c r="AN56" s="51">
        <f>-AN30*'1. Inputs'!$B$42</f>
        <v>0</v>
      </c>
      <c r="AO56" s="51">
        <f>-AO30*'1. Inputs'!$B$42</f>
        <v>0</v>
      </c>
      <c r="AP56" s="51">
        <f>-AP30*'1. Inputs'!$B$42</f>
        <v>0</v>
      </c>
      <c r="AQ56" s="51">
        <f>-AQ30*'1. Inputs'!$B$42</f>
        <v>0</v>
      </c>
      <c r="AR56" s="51">
        <f>-AR30*'1. Inputs'!$B$42</f>
        <v>0</v>
      </c>
      <c r="AS56" s="51">
        <f>-AS30*'1. Inputs'!$B$42</f>
        <v>0</v>
      </c>
      <c r="AT56" s="51">
        <f>-AT30*'1. Inputs'!$B$42</f>
        <v>0</v>
      </c>
      <c r="AU56" s="51">
        <f>-AU30*'1. Inputs'!$B$42</f>
        <v>0</v>
      </c>
      <c r="AV56" s="51">
        <f>-AV30*'1. Inputs'!$B$42</f>
        <v>0</v>
      </c>
      <c r="AW56" s="51">
        <f>-AW30*'1. Inputs'!$B$42</f>
        <v>0</v>
      </c>
      <c r="AX56" s="51">
        <f>-AX30*'1. Inputs'!$B$42</f>
        <v>0</v>
      </c>
      <c r="AY56" s="51">
        <f>-AY30*'1. Inputs'!$B$42</f>
        <v>0</v>
      </c>
      <c r="AZ56" s="51">
        <f>-AZ30*'1. Inputs'!$B$42</f>
        <v>0</v>
      </c>
      <c r="BA56" s="51">
        <f>-BA30*'1. Inputs'!$B$42</f>
        <v>0</v>
      </c>
      <c r="BB56" s="51">
        <f>-BB30*'1. Inputs'!$B$42</f>
        <v>0</v>
      </c>
      <c r="BC56" s="51">
        <f>-BC30*'1. Inputs'!$B$42</f>
        <v>0</v>
      </c>
      <c r="BD56" s="51">
        <f>-BD30*'1. Inputs'!$B$42</f>
        <v>0</v>
      </c>
      <c r="BE56" s="51">
        <f>-BE30*'1. Inputs'!$B$42</f>
        <v>0</v>
      </c>
      <c r="BF56" s="51">
        <f>-BF30*'1. Inputs'!$B$42</f>
        <v>0</v>
      </c>
      <c r="BG56" s="51">
        <f>-BG30*'1. Inputs'!$B$42</f>
        <v>0</v>
      </c>
      <c r="BH56" s="51">
        <f>-BH30*'1. Inputs'!$B$42</f>
        <v>-3694.4444444444448</v>
      </c>
      <c r="BI56" s="51">
        <f>-BI30*'1. Inputs'!$B$42</f>
        <v>-3694.4444444444448</v>
      </c>
      <c r="BJ56" s="51">
        <f>-BJ30*'1. Inputs'!$B$42</f>
        <v>-3694.4444444444448</v>
      </c>
      <c r="BK56" s="51">
        <f>-BK30*'1. Inputs'!$B$42</f>
        <v>-3694.4444444444448</v>
      </c>
      <c r="BL56" s="51">
        <f>-BL30*'1. Inputs'!$B$42</f>
        <v>-3694.4444444444448</v>
      </c>
      <c r="BM56" s="51">
        <f>-BM30*'1. Inputs'!$B$42</f>
        <v>-3694.4444444444448</v>
      </c>
      <c r="BN56" s="51">
        <f>-BN30*'1. Inputs'!$B$42</f>
        <v>-3694.4444444444448</v>
      </c>
      <c r="BO56" s="51">
        <f>-BO30*'1. Inputs'!$B$42</f>
        <v>-3694.4444444444448</v>
      </c>
      <c r="BP56" s="51">
        <f>-BP30*'1. Inputs'!$B$42</f>
        <v>-3694.4444444444448</v>
      </c>
      <c r="BQ56" s="51">
        <f>-BQ30*'1. Inputs'!$B$42</f>
        <v>-3694.4444444444448</v>
      </c>
      <c r="BR56" s="51">
        <f>-BR30*'1. Inputs'!$B$42</f>
        <v>-3694.4444444444448</v>
      </c>
      <c r="BS56" s="51">
        <f>-BS30*'1. Inputs'!$B$42</f>
        <v>-3694.4444444444448</v>
      </c>
      <c r="BT56" s="51">
        <f>-BT30*'1. Inputs'!$B$42</f>
        <v>-3694.4444444444448</v>
      </c>
      <c r="BU56" s="51">
        <f>-BU30*'1. Inputs'!$B$42</f>
        <v>-3694.4444444444448</v>
      </c>
      <c r="BV56" s="51">
        <f>-BV30*'1. Inputs'!$B$42</f>
        <v>-3694.4444444444448</v>
      </c>
      <c r="BW56" s="51">
        <f>-BW30*'1. Inputs'!$B$42</f>
        <v>-6465.2777777777774</v>
      </c>
      <c r="BX56" s="51">
        <f>-BX30*'1. Inputs'!$B$42</f>
        <v>-6465.2777777777774</v>
      </c>
      <c r="BY56" s="51">
        <f>-BY30*'1. Inputs'!$B$42</f>
        <v>-6465.2777777777774</v>
      </c>
      <c r="BZ56" s="51">
        <f>-BZ30*'1. Inputs'!$B$42</f>
        <v>-6465.2777777777774</v>
      </c>
      <c r="CA56" s="51">
        <f>-CA30*'1. Inputs'!$B$42</f>
        <v>-6465.2777777777774</v>
      </c>
      <c r="CB56" s="51">
        <f>-CB30*'1. Inputs'!$B$42</f>
        <v>-6465.2777777777774</v>
      </c>
      <c r="CC56" s="51">
        <f>-CC30*'1. Inputs'!$B$42</f>
        <v>-6465.2777777777774</v>
      </c>
      <c r="CD56" s="51">
        <f>-CD30*'1. Inputs'!$B$42</f>
        <v>-6465.2777777777774</v>
      </c>
      <c r="CE56" s="51">
        <f>-CE30*'1. Inputs'!$B$42</f>
        <v>-6465.2777777777774</v>
      </c>
      <c r="CF56" s="51">
        <f>-CF30*'1. Inputs'!$B$42</f>
        <v>-6465.2777777777774</v>
      </c>
      <c r="CG56" s="51">
        <f>-CG30*'1. Inputs'!$B$42</f>
        <v>-6465.2777777777774</v>
      </c>
      <c r="CH56" s="51">
        <f>-CH30*'1. Inputs'!$B$42</f>
        <v>-6465.2777777777774</v>
      </c>
      <c r="CI56" s="51">
        <f>-CI30*'1. Inputs'!$B$42</f>
        <v>-6465.2777777777774</v>
      </c>
      <c r="CJ56" s="51">
        <f>-CJ30*'1. Inputs'!$B$42</f>
        <v>-6465.2777777777774</v>
      </c>
      <c r="CK56" s="51">
        <f>-CK30*'1. Inputs'!$B$42</f>
        <v>-6465.2777777777774</v>
      </c>
      <c r="CL56" s="51">
        <f>-CL30*'1. Inputs'!$B$42</f>
        <v>-6465.2777777777774</v>
      </c>
      <c r="CM56" s="51">
        <f>-CM30*'1. Inputs'!$B$42</f>
        <v>-6465.2777777777774</v>
      </c>
      <c r="CN56" s="51">
        <f>-CN30*'1. Inputs'!$B$42</f>
        <v>-6465.2777777777774</v>
      </c>
      <c r="CO56" s="51">
        <f>-CO30*'1. Inputs'!$B$42</f>
        <v>-9236.1111111111095</v>
      </c>
      <c r="CP56" s="51">
        <f>-CP30*'1. Inputs'!$B$42</f>
        <v>-9236.1111111111095</v>
      </c>
      <c r="CQ56" s="51">
        <f>-CQ30*'1. Inputs'!$B$42</f>
        <v>-9236.1111111111095</v>
      </c>
      <c r="CR56" s="51">
        <f>-CR30*'1. Inputs'!$B$42</f>
        <v>-9236.1111111111095</v>
      </c>
      <c r="CS56" s="51">
        <f>-CS30*'1. Inputs'!$B$42</f>
        <v>-9236.1111111111095</v>
      </c>
      <c r="CT56" s="51">
        <f>-CT30*'1. Inputs'!$B$42</f>
        <v>-9236.1111111111095</v>
      </c>
      <c r="CU56" s="51">
        <f>-CU30*'1. Inputs'!$B$42</f>
        <v>-9236.1111111111095</v>
      </c>
      <c r="CV56" s="51">
        <f>-CV30*'1. Inputs'!$B$42</f>
        <v>-9236.1111111111095</v>
      </c>
      <c r="CW56" s="51">
        <f>-CW30*'1. Inputs'!$B$42</f>
        <v>-9236.1111111111095</v>
      </c>
      <c r="CX56" s="51">
        <f>-CX30*'1. Inputs'!$B$42</f>
        <v>-9236.1111111111095</v>
      </c>
      <c r="CY56" s="51">
        <f>-CY30*'1. Inputs'!$B$42</f>
        <v>-9236.1111111111095</v>
      </c>
      <c r="CZ56" s="51">
        <f>-CZ30*'1. Inputs'!$B$42</f>
        <v>-9236.1111111111095</v>
      </c>
      <c r="DA56" s="51">
        <f>-DA30*'1. Inputs'!$B$42</f>
        <v>-9236.1111111111095</v>
      </c>
      <c r="DB56" s="51">
        <f>-DB30*'1. Inputs'!$B$42</f>
        <v>-9236.1111111111095</v>
      </c>
      <c r="DC56" s="51">
        <f>-DC30*'1. Inputs'!$B$42</f>
        <v>-9236.1111111111095</v>
      </c>
      <c r="DD56" s="51">
        <f>-DD30*'1. Inputs'!$B$42</f>
        <v>-9236.1111111111095</v>
      </c>
      <c r="DE56" s="51">
        <f>-DE30*'1. Inputs'!$B$42</f>
        <v>-9236.1111111111095</v>
      </c>
      <c r="DF56" s="51">
        <f>-DF30*'1. Inputs'!$B$42</f>
        <v>-9236.1111111111095</v>
      </c>
      <c r="DG56" s="51">
        <f>-DG30*'1. Inputs'!$B$42</f>
        <v>-9236.1111111111095</v>
      </c>
      <c r="DH56" s="51">
        <f>-DH30*'1. Inputs'!$B$42</f>
        <v>-9236.1111111111095</v>
      </c>
      <c r="DI56" s="51">
        <f>-DI30*'1. Inputs'!$B$42</f>
        <v>-9236.1111111111095</v>
      </c>
      <c r="DJ56" s="51">
        <f>-DJ30*'1. Inputs'!$B$42</f>
        <v>-9236.1111111111095</v>
      </c>
      <c r="DK56" s="51">
        <f>-DK30*'1. Inputs'!$B$42</f>
        <v>-9236.1111111111095</v>
      </c>
      <c r="DL56" s="51">
        <f>-DL30*'1. Inputs'!$B$42</f>
        <v>-9236.1111111111095</v>
      </c>
      <c r="DM56" s="51">
        <f>-DM30*'1. Inputs'!$B$42</f>
        <v>-9236.1111111111095</v>
      </c>
      <c r="DN56" s="51">
        <f>-DN30*'1. Inputs'!$B$42</f>
        <v>-9236.1111111111095</v>
      </c>
      <c r="DO56" s="51">
        <f>-DO30*'1. Inputs'!$B$42</f>
        <v>-9236.1111111111095</v>
      </c>
      <c r="DP56" s="51">
        <f>-DP30*'1. Inputs'!$B$42</f>
        <v>-9236.1111111111095</v>
      </c>
      <c r="DQ56" s="51">
        <f>-DQ30*'1. Inputs'!$B$42</f>
        <v>-9236.1111111111095</v>
      </c>
      <c r="DR56" s="51">
        <f>-DR30*'1. Inputs'!$B$42</f>
        <v>-9236.1111111111095</v>
      </c>
      <c r="DS56" s="51">
        <f>-DS30*'1. Inputs'!$B$42</f>
        <v>-9236.1111111111095</v>
      </c>
      <c r="DT56" s="51">
        <f>-DT30*'1. Inputs'!$B$42</f>
        <v>-9236.1111111111095</v>
      </c>
      <c r="DU56" s="51">
        <f>-DU30*'1. Inputs'!$B$42</f>
        <v>-9236.1111111111095</v>
      </c>
      <c r="DV56" s="51">
        <f>-DV30*'1. Inputs'!$B$42</f>
        <v>-9236.1111111111095</v>
      </c>
      <c r="DW56" s="51">
        <f>-DW30*'1. Inputs'!$B$42</f>
        <v>-9236.1111111111095</v>
      </c>
      <c r="DX56" s="51">
        <f>-DX30*'1. Inputs'!$B$42</f>
        <v>-9236.1111111111095</v>
      </c>
      <c r="DY56" s="51">
        <f>-DY30*'1. Inputs'!$B$42</f>
        <v>-9236.1111111111095</v>
      </c>
      <c r="DZ56" s="51">
        <f>-DZ30*'1. Inputs'!$B$42</f>
        <v>-9236.1111111111095</v>
      </c>
      <c r="EA56" s="51">
        <f>-EA30*'1. Inputs'!$B$42</f>
        <v>-9236.1111111111095</v>
      </c>
      <c r="EB56" s="51">
        <f>-EB30*'1. Inputs'!$B$42</f>
        <v>-9236.1111111111095</v>
      </c>
      <c r="EC56" s="51">
        <f>-EC30*'1. Inputs'!$B$42</f>
        <v>-9236.1111111111095</v>
      </c>
      <c r="ED56" s="51">
        <f>-ED30*'1. Inputs'!$B$42</f>
        <v>-9236.1111111111095</v>
      </c>
      <c r="EE56" s="51">
        <f>-EE30*'1. Inputs'!$B$42</f>
        <v>-9236.1111111111095</v>
      </c>
    </row>
    <row r="57" spans="1:135" x14ac:dyDescent="0.25">
      <c r="A57" s="50" t="s">
        <v>244</v>
      </c>
      <c r="C57" s="51">
        <f>-C30*C32*'1. Inputs'!$B$32*'1. Inputs'!$B$43</f>
        <v>0</v>
      </c>
      <c r="D57" s="51">
        <f>-D30*D32*'1. Inputs'!$B$32*'1. Inputs'!$B$43</f>
        <v>0</v>
      </c>
      <c r="E57" s="51">
        <f>-E30*E32*'1. Inputs'!$B$32*'1. Inputs'!$B$43</f>
        <v>0</v>
      </c>
      <c r="F57" s="51">
        <f>-F30*F32*'1. Inputs'!$B$32*'1. Inputs'!$B$43</f>
        <v>0</v>
      </c>
      <c r="G57" s="51">
        <f>-G30*G32*'1. Inputs'!$B$32*'1. Inputs'!$B$43</f>
        <v>0</v>
      </c>
      <c r="H57" s="51">
        <f>-H30*H32*'1. Inputs'!$B$32*'1. Inputs'!$B$43</f>
        <v>0</v>
      </c>
      <c r="I57" s="51">
        <f>-I30*I32*'1. Inputs'!$B$32*'1. Inputs'!$B$43</f>
        <v>0</v>
      </c>
      <c r="J57" s="51">
        <f>-J30*J32*'1. Inputs'!$B$32*'1. Inputs'!$B$43</f>
        <v>0</v>
      </c>
      <c r="K57" s="51">
        <f>-K30*K32*'1. Inputs'!$B$32*'1. Inputs'!$B$43</f>
        <v>0</v>
      </c>
      <c r="L57" s="51">
        <f>-L30*L32*'1. Inputs'!$B$32*'1. Inputs'!$B$43</f>
        <v>0</v>
      </c>
      <c r="M57" s="51">
        <f>-M30*M32*'1. Inputs'!$B$32*'1. Inputs'!$B$43</f>
        <v>0</v>
      </c>
      <c r="N57" s="51">
        <f>-N30*N32*'1. Inputs'!$B$32*'1. Inputs'!$B$43</f>
        <v>0</v>
      </c>
      <c r="O57" s="51">
        <f>-O30*O32*'1. Inputs'!$B$32*'1. Inputs'!$B$43</f>
        <v>0</v>
      </c>
      <c r="P57" s="51">
        <f>-P30*P32*'1. Inputs'!$B$32*'1. Inputs'!$B$43</f>
        <v>0</v>
      </c>
      <c r="Q57" s="51">
        <f>-Q30*Q32*'1. Inputs'!$B$32*'1. Inputs'!$B$43</f>
        <v>0</v>
      </c>
      <c r="R57" s="51">
        <f>-R30*R32*'1. Inputs'!$B$32*'1. Inputs'!$B$43</f>
        <v>0</v>
      </c>
      <c r="S57" s="51">
        <f>-S30*S32*'1. Inputs'!$B$32*'1. Inputs'!$B$43</f>
        <v>0</v>
      </c>
      <c r="T57" s="51">
        <f>-T30*T32*'1. Inputs'!$B$32*'1. Inputs'!$B$43</f>
        <v>0</v>
      </c>
      <c r="U57" s="51">
        <f>-U30*U32*'1. Inputs'!$B$32*'1. Inputs'!$B$43</f>
        <v>0</v>
      </c>
      <c r="V57" s="51">
        <f>-V30*V32*'1. Inputs'!$B$32*'1. Inputs'!$B$43</f>
        <v>0</v>
      </c>
      <c r="W57" s="51">
        <f>-W30*W32*'1. Inputs'!$B$32*'1. Inputs'!$B$43</f>
        <v>0</v>
      </c>
      <c r="X57" s="51">
        <f>-X30*X32*'1. Inputs'!$B$32*'1. Inputs'!$B$43</f>
        <v>0</v>
      </c>
      <c r="Y57" s="51">
        <f>-Y30*Y32*'1. Inputs'!$B$32*'1. Inputs'!$B$43</f>
        <v>0</v>
      </c>
      <c r="Z57" s="51">
        <f>-Z30*Z32*'1. Inputs'!$B$32*'1. Inputs'!$B$43</f>
        <v>0</v>
      </c>
      <c r="AA57" s="51">
        <f>-AA30*AA32*'1. Inputs'!$B$32*'1. Inputs'!$B$43</f>
        <v>0</v>
      </c>
      <c r="AB57" s="51">
        <f>-AB30*AB32*'1. Inputs'!$B$32*'1. Inputs'!$B$43</f>
        <v>0</v>
      </c>
      <c r="AC57" s="51">
        <f>-AC30*AC32*'1. Inputs'!$B$32*'1. Inputs'!$B$43</f>
        <v>0</v>
      </c>
      <c r="AD57" s="51">
        <f>-AD30*AD32*'1. Inputs'!$B$32*'1. Inputs'!$B$43</f>
        <v>0</v>
      </c>
      <c r="AE57" s="51">
        <f>-AE30*AE32*'1. Inputs'!$B$32*'1. Inputs'!$B$43</f>
        <v>0</v>
      </c>
      <c r="AF57" s="51">
        <f>-AF30*AF32*'1. Inputs'!$B$32*'1. Inputs'!$B$43</f>
        <v>0</v>
      </c>
      <c r="AG57" s="51">
        <f>-AG30*AG32*'1. Inputs'!$B$32*'1. Inputs'!$B$43</f>
        <v>0</v>
      </c>
      <c r="AH57" s="51">
        <f>-AH30*AH32*'1. Inputs'!$B$32*'1. Inputs'!$B$43</f>
        <v>0</v>
      </c>
      <c r="AI57" s="51">
        <f>-AI30*AI32*'1. Inputs'!$B$32*'1. Inputs'!$B$43</f>
        <v>0</v>
      </c>
      <c r="AJ57" s="51">
        <f>-AJ30*AJ32*'1. Inputs'!$B$32*'1. Inputs'!$B$43</f>
        <v>0</v>
      </c>
      <c r="AK57" s="51">
        <f>-AK30*AK32*'1. Inputs'!$B$32*'1. Inputs'!$B$43</f>
        <v>0</v>
      </c>
      <c r="AL57" s="51">
        <f>-AL30*AL32*'1. Inputs'!$B$32*'1. Inputs'!$B$43</f>
        <v>0</v>
      </c>
      <c r="AM57" s="51">
        <f>-AM30*AM32*'1. Inputs'!$B$32*'1. Inputs'!$B$43</f>
        <v>0</v>
      </c>
      <c r="AN57" s="51">
        <f>-AN30*AN32*'1. Inputs'!$B$32*'1. Inputs'!$B$43</f>
        <v>0</v>
      </c>
      <c r="AO57" s="51">
        <f>-AO30*AO32*'1. Inputs'!$B$32*'1. Inputs'!$B$43</f>
        <v>0</v>
      </c>
      <c r="AP57" s="51">
        <f>-AP30*AP32*'1. Inputs'!$B$32*'1. Inputs'!$B$43</f>
        <v>0</v>
      </c>
      <c r="AQ57" s="51">
        <f>-AQ30*AQ32*'1. Inputs'!$B$32*'1. Inputs'!$B$43</f>
        <v>0</v>
      </c>
      <c r="AR57" s="51">
        <f>-AR30*AR32*'1. Inputs'!$B$32*'1. Inputs'!$B$43</f>
        <v>0</v>
      </c>
      <c r="AS57" s="51">
        <f>-AS30*AS32*'1. Inputs'!$B$32*'1. Inputs'!$B$43</f>
        <v>0</v>
      </c>
      <c r="AT57" s="51">
        <f>-AT30*AT32*'1. Inputs'!$B$32*'1. Inputs'!$B$43</f>
        <v>0</v>
      </c>
      <c r="AU57" s="51">
        <f>-AU30*AU32*'1. Inputs'!$B$32*'1. Inputs'!$B$43</f>
        <v>0</v>
      </c>
      <c r="AV57" s="51">
        <f>-AV30*AV32*'1. Inputs'!$B$32*'1. Inputs'!$B$43</f>
        <v>0</v>
      </c>
      <c r="AW57" s="51">
        <f>-AW30*AW32*'1. Inputs'!$B$32*'1. Inputs'!$B$43</f>
        <v>0</v>
      </c>
      <c r="AX57" s="51">
        <f>-AX30*AX32*'1. Inputs'!$B$32*'1. Inputs'!$B$43</f>
        <v>0</v>
      </c>
      <c r="AY57" s="51">
        <f>-AY30*AY32*'1. Inputs'!$B$32*'1. Inputs'!$B$43</f>
        <v>0</v>
      </c>
      <c r="AZ57" s="51">
        <f>-AZ30*AZ32*'1. Inputs'!$B$32*'1. Inputs'!$B$43</f>
        <v>0</v>
      </c>
      <c r="BA57" s="51">
        <f>-BA30*BA32*'1. Inputs'!$B$32*'1. Inputs'!$B$43</f>
        <v>0</v>
      </c>
      <c r="BB57" s="51">
        <f>-BB30*BB32*'1. Inputs'!$B$32*'1. Inputs'!$B$43</f>
        <v>0</v>
      </c>
      <c r="BC57" s="51">
        <f>-BC30*BC32*'1. Inputs'!$B$32*'1. Inputs'!$B$43</f>
        <v>0</v>
      </c>
      <c r="BD57" s="51">
        <f>-BD30*BD32*'1. Inputs'!$B$32*'1. Inputs'!$B$43</f>
        <v>0</v>
      </c>
      <c r="BE57" s="51">
        <f>-BE30*BE32*'1. Inputs'!$B$32*'1. Inputs'!$B$43</f>
        <v>0</v>
      </c>
      <c r="BF57" s="51">
        <f>-BF30*BF32*'1. Inputs'!$B$32*'1. Inputs'!$B$43</f>
        <v>0</v>
      </c>
      <c r="BG57" s="51">
        <f>-BG30*BG32*'1. Inputs'!$B$32*'1. Inputs'!$B$43</f>
        <v>0</v>
      </c>
      <c r="BH57" s="51">
        <f>-BH30*BH32*'1. Inputs'!$B$32*'1. Inputs'!$B$43</f>
        <v>-1844.7783965807375</v>
      </c>
      <c r="BI57" s="51">
        <f>-BI30*BI32*'1. Inputs'!$B$32*'1. Inputs'!$B$43</f>
        <v>-1849.3281177768233</v>
      </c>
      <c r="BJ57" s="51">
        <f>-BJ30*BJ32*'1. Inputs'!$B$32*'1. Inputs'!$B$43</f>
        <v>-1853.8890598127673</v>
      </c>
      <c r="BK57" s="51">
        <f>-BK30*BK32*'1. Inputs'!$B$32*'1. Inputs'!$B$43</f>
        <v>-1858.461250362187</v>
      </c>
      <c r="BL57" s="51">
        <f>-BL30*BL32*'1. Inputs'!$B$32*'1. Inputs'!$B$43</f>
        <v>-1863.0447171669539</v>
      </c>
      <c r="BM57" s="51">
        <f>-BM30*BM32*'1. Inputs'!$B$32*'1. Inputs'!$B$43</f>
        <v>-1867.6394880373523</v>
      </c>
      <c r="BN57" s="51">
        <f>-BN30*BN32*'1. Inputs'!$B$32*'1. Inputs'!$B$43</f>
        <v>-1872.2455908522597</v>
      </c>
      <c r="BO57" s="51">
        <f>-BO30*BO32*'1. Inputs'!$B$32*'1. Inputs'!$B$43</f>
        <v>-1876.8630535593072</v>
      </c>
      <c r="BP57" s="51">
        <f>-BP30*BP32*'1. Inputs'!$B$32*'1. Inputs'!$B$43</f>
        <v>-1881.4919041750538</v>
      </c>
      <c r="BQ57" s="51">
        <f>-BQ30*BQ32*'1. Inputs'!$B$32*'1. Inputs'!$B$43</f>
        <v>-1886.1321707851548</v>
      </c>
      <c r="BR57" s="51">
        <f>-BR30*BR32*'1. Inputs'!$B$32*'1. Inputs'!$B$43</f>
        <v>-1890.7838815445311</v>
      </c>
      <c r="BS57" s="51">
        <f>-BS30*BS32*'1. Inputs'!$B$32*'1. Inputs'!$B$43</f>
        <v>-1895.4470646775437</v>
      </c>
      <c r="BT57" s="51">
        <f>-BT30*BT32*'1. Inputs'!$B$32*'1. Inputs'!$B$43</f>
        <v>-1900.1217484781594</v>
      </c>
      <c r="BU57" s="51">
        <f>-BU30*BU32*'1. Inputs'!$B$32*'1. Inputs'!$B$43</f>
        <v>-1904.8079613101281</v>
      </c>
      <c r="BV57" s="51">
        <f>-BV30*BV32*'1. Inputs'!$B$32*'1. Inputs'!$B$43</f>
        <v>-1909.5057316071507</v>
      </c>
      <c r="BW57" s="51">
        <f>-BW30*BW32*'1. Inputs'!$B$32*'1. Inputs'!$B$43</f>
        <v>-3349.8764037778424</v>
      </c>
      <c r="BX57" s="51">
        <f>-BX30*BX32*'1. Inputs'!$B$32*'1. Inputs'!$B$43</f>
        <v>-3358.1381026934332</v>
      </c>
      <c r="BY57" s="51">
        <f>-BY30*BY32*'1. Inputs'!$B$32*'1. Inputs'!$B$43</f>
        <v>-3366.4201771873277</v>
      </c>
      <c r="BZ57" s="51">
        <f>-BZ30*BZ32*'1. Inputs'!$B$32*'1. Inputs'!$B$43</f>
        <v>-3374.7226775111972</v>
      </c>
      <c r="CA57" s="51">
        <f>-CA30*CA32*'1. Inputs'!$B$32*'1. Inputs'!$B$43</f>
        <v>-3383.0456540406512</v>
      </c>
      <c r="CB57" s="51">
        <f>-CB30*CB32*'1. Inputs'!$B$32*'1. Inputs'!$B$43</f>
        <v>-3391.3891572755347</v>
      </c>
      <c r="CC57" s="51">
        <f>-CC30*CC32*'1. Inputs'!$B$32*'1. Inputs'!$B$43</f>
        <v>-3399.7532378402416</v>
      </c>
      <c r="CD57" s="51">
        <f>-CD30*CD32*'1. Inputs'!$B$32*'1. Inputs'!$B$43</f>
        <v>-3408.1379464840179</v>
      </c>
      <c r="CE57" s="51">
        <f>-CE30*CE32*'1. Inputs'!$B$32*'1. Inputs'!$B$43</f>
        <v>-3416.5433340812724</v>
      </c>
      <c r="CF57" s="51">
        <f>-CF30*CF32*'1. Inputs'!$B$32*'1. Inputs'!$B$43</f>
        <v>-3424.9694516318823</v>
      </c>
      <c r="CG57" s="51">
        <f>-CG30*CG32*'1. Inputs'!$B$32*'1. Inputs'!$B$43</f>
        <v>-3433.4163502615061</v>
      </c>
      <c r="CH57" s="51">
        <f>-CH30*CH32*'1. Inputs'!$B$32*'1. Inputs'!$B$43</f>
        <v>-3441.8840812218882</v>
      </c>
      <c r="CI57" s="51">
        <f>-CI30*CI32*'1. Inputs'!$B$32*'1. Inputs'!$B$43</f>
        <v>-3450.3726958911784</v>
      </c>
      <c r="CJ57" s="51">
        <f>-CJ30*CJ32*'1. Inputs'!$B$32*'1. Inputs'!$B$43</f>
        <v>-3458.8822457742372</v>
      </c>
      <c r="CK57" s="51">
        <f>-CK30*CK32*'1. Inputs'!$B$32*'1. Inputs'!$B$43</f>
        <v>-3467.4127825029477</v>
      </c>
      <c r="CL57" s="51">
        <f>-CL30*CL32*'1. Inputs'!$B$32*'1. Inputs'!$B$43</f>
        <v>-3475.9643578365335</v>
      </c>
      <c r="CM57" s="51">
        <f>-CM30*CM32*'1. Inputs'!$B$32*'1. Inputs'!$B$43</f>
        <v>-3484.5370236618705</v>
      </c>
      <c r="CN57" s="51">
        <f>-CN30*CN32*'1. Inputs'!$B$32*'1. Inputs'!$B$43</f>
        <v>-3493.1308319938003</v>
      </c>
      <c r="CO57" s="51">
        <f>-CO30*CO32*'1. Inputs'!$B$32*'1. Inputs'!$B$43</f>
        <v>-5002.4940499649265</v>
      </c>
      <c r="CP57" s="51">
        <f>-CP30*CP32*'1. Inputs'!$B$32*'1. Inputs'!$B$43</f>
        <v>-5014.8315498264838</v>
      </c>
      <c r="CQ57" s="51">
        <f>-CQ30*CQ32*'1. Inputs'!$B$32*'1. Inputs'!$B$43</f>
        <v>-5027.1994772910148</v>
      </c>
      <c r="CR57" s="51">
        <f>-CR30*CR32*'1. Inputs'!$B$32*'1. Inputs'!$B$43</f>
        <v>-5039.5979074011984</v>
      </c>
      <c r="CS57" s="51">
        <f>-CS30*CS32*'1. Inputs'!$B$32*'1. Inputs'!$B$43</f>
        <v>-5052.0269153847867</v>
      </c>
      <c r="CT57" s="51">
        <f>-CT30*CT32*'1. Inputs'!$B$32*'1. Inputs'!$B$43</f>
        <v>-5064.4865766550638</v>
      </c>
      <c r="CU57" s="51">
        <f>-CU30*CU32*'1. Inputs'!$B$32*'1. Inputs'!$B$43</f>
        <v>-5076.9769668113031</v>
      </c>
      <c r="CV57" s="51">
        <f>-CV30*CV32*'1. Inputs'!$B$32*'1. Inputs'!$B$43</f>
        <v>-5089.4981616392351</v>
      </c>
      <c r="CW57" s="51">
        <f>-CW30*CW32*'1. Inputs'!$B$32*'1. Inputs'!$B$43</f>
        <v>-5102.050237111479</v>
      </c>
      <c r="CX57" s="51">
        <f>-CX30*CX32*'1. Inputs'!$B$32*'1. Inputs'!$B$43</f>
        <v>-5114.6332693880422</v>
      </c>
      <c r="CY57" s="51">
        <f>-CY30*CY32*'1. Inputs'!$B$32*'1. Inputs'!$B$43</f>
        <v>-5127.2473348167523</v>
      </c>
      <c r="CZ57" s="51">
        <f>-CZ30*CZ32*'1. Inputs'!$B$32*'1. Inputs'!$B$43</f>
        <v>-5139.8925099337348</v>
      </c>
      <c r="DA57" s="51">
        <f>-DA30*DA32*'1. Inputs'!$B$32*'1. Inputs'!$B$43</f>
        <v>-5152.5688714638745</v>
      </c>
      <c r="DB57" s="51">
        <f>-DB30*DB32*'1. Inputs'!$B$32*'1. Inputs'!$B$43</f>
        <v>-5165.2764963212785</v>
      </c>
      <c r="DC57" s="51">
        <f>-DC30*DC32*'1. Inputs'!$B$32*'1. Inputs'!$B$43</f>
        <v>-5178.0154616097461</v>
      </c>
      <c r="DD57" s="51">
        <f>-DD30*DD32*'1. Inputs'!$B$32*'1. Inputs'!$B$43</f>
        <v>-5190.7858446232349</v>
      </c>
      <c r="DE57" s="51">
        <f>-DE30*DE32*'1. Inputs'!$B$32*'1. Inputs'!$B$43</f>
        <v>-5203.5877228463296</v>
      </c>
      <c r="DF57" s="51">
        <f>-DF30*DF32*'1. Inputs'!$B$32*'1. Inputs'!$B$43</f>
        <v>-5216.4211739547154</v>
      </c>
      <c r="DG57" s="51">
        <f>-DG30*DG32*'1. Inputs'!$B$32*'1. Inputs'!$B$43</f>
        <v>-5229.2862758156425</v>
      </c>
      <c r="DH57" s="51">
        <f>-DH30*DH32*'1. Inputs'!$B$32*'1. Inputs'!$B$43</f>
        <v>-5242.1831064884109</v>
      </c>
      <c r="DI57" s="51">
        <f>-DI30*DI32*'1. Inputs'!$B$32*'1. Inputs'!$B$43</f>
        <v>-5255.1117442248233</v>
      </c>
      <c r="DJ57" s="51">
        <f>-DJ30*DJ32*'1. Inputs'!$B$32*'1. Inputs'!$B$43</f>
        <v>-5268.0722674696835</v>
      </c>
      <c r="DK57" s="51">
        <f>-DK30*DK32*'1. Inputs'!$B$32*'1. Inputs'!$B$43</f>
        <v>-5281.0647548612551</v>
      </c>
      <c r="DL57" s="51">
        <f>-DL30*DL32*'1. Inputs'!$B$32*'1. Inputs'!$B$43</f>
        <v>-5294.0892852317465</v>
      </c>
      <c r="DM57" s="51">
        <f>-DM30*DM32*'1. Inputs'!$B$32*'1. Inputs'!$B$43</f>
        <v>-5307.1459376077901</v>
      </c>
      <c r="DN57" s="51">
        <f>-DN30*DN32*'1. Inputs'!$B$32*'1. Inputs'!$B$43</f>
        <v>-5320.2347912109171</v>
      </c>
      <c r="DO57" s="51">
        <f>-DO30*DO32*'1. Inputs'!$B$32*'1. Inputs'!$B$43</f>
        <v>-5333.3559254580387</v>
      </c>
      <c r="DP57" s="51">
        <f>-DP30*DP32*'1. Inputs'!$B$32*'1. Inputs'!$B$43</f>
        <v>-5346.5094199619316</v>
      </c>
      <c r="DQ57" s="51">
        <f>-DQ30*DQ32*'1. Inputs'!$B$32*'1. Inputs'!$B$43</f>
        <v>-5359.6953545317201</v>
      </c>
      <c r="DR57" s="51">
        <f>-DR30*DR32*'1. Inputs'!$B$32*'1. Inputs'!$B$43</f>
        <v>-5372.9138091733575</v>
      </c>
      <c r="DS57" s="51">
        <f>-DS30*DS32*'1. Inputs'!$B$32*'1. Inputs'!$B$43</f>
        <v>-5386.1648640901112</v>
      </c>
      <c r="DT57" s="51">
        <f>-DT30*DT32*'1. Inputs'!$B$32*'1. Inputs'!$B$43</f>
        <v>-5399.4485996830645</v>
      </c>
      <c r="DU57" s="51">
        <f>-DU30*DU32*'1. Inputs'!$B$32*'1. Inputs'!$B$43</f>
        <v>-5412.7650965515704</v>
      </c>
      <c r="DV57" s="51">
        <f>-DV30*DV32*'1. Inputs'!$B$32*'1. Inputs'!$B$43</f>
        <v>-5426.1144354937742</v>
      </c>
      <c r="DW57" s="51">
        <f>-DW30*DW32*'1. Inputs'!$B$32*'1. Inputs'!$B$43</f>
        <v>-5439.4966975070929</v>
      </c>
      <c r="DX57" s="51">
        <f>-DX30*DX32*'1. Inputs'!$B$32*'1. Inputs'!$B$43</f>
        <v>-5452.9119637886988</v>
      </c>
      <c r="DY57" s="51">
        <f>-DY30*DY32*'1. Inputs'!$B$32*'1. Inputs'!$B$43</f>
        <v>-5466.3603157360249</v>
      </c>
      <c r="DZ57" s="51">
        <f>-DZ30*DZ32*'1. Inputs'!$B$32*'1. Inputs'!$B$43</f>
        <v>-5479.8418349472449</v>
      </c>
      <c r="EA57" s="51">
        <f>-EA30*EA32*'1. Inputs'!$B$32*'1. Inputs'!$B$43</f>
        <v>-5493.3566032217777</v>
      </c>
      <c r="EB57" s="51">
        <f>-EB30*EB32*'1. Inputs'!$B$32*'1. Inputs'!$B$43</f>
        <v>-5506.9047025607897</v>
      </c>
      <c r="EC57" s="51">
        <f>-EC30*EC32*'1. Inputs'!$B$32*'1. Inputs'!$B$43</f>
        <v>-5520.4862151676707</v>
      </c>
      <c r="ED57" s="51">
        <f>-ED30*ED32*'1. Inputs'!$B$32*'1. Inputs'!$B$43</f>
        <v>-5534.1012234485588</v>
      </c>
      <c r="EE57" s="51">
        <f>-EE30*EE32*'1. Inputs'!$B$32*'1. Inputs'!$B$43</f>
        <v>-5547.7498100128159</v>
      </c>
    </row>
    <row r="58" spans="1:135" x14ac:dyDescent="0.25">
      <c r="A58" s="50" t="s">
        <v>245</v>
      </c>
      <c r="C58" s="51">
        <f t="shared" ref="C58:AH58" si="68">-(C7+C8+C13+C14+C19+C20)</f>
        <v>-1500000</v>
      </c>
      <c r="D58" s="51">
        <f t="shared" si="68"/>
        <v>0</v>
      </c>
      <c r="E58" s="51">
        <f t="shared" si="68"/>
        <v>0</v>
      </c>
      <c r="F58" s="51">
        <f t="shared" si="68"/>
        <v>0</v>
      </c>
      <c r="G58" s="51">
        <f t="shared" si="68"/>
        <v>0</v>
      </c>
      <c r="H58" s="51">
        <f t="shared" si="68"/>
        <v>0</v>
      </c>
      <c r="I58" s="51">
        <f t="shared" si="68"/>
        <v>0</v>
      </c>
      <c r="J58" s="51">
        <f t="shared" si="68"/>
        <v>0</v>
      </c>
      <c r="K58" s="51">
        <f t="shared" si="68"/>
        <v>0</v>
      </c>
      <c r="L58" s="51">
        <f t="shared" si="68"/>
        <v>0</v>
      </c>
      <c r="M58" s="51">
        <f t="shared" si="68"/>
        <v>-354200</v>
      </c>
      <c r="N58" s="51">
        <f t="shared" si="68"/>
        <v>-354200</v>
      </c>
      <c r="O58" s="51">
        <f t="shared" si="68"/>
        <v>-354200</v>
      </c>
      <c r="P58" s="51">
        <f t="shared" si="68"/>
        <v>-354200</v>
      </c>
      <c r="Q58" s="51">
        <f t="shared" si="68"/>
        <v>-354200</v>
      </c>
      <c r="R58" s="51">
        <f t="shared" si="68"/>
        <v>-354200</v>
      </c>
      <c r="S58" s="51">
        <f t="shared" si="68"/>
        <v>-354200</v>
      </c>
      <c r="T58" s="51">
        <f t="shared" si="68"/>
        <v>-354200</v>
      </c>
      <c r="U58" s="51">
        <f t="shared" si="68"/>
        <v>-354200</v>
      </c>
      <c r="V58" s="51">
        <f t="shared" si="68"/>
        <v>-354200</v>
      </c>
      <c r="W58" s="51">
        <f t="shared" si="68"/>
        <v>-354200</v>
      </c>
      <c r="X58" s="51">
        <f t="shared" si="68"/>
        <v>-354200</v>
      </c>
      <c r="Y58" s="51">
        <f t="shared" si="68"/>
        <v>0</v>
      </c>
      <c r="Z58" s="51">
        <f t="shared" si="68"/>
        <v>0</v>
      </c>
      <c r="AA58" s="51">
        <f t="shared" si="68"/>
        <v>0</v>
      </c>
      <c r="AB58" s="51">
        <f t="shared" si="68"/>
        <v>-280743.74999999994</v>
      </c>
      <c r="AC58" s="51">
        <f t="shared" si="68"/>
        <v>-280743.74999999994</v>
      </c>
      <c r="AD58" s="51">
        <f t="shared" si="68"/>
        <v>-280743.74999999994</v>
      </c>
      <c r="AE58" s="51">
        <f t="shared" si="68"/>
        <v>-280743.74999999994</v>
      </c>
      <c r="AF58" s="51">
        <f t="shared" si="68"/>
        <v>-280743.74999999994</v>
      </c>
      <c r="AG58" s="51">
        <f t="shared" si="68"/>
        <v>-280743.74999999994</v>
      </c>
      <c r="AH58" s="51">
        <f t="shared" si="68"/>
        <v>-280743.74999999994</v>
      </c>
      <c r="AI58" s="51">
        <f t="shared" ref="AI58:BN58" si="69">-(AI7+AI8+AI13+AI14+AI19+AI20)</f>
        <v>-280743.74999999994</v>
      </c>
      <c r="AJ58" s="51">
        <f t="shared" si="69"/>
        <v>-280743.74999999994</v>
      </c>
      <c r="AK58" s="51">
        <f t="shared" si="69"/>
        <v>-280743.74999999994</v>
      </c>
      <c r="AL58" s="51">
        <f t="shared" si="69"/>
        <v>-280743.74999999994</v>
      </c>
      <c r="AM58" s="51">
        <f t="shared" si="69"/>
        <v>-280743.74999999994</v>
      </c>
      <c r="AN58" s="51">
        <f t="shared" si="69"/>
        <v>0</v>
      </c>
      <c r="AO58" s="51">
        <f t="shared" si="69"/>
        <v>0</v>
      </c>
      <c r="AP58" s="51">
        <f t="shared" si="69"/>
        <v>0</v>
      </c>
      <c r="AQ58" s="51">
        <f t="shared" si="69"/>
        <v>0</v>
      </c>
      <c r="AR58" s="51">
        <f t="shared" si="69"/>
        <v>0</v>
      </c>
      <c r="AS58" s="51">
        <f t="shared" si="69"/>
        <v>0</v>
      </c>
      <c r="AT58" s="51">
        <f t="shared" si="69"/>
        <v>-298856.24999999994</v>
      </c>
      <c r="AU58" s="51">
        <f t="shared" si="69"/>
        <v>-298856.24999999994</v>
      </c>
      <c r="AV58" s="51">
        <f t="shared" si="69"/>
        <v>-298856.24999999994</v>
      </c>
      <c r="AW58" s="51">
        <f t="shared" si="69"/>
        <v>-298856.24999999994</v>
      </c>
      <c r="AX58" s="51">
        <f t="shared" si="69"/>
        <v>-298856.24999999994</v>
      </c>
      <c r="AY58" s="51">
        <f t="shared" si="69"/>
        <v>-298856.24999999994</v>
      </c>
      <c r="AZ58" s="51">
        <f t="shared" si="69"/>
        <v>-298856.24999999994</v>
      </c>
      <c r="BA58" s="51">
        <f t="shared" si="69"/>
        <v>-298856.24999999994</v>
      </c>
      <c r="BB58" s="51">
        <f t="shared" si="69"/>
        <v>-298856.24999999994</v>
      </c>
      <c r="BC58" s="51">
        <f t="shared" si="69"/>
        <v>-298856.24999999994</v>
      </c>
      <c r="BD58" s="51">
        <f t="shared" si="69"/>
        <v>-298856.24999999994</v>
      </c>
      <c r="BE58" s="51">
        <f t="shared" si="69"/>
        <v>-298856.24999999994</v>
      </c>
      <c r="BF58" s="51">
        <f t="shared" si="69"/>
        <v>0</v>
      </c>
      <c r="BG58" s="51">
        <f t="shared" si="69"/>
        <v>0</v>
      </c>
      <c r="BH58" s="51">
        <f t="shared" si="69"/>
        <v>0</v>
      </c>
      <c r="BI58" s="51">
        <f t="shared" si="69"/>
        <v>0</v>
      </c>
      <c r="BJ58" s="51">
        <f t="shared" si="69"/>
        <v>0</v>
      </c>
      <c r="BK58" s="51">
        <f t="shared" si="69"/>
        <v>0</v>
      </c>
      <c r="BL58" s="51">
        <f t="shared" si="69"/>
        <v>0</v>
      </c>
      <c r="BM58" s="51">
        <f t="shared" si="69"/>
        <v>0</v>
      </c>
      <c r="BN58" s="51">
        <f t="shared" si="69"/>
        <v>0</v>
      </c>
      <c r="BO58" s="51">
        <f t="shared" ref="BO58:CT58" si="70">-(BO7+BO8+BO13+BO14+BO19+BO20)</f>
        <v>0</v>
      </c>
      <c r="BP58" s="51">
        <f t="shared" si="70"/>
        <v>0</v>
      </c>
      <c r="BQ58" s="51">
        <f t="shared" si="70"/>
        <v>0</v>
      </c>
      <c r="BR58" s="51">
        <f t="shared" si="70"/>
        <v>0</v>
      </c>
      <c r="BS58" s="51">
        <f t="shared" si="70"/>
        <v>0</v>
      </c>
      <c r="BT58" s="51">
        <f t="shared" si="70"/>
        <v>0</v>
      </c>
      <c r="BU58" s="51">
        <f t="shared" si="70"/>
        <v>0</v>
      </c>
      <c r="BV58" s="51">
        <f t="shared" si="70"/>
        <v>0</v>
      </c>
      <c r="BW58" s="51">
        <f t="shared" si="70"/>
        <v>0</v>
      </c>
      <c r="BX58" s="51">
        <f t="shared" si="70"/>
        <v>0</v>
      </c>
      <c r="BY58" s="51">
        <f t="shared" si="70"/>
        <v>0</v>
      </c>
      <c r="BZ58" s="51">
        <f t="shared" si="70"/>
        <v>0</v>
      </c>
      <c r="CA58" s="51">
        <f t="shared" si="70"/>
        <v>0</v>
      </c>
      <c r="CB58" s="51">
        <f t="shared" si="70"/>
        <v>0</v>
      </c>
      <c r="CC58" s="51">
        <f t="shared" si="70"/>
        <v>0</v>
      </c>
      <c r="CD58" s="51">
        <f t="shared" si="70"/>
        <v>0</v>
      </c>
      <c r="CE58" s="51">
        <f t="shared" si="70"/>
        <v>0</v>
      </c>
      <c r="CF58" s="51">
        <f t="shared" si="70"/>
        <v>0</v>
      </c>
      <c r="CG58" s="51">
        <f t="shared" si="70"/>
        <v>0</v>
      </c>
      <c r="CH58" s="51">
        <f t="shared" si="70"/>
        <v>0</v>
      </c>
      <c r="CI58" s="51">
        <f t="shared" si="70"/>
        <v>0</v>
      </c>
      <c r="CJ58" s="51">
        <f t="shared" si="70"/>
        <v>0</v>
      </c>
      <c r="CK58" s="51">
        <f t="shared" si="70"/>
        <v>0</v>
      </c>
      <c r="CL58" s="51">
        <f t="shared" si="70"/>
        <v>0</v>
      </c>
      <c r="CM58" s="51">
        <f t="shared" si="70"/>
        <v>0</v>
      </c>
      <c r="CN58" s="51">
        <f t="shared" si="70"/>
        <v>0</v>
      </c>
      <c r="CO58" s="51">
        <f t="shared" si="70"/>
        <v>0</v>
      </c>
      <c r="CP58" s="51">
        <f t="shared" si="70"/>
        <v>0</v>
      </c>
      <c r="CQ58" s="51">
        <f t="shared" si="70"/>
        <v>0</v>
      </c>
      <c r="CR58" s="51">
        <f t="shared" si="70"/>
        <v>0</v>
      </c>
      <c r="CS58" s="51">
        <f t="shared" si="70"/>
        <v>0</v>
      </c>
      <c r="CT58" s="51">
        <f t="shared" si="70"/>
        <v>0</v>
      </c>
      <c r="CU58" s="51">
        <f t="shared" ref="CU58:EE58" si="71">-(CU7+CU8+CU13+CU14+CU19+CU20)</f>
        <v>0</v>
      </c>
      <c r="CV58" s="51">
        <f t="shared" si="71"/>
        <v>0</v>
      </c>
      <c r="CW58" s="51">
        <f t="shared" si="71"/>
        <v>0</v>
      </c>
      <c r="CX58" s="51">
        <f t="shared" si="71"/>
        <v>0</v>
      </c>
      <c r="CY58" s="51">
        <f t="shared" si="71"/>
        <v>0</v>
      </c>
      <c r="CZ58" s="51">
        <f t="shared" si="71"/>
        <v>0</v>
      </c>
      <c r="DA58" s="51">
        <f t="shared" si="71"/>
        <v>0</v>
      </c>
      <c r="DB58" s="51">
        <f t="shared" si="71"/>
        <v>0</v>
      </c>
      <c r="DC58" s="51">
        <f t="shared" si="71"/>
        <v>0</v>
      </c>
      <c r="DD58" s="51">
        <f t="shared" si="71"/>
        <v>0</v>
      </c>
      <c r="DE58" s="51">
        <f t="shared" si="71"/>
        <v>0</v>
      </c>
      <c r="DF58" s="51">
        <f t="shared" si="71"/>
        <v>0</v>
      </c>
      <c r="DG58" s="51">
        <f t="shared" si="71"/>
        <v>0</v>
      </c>
      <c r="DH58" s="51">
        <f t="shared" si="71"/>
        <v>0</v>
      </c>
      <c r="DI58" s="51">
        <f t="shared" si="71"/>
        <v>0</v>
      </c>
      <c r="DJ58" s="51">
        <f t="shared" si="71"/>
        <v>0</v>
      </c>
      <c r="DK58" s="51">
        <f t="shared" si="71"/>
        <v>0</v>
      </c>
      <c r="DL58" s="51">
        <f t="shared" si="71"/>
        <v>0</v>
      </c>
      <c r="DM58" s="51">
        <f t="shared" si="71"/>
        <v>0</v>
      </c>
      <c r="DN58" s="51">
        <f t="shared" si="71"/>
        <v>0</v>
      </c>
      <c r="DO58" s="51">
        <f t="shared" si="71"/>
        <v>0</v>
      </c>
      <c r="DP58" s="51">
        <f t="shared" si="71"/>
        <v>0</v>
      </c>
      <c r="DQ58" s="51">
        <f t="shared" si="71"/>
        <v>0</v>
      </c>
      <c r="DR58" s="51">
        <f t="shared" si="71"/>
        <v>0</v>
      </c>
      <c r="DS58" s="51">
        <f t="shared" si="71"/>
        <v>0</v>
      </c>
      <c r="DT58" s="51">
        <f t="shared" si="71"/>
        <v>0</v>
      </c>
      <c r="DU58" s="51">
        <f t="shared" si="71"/>
        <v>0</v>
      </c>
      <c r="DV58" s="51">
        <f t="shared" si="71"/>
        <v>0</v>
      </c>
      <c r="DW58" s="51">
        <f t="shared" si="71"/>
        <v>0</v>
      </c>
      <c r="DX58" s="51">
        <f t="shared" si="71"/>
        <v>0</v>
      </c>
      <c r="DY58" s="51">
        <f t="shared" si="71"/>
        <v>0</v>
      </c>
      <c r="DZ58" s="51">
        <f t="shared" si="71"/>
        <v>0</v>
      </c>
      <c r="EA58" s="51">
        <f t="shared" si="71"/>
        <v>0</v>
      </c>
      <c r="EB58" s="51">
        <f t="shared" si="71"/>
        <v>0</v>
      </c>
      <c r="EC58" s="51">
        <f t="shared" si="71"/>
        <v>0</v>
      </c>
      <c r="ED58" s="51">
        <f t="shared" si="71"/>
        <v>0</v>
      </c>
      <c r="EE58" s="51">
        <f t="shared" si="71"/>
        <v>0</v>
      </c>
    </row>
    <row r="59" spans="1:135" x14ac:dyDescent="0.25">
      <c r="A59" s="50" t="s">
        <v>246</v>
      </c>
      <c r="C59" s="51">
        <f>(C8+C14+C20+C7+C13+C19)*-'1. Inputs'!$B$86</f>
        <v>-45000</v>
      </c>
      <c r="D59" s="51">
        <f>(D8+D14+D20+D7+D13+D19)*-'1. Inputs'!$B$86</f>
        <v>0</v>
      </c>
      <c r="E59" s="51">
        <f>(E8+E14+E20+E7+E13+E19)*-'1. Inputs'!$B$86</f>
        <v>0</v>
      </c>
      <c r="F59" s="51">
        <f>(F8+F14+F20+F7+F13+F19)*-'1. Inputs'!$B$86</f>
        <v>0</v>
      </c>
      <c r="G59" s="51">
        <f>(G8+G14+G20+G7+G13+G19)*-'1. Inputs'!$B$86</f>
        <v>0</v>
      </c>
      <c r="H59" s="51">
        <f>(H8+H14+H20+H7+H13+H19)*-'1. Inputs'!$B$86</f>
        <v>0</v>
      </c>
      <c r="I59" s="51">
        <f>(I8+I14+I20+I7+I13+I19)*-'1. Inputs'!$B$86</f>
        <v>0</v>
      </c>
      <c r="J59" s="51">
        <f>(J8+J14+J20+J7+J13+J19)*-'1. Inputs'!$B$86</f>
        <v>0</v>
      </c>
      <c r="K59" s="51">
        <f>(K8+K14+K20+K7+K13+K19)*-'1. Inputs'!$B$86</f>
        <v>0</v>
      </c>
      <c r="L59" s="51">
        <f>(L8+L14+L20+L7+L13+L19)*-'1. Inputs'!$B$86</f>
        <v>0</v>
      </c>
      <c r="M59" s="51">
        <f>(M8+M14+M20+M7+M13+M19)*-'1. Inputs'!$B$86</f>
        <v>-10626</v>
      </c>
      <c r="N59" s="51">
        <f>(N8+N14+N20+N7+N13+N19)*-'1. Inputs'!$B$86</f>
        <v>-10626</v>
      </c>
      <c r="O59" s="51">
        <f>(O8+O14+O20+O7+O13+O19)*-'1. Inputs'!$B$86</f>
        <v>-10626</v>
      </c>
      <c r="P59" s="51">
        <f>(P8+P14+P20+P7+P13+P19)*-'1. Inputs'!$B$86</f>
        <v>-10626</v>
      </c>
      <c r="Q59" s="51">
        <f>(Q8+Q14+Q20+Q7+Q13+Q19)*-'1. Inputs'!$B$86</f>
        <v>-10626</v>
      </c>
      <c r="R59" s="51">
        <f>(R8+R14+R20+R7+R13+R19)*-'1. Inputs'!$B$86</f>
        <v>-10626</v>
      </c>
      <c r="S59" s="51">
        <f>(S8+S14+S20+S7+S13+S19)*-'1. Inputs'!$B$86</f>
        <v>-10626</v>
      </c>
      <c r="T59" s="51">
        <f>(T8+T14+T20+T7+T13+T19)*-'1. Inputs'!$B$86</f>
        <v>-10626</v>
      </c>
      <c r="U59" s="51">
        <f>(U8+U14+U20+U7+U13+U19)*-'1. Inputs'!$B$86</f>
        <v>-10626</v>
      </c>
      <c r="V59" s="51">
        <f>(V8+V14+V20+V7+V13+V19)*-'1. Inputs'!$B$86</f>
        <v>-10626</v>
      </c>
      <c r="W59" s="51">
        <f>(W8+W14+W20+W7+W13+W19)*-'1. Inputs'!$B$86</f>
        <v>-10626</v>
      </c>
      <c r="X59" s="51">
        <f>(X8+X14+X20+X7+X13+X19)*-'1. Inputs'!$B$86</f>
        <v>-10626</v>
      </c>
      <c r="Y59" s="51">
        <f>(Y8+Y14+Y20+Y7+Y13+Y19)*-'1. Inputs'!$B$86</f>
        <v>0</v>
      </c>
      <c r="Z59" s="51">
        <f>(Z8+Z14+Z20+Z7+Z13+Z19)*-'1. Inputs'!$B$86</f>
        <v>0</v>
      </c>
      <c r="AA59" s="51">
        <f>(AA8+AA14+AA20+AA7+AA13+AA19)*-'1. Inputs'!$B$86</f>
        <v>0</v>
      </c>
      <c r="AB59" s="51">
        <f>(AB8+AB14+AB20+AB7+AB13+AB19)*-'1. Inputs'!$B$86</f>
        <v>-8422.3124999999982</v>
      </c>
      <c r="AC59" s="51">
        <f>(AC8+AC14+AC20+AC7+AC13+AC19)*-'1. Inputs'!$B$86</f>
        <v>-8422.3124999999982</v>
      </c>
      <c r="AD59" s="51">
        <f>(AD8+AD14+AD20+AD7+AD13+AD19)*-'1. Inputs'!$B$86</f>
        <v>-8422.3124999999982</v>
      </c>
      <c r="AE59" s="51">
        <f>(AE8+AE14+AE20+AE7+AE13+AE19)*-'1. Inputs'!$B$86</f>
        <v>-8422.3124999999982</v>
      </c>
      <c r="AF59" s="51">
        <f>(AF8+AF14+AF20+AF7+AF13+AF19)*-'1. Inputs'!$B$86</f>
        <v>-8422.3124999999982</v>
      </c>
      <c r="AG59" s="51">
        <f>(AG8+AG14+AG20+AG7+AG13+AG19)*-'1. Inputs'!$B$86</f>
        <v>-8422.3124999999982</v>
      </c>
      <c r="AH59" s="51">
        <f>(AH8+AH14+AH20+AH7+AH13+AH19)*-'1. Inputs'!$B$86</f>
        <v>-8422.3124999999982</v>
      </c>
      <c r="AI59" s="51">
        <f>(AI8+AI14+AI20+AI7+AI13+AI19)*-'1. Inputs'!$B$86</f>
        <v>-8422.3124999999982</v>
      </c>
      <c r="AJ59" s="51">
        <f>(AJ8+AJ14+AJ20+AJ7+AJ13+AJ19)*-'1. Inputs'!$B$86</f>
        <v>-8422.3124999999982</v>
      </c>
      <c r="AK59" s="51">
        <f>(AK8+AK14+AK20+AK7+AK13+AK19)*-'1. Inputs'!$B$86</f>
        <v>-8422.3124999999982</v>
      </c>
      <c r="AL59" s="51">
        <f>(AL8+AL14+AL20+AL7+AL13+AL19)*-'1. Inputs'!$B$86</f>
        <v>-8422.3124999999982</v>
      </c>
      <c r="AM59" s="51">
        <f>(AM8+AM14+AM20+AM7+AM13+AM19)*-'1. Inputs'!$B$86</f>
        <v>-8422.3124999999982</v>
      </c>
      <c r="AN59" s="51">
        <f>(AN8+AN14+AN20+AN7+AN13+AN19)*-'1. Inputs'!$B$86</f>
        <v>0</v>
      </c>
      <c r="AO59" s="51">
        <f>(AO8+AO14+AO20+AO7+AO13+AO19)*-'1. Inputs'!$B$86</f>
        <v>0</v>
      </c>
      <c r="AP59" s="51">
        <f>(AP8+AP14+AP20+AP7+AP13+AP19)*-'1. Inputs'!$B$86</f>
        <v>0</v>
      </c>
      <c r="AQ59" s="51">
        <f>(AQ8+AQ14+AQ20+AQ7+AQ13+AQ19)*-'1. Inputs'!$B$86</f>
        <v>0</v>
      </c>
      <c r="AR59" s="51">
        <f>(AR8+AR14+AR20+AR7+AR13+AR19)*-'1. Inputs'!$B$86</f>
        <v>0</v>
      </c>
      <c r="AS59" s="51">
        <f>(AS8+AS14+AS20+AS7+AS13+AS19)*-'1. Inputs'!$B$86</f>
        <v>0</v>
      </c>
      <c r="AT59" s="51">
        <f>(AT8+AT14+AT20+AT7+AT13+AT19)*-'1. Inputs'!$B$86</f>
        <v>-8965.6874999999982</v>
      </c>
      <c r="AU59" s="51">
        <f>(AU8+AU14+AU20+AU7+AU13+AU19)*-'1. Inputs'!$B$86</f>
        <v>-8965.6874999999982</v>
      </c>
      <c r="AV59" s="51">
        <f>(AV8+AV14+AV20+AV7+AV13+AV19)*-'1. Inputs'!$B$86</f>
        <v>-8965.6874999999982</v>
      </c>
      <c r="AW59" s="51">
        <f>(AW8+AW14+AW20+AW7+AW13+AW19)*-'1. Inputs'!$B$86</f>
        <v>-8965.6874999999982</v>
      </c>
      <c r="AX59" s="51">
        <f>(AX8+AX14+AX20+AX7+AX13+AX19)*-'1. Inputs'!$B$86</f>
        <v>-8965.6874999999982</v>
      </c>
      <c r="AY59" s="51">
        <f>(AY8+AY14+AY20+AY7+AY13+AY19)*-'1. Inputs'!$B$86</f>
        <v>-8965.6874999999982</v>
      </c>
      <c r="AZ59" s="51">
        <f>(AZ8+AZ14+AZ20+AZ7+AZ13+AZ19)*-'1. Inputs'!$B$86</f>
        <v>-8965.6874999999982</v>
      </c>
      <c r="BA59" s="51">
        <f>(BA8+BA14+BA20+BA7+BA13+BA19)*-'1. Inputs'!$B$86</f>
        <v>-8965.6874999999982</v>
      </c>
      <c r="BB59" s="51">
        <f>(BB8+BB14+BB20+BB7+BB13+BB19)*-'1. Inputs'!$B$86</f>
        <v>-8965.6874999999982</v>
      </c>
      <c r="BC59" s="51">
        <f>(BC8+BC14+BC20+BC7+BC13+BC19)*-'1. Inputs'!$B$86</f>
        <v>-8965.6874999999982</v>
      </c>
      <c r="BD59" s="51">
        <f>(BD8+BD14+BD20+BD7+BD13+BD19)*-'1. Inputs'!$B$86</f>
        <v>-8965.6874999999982</v>
      </c>
      <c r="BE59" s="51">
        <f>(BE8+BE14+BE20+BE7+BE13+BE19)*-'1. Inputs'!$B$86</f>
        <v>-8965.6874999999982</v>
      </c>
      <c r="BF59" s="51">
        <f>(BF8+BF14+BF20+BF7+BF13+BF19)*-'1. Inputs'!$B$86</f>
        <v>0</v>
      </c>
      <c r="BG59" s="51">
        <f>(BG8+BG14+BG20+BG7+BG13+BG19)*-'1. Inputs'!$B$86</f>
        <v>0</v>
      </c>
      <c r="BH59" s="51">
        <f>(BH8+BH14+BH20+BH7+BH13+BH19)*-'1. Inputs'!$B$86</f>
        <v>0</v>
      </c>
      <c r="BI59" s="51">
        <f>(BI8+BI14+BI20+BI7+BI13+BI19)*-'1. Inputs'!$B$86</f>
        <v>0</v>
      </c>
      <c r="BJ59" s="51">
        <f>(BJ8+BJ14+BJ20+BJ7+BJ13+BJ19)*-'1. Inputs'!$B$86</f>
        <v>0</v>
      </c>
      <c r="BK59" s="51">
        <f>(BK8+BK14+BK20+BK7+BK13+BK19)*-'1. Inputs'!$B$86</f>
        <v>0</v>
      </c>
      <c r="BL59" s="51">
        <f>(BL8+BL14+BL20+BL7+BL13+BL19)*-'1. Inputs'!$B$86</f>
        <v>0</v>
      </c>
      <c r="BM59" s="51">
        <f>(BM8+BM14+BM20+BM7+BM13+BM19)*-'1. Inputs'!$B$86</f>
        <v>0</v>
      </c>
      <c r="BN59" s="51">
        <f>(BN8+BN14+BN20+BN7+BN13+BN19)*-'1. Inputs'!$B$86</f>
        <v>0</v>
      </c>
      <c r="BO59" s="51">
        <f>(BO8+BO14+BO20+BO7+BO13+BO19)*-'1. Inputs'!$B$86</f>
        <v>0</v>
      </c>
      <c r="BP59" s="51">
        <f>(BP8+BP14+BP20+BP7+BP13+BP19)*-'1. Inputs'!$B$86</f>
        <v>0</v>
      </c>
      <c r="BQ59" s="51">
        <f>(BQ8+BQ14+BQ20+BQ7+BQ13+BQ19)*-'1. Inputs'!$B$86</f>
        <v>0</v>
      </c>
      <c r="BR59" s="51">
        <f>(BR8+BR14+BR20+BR7+BR13+BR19)*-'1. Inputs'!$B$86</f>
        <v>0</v>
      </c>
      <c r="BS59" s="51">
        <f>(BS8+BS14+BS20+BS7+BS13+BS19)*-'1. Inputs'!$B$86</f>
        <v>0</v>
      </c>
      <c r="BT59" s="51">
        <f>(BT8+BT14+BT20+BT7+BT13+BT19)*-'1. Inputs'!$B$86</f>
        <v>0</v>
      </c>
      <c r="BU59" s="51">
        <f>(BU8+BU14+BU20+BU7+BU13+BU19)*-'1. Inputs'!$B$86</f>
        <v>0</v>
      </c>
      <c r="BV59" s="51">
        <f>(BV8+BV14+BV20+BV7+BV13+BV19)*-'1. Inputs'!$B$86</f>
        <v>0</v>
      </c>
      <c r="BW59" s="51">
        <f>(BW8+BW14+BW20+BW7+BW13+BW19)*-'1. Inputs'!$B$86</f>
        <v>0</v>
      </c>
      <c r="BX59" s="51">
        <f>(BX8+BX14+BX20+BX7+BX13+BX19)*-'1. Inputs'!$B$86</f>
        <v>0</v>
      </c>
      <c r="BY59" s="51">
        <f>(BY8+BY14+BY20+BY7+BY13+BY19)*-'1. Inputs'!$B$86</f>
        <v>0</v>
      </c>
      <c r="BZ59" s="51">
        <f>(BZ8+BZ14+BZ20+BZ7+BZ13+BZ19)*-'1. Inputs'!$B$86</f>
        <v>0</v>
      </c>
      <c r="CA59" s="51">
        <f>(CA8+CA14+CA20+CA7+CA13+CA19)*-'1. Inputs'!$B$86</f>
        <v>0</v>
      </c>
      <c r="CB59" s="51">
        <f>(CB8+CB14+CB20+CB7+CB13+CB19)*-'1. Inputs'!$B$86</f>
        <v>0</v>
      </c>
      <c r="CC59" s="51">
        <f>(CC8+CC14+CC20+CC7+CC13+CC19)*-'1. Inputs'!$B$86</f>
        <v>0</v>
      </c>
      <c r="CD59" s="51">
        <f>(CD8+CD14+CD20+CD7+CD13+CD19)*-'1. Inputs'!$B$86</f>
        <v>0</v>
      </c>
      <c r="CE59" s="51">
        <f>(CE8+CE14+CE20+CE7+CE13+CE19)*-'1. Inputs'!$B$86</f>
        <v>0</v>
      </c>
      <c r="CF59" s="51">
        <f>(CF8+CF14+CF20+CF7+CF13+CF19)*-'1. Inputs'!$B$86</f>
        <v>0</v>
      </c>
      <c r="CG59" s="51">
        <f>(CG8+CG14+CG20+CG7+CG13+CG19)*-'1. Inputs'!$B$86</f>
        <v>0</v>
      </c>
      <c r="CH59" s="51">
        <f>(CH8+CH14+CH20+CH7+CH13+CH19)*-'1. Inputs'!$B$86</f>
        <v>0</v>
      </c>
      <c r="CI59" s="51">
        <f>(CI8+CI14+CI20+CI7+CI13+CI19)*-'1. Inputs'!$B$86</f>
        <v>0</v>
      </c>
      <c r="CJ59" s="51">
        <f>(CJ8+CJ14+CJ20+CJ7+CJ13+CJ19)*-'1. Inputs'!$B$86</f>
        <v>0</v>
      </c>
      <c r="CK59" s="51">
        <f>(CK8+CK14+CK20+CK7+CK13+CK19)*-'1. Inputs'!$B$86</f>
        <v>0</v>
      </c>
      <c r="CL59" s="51">
        <f>(CL8+CL14+CL20+CL7+CL13+CL19)*-'1. Inputs'!$B$86</f>
        <v>0</v>
      </c>
      <c r="CM59" s="51">
        <f>(CM8+CM14+CM20+CM7+CM13+CM19)*-'1. Inputs'!$B$86</f>
        <v>0</v>
      </c>
      <c r="CN59" s="51">
        <f>(CN8+CN14+CN20+CN7+CN13+CN19)*-'1. Inputs'!$B$86</f>
        <v>0</v>
      </c>
      <c r="CO59" s="51">
        <f>(CO8+CO14+CO20+CO7+CO13+CO19)*-'1. Inputs'!$B$86</f>
        <v>0</v>
      </c>
      <c r="CP59" s="51">
        <f>(CP8+CP14+CP20+CP7+CP13+CP19)*-'1. Inputs'!$B$86</f>
        <v>0</v>
      </c>
      <c r="CQ59" s="51">
        <f>(CQ8+CQ14+CQ20+CQ7+CQ13+CQ19)*-'1. Inputs'!$B$86</f>
        <v>0</v>
      </c>
      <c r="CR59" s="51">
        <f>(CR8+CR14+CR20+CR7+CR13+CR19)*-'1. Inputs'!$B$86</f>
        <v>0</v>
      </c>
      <c r="CS59" s="51">
        <f>(CS8+CS14+CS20+CS7+CS13+CS19)*-'1. Inputs'!$B$86</f>
        <v>0</v>
      </c>
      <c r="CT59" s="51">
        <f>(CT8+CT14+CT20+CT7+CT13+CT19)*-'1. Inputs'!$B$86</f>
        <v>0</v>
      </c>
      <c r="CU59" s="51">
        <f>(CU8+CU14+CU20+CU7+CU13+CU19)*-'1. Inputs'!$B$86</f>
        <v>0</v>
      </c>
      <c r="CV59" s="51">
        <f>(CV8+CV14+CV20+CV7+CV13+CV19)*-'1. Inputs'!$B$86</f>
        <v>0</v>
      </c>
      <c r="CW59" s="51">
        <f>(CW8+CW14+CW20+CW7+CW13+CW19)*-'1. Inputs'!$B$86</f>
        <v>0</v>
      </c>
      <c r="CX59" s="51">
        <f>(CX8+CX14+CX20+CX7+CX13+CX19)*-'1. Inputs'!$B$86</f>
        <v>0</v>
      </c>
      <c r="CY59" s="51">
        <f>(CY8+CY14+CY20+CY7+CY13+CY19)*-'1. Inputs'!$B$86</f>
        <v>0</v>
      </c>
      <c r="CZ59" s="51">
        <f>(CZ8+CZ14+CZ20+CZ7+CZ13+CZ19)*-'1. Inputs'!$B$86</f>
        <v>0</v>
      </c>
      <c r="DA59" s="51">
        <f>(DA8+DA14+DA20+DA7+DA13+DA19)*-'1. Inputs'!$B$86</f>
        <v>0</v>
      </c>
      <c r="DB59" s="51">
        <f>(DB8+DB14+DB20+DB7+DB13+DB19)*-'1. Inputs'!$B$86</f>
        <v>0</v>
      </c>
      <c r="DC59" s="51">
        <f>(DC8+DC14+DC20+DC7+DC13+DC19)*-'1. Inputs'!$B$86</f>
        <v>0</v>
      </c>
      <c r="DD59" s="51">
        <f>(DD8+DD14+DD20+DD7+DD13+DD19)*-'1. Inputs'!$B$86</f>
        <v>0</v>
      </c>
      <c r="DE59" s="51">
        <f>(DE8+DE14+DE20+DE7+DE13+DE19)*-'1. Inputs'!$B$86</f>
        <v>0</v>
      </c>
      <c r="DF59" s="51">
        <f>(DF8+DF14+DF20+DF7+DF13+DF19)*-'1. Inputs'!$B$86</f>
        <v>0</v>
      </c>
      <c r="DG59" s="51">
        <f>(DG8+DG14+DG20+DG7+DG13+DG19)*-'1. Inputs'!$B$86</f>
        <v>0</v>
      </c>
      <c r="DH59" s="51">
        <f>(DH8+DH14+DH20+DH7+DH13+DH19)*-'1. Inputs'!$B$86</f>
        <v>0</v>
      </c>
      <c r="DI59" s="51">
        <f>(DI8+DI14+DI20+DI7+DI13+DI19)*-'1. Inputs'!$B$86</f>
        <v>0</v>
      </c>
      <c r="DJ59" s="51">
        <f>(DJ8+DJ14+DJ20+DJ7+DJ13+DJ19)*-'1. Inputs'!$B$86</f>
        <v>0</v>
      </c>
      <c r="DK59" s="51">
        <f>(DK8+DK14+DK20+DK7+DK13+DK19)*-'1. Inputs'!$B$86</f>
        <v>0</v>
      </c>
      <c r="DL59" s="51">
        <f>(DL8+DL14+DL20+DL7+DL13+DL19)*-'1. Inputs'!$B$86</f>
        <v>0</v>
      </c>
      <c r="DM59" s="51">
        <f>(DM8+DM14+DM20+DM7+DM13+DM19)*-'1. Inputs'!$B$86</f>
        <v>0</v>
      </c>
      <c r="DN59" s="51">
        <f>(DN8+DN14+DN20+DN7+DN13+DN19)*-'1. Inputs'!$B$86</f>
        <v>0</v>
      </c>
      <c r="DO59" s="51">
        <f>(DO8+DO14+DO20+DO7+DO13+DO19)*-'1. Inputs'!$B$86</f>
        <v>0</v>
      </c>
      <c r="DP59" s="51">
        <f>(DP8+DP14+DP20+DP7+DP13+DP19)*-'1. Inputs'!$B$86</f>
        <v>0</v>
      </c>
      <c r="DQ59" s="51">
        <f>(DQ8+DQ14+DQ20+DQ7+DQ13+DQ19)*-'1. Inputs'!$B$86</f>
        <v>0</v>
      </c>
      <c r="DR59" s="51">
        <f>(DR8+DR14+DR20+DR7+DR13+DR19)*-'1. Inputs'!$B$86</f>
        <v>0</v>
      </c>
      <c r="DS59" s="51">
        <f>(DS8+DS14+DS20+DS7+DS13+DS19)*-'1. Inputs'!$B$86</f>
        <v>0</v>
      </c>
      <c r="DT59" s="51">
        <f>(DT8+DT14+DT20+DT7+DT13+DT19)*-'1. Inputs'!$B$86</f>
        <v>0</v>
      </c>
      <c r="DU59" s="51">
        <f>(DU8+DU14+DU20+DU7+DU13+DU19)*-'1. Inputs'!$B$86</f>
        <v>0</v>
      </c>
      <c r="DV59" s="51">
        <f>(DV8+DV14+DV20+DV7+DV13+DV19)*-'1. Inputs'!$B$86</f>
        <v>0</v>
      </c>
      <c r="DW59" s="51">
        <f>(DW8+DW14+DW20+DW7+DW13+DW19)*-'1. Inputs'!$B$86</f>
        <v>0</v>
      </c>
      <c r="DX59" s="51">
        <f>(DX8+DX14+DX20+DX7+DX13+DX19)*-'1. Inputs'!$B$86</f>
        <v>0</v>
      </c>
      <c r="DY59" s="51">
        <f>(DY8+DY14+DY20+DY7+DY13+DY19)*-'1. Inputs'!$B$86</f>
        <v>0</v>
      </c>
      <c r="DZ59" s="51">
        <f>(DZ8+DZ14+DZ20+DZ7+DZ13+DZ19)*-'1. Inputs'!$B$86</f>
        <v>0</v>
      </c>
      <c r="EA59" s="51">
        <f>(EA8+EA14+EA20+EA7+EA13+EA19)*-'1. Inputs'!$B$86</f>
        <v>0</v>
      </c>
      <c r="EB59" s="51">
        <f>(EB8+EB14+EB20+EB7+EB13+EB19)*-'1. Inputs'!$B$86</f>
        <v>0</v>
      </c>
      <c r="EC59" s="51">
        <f>(EC8+EC14+EC20+EC7+EC13+EC19)*-'1. Inputs'!$B$86</f>
        <v>0</v>
      </c>
      <c r="ED59" s="51">
        <f>(ED8+ED14+ED20+ED7+ED13+ED19)*-'1. Inputs'!$B$86</f>
        <v>0</v>
      </c>
      <c r="EE59" s="51">
        <f>(EE8+EE14+EE20+EE7+EE13+EE19)*-'1. Inputs'!$B$86</f>
        <v>0</v>
      </c>
    </row>
    <row r="60" spans="1:135" x14ac:dyDescent="0.25">
      <c r="A60" s="50" t="s">
        <v>247</v>
      </c>
      <c r="C60" s="51">
        <f>-C39*'1. Inputs'!$B$87</f>
        <v>0</v>
      </c>
      <c r="D60" s="51">
        <f>-D39*'1. Inputs'!$B$87</f>
        <v>0</v>
      </c>
      <c r="E60" s="51">
        <f>-E39*'1. Inputs'!$B$87</f>
        <v>0</v>
      </c>
      <c r="F60" s="51">
        <f>-F39*'1. Inputs'!$B$87</f>
        <v>0</v>
      </c>
      <c r="G60" s="51">
        <f>-G39*'1. Inputs'!$B$87</f>
        <v>0</v>
      </c>
      <c r="H60" s="51">
        <f>-H39*'1. Inputs'!$B$87</f>
        <v>0</v>
      </c>
      <c r="I60" s="51">
        <f>-I39*'1. Inputs'!$B$87</f>
        <v>0</v>
      </c>
      <c r="J60" s="51">
        <f>-J39*'1. Inputs'!$B$87</f>
        <v>0</v>
      </c>
      <c r="K60" s="51">
        <f>-K39*'1. Inputs'!$B$87</f>
        <v>0</v>
      </c>
      <c r="L60" s="51">
        <f>-L39*'1. Inputs'!$B$87</f>
        <v>0</v>
      </c>
      <c r="M60" s="51">
        <f>-M39*'1. Inputs'!$B$87</f>
        <v>0</v>
      </c>
      <c r="N60" s="51">
        <f>-N39*'1. Inputs'!$B$87</f>
        <v>0</v>
      </c>
      <c r="O60" s="51">
        <f>-O39*'1. Inputs'!$B$87</f>
        <v>0</v>
      </c>
      <c r="P60" s="51">
        <f>-P39*'1. Inputs'!$B$87</f>
        <v>0</v>
      </c>
      <c r="Q60" s="51">
        <f>-Q39*'1. Inputs'!$B$87</f>
        <v>0</v>
      </c>
      <c r="R60" s="51">
        <f>-R39*'1. Inputs'!$B$87</f>
        <v>0</v>
      </c>
      <c r="S60" s="51">
        <f>-S39*'1. Inputs'!$B$87</f>
        <v>0</v>
      </c>
      <c r="T60" s="51">
        <f>-T39*'1. Inputs'!$B$87</f>
        <v>0</v>
      </c>
      <c r="U60" s="51">
        <f>-U39*'1. Inputs'!$B$87</f>
        <v>0</v>
      </c>
      <c r="V60" s="51">
        <f>-V39*'1. Inputs'!$B$87</f>
        <v>0</v>
      </c>
      <c r="W60" s="51">
        <f>-W39*'1. Inputs'!$B$87</f>
        <v>0</v>
      </c>
      <c r="X60" s="51">
        <f>-X39*'1. Inputs'!$B$87</f>
        <v>-173.75971174590245</v>
      </c>
      <c r="Y60" s="51">
        <f>-Y39*'1. Inputs'!$B$87</f>
        <v>-232.25100009416747</v>
      </c>
      <c r="Z60" s="51">
        <f>-Z39*'1. Inputs'!$B$87</f>
        <v>-291.0297421441087</v>
      </c>
      <c r="AA60" s="51">
        <f>-AA39*'1. Inputs'!$B$87</f>
        <v>-350.09699999999998</v>
      </c>
      <c r="AB60" s="51">
        <f>-AB39*'1. Inputs'!$B$87</f>
        <v>-409.45383925655324</v>
      </c>
      <c r="AC60" s="51">
        <f>-AC39*'1. Inputs'!$B$87</f>
        <v>-469.10132900967466</v>
      </c>
      <c r="AD60" s="51">
        <f>-AD39*'1. Inputs'!$B$87</f>
        <v>-529.0405418672533</v>
      </c>
      <c r="AE60" s="51">
        <f>-AE39*'1. Inputs'!$B$87</f>
        <v>-559.80892626198283</v>
      </c>
      <c r="AF60" s="51">
        <f>-AF39*'1. Inputs'!$B$87</f>
        <v>-561.18956609508859</v>
      </c>
      <c r="AG60" s="51">
        <f>-AG39*'1. Inputs'!$B$87</f>
        <v>-562.57361095848103</v>
      </c>
      <c r="AH60" s="51">
        <f>-AH39*'1. Inputs'!$B$87</f>
        <v>-563.96106924988362</v>
      </c>
      <c r="AI60" s="51">
        <f>-AI39*'1. Inputs'!$B$87</f>
        <v>-565.35194938773066</v>
      </c>
      <c r="AJ60" s="51">
        <f>-AJ39*'1. Inputs'!$B$87</f>
        <v>-566.74625981121869</v>
      </c>
      <c r="AK60" s="51">
        <f>-AK39*'1. Inputs'!$B$87</f>
        <v>-568.14400898035706</v>
      </c>
      <c r="AL60" s="51">
        <f>-AL39*'1. Inputs'!$B$87</f>
        <v>-569.54520537602082</v>
      </c>
      <c r="AM60" s="51">
        <f>-AM39*'1. Inputs'!$B$87</f>
        <v>-751.24981250000008</v>
      </c>
      <c r="AN60" s="51">
        <f>-AN39*'1. Inputs'!$B$87</f>
        <v>-813.35080498033903</v>
      </c>
      <c r="AO60" s="51">
        <f>-AO39*'1. Inputs'!$B$87</f>
        <v>-875.75354359493656</v>
      </c>
      <c r="AP60" s="51">
        <f>-AP39*'1. Inputs'!$B$87</f>
        <v>-938.45913899007792</v>
      </c>
      <c r="AQ60" s="51">
        <f>-AQ39*'1. Inputs'!$B$87</f>
        <v>-1001.4687054549896</v>
      </c>
      <c r="AR60" s="51">
        <f>-AR39*'1. Inputs'!$B$87</f>
        <v>-1011.5441928863971</v>
      </c>
      <c r="AS60" s="51">
        <f>-AS39*'1. Inputs'!$B$87</f>
        <v>-1014.038933752662</v>
      </c>
      <c r="AT60" s="51">
        <f>-AT39*'1. Inputs'!$B$87</f>
        <v>-1016.5398273229152</v>
      </c>
      <c r="AU60" s="51">
        <f>-AU39*'1. Inputs'!$B$87</f>
        <v>-1019.0468887713846</v>
      </c>
      <c r="AV60" s="51">
        <f>-AV39*'1. Inputs'!$B$87</f>
        <v>-1021.5601333097213</v>
      </c>
      <c r="AW60" s="51">
        <f>-AW39*'1. Inputs'!$B$87</f>
        <v>-1024.0795761870936</v>
      </c>
      <c r="AX60" s="51">
        <f>-AX39*'1. Inputs'!$B$87</f>
        <v>-1026.6052326902775</v>
      </c>
      <c r="AY60" s="51">
        <f>-AY39*'1. Inputs'!$B$87</f>
        <v>-1029.1371181437498</v>
      </c>
      <c r="AZ60" s="51">
        <f>-AZ39*'1. Inputs'!$B$87</f>
        <v>-1031.6752479097836</v>
      </c>
      <c r="BA60" s="51">
        <f>-BA39*'1. Inputs'!$B$87</f>
        <v>-1034.2196373885372</v>
      </c>
      <c r="BB60" s="51">
        <f>-BB39*'1. Inputs'!$B$87</f>
        <v>-1036.7703020181516</v>
      </c>
      <c r="BC60" s="51">
        <f>-BC39*'1. Inputs'!$B$87</f>
        <v>-1039.327257274841</v>
      </c>
      <c r="BD60" s="51">
        <f>-BD39*'1. Inputs'!$B$87</f>
        <v>-1041.8905186729889</v>
      </c>
      <c r="BE60" s="51">
        <f>-BE39*'1. Inputs'!$B$87</f>
        <v>-1232.9341050913006</v>
      </c>
      <c r="BF60" s="51">
        <f>-BF39*'1. Inputs'!$B$87</f>
        <v>-1298.954463560372</v>
      </c>
      <c r="BG60" s="51">
        <f>-BG39*'1. Inputs'!$B$87</f>
        <v>-1365.2929707531803</v>
      </c>
      <c r="BH60" s="51">
        <f>-BH39*'1. Inputs'!$B$87</f>
        <v>-1431.9507943829426</v>
      </c>
      <c r="BI60" s="51">
        <f>-BI39*'1. Inputs'!$B$87</f>
        <v>-1498.9291059875304</v>
      </c>
      <c r="BJ60" s="51">
        <f>-BJ39*'1. Inputs'!$B$87</f>
        <v>-1510.5762709585513</v>
      </c>
      <c r="BK60" s="51">
        <f>-BK39*'1. Inputs'!$B$87</f>
        <v>-1514.3017595543747</v>
      </c>
      <c r="BL60" s="51">
        <f>-BL39*'1. Inputs'!$B$87</f>
        <v>-1518.0364362101102</v>
      </c>
      <c r="BM60" s="51">
        <f>-BM39*'1. Inputs'!$B$87</f>
        <v>-1521.780323585991</v>
      </c>
      <c r="BN60" s="51">
        <f>-BN39*'1. Inputs'!$B$87</f>
        <v>-1525.5334443981376</v>
      </c>
      <c r="BO60" s="51">
        <f>-BO39*'1. Inputs'!$B$87</f>
        <v>-1529.2958214186947</v>
      </c>
      <c r="BP60" s="51">
        <f>-BP39*'1. Inputs'!$B$87</f>
        <v>-1533.0674774759698</v>
      </c>
      <c r="BQ60" s="51">
        <f>-BQ39*'1. Inputs'!$B$87</f>
        <v>-1536.8484354545706</v>
      </c>
      <c r="BR60" s="51">
        <f>-BR39*'1. Inputs'!$B$87</f>
        <v>-1540.6387182955441</v>
      </c>
      <c r="BS60" s="51">
        <f>-BS39*'1. Inputs'!$B$87</f>
        <v>-1544.4383489965167</v>
      </c>
      <c r="BT60" s="51">
        <f>-BT39*'1. Inputs'!$B$87</f>
        <v>-1548.2473506118338</v>
      </c>
      <c r="BU60" s="51">
        <f>-BU39*'1. Inputs'!$B$87</f>
        <v>-1552.065746252697</v>
      </c>
      <c r="BV60" s="51">
        <f>-BV39*'1. Inputs'!$B$87</f>
        <v>-1555.8935590873075</v>
      </c>
      <c r="BW60" s="51">
        <f>-BW39*'1. Inputs'!$B$87</f>
        <v>-1559.730812341006</v>
      </c>
      <c r="BX60" s="51">
        <f>-BX39*'1. Inputs'!$B$87</f>
        <v>-1563.5775292964138</v>
      </c>
      <c r="BY60" s="51">
        <f>-BY39*'1. Inputs'!$B$87</f>
        <v>-1567.4337332935706</v>
      </c>
      <c r="BZ60" s="51">
        <f>-BZ39*'1. Inputs'!$B$87</f>
        <v>-1571.2994477300815</v>
      </c>
      <c r="CA60" s="51">
        <f>-CA39*'1. Inputs'!$B$87</f>
        <v>-1575.1746960612556</v>
      </c>
      <c r="CB60" s="51">
        <f>-CB39*'1. Inputs'!$B$87</f>
        <v>-1579.0595018002491</v>
      </c>
      <c r="CC60" s="51">
        <f>-CC39*'1. Inputs'!$B$87</f>
        <v>-1582.9538885182078</v>
      </c>
      <c r="CD60" s="51">
        <f>-CD39*'1. Inputs'!$B$87</f>
        <v>-1586.8578798444107</v>
      </c>
      <c r="CE60" s="51">
        <f>-CE39*'1. Inputs'!$B$87</f>
        <v>-1590.7714994664127</v>
      </c>
      <c r="CF60" s="51">
        <f>-CF39*'1. Inputs'!$B$87</f>
        <v>-1594.6947711301889</v>
      </c>
      <c r="CG60" s="51">
        <f>-CG39*'1. Inputs'!$B$87</f>
        <v>-1598.6277186402779</v>
      </c>
      <c r="CH60" s="51">
        <f>-CH39*'1. Inputs'!$B$87</f>
        <v>-1602.5703658599268</v>
      </c>
      <c r="CI60" s="51">
        <f>-CI39*'1. Inputs'!$B$87</f>
        <v>-1606.5227367112366</v>
      </c>
      <c r="CJ60" s="51">
        <f>-CJ39*'1. Inputs'!$B$87</f>
        <v>-1610.4848551753062</v>
      </c>
      <c r="CK60" s="51">
        <f>-CK39*'1. Inputs'!$B$87</f>
        <v>-1614.4567452923782</v>
      </c>
      <c r="CL60" s="51">
        <f>-CL39*'1. Inputs'!$B$87</f>
        <v>-1618.438431161984</v>
      </c>
      <c r="CM60" s="51">
        <f>-CM39*'1. Inputs'!$B$87</f>
        <v>-1622.4299369430933</v>
      </c>
      <c r="CN60" s="51">
        <f>-CN39*'1. Inputs'!$B$87</f>
        <v>-1626.4312868542565</v>
      </c>
      <c r="CO60" s="51">
        <f>-CO39*'1. Inputs'!$B$87</f>
        <v>-1630.4425051737537</v>
      </c>
      <c r="CP60" s="51">
        <f>-CP39*'1. Inputs'!$B$87</f>
        <v>-1634.4636162397428</v>
      </c>
      <c r="CQ60" s="51">
        <f>-CQ39*'1. Inputs'!$B$87</f>
        <v>-1638.4946444504051</v>
      </c>
      <c r="CR60" s="51">
        <f>-CR39*'1. Inputs'!$B$87</f>
        <v>-1642.5356142640946</v>
      </c>
      <c r="CS60" s="51">
        <f>-CS39*'1. Inputs'!$B$87</f>
        <v>-1646.5865501994861</v>
      </c>
      <c r="CT60" s="51">
        <f>-CT39*'1. Inputs'!$B$87</f>
        <v>-1650.6474768357243</v>
      </c>
      <c r="CU60" s="51">
        <f>-CU39*'1. Inputs'!$B$87</f>
        <v>-1654.7184188125732</v>
      </c>
      <c r="CV60" s="51">
        <f>-CV39*'1. Inputs'!$B$87</f>
        <v>-1658.7994008305654</v>
      </c>
      <c r="CW60" s="51">
        <f>-CW39*'1. Inputs'!$B$87</f>
        <v>-1662.8904476511493</v>
      </c>
      <c r="CX60" s="51">
        <f>-CX39*'1. Inputs'!$B$87</f>
        <v>-1666.991584096844</v>
      </c>
      <c r="CY60" s="51">
        <f>-CY39*'1. Inputs'!$B$87</f>
        <v>-1671.1028350513861</v>
      </c>
      <c r="CZ60" s="51">
        <f>-CZ39*'1. Inputs'!$B$87</f>
        <v>-1675.2242254598839</v>
      </c>
      <c r="DA60" s="51">
        <f>-DA39*'1. Inputs'!$B$87</f>
        <v>-1679.3557803289668</v>
      </c>
      <c r="DB60" s="51">
        <f>-DB39*'1. Inputs'!$B$87</f>
        <v>-1683.4975247269354</v>
      </c>
      <c r="DC60" s="51">
        <f>-DC39*'1. Inputs'!$B$87</f>
        <v>-1687.649483783917</v>
      </c>
      <c r="DD60" s="51">
        <f>-DD39*'1. Inputs'!$B$87</f>
        <v>-1691.8116826920175</v>
      </c>
      <c r="DE60" s="51">
        <f>-DE39*'1. Inputs'!$B$87</f>
        <v>-1695.9841467054703</v>
      </c>
      <c r="DF60" s="51">
        <f>-DF39*'1. Inputs'!$B$87</f>
        <v>-1700.1669011407962</v>
      </c>
      <c r="DG60" s="51">
        <f>-DG39*'1. Inputs'!$B$87</f>
        <v>-1704.3599713769506</v>
      </c>
      <c r="DH60" s="51">
        <f>-DH39*'1. Inputs'!$B$87</f>
        <v>-1708.5633828554824</v>
      </c>
      <c r="DI60" s="51">
        <f>-DI39*'1. Inputs'!$B$87</f>
        <v>-1712.7771610806835</v>
      </c>
      <c r="DJ60" s="51">
        <f>-DJ39*'1. Inputs'!$B$87</f>
        <v>-1717.0013316197487</v>
      </c>
      <c r="DK60" s="51">
        <f>-DK39*'1. Inputs'!$B$87</f>
        <v>-1721.2359201029276</v>
      </c>
      <c r="DL60" s="51">
        <f>-DL39*'1. Inputs'!$B$87</f>
        <v>-1725.4809522236808</v>
      </c>
      <c r="DM60" s="51">
        <f>-DM39*'1. Inputs'!$B$87</f>
        <v>-1729.7364537388355</v>
      </c>
      <c r="DN60" s="51">
        <f>-DN39*'1. Inputs'!$B$87</f>
        <v>-1734.0024504687433</v>
      </c>
      <c r="DO60" s="51">
        <f>-DO39*'1. Inputs'!$B$87</f>
        <v>-1738.2789682974346</v>
      </c>
      <c r="DP60" s="51">
        <f>-DP39*'1. Inputs'!$B$87</f>
        <v>-1742.5660331727779</v>
      </c>
      <c r="DQ60" s="51">
        <f>-DQ39*'1. Inputs'!$B$87</f>
        <v>-1746.8636711066347</v>
      </c>
      <c r="DR60" s="51">
        <f>-DR39*'1. Inputs'!$B$87</f>
        <v>-1751.1719081750205</v>
      </c>
      <c r="DS60" s="51">
        <f>-DS39*'1. Inputs'!$B$87</f>
        <v>-1755.4907705182588</v>
      </c>
      <c r="DT60" s="51">
        <f>-DT39*'1. Inputs'!$B$87</f>
        <v>-1759.820284341147</v>
      </c>
      <c r="DU60" s="51">
        <f>-DU39*'1. Inputs'!$B$87</f>
        <v>-1764.1604759131044</v>
      </c>
      <c r="DV60" s="51">
        <f>-DV39*'1. Inputs'!$B$87</f>
        <v>-1768.5113715683412</v>
      </c>
      <c r="DW60" s="51">
        <f>-DW39*'1. Inputs'!$B$87</f>
        <v>-1772.8729977060157</v>
      </c>
      <c r="DX60" s="51">
        <f>-DX39*'1. Inputs'!$B$87</f>
        <v>-1777.2453807903912</v>
      </c>
      <c r="DY60" s="51">
        <f>-DY39*'1. Inputs'!$B$87</f>
        <v>-1781.6285473510013</v>
      </c>
      <c r="DZ60" s="51">
        <f>-DZ39*'1. Inputs'!$B$87</f>
        <v>-1786.0225239828055</v>
      </c>
      <c r="EA60" s="51">
        <f>-EA39*'1. Inputs'!$B$87</f>
        <v>-1790.4273373463579</v>
      </c>
      <c r="EB60" s="51">
        <f>-EB39*'1. Inputs'!$B$87</f>
        <v>-1794.8430141679617</v>
      </c>
      <c r="EC60" s="51">
        <f>-EC39*'1. Inputs'!$B$87</f>
        <v>-1799.2695812398338</v>
      </c>
      <c r="ED60" s="51">
        <f>-ED39*'1. Inputs'!$B$87</f>
        <v>-1803.7070654202712</v>
      </c>
      <c r="EE60" s="51">
        <f>-EE39*'1. Inputs'!$B$87</f>
        <v>-1808.1554936338071</v>
      </c>
    </row>
    <row r="61" spans="1:135" x14ac:dyDescent="0.25">
      <c r="A61" s="46" t="s">
        <v>248</v>
      </c>
      <c r="C61" s="59">
        <f t="shared" ref="C61:AH61" si="72">SUM(C53:C60)</f>
        <v>-1545000</v>
      </c>
      <c r="D61" s="59">
        <f t="shared" si="72"/>
        <v>0</v>
      </c>
      <c r="E61" s="59">
        <f t="shared" si="72"/>
        <v>0</v>
      </c>
      <c r="F61" s="59">
        <f t="shared" si="72"/>
        <v>0</v>
      </c>
      <c r="G61" s="59">
        <f t="shared" si="72"/>
        <v>0</v>
      </c>
      <c r="H61" s="59">
        <f t="shared" si="72"/>
        <v>0</v>
      </c>
      <c r="I61" s="59">
        <f t="shared" si="72"/>
        <v>0</v>
      </c>
      <c r="J61" s="59">
        <f t="shared" si="72"/>
        <v>0</v>
      </c>
      <c r="K61" s="59">
        <f t="shared" si="72"/>
        <v>0</v>
      </c>
      <c r="L61" s="59">
        <f t="shared" si="72"/>
        <v>0</v>
      </c>
      <c r="M61" s="59">
        <f t="shared" si="72"/>
        <v>-364826</v>
      </c>
      <c r="N61" s="59">
        <f t="shared" si="72"/>
        <v>-364826</v>
      </c>
      <c r="O61" s="59">
        <f t="shared" si="72"/>
        <v>-364826</v>
      </c>
      <c r="P61" s="59">
        <f t="shared" si="72"/>
        <v>-364826</v>
      </c>
      <c r="Q61" s="59">
        <f t="shared" si="72"/>
        <v>-364826</v>
      </c>
      <c r="R61" s="59">
        <f t="shared" si="72"/>
        <v>-364826</v>
      </c>
      <c r="S61" s="59">
        <f t="shared" si="72"/>
        <v>-364826</v>
      </c>
      <c r="T61" s="59">
        <f t="shared" si="72"/>
        <v>-364826</v>
      </c>
      <c r="U61" s="59">
        <f t="shared" si="72"/>
        <v>-364826</v>
      </c>
      <c r="V61" s="59">
        <f t="shared" si="72"/>
        <v>-364826</v>
      </c>
      <c r="W61" s="59">
        <f t="shared" si="72"/>
        <v>-364826</v>
      </c>
      <c r="X61" s="59">
        <f t="shared" si="72"/>
        <v>-456234.38425952446</v>
      </c>
      <c r="Y61" s="59">
        <f t="shared" si="72"/>
        <v>-31021.365640832315</v>
      </c>
      <c r="Z61" s="59">
        <f t="shared" si="72"/>
        <v>-31106.753250190621</v>
      </c>
      <c r="AA61" s="59">
        <f t="shared" si="72"/>
        <v>-31192.495000000003</v>
      </c>
      <c r="AB61" s="59">
        <f t="shared" si="72"/>
        <v>-320444.65461770317</v>
      </c>
      <c r="AC61" s="59">
        <f t="shared" si="72"/>
        <v>-320531.10833464342</v>
      </c>
      <c r="AD61" s="59">
        <f t="shared" si="72"/>
        <v>-320617.91988607595</v>
      </c>
      <c r="AE61" s="59">
        <f t="shared" si="72"/>
        <v>-305468.6003157628</v>
      </c>
      <c r="AF61" s="59">
        <f t="shared" si="72"/>
        <v>-290264.27557432</v>
      </c>
      <c r="AG61" s="59">
        <f t="shared" si="72"/>
        <v>-290266.98406402871</v>
      </c>
      <c r="AH61" s="59">
        <f t="shared" si="72"/>
        <v>-290269.69923360378</v>
      </c>
      <c r="AI61" s="59">
        <f t="shared" ref="AI61:BN61" si="73">SUM(AI53:AI60)</f>
        <v>-290272.42109951947</v>
      </c>
      <c r="AJ61" s="59">
        <f t="shared" si="73"/>
        <v>-290275.14967829082</v>
      </c>
      <c r="AK61" s="59">
        <f t="shared" si="73"/>
        <v>-290277.88498647348</v>
      </c>
      <c r="AL61" s="59">
        <f t="shared" si="73"/>
        <v>-290280.62704066397</v>
      </c>
      <c r="AM61" s="59">
        <f t="shared" si="73"/>
        <v>-382737.36775749997</v>
      </c>
      <c r="AN61" s="59">
        <f t="shared" si="73"/>
        <v>-32419.346466618979</v>
      </c>
      <c r="AO61" s="59">
        <f t="shared" si="73"/>
        <v>-32510.372721511361</v>
      </c>
      <c r="AP61" s="59">
        <f t="shared" si="73"/>
        <v>-32601.77242649726</v>
      </c>
      <c r="AQ61" s="59">
        <f t="shared" si="73"/>
        <v>-32693.546869968064</v>
      </c>
      <c r="AR61" s="59">
        <f t="shared" si="73"/>
        <v>-5823.6452051981623</v>
      </c>
      <c r="AS61" s="59">
        <f t="shared" si="73"/>
        <v>-1984.4111191619081</v>
      </c>
      <c r="AT61" s="59">
        <f t="shared" si="73"/>
        <v>-309811.24271232088</v>
      </c>
      <c r="AU61" s="59">
        <f t="shared" si="73"/>
        <v>-309816.14887563389</v>
      </c>
      <c r="AV61" s="59">
        <f t="shared" si="73"/>
        <v>-309821.0671388692</v>
      </c>
      <c r="AW61" s="59">
        <f t="shared" si="73"/>
        <v>-309825.99753186846</v>
      </c>
      <c r="AX61" s="59">
        <f t="shared" si="73"/>
        <v>-309830.94008454698</v>
      </c>
      <c r="AY61" s="59">
        <f t="shared" si="73"/>
        <v>-309835.89482689369</v>
      </c>
      <c r="AZ61" s="59">
        <f t="shared" si="73"/>
        <v>-309840.8617889717</v>
      </c>
      <c r="BA61" s="59">
        <f t="shared" si="73"/>
        <v>-309845.84100091818</v>
      </c>
      <c r="BB61" s="59">
        <f t="shared" si="73"/>
        <v>-309850.83249294455</v>
      </c>
      <c r="BC61" s="59">
        <f t="shared" si="73"/>
        <v>-309855.83629533683</v>
      </c>
      <c r="BD61" s="59">
        <f t="shared" si="73"/>
        <v>-309860.85243845568</v>
      </c>
      <c r="BE61" s="59">
        <f t="shared" si="73"/>
        <v>-403791.20155142731</v>
      </c>
      <c r="BF61" s="59">
        <f t="shared" si="73"/>
        <v>-33860.524019710043</v>
      </c>
      <c r="BG61" s="59">
        <f t="shared" si="73"/>
        <v>-33957.842746191869</v>
      </c>
      <c r="BH61" s="59">
        <f t="shared" si="73"/>
        <v>-39594.780035714211</v>
      </c>
      <c r="BI61" s="59">
        <f t="shared" si="73"/>
        <v>-39697.441287397414</v>
      </c>
      <c r="BJ61" s="59">
        <f t="shared" si="73"/>
        <v>-12409.490068354769</v>
      </c>
      <c r="BK61" s="59">
        <f t="shared" si="73"/>
        <v>-8516.3000472360072</v>
      </c>
      <c r="BL61" s="59">
        <f t="shared" si="73"/>
        <v>-8528.1920439555852</v>
      </c>
      <c r="BM61" s="59">
        <f t="shared" si="73"/>
        <v>-8540.1133695472054</v>
      </c>
      <c r="BN61" s="59">
        <f t="shared" si="73"/>
        <v>-8552.0640963437781</v>
      </c>
      <c r="BO61" s="59">
        <f t="shared" ref="BO61:CT61" si="74">SUM(BO53:BO60)</f>
        <v>-8564.044296856604</v>
      </c>
      <c r="BP61" s="59">
        <f t="shared" si="74"/>
        <v>-8576.0540437758209</v>
      </c>
      <c r="BQ61" s="59">
        <f t="shared" si="74"/>
        <v>-8588.0934099708411</v>
      </c>
      <c r="BR61" s="59">
        <f t="shared" si="74"/>
        <v>-8600.162468490782</v>
      </c>
      <c r="BS61" s="59">
        <f t="shared" si="74"/>
        <v>-8612.2612925649337</v>
      </c>
      <c r="BT61" s="59">
        <f t="shared" si="74"/>
        <v>-8624.3899556031774</v>
      </c>
      <c r="BU61" s="59">
        <f t="shared" si="74"/>
        <v>-8636.548531196453</v>
      </c>
      <c r="BV61" s="59">
        <f t="shared" si="74"/>
        <v>-8648.7370931171881</v>
      </c>
      <c r="BW61" s="59">
        <f t="shared" si="74"/>
        <v>-12867.450364557875</v>
      </c>
      <c r="BX61" s="59">
        <f t="shared" si="74"/>
        <v>-12883.239849285725</v>
      </c>
      <c r="BY61" s="59">
        <f t="shared" si="74"/>
        <v>-12899.068275142474</v>
      </c>
      <c r="BZ61" s="59">
        <f t="shared" si="74"/>
        <v>-12914.93573816746</v>
      </c>
      <c r="CA61" s="59">
        <f t="shared" si="74"/>
        <v>-12930.842334636867</v>
      </c>
      <c r="CB61" s="59">
        <f t="shared" si="74"/>
        <v>-12946.788161064327</v>
      </c>
      <c r="CC61" s="59">
        <f t="shared" si="74"/>
        <v>-12962.773314201499</v>
      </c>
      <c r="CD61" s="59">
        <f t="shared" si="74"/>
        <v>-12978.797891038656</v>
      </c>
      <c r="CE61" s="59">
        <f t="shared" si="74"/>
        <v>-12994.861988805284</v>
      </c>
      <c r="CF61" s="59">
        <f t="shared" si="74"/>
        <v>-13010.965704970651</v>
      </c>
      <c r="CG61" s="59">
        <f t="shared" si="74"/>
        <v>-13027.109137244421</v>
      </c>
      <c r="CH61" s="59">
        <f t="shared" si="74"/>
        <v>-13043.292383577225</v>
      </c>
      <c r="CI61" s="59">
        <f t="shared" si="74"/>
        <v>-13059.51554216128</v>
      </c>
      <c r="CJ61" s="59">
        <f t="shared" si="74"/>
        <v>-13075.778711430961</v>
      </c>
      <c r="CK61" s="59">
        <f t="shared" si="74"/>
        <v>-13092.081990063418</v>
      </c>
      <c r="CL61" s="59">
        <f t="shared" si="74"/>
        <v>-13108.42547697915</v>
      </c>
      <c r="CM61" s="59">
        <f t="shared" si="74"/>
        <v>-13124.809271342639</v>
      </c>
      <c r="CN61" s="59">
        <f t="shared" si="74"/>
        <v>-13141.233472562921</v>
      </c>
      <c r="CO61" s="59">
        <f t="shared" si="74"/>
        <v>-17429.279728617017</v>
      </c>
      <c r="CP61" s="59">
        <f t="shared" si="74"/>
        <v>-17449.48629271776</v>
      </c>
      <c r="CQ61" s="59">
        <f t="shared" si="74"/>
        <v>-17469.742691656746</v>
      </c>
      <c r="CR61" s="59">
        <f t="shared" si="74"/>
        <v>-17490.04904834013</v>
      </c>
      <c r="CS61" s="59">
        <f t="shared" si="74"/>
        <v>-17510.405485977186</v>
      </c>
      <c r="CT61" s="59">
        <f t="shared" si="74"/>
        <v>-17530.812128081063</v>
      </c>
      <c r="CU61" s="59">
        <f t="shared" ref="CU61:DZ61" si="75">SUM(CU53:CU60)</f>
        <v>-17551.269098469504</v>
      </c>
      <c r="CV61" s="59">
        <f t="shared" si="75"/>
        <v>-17571.776521265663</v>
      </c>
      <c r="CW61" s="59">
        <f t="shared" si="75"/>
        <v>-17592.334520898759</v>
      </c>
      <c r="CX61" s="59">
        <f t="shared" si="75"/>
        <v>-17612.943222104936</v>
      </c>
      <c r="CY61" s="59">
        <f t="shared" si="75"/>
        <v>-17633.602749927944</v>
      </c>
      <c r="CZ61" s="59">
        <f t="shared" si="75"/>
        <v>-17654.313229719926</v>
      </c>
      <c r="DA61" s="59">
        <f t="shared" si="75"/>
        <v>-17675.074787142195</v>
      </c>
      <c r="DB61" s="59">
        <f t="shared" si="75"/>
        <v>-17695.88754816596</v>
      </c>
      <c r="DC61" s="59">
        <f t="shared" si="75"/>
        <v>-17716.751639073114</v>
      </c>
      <c r="DD61" s="59">
        <f t="shared" si="75"/>
        <v>-17737.667186456998</v>
      </c>
      <c r="DE61" s="59">
        <f t="shared" si="75"/>
        <v>-17758.634317223172</v>
      </c>
      <c r="DF61" s="59">
        <f t="shared" si="75"/>
        <v>-17779.653158590158</v>
      </c>
      <c r="DG61" s="59">
        <f t="shared" si="75"/>
        <v>-17800.723838090256</v>
      </c>
      <c r="DH61" s="59">
        <f t="shared" si="75"/>
        <v>-17821.846483570298</v>
      </c>
      <c r="DI61" s="59">
        <f t="shared" si="75"/>
        <v>-17843.021223192391</v>
      </c>
      <c r="DJ61" s="59">
        <f t="shared" si="75"/>
        <v>-17864.24818543475</v>
      </c>
      <c r="DK61" s="59">
        <f t="shared" si="75"/>
        <v>-17885.527499092448</v>
      </c>
      <c r="DL61" s="59">
        <f t="shared" si="75"/>
        <v>-17906.859293278194</v>
      </c>
      <c r="DM61" s="59">
        <f t="shared" si="75"/>
        <v>-17928.243697423128</v>
      </c>
      <c r="DN61" s="59">
        <f t="shared" si="75"/>
        <v>-17949.680841277604</v>
      </c>
      <c r="DO61" s="59">
        <f t="shared" si="75"/>
        <v>-17971.170854911976</v>
      </c>
      <c r="DP61" s="59">
        <f t="shared" si="75"/>
        <v>-17992.713868717376</v>
      </c>
      <c r="DQ61" s="59">
        <f t="shared" si="75"/>
        <v>-18014.310013406532</v>
      </c>
      <c r="DR61" s="59">
        <f t="shared" si="75"/>
        <v>-18035.959420014529</v>
      </c>
      <c r="DS61" s="59">
        <f t="shared" si="75"/>
        <v>-18057.66221989963</v>
      </c>
      <c r="DT61" s="59">
        <f t="shared" si="75"/>
        <v>-18079.418544744072</v>
      </c>
      <c r="DU61" s="59">
        <f t="shared" si="75"/>
        <v>-18101.228526554831</v>
      </c>
      <c r="DV61" s="59">
        <f t="shared" si="75"/>
        <v>-18123.092297664458</v>
      </c>
      <c r="DW61" s="59">
        <f t="shared" si="75"/>
        <v>-18145.009990731887</v>
      </c>
      <c r="DX61" s="59">
        <f t="shared" si="75"/>
        <v>-18166.981738743205</v>
      </c>
      <c r="DY61" s="59">
        <f t="shared" si="75"/>
        <v>-18189.007675012486</v>
      </c>
      <c r="DZ61" s="59">
        <f t="shared" si="75"/>
        <v>-18211.0879331826</v>
      </c>
      <c r="EA61" s="59">
        <f t="shared" ref="EA61:FF61" si="76">SUM(EA53:EA60)</f>
        <v>-18233.222647226001</v>
      </c>
      <c r="EB61" s="59">
        <f t="shared" si="76"/>
        <v>-18255.411951445563</v>
      </c>
      <c r="EC61" s="59">
        <f t="shared" si="76"/>
        <v>-18277.655980475392</v>
      </c>
      <c r="ED61" s="59">
        <f t="shared" si="76"/>
        <v>-18299.954869281635</v>
      </c>
      <c r="EE61" s="59">
        <f t="shared" si="76"/>
        <v>-18322.308753163292</v>
      </c>
    </row>
    <row r="62" spans="1:135" x14ac:dyDescent="0.25">
      <c r="A62" s="57" t="s">
        <v>249</v>
      </c>
      <c r="C62" s="58">
        <f t="shared" ref="C62:AH62" si="77">C50+C61</f>
        <v>-1545000</v>
      </c>
      <c r="D62" s="58">
        <f t="shared" si="77"/>
        <v>0</v>
      </c>
      <c r="E62" s="58">
        <f t="shared" si="77"/>
        <v>0</v>
      </c>
      <c r="F62" s="58">
        <f t="shared" si="77"/>
        <v>0</v>
      </c>
      <c r="G62" s="58">
        <f t="shared" si="77"/>
        <v>0</v>
      </c>
      <c r="H62" s="58">
        <f t="shared" si="77"/>
        <v>0</v>
      </c>
      <c r="I62" s="58">
        <f t="shared" si="77"/>
        <v>0</v>
      </c>
      <c r="J62" s="58">
        <f t="shared" si="77"/>
        <v>0</v>
      </c>
      <c r="K62" s="58">
        <f t="shared" si="77"/>
        <v>0</v>
      </c>
      <c r="L62" s="58">
        <f t="shared" si="77"/>
        <v>0</v>
      </c>
      <c r="M62" s="58">
        <f t="shared" si="77"/>
        <v>-364826</v>
      </c>
      <c r="N62" s="58">
        <f t="shared" si="77"/>
        <v>-364826</v>
      </c>
      <c r="O62" s="58">
        <f t="shared" si="77"/>
        <v>-364826</v>
      </c>
      <c r="P62" s="58">
        <f t="shared" si="77"/>
        <v>-364826</v>
      </c>
      <c r="Q62" s="58">
        <f t="shared" si="77"/>
        <v>-364826</v>
      </c>
      <c r="R62" s="58">
        <f t="shared" si="77"/>
        <v>-364826</v>
      </c>
      <c r="S62" s="58">
        <f t="shared" si="77"/>
        <v>-364826</v>
      </c>
      <c r="T62" s="58">
        <f t="shared" si="77"/>
        <v>-364826</v>
      </c>
      <c r="U62" s="58">
        <f t="shared" si="77"/>
        <v>-364826</v>
      </c>
      <c r="V62" s="58">
        <f t="shared" si="77"/>
        <v>-364826</v>
      </c>
      <c r="W62" s="58">
        <f t="shared" si="77"/>
        <v>-364826</v>
      </c>
      <c r="X62" s="58">
        <f t="shared" si="77"/>
        <v>-449206.76925113465</v>
      </c>
      <c r="Y62" s="58">
        <f t="shared" si="77"/>
        <v>-18402.394635715878</v>
      </c>
      <c r="Z62" s="58">
        <f t="shared" si="77"/>
        <v>-12868.889409159809</v>
      </c>
      <c r="AA62" s="58">
        <f t="shared" si="77"/>
        <v>-7308.0996666666724</v>
      </c>
      <c r="AB62" s="58">
        <f t="shared" si="77"/>
        <v>-290885.98698375392</v>
      </c>
      <c r="AC62" s="58">
        <f t="shared" si="77"/>
        <v>-285270.32510408288</v>
      </c>
      <c r="AD62" s="58">
        <f t="shared" si="77"/>
        <v>-279627.07493843546</v>
      </c>
      <c r="AE62" s="58">
        <f t="shared" si="77"/>
        <v>-261548.15262727882</v>
      </c>
      <c r="AF62" s="58">
        <f t="shared" si="77"/>
        <v>-246235.50821331586</v>
      </c>
      <c r="AG62" s="58">
        <f t="shared" si="77"/>
        <v>-246129.62988497035</v>
      </c>
      <c r="AH62" s="58">
        <f t="shared" si="77"/>
        <v>-246023.49043210415</v>
      </c>
      <c r="AI62" s="58">
        <f t="shared" ref="AI62:BN62" si="78">AI50+AI61</f>
        <v>-245917.08921071366</v>
      </c>
      <c r="AJ62" s="58">
        <f t="shared" si="78"/>
        <v>-245810.42557520713</v>
      </c>
      <c r="AK62" s="58">
        <f t="shared" si="78"/>
        <v>-245703.49887840054</v>
      </c>
      <c r="AL62" s="58">
        <f t="shared" si="78"/>
        <v>-245596.30847151371</v>
      </c>
      <c r="AM62" s="58">
        <f t="shared" si="78"/>
        <v>-328146.54804916662</v>
      </c>
      <c r="AN62" s="58">
        <f t="shared" si="78"/>
        <v>28089.936876733158</v>
      </c>
      <c r="AO62" s="58">
        <f t="shared" si="78"/>
        <v>33946.235264853822</v>
      </c>
      <c r="AP62" s="58">
        <f t="shared" si="78"/>
        <v>39831.127569962729</v>
      </c>
      <c r="AQ62" s="58">
        <f t="shared" si="78"/>
        <v>45744.719211829797</v>
      </c>
      <c r="AR62" s="58">
        <f t="shared" si="78"/>
        <v>73538.207963011795</v>
      </c>
      <c r="AS62" s="58">
        <f t="shared" si="78"/>
        <v>77573.169788590807</v>
      </c>
      <c r="AT62" s="58">
        <f t="shared" si="78"/>
        <v>-230057.45134761778</v>
      </c>
      <c r="AU62" s="58">
        <f t="shared" si="78"/>
        <v>-229865.66314606142</v>
      </c>
      <c r="AV62" s="58">
        <f t="shared" si="78"/>
        <v>-229673.40194306089</v>
      </c>
      <c r="AW62" s="58">
        <f t="shared" si="78"/>
        <v>-229480.66657206701</v>
      </c>
      <c r="AX62" s="58">
        <f t="shared" si="78"/>
        <v>-229287.45586365362</v>
      </c>
      <c r="AY62" s="58">
        <f t="shared" si="78"/>
        <v>-229093.76864551037</v>
      </c>
      <c r="AZ62" s="58">
        <f t="shared" si="78"/>
        <v>-228899.60374243569</v>
      </c>
      <c r="BA62" s="58">
        <f t="shared" si="78"/>
        <v>-228704.95997632979</v>
      </c>
      <c r="BB62" s="58">
        <f t="shared" si="78"/>
        <v>-228509.83616618713</v>
      </c>
      <c r="BC62" s="58">
        <f t="shared" si="78"/>
        <v>-228314.23112808965</v>
      </c>
      <c r="BD62" s="58">
        <f t="shared" si="78"/>
        <v>-228118.14367519942</v>
      </c>
      <c r="BE62" s="58">
        <f t="shared" si="78"/>
        <v>-311606.47236905951</v>
      </c>
      <c r="BF62" s="58">
        <f t="shared" si="78"/>
        <v>64597.600167734716</v>
      </c>
      <c r="BG62" s="58">
        <f t="shared" si="78"/>
        <v>70804.059502892225</v>
      </c>
      <c r="BH62" s="58">
        <f t="shared" si="78"/>
        <v>71501.395039358729</v>
      </c>
      <c r="BI62" s="58">
        <f t="shared" si="78"/>
        <v>77763.61345199935</v>
      </c>
      <c r="BJ62" s="58">
        <f t="shared" si="78"/>
        <v>106104.49385667403</v>
      </c>
      <c r="BK62" s="58">
        <f t="shared" si="78"/>
        <v>110289.97133394232</v>
      </c>
      <c r="BL62" s="58">
        <f t="shared" si="78"/>
        <v>110571.08765309026</v>
      </c>
      <c r="BM62" s="58">
        <f t="shared" si="78"/>
        <v>110852.89728091861</v>
      </c>
      <c r="BN62" s="58">
        <f t="shared" si="78"/>
        <v>111135.40192731361</v>
      </c>
      <c r="BO62" s="58">
        <f t="shared" ref="BO62:CT62" si="79">BO50+BO61</f>
        <v>111418.60330637853</v>
      </c>
      <c r="BP62" s="58">
        <f t="shared" si="79"/>
        <v>111702.50313644412</v>
      </c>
      <c r="BQ62" s="58">
        <f t="shared" si="79"/>
        <v>111987.10314007898</v>
      </c>
      <c r="BR62" s="58">
        <f t="shared" si="79"/>
        <v>112272.40504409997</v>
      </c>
      <c r="BS62" s="58">
        <f t="shared" si="79"/>
        <v>112558.41057958284</v>
      </c>
      <c r="BT62" s="58">
        <f t="shared" si="79"/>
        <v>112845.12148187261</v>
      </c>
      <c r="BU62" s="58">
        <f t="shared" si="79"/>
        <v>113132.53949059408</v>
      </c>
      <c r="BV62" s="58">
        <f t="shared" si="79"/>
        <v>113420.66634966242</v>
      </c>
      <c r="BW62" s="58">
        <f t="shared" si="79"/>
        <v>109503.00915805576</v>
      </c>
      <c r="BX62" s="58">
        <f t="shared" si="79"/>
        <v>109789.0182386715</v>
      </c>
      <c r="BY62" s="58">
        <f t="shared" si="79"/>
        <v>110075.73269483731</v>
      </c>
      <c r="BZ62" s="58">
        <f t="shared" si="79"/>
        <v>110363.15426619962</v>
      </c>
      <c r="CA62" s="58">
        <f t="shared" si="79"/>
        <v>110651.28469669532</v>
      </c>
      <c r="CB62" s="58">
        <f t="shared" si="79"/>
        <v>110940.12573456223</v>
      </c>
      <c r="CC62" s="58">
        <f t="shared" si="79"/>
        <v>111229.67913234982</v>
      </c>
      <c r="CD62" s="58">
        <f t="shared" si="79"/>
        <v>111519.94664692985</v>
      </c>
      <c r="CE62" s="58">
        <f t="shared" si="79"/>
        <v>111810.93003950694</v>
      </c>
      <c r="CF62" s="58">
        <f t="shared" si="79"/>
        <v>112102.63107562944</v>
      </c>
      <c r="CG62" s="58">
        <f t="shared" si="79"/>
        <v>112395.05152519983</v>
      </c>
      <c r="CH62" s="58">
        <f t="shared" si="79"/>
        <v>112688.1931624858</v>
      </c>
      <c r="CI62" s="58">
        <f t="shared" si="79"/>
        <v>112982.05776613083</v>
      </c>
      <c r="CJ62" s="58">
        <f t="shared" si="79"/>
        <v>113276.64711916499</v>
      </c>
      <c r="CK62" s="58">
        <f t="shared" si="79"/>
        <v>113571.9630090158</v>
      </c>
      <c r="CL62" s="58">
        <f t="shared" si="79"/>
        <v>113868.00722751897</v>
      </c>
      <c r="CM62" s="58">
        <f t="shared" si="79"/>
        <v>114164.78157092951</v>
      </c>
      <c r="CN62" s="58">
        <f t="shared" si="79"/>
        <v>114462.28783993243</v>
      </c>
      <c r="CO62" s="58">
        <f t="shared" si="79"/>
        <v>110488.94629133079</v>
      </c>
      <c r="CP62" s="58">
        <f t="shared" si="79"/>
        <v>110784.22058138977</v>
      </c>
      <c r="CQ62" s="58">
        <f t="shared" si="79"/>
        <v>111080.22309750484</v>
      </c>
      <c r="CR62" s="58">
        <f t="shared" si="79"/>
        <v>111376.95563567796</v>
      </c>
      <c r="CS62" s="58">
        <f t="shared" si="79"/>
        <v>111674.41999634038</v>
      </c>
      <c r="CT62" s="58">
        <f t="shared" si="79"/>
        <v>111972.61798436384</v>
      </c>
      <c r="CU62" s="58">
        <f t="shared" ref="CU62:DZ62" si="80">CU50+CU61</f>
        <v>112271.5514090713</v>
      </c>
      <c r="CV62" s="58">
        <f t="shared" si="80"/>
        <v>112571.22208424816</v>
      </c>
      <c r="CW62" s="58">
        <f t="shared" si="80"/>
        <v>112871.63182815282</v>
      </c>
      <c r="CX62" s="58">
        <f t="shared" si="80"/>
        <v>113172.78246352817</v>
      </c>
      <c r="CY62" s="58">
        <f t="shared" si="80"/>
        <v>113474.6758176124</v>
      </c>
      <c r="CZ62" s="58">
        <f t="shared" si="80"/>
        <v>113777.31372215023</v>
      </c>
      <c r="DA62" s="58">
        <f t="shared" si="80"/>
        <v>114080.69801340412</v>
      </c>
      <c r="DB62" s="58">
        <f t="shared" si="80"/>
        <v>114384.83053216482</v>
      </c>
      <c r="DC62" s="58">
        <f t="shared" si="80"/>
        <v>114689.71312376334</v>
      </c>
      <c r="DD62" s="58">
        <f t="shared" si="80"/>
        <v>114995.34763808161</v>
      </c>
      <c r="DE62" s="58">
        <f t="shared" si="80"/>
        <v>115301.73592956392</v>
      </c>
      <c r="DF62" s="58">
        <f t="shared" si="80"/>
        <v>115608.87985722812</v>
      </c>
      <c r="DG62" s="58">
        <f t="shared" si="80"/>
        <v>115916.78128467681</v>
      </c>
      <c r="DH62" s="58">
        <f t="shared" si="80"/>
        <v>116225.44208010897</v>
      </c>
      <c r="DI62" s="58">
        <f t="shared" si="80"/>
        <v>116534.86411633072</v>
      </c>
      <c r="DJ62" s="58">
        <f t="shared" si="80"/>
        <v>116845.04927076728</v>
      </c>
      <c r="DK62" s="58">
        <f t="shared" si="80"/>
        <v>117155.99942547406</v>
      </c>
      <c r="DL62" s="58">
        <f t="shared" si="80"/>
        <v>117467.71646714813</v>
      </c>
      <c r="DM62" s="58">
        <f t="shared" si="80"/>
        <v>117780.20228713953</v>
      </c>
      <c r="DN62" s="58">
        <f t="shared" si="80"/>
        <v>118093.45878146311</v>
      </c>
      <c r="DO62" s="58">
        <f t="shared" si="80"/>
        <v>118407.48785080957</v>
      </c>
      <c r="DP62" s="58">
        <f t="shared" si="80"/>
        <v>118722.29140055741</v>
      </c>
      <c r="DQ62" s="58">
        <f t="shared" si="80"/>
        <v>119037.87134078416</v>
      </c>
      <c r="DR62" s="58">
        <f t="shared" si="80"/>
        <v>119354.22958627829</v>
      </c>
      <c r="DS62" s="58">
        <f t="shared" si="80"/>
        <v>119671.3680565504</v>
      </c>
      <c r="DT62" s="58">
        <f t="shared" si="80"/>
        <v>119989.28867584556</v>
      </c>
      <c r="DU62" s="58">
        <f t="shared" si="80"/>
        <v>120307.99337315399</v>
      </c>
      <c r="DV62" s="58">
        <f t="shared" si="80"/>
        <v>120627.48408222364</v>
      </c>
      <c r="DW62" s="58">
        <f t="shared" si="80"/>
        <v>120947.76274157164</v>
      </c>
      <c r="DX62" s="58">
        <f t="shared" si="80"/>
        <v>121268.8312944959</v>
      </c>
      <c r="DY62" s="58">
        <f t="shared" si="80"/>
        <v>121590.69168908711</v>
      </c>
      <c r="DZ62" s="58">
        <f t="shared" si="80"/>
        <v>121913.3458782403</v>
      </c>
      <c r="EA62" s="58">
        <f t="shared" ref="EA62:FF62" si="81">EA50+EA61</f>
        <v>122236.7958196672</v>
      </c>
      <c r="EB62" s="58">
        <f t="shared" si="81"/>
        <v>122561.0434759075</v>
      </c>
      <c r="EC62" s="58">
        <f t="shared" si="81"/>
        <v>122886.09081434103</v>
      </c>
      <c r="ED62" s="58">
        <f t="shared" si="81"/>
        <v>123211.9398072</v>
      </c>
      <c r="EE62" s="58">
        <f t="shared" si="81"/>
        <v>123538.59243158033</v>
      </c>
    </row>
    <row r="64" spans="1:135" x14ac:dyDescent="0.25">
      <c r="A64" s="49" t="s">
        <v>250</v>
      </c>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row>
    <row r="65" spans="1:135" x14ac:dyDescent="0.25">
      <c r="A65" s="50" t="s">
        <v>251</v>
      </c>
      <c r="C65" s="51">
        <v>0</v>
      </c>
      <c r="D65" s="51">
        <f t="shared" ref="D65:AI65" si="82">C72</f>
        <v>1004250</v>
      </c>
      <c r="E65" s="51">
        <f t="shared" si="82"/>
        <v>1010945</v>
      </c>
      <c r="F65" s="51">
        <f t="shared" si="82"/>
        <v>1017684.6333333333</v>
      </c>
      <c r="G65" s="51">
        <f t="shared" si="82"/>
        <v>1024469.1975555555</v>
      </c>
      <c r="H65" s="51">
        <f t="shared" si="82"/>
        <v>1031298.9922059259</v>
      </c>
      <c r="I65" s="51">
        <f t="shared" si="82"/>
        <v>1038174.3188206321</v>
      </c>
      <c r="J65" s="51">
        <f t="shared" si="82"/>
        <v>1045095.480946103</v>
      </c>
      <c r="K65" s="51">
        <f t="shared" si="82"/>
        <v>1052062.7841524105</v>
      </c>
      <c r="L65" s="51">
        <f t="shared" si="82"/>
        <v>1059076.5360467599</v>
      </c>
      <c r="M65" s="51">
        <f t="shared" si="82"/>
        <v>1066137.0462870717</v>
      </c>
      <c r="N65" s="51">
        <f t="shared" si="82"/>
        <v>1310381.5265956521</v>
      </c>
      <c r="O65" s="51">
        <f t="shared" si="82"/>
        <v>1556254.303439623</v>
      </c>
      <c r="P65" s="51">
        <f t="shared" si="82"/>
        <v>1803766.2321292204</v>
      </c>
      <c r="Q65" s="51">
        <f t="shared" si="82"/>
        <v>2052928.2403434152</v>
      </c>
      <c r="R65" s="51">
        <f t="shared" si="82"/>
        <v>2303751.3286123713</v>
      </c>
      <c r="S65" s="51">
        <f t="shared" si="82"/>
        <v>2556246.5708031203</v>
      </c>
      <c r="T65" s="51">
        <f t="shared" si="82"/>
        <v>2810425.1146084741</v>
      </c>
      <c r="U65" s="51">
        <f t="shared" si="82"/>
        <v>3066298.1820391971</v>
      </c>
      <c r="V65" s="51">
        <f t="shared" si="82"/>
        <v>3323877.0699194581</v>
      </c>
      <c r="W65" s="51">
        <f t="shared" si="82"/>
        <v>3583173.1503855879</v>
      </c>
      <c r="X65" s="51">
        <f t="shared" si="82"/>
        <v>3844197.8713881583</v>
      </c>
      <c r="Y65" s="51">
        <f t="shared" si="82"/>
        <v>4165923.0091757877</v>
      </c>
      <c r="Z65" s="51">
        <f t="shared" si="82"/>
        <v>4213365.6556851184</v>
      </c>
      <c r="AA65" s="51">
        <f t="shared" si="82"/>
        <v>4261141.0360958669</v>
      </c>
      <c r="AB65" s="51">
        <f t="shared" si="82"/>
        <v>4309251.4092031736</v>
      </c>
      <c r="AC65" s="51">
        <f t="shared" si="82"/>
        <v>4545656.9895858653</v>
      </c>
      <c r="AD65" s="51">
        <f t="shared" si="82"/>
        <v>4783655.1787702627</v>
      </c>
      <c r="AE65" s="51">
        <f t="shared" si="82"/>
        <v>5023256.635018413</v>
      </c>
      <c r="AF65" s="51">
        <f t="shared" si="82"/>
        <v>5254587.52047922</v>
      </c>
      <c r="AG65" s="51">
        <f t="shared" si="82"/>
        <v>5477576.044574081</v>
      </c>
      <c r="AH65" s="51">
        <f t="shared" si="82"/>
        <v>5702051.1588295745</v>
      </c>
      <c r="AI65" s="51">
        <f t="shared" si="82"/>
        <v>5928022.7738467716</v>
      </c>
      <c r="AJ65" s="51">
        <f t="shared" ref="AJ65:BO65" si="83">AI72</f>
        <v>6155500.8662974164</v>
      </c>
      <c r="AK65" s="51">
        <f t="shared" si="83"/>
        <v>6384495.4793643989</v>
      </c>
      <c r="AL65" s="51">
        <f t="shared" si="83"/>
        <v>6615016.7231851611</v>
      </c>
      <c r="AM65" s="51">
        <f t="shared" si="83"/>
        <v>6847074.7752980618</v>
      </c>
      <c r="AN65" s="51">
        <f t="shared" si="83"/>
        <v>7140391.4286497161</v>
      </c>
      <c r="AO65" s="51">
        <f t="shared" si="83"/>
        <v>7207914.9141146075</v>
      </c>
      <c r="AP65" s="51">
        <f t="shared" si="83"/>
        <v>7275905.6248963941</v>
      </c>
      <c r="AQ65" s="51">
        <f t="shared" si="83"/>
        <v>7344366.7179266587</v>
      </c>
      <c r="AR65" s="51">
        <f t="shared" si="83"/>
        <v>7413301.3712870125</v>
      </c>
      <c r="AS65" s="51">
        <f t="shared" si="83"/>
        <v>7465222.0559191043</v>
      </c>
      <c r="AT65" s="51">
        <f t="shared" si="83"/>
        <v>7514990.2029585652</v>
      </c>
      <c r="AU65" s="51">
        <f t="shared" si="83"/>
        <v>7765174.3970199563</v>
      </c>
      <c r="AV65" s="51">
        <f t="shared" si="83"/>
        <v>8017026.485708423</v>
      </c>
      <c r="AW65" s="51">
        <f t="shared" si="83"/>
        <v>8270557.588321479</v>
      </c>
      <c r="AX65" s="51">
        <f t="shared" si="83"/>
        <v>8525778.8982852884</v>
      </c>
      <c r="AY65" s="51">
        <f t="shared" si="83"/>
        <v>8782701.6836488582</v>
      </c>
      <c r="AZ65" s="51">
        <f t="shared" si="83"/>
        <v>0</v>
      </c>
      <c r="BA65" s="51">
        <f t="shared" si="83"/>
        <v>0</v>
      </c>
      <c r="BB65" s="51">
        <f t="shared" si="83"/>
        <v>0</v>
      </c>
      <c r="BC65" s="51">
        <f t="shared" si="83"/>
        <v>0</v>
      </c>
      <c r="BD65" s="51">
        <f t="shared" si="83"/>
        <v>0</v>
      </c>
      <c r="BE65" s="51">
        <f t="shared" si="83"/>
        <v>0</v>
      </c>
      <c r="BF65" s="51">
        <f t="shared" si="83"/>
        <v>0</v>
      </c>
      <c r="BG65" s="51">
        <f t="shared" si="83"/>
        <v>0</v>
      </c>
      <c r="BH65" s="51">
        <f t="shared" si="83"/>
        <v>0</v>
      </c>
      <c r="BI65" s="51">
        <f t="shared" si="83"/>
        <v>0</v>
      </c>
      <c r="BJ65" s="51">
        <f t="shared" si="83"/>
        <v>0</v>
      </c>
      <c r="BK65" s="51">
        <f t="shared" si="83"/>
        <v>0</v>
      </c>
      <c r="BL65" s="51">
        <f t="shared" si="83"/>
        <v>0</v>
      </c>
      <c r="BM65" s="51">
        <f t="shared" si="83"/>
        <v>0</v>
      </c>
      <c r="BN65" s="51">
        <f t="shared" si="83"/>
        <v>0</v>
      </c>
      <c r="BO65" s="51">
        <f t="shared" si="83"/>
        <v>0</v>
      </c>
      <c r="BP65" s="51">
        <f t="shared" ref="BP65:CU65" si="84">BO72</f>
        <v>0</v>
      </c>
      <c r="BQ65" s="51">
        <f t="shared" si="84"/>
        <v>0</v>
      </c>
      <c r="BR65" s="51">
        <f t="shared" si="84"/>
        <v>0</v>
      </c>
      <c r="BS65" s="51">
        <f t="shared" si="84"/>
        <v>0</v>
      </c>
      <c r="BT65" s="51">
        <f t="shared" si="84"/>
        <v>0</v>
      </c>
      <c r="BU65" s="51">
        <f t="shared" si="84"/>
        <v>0</v>
      </c>
      <c r="BV65" s="51">
        <f t="shared" si="84"/>
        <v>0</v>
      </c>
      <c r="BW65" s="51">
        <f t="shared" si="84"/>
        <v>0</v>
      </c>
      <c r="BX65" s="51">
        <f t="shared" si="84"/>
        <v>0</v>
      </c>
      <c r="BY65" s="51">
        <f t="shared" si="84"/>
        <v>0</v>
      </c>
      <c r="BZ65" s="51">
        <f t="shared" si="84"/>
        <v>0</v>
      </c>
      <c r="CA65" s="51">
        <f t="shared" si="84"/>
        <v>0</v>
      </c>
      <c r="CB65" s="51">
        <f t="shared" si="84"/>
        <v>0</v>
      </c>
      <c r="CC65" s="51">
        <f t="shared" si="84"/>
        <v>0</v>
      </c>
      <c r="CD65" s="51">
        <f t="shared" si="84"/>
        <v>0</v>
      </c>
      <c r="CE65" s="51">
        <f t="shared" si="84"/>
        <v>0</v>
      </c>
      <c r="CF65" s="51">
        <f t="shared" si="84"/>
        <v>0</v>
      </c>
      <c r="CG65" s="51">
        <f t="shared" si="84"/>
        <v>0</v>
      </c>
      <c r="CH65" s="51">
        <f t="shared" si="84"/>
        <v>0</v>
      </c>
      <c r="CI65" s="51">
        <f t="shared" si="84"/>
        <v>0</v>
      </c>
      <c r="CJ65" s="51">
        <f t="shared" si="84"/>
        <v>0</v>
      </c>
      <c r="CK65" s="51">
        <f t="shared" si="84"/>
        <v>0</v>
      </c>
      <c r="CL65" s="51">
        <f t="shared" si="84"/>
        <v>0</v>
      </c>
      <c r="CM65" s="51">
        <f t="shared" si="84"/>
        <v>0</v>
      </c>
      <c r="CN65" s="51">
        <f t="shared" si="84"/>
        <v>0</v>
      </c>
      <c r="CO65" s="51">
        <f t="shared" si="84"/>
        <v>0</v>
      </c>
      <c r="CP65" s="51">
        <f t="shared" si="84"/>
        <v>0</v>
      </c>
      <c r="CQ65" s="51">
        <f t="shared" si="84"/>
        <v>0</v>
      </c>
      <c r="CR65" s="51">
        <f t="shared" si="84"/>
        <v>0</v>
      </c>
      <c r="CS65" s="51">
        <f t="shared" si="84"/>
        <v>0</v>
      </c>
      <c r="CT65" s="51">
        <f t="shared" si="84"/>
        <v>0</v>
      </c>
      <c r="CU65" s="51">
        <f t="shared" si="84"/>
        <v>0</v>
      </c>
      <c r="CV65" s="51">
        <f t="shared" ref="CV65:EE65" si="85">CU72</f>
        <v>0</v>
      </c>
      <c r="CW65" s="51">
        <f t="shared" si="85"/>
        <v>0</v>
      </c>
      <c r="CX65" s="51">
        <f t="shared" si="85"/>
        <v>0</v>
      </c>
      <c r="CY65" s="51">
        <f t="shared" si="85"/>
        <v>0</v>
      </c>
      <c r="CZ65" s="51">
        <f t="shared" si="85"/>
        <v>0</v>
      </c>
      <c r="DA65" s="51">
        <f t="shared" si="85"/>
        <v>0</v>
      </c>
      <c r="DB65" s="51">
        <f t="shared" si="85"/>
        <v>0</v>
      </c>
      <c r="DC65" s="51">
        <f t="shared" si="85"/>
        <v>0</v>
      </c>
      <c r="DD65" s="51">
        <f t="shared" si="85"/>
        <v>0</v>
      </c>
      <c r="DE65" s="51">
        <f t="shared" si="85"/>
        <v>0</v>
      </c>
      <c r="DF65" s="51">
        <f t="shared" si="85"/>
        <v>0</v>
      </c>
      <c r="DG65" s="51">
        <f t="shared" si="85"/>
        <v>0</v>
      </c>
      <c r="DH65" s="51">
        <f t="shared" si="85"/>
        <v>0</v>
      </c>
      <c r="DI65" s="51">
        <f t="shared" si="85"/>
        <v>0</v>
      </c>
      <c r="DJ65" s="51">
        <f t="shared" si="85"/>
        <v>0</v>
      </c>
      <c r="DK65" s="51">
        <f t="shared" si="85"/>
        <v>0</v>
      </c>
      <c r="DL65" s="51">
        <f t="shared" si="85"/>
        <v>0</v>
      </c>
      <c r="DM65" s="51">
        <f t="shared" si="85"/>
        <v>0</v>
      </c>
      <c r="DN65" s="51">
        <f t="shared" si="85"/>
        <v>0</v>
      </c>
      <c r="DO65" s="51">
        <f t="shared" si="85"/>
        <v>0</v>
      </c>
      <c r="DP65" s="51">
        <f t="shared" si="85"/>
        <v>0</v>
      </c>
      <c r="DQ65" s="51">
        <f t="shared" si="85"/>
        <v>0</v>
      </c>
      <c r="DR65" s="51">
        <f t="shared" si="85"/>
        <v>0</v>
      </c>
      <c r="DS65" s="51">
        <f t="shared" si="85"/>
        <v>0</v>
      </c>
      <c r="DT65" s="51">
        <f t="shared" si="85"/>
        <v>0</v>
      </c>
      <c r="DU65" s="51">
        <f t="shared" si="85"/>
        <v>0</v>
      </c>
      <c r="DV65" s="51">
        <f t="shared" si="85"/>
        <v>0</v>
      </c>
      <c r="DW65" s="51">
        <f t="shared" si="85"/>
        <v>0</v>
      </c>
      <c r="DX65" s="51">
        <f t="shared" si="85"/>
        <v>0</v>
      </c>
      <c r="DY65" s="51">
        <f t="shared" si="85"/>
        <v>0</v>
      </c>
      <c r="DZ65" s="51">
        <f t="shared" si="85"/>
        <v>0</v>
      </c>
      <c r="EA65" s="51">
        <f t="shared" si="85"/>
        <v>0</v>
      </c>
      <c r="EB65" s="51">
        <f t="shared" si="85"/>
        <v>0</v>
      </c>
      <c r="EC65" s="51">
        <f t="shared" si="85"/>
        <v>0</v>
      </c>
      <c r="ED65" s="51">
        <f t="shared" si="85"/>
        <v>0</v>
      </c>
      <c r="EE65" s="51">
        <f t="shared" si="85"/>
        <v>0</v>
      </c>
    </row>
    <row r="66" spans="1:135" x14ac:dyDescent="0.25">
      <c r="A66" s="50" t="s">
        <v>252</v>
      </c>
      <c r="C66" s="51">
        <f>IF(C$2&lt;'1. Inputs'!$B$62,-(C58+C59+C54+C55)*'1. Inputs'!$B$58,0)</f>
        <v>1004250</v>
      </c>
      <c r="D66" s="51">
        <f>IF(D$2&lt;'1. Inputs'!$B$62,-(D58+D59+D54+D55)*'1. Inputs'!$B$58,0)</f>
        <v>0</v>
      </c>
      <c r="E66" s="51">
        <f>IF(E$2&lt;'1. Inputs'!$B$62,-(E58+E59+E54+E55)*'1. Inputs'!$B$58,0)</f>
        <v>0</v>
      </c>
      <c r="F66" s="51">
        <f>IF(F$2&lt;'1. Inputs'!$B$62,-(F58+F59+F54+F55)*'1. Inputs'!$B$58,0)</f>
        <v>0</v>
      </c>
      <c r="G66" s="51">
        <f>IF(G$2&lt;'1. Inputs'!$B$62,-(G58+G59+G54+G55)*'1. Inputs'!$B$58,0)</f>
        <v>0</v>
      </c>
      <c r="H66" s="51">
        <f>IF(H$2&lt;'1. Inputs'!$B$62,-(H58+H59+H54+H55)*'1. Inputs'!$B$58,0)</f>
        <v>0</v>
      </c>
      <c r="I66" s="51">
        <f>IF(I$2&lt;'1. Inputs'!$B$62,-(I58+I59+I54+I55)*'1. Inputs'!$B$58,0)</f>
        <v>0</v>
      </c>
      <c r="J66" s="51">
        <f>IF(J$2&lt;'1. Inputs'!$B$62,-(J58+J59+J54+J55)*'1. Inputs'!$B$58,0)</f>
        <v>0</v>
      </c>
      <c r="K66" s="51">
        <f>IF(K$2&lt;'1. Inputs'!$B$62,-(K58+K59+K54+K55)*'1. Inputs'!$B$58,0)</f>
        <v>0</v>
      </c>
      <c r="L66" s="51">
        <f>IF(L$2&lt;'1. Inputs'!$B$62,-(L58+L59+L54+L55)*'1. Inputs'!$B$58,0)</f>
        <v>0</v>
      </c>
      <c r="M66" s="51">
        <f>IF(M$2&lt;'1. Inputs'!$B$62,-(M58+M59+M54+M55)*'1. Inputs'!$B$58,0)</f>
        <v>237136.9</v>
      </c>
      <c r="N66" s="51">
        <f>IF(N$2&lt;'1. Inputs'!$B$62,-(N58+N59+N54+N55)*'1. Inputs'!$B$58,0)</f>
        <v>237136.9</v>
      </c>
      <c r="O66" s="51">
        <f>IF(O$2&lt;'1. Inputs'!$B$62,-(O58+O59+O54+O55)*'1. Inputs'!$B$58,0)</f>
        <v>237136.9</v>
      </c>
      <c r="P66" s="51">
        <f>IF(P$2&lt;'1. Inputs'!$B$62,-(P58+P59+P54+P55)*'1. Inputs'!$B$58,0)</f>
        <v>237136.9</v>
      </c>
      <c r="Q66" s="51">
        <f>IF(Q$2&lt;'1. Inputs'!$B$62,-(Q58+Q59+Q54+Q55)*'1. Inputs'!$B$58,0)</f>
        <v>237136.9</v>
      </c>
      <c r="R66" s="51">
        <f>IF(R$2&lt;'1. Inputs'!$B$62,-(R58+R59+R54+R55)*'1. Inputs'!$B$58,0)</f>
        <v>237136.9</v>
      </c>
      <c r="S66" s="51">
        <f>IF(S$2&lt;'1. Inputs'!$B$62,-(S58+S59+S54+S55)*'1. Inputs'!$B$58,0)</f>
        <v>237136.9</v>
      </c>
      <c r="T66" s="51">
        <f>IF(T$2&lt;'1. Inputs'!$B$62,-(T58+T59+T54+T55)*'1. Inputs'!$B$58,0)</f>
        <v>237136.9</v>
      </c>
      <c r="U66" s="51">
        <f>IF(U$2&lt;'1. Inputs'!$B$62,-(U58+U59+U54+U55)*'1. Inputs'!$B$58,0)</f>
        <v>237136.9</v>
      </c>
      <c r="V66" s="51">
        <f>IF(V$2&lt;'1. Inputs'!$B$62,-(V58+V59+V54+V55)*'1. Inputs'!$B$58,0)</f>
        <v>237136.9</v>
      </c>
      <c r="W66" s="51">
        <f>IF(W$2&lt;'1. Inputs'!$B$62,-(W58+W59+W54+W55)*'1. Inputs'!$B$58,0)</f>
        <v>237136.9</v>
      </c>
      <c r="X66" s="51">
        <f>IF(X$2&lt;'1. Inputs'!$B$62,-(X58+X59+X54+X55)*'1. Inputs'!$B$58,0)</f>
        <v>296097.15197837475</v>
      </c>
      <c r="Y66" s="51">
        <f>IF(Y$2&lt;'1. Inputs'!$B$62,-(Y58+Y59+Y54+Y55)*'1. Inputs'!$B$58,0)</f>
        <v>19669.826448158867</v>
      </c>
      <c r="Z66" s="51">
        <f>IF(Z$2&lt;'1. Inputs'!$B$62,-(Z58+Z59+Z54+Z55)*'1. Inputs'!$B$58,0)</f>
        <v>19686.276039514465</v>
      </c>
      <c r="AA66" s="51">
        <f>IF(AA$2&lt;'1. Inputs'!$B$62,-(AA58+AA59+AA54+AA55)*'1. Inputs'!$B$58,0)</f>
        <v>19702.766199999998</v>
      </c>
      <c r="AB66" s="51">
        <f>IF(AB$2&lt;'1. Inputs'!$B$62,-(AB58+AB59+AB54+AB55)*'1. Inputs'!$B$58,0)</f>
        <v>207677.23765466985</v>
      </c>
      <c r="AC66" s="51">
        <f>IF(AC$2&lt;'1. Inputs'!$B$62,-(AC58+AC59+AC54+AC55)*'1. Inputs'!$B$58,0)</f>
        <v>207693.80925382522</v>
      </c>
      <c r="AD66" s="51">
        <f>IF(AD$2&lt;'1. Inputs'!$B$62,-(AD58+AD59+AD54+AD55)*'1. Inputs'!$B$58,0)</f>
        <v>207710.42172301473</v>
      </c>
      <c r="AE66" s="51">
        <f>IF(AE$2&lt;'1. Inputs'!$B$62,-(AE58+AE59+AE54+AE55)*'1. Inputs'!$B$58,0)</f>
        <v>197842.50789401738</v>
      </c>
      <c r="AF66" s="51">
        <f>IF(AF$2&lt;'1. Inputs'!$B$62,-(AF58+AF59+AF54+AF55)*'1. Inputs'!$B$58,0)</f>
        <v>187957.94062499996</v>
      </c>
      <c r="AG66" s="51">
        <f>IF(AG$2&lt;'1. Inputs'!$B$62,-(AG58+AG59+AG54+AG55)*'1. Inputs'!$B$58,0)</f>
        <v>187957.94062499996</v>
      </c>
      <c r="AH66" s="51">
        <f>IF(AH$2&lt;'1. Inputs'!$B$62,-(AH58+AH59+AH54+AH55)*'1. Inputs'!$B$58,0)</f>
        <v>187957.94062499996</v>
      </c>
      <c r="AI66" s="51">
        <f>IF(AI$2&lt;'1. Inputs'!$B$62,-(AI58+AI59+AI54+AI55)*'1. Inputs'!$B$58,0)</f>
        <v>187957.94062499996</v>
      </c>
      <c r="AJ66" s="51">
        <f>IF(AJ$2&lt;'1. Inputs'!$B$62,-(AJ58+AJ59+AJ54+AJ55)*'1. Inputs'!$B$58,0)</f>
        <v>187957.94062499996</v>
      </c>
      <c r="AK66" s="51">
        <f>IF(AK$2&lt;'1. Inputs'!$B$62,-(AK58+AK59+AK54+AK55)*'1. Inputs'!$B$58,0)</f>
        <v>187957.94062499996</v>
      </c>
      <c r="AL66" s="51">
        <f>IF(AL$2&lt;'1. Inputs'!$B$62,-(AL58+AL59+AL54+AL55)*'1. Inputs'!$B$58,0)</f>
        <v>187957.94062499996</v>
      </c>
      <c r="AM66" s="51">
        <f>IF(AM$2&lt;'1. Inputs'!$B$62,-(AM58+AM59+AM54+AM55)*'1. Inputs'!$B$58,0)</f>
        <v>247669.48818299995</v>
      </c>
      <c r="AN66" s="51">
        <f>IF(AN$2&lt;'1. Inputs'!$B$62,-(AN58+AN59+AN54+AN55)*'1. Inputs'!$B$58,0)</f>
        <v>19920.875940559978</v>
      </c>
      <c r="AO66" s="51">
        <f>IF(AO$2&lt;'1. Inputs'!$B$62,-(AO58+AO59+AO54+AO55)*'1. Inputs'!$B$58,0)</f>
        <v>19937.94468769004</v>
      </c>
      <c r="AP66" s="51">
        <f>IF(AP$2&lt;'1. Inputs'!$B$62,-(AP58+AP59+AP54+AP55)*'1. Inputs'!$B$58,0)</f>
        <v>19955.055530955204</v>
      </c>
      <c r="AQ66" s="51">
        <f>IF(AQ$2&lt;'1. Inputs'!$B$62,-(AQ58+AQ59+AQ54+AQ55)*'1. Inputs'!$B$58,0)</f>
        <v>19972.208574175897</v>
      </c>
      <c r="AR66" s="51">
        <f>IF(AR$2&lt;'1. Inputs'!$B$62,-(AR58+AR59+AR54+AR55)*'1. Inputs'!$B$58,0)</f>
        <v>2498.6754901785725</v>
      </c>
      <c r="AS66" s="51">
        <f>IF(AS$2&lt;'1. Inputs'!$B$62,-(AS58+AS59+AS54+AS55)*'1. Inputs'!$B$58,0)</f>
        <v>0</v>
      </c>
      <c r="AT66" s="51">
        <f>IF(AT$2&lt;'1. Inputs'!$B$62,-(AT58+AT59+AT54+AT55)*'1. Inputs'!$B$58,0)</f>
        <v>200084.25937499997</v>
      </c>
      <c r="AU66" s="51">
        <f>IF(AU$2&lt;'1. Inputs'!$B$62,-(AU58+AU59+AU54+AU55)*'1. Inputs'!$B$58,0)</f>
        <v>200084.25937499997</v>
      </c>
      <c r="AV66" s="51">
        <f>IF(AV$2&lt;'1. Inputs'!$B$62,-(AV58+AV59+AV54+AV55)*'1. Inputs'!$B$58,0)</f>
        <v>200084.25937499997</v>
      </c>
      <c r="AW66" s="51">
        <f>IF(AW$2&lt;'1. Inputs'!$B$62,-(AW58+AW59+AW54+AW55)*'1. Inputs'!$B$58,0)</f>
        <v>200084.25937499997</v>
      </c>
      <c r="AX66" s="51">
        <f>IF(AX$2&lt;'1. Inputs'!$B$62,-(AX58+AX59+AX54+AX55)*'1. Inputs'!$B$58,0)</f>
        <v>200084.25937499997</v>
      </c>
      <c r="AY66" s="51">
        <f>IF(AY$2&lt;'1. Inputs'!$B$62,-(AY58+AY59+AY54+AY55)*'1. Inputs'!$B$58,0)</f>
        <v>0</v>
      </c>
      <c r="AZ66" s="51">
        <f>IF(AZ$2&lt;'1. Inputs'!$B$62,-(AZ58+AZ59+AZ54+AZ55)*'1. Inputs'!$B$58,0)</f>
        <v>0</v>
      </c>
      <c r="BA66" s="51">
        <f>IF(BA$2&lt;'1. Inputs'!$B$62,-(BA58+BA59+BA54+BA55)*'1. Inputs'!$B$58,0)</f>
        <v>0</v>
      </c>
      <c r="BB66" s="51">
        <f>IF(BB$2&lt;'1. Inputs'!$B$62,-(BB58+BB59+BB54+BB55)*'1. Inputs'!$B$58,0)</f>
        <v>0</v>
      </c>
      <c r="BC66" s="51">
        <f>IF(BC$2&lt;'1. Inputs'!$B$62,-(BC58+BC59+BC54+BC55)*'1. Inputs'!$B$58,0)</f>
        <v>0</v>
      </c>
      <c r="BD66" s="51">
        <f>IF(BD$2&lt;'1. Inputs'!$B$62,-(BD58+BD59+BD54+BD55)*'1. Inputs'!$B$58,0)</f>
        <v>0</v>
      </c>
      <c r="BE66" s="51">
        <f>IF(BE$2&lt;'1. Inputs'!$B$62,-(BE58+BE59+BE54+BE55)*'1. Inputs'!$B$58,0)</f>
        <v>0</v>
      </c>
      <c r="BF66" s="51">
        <f>IF(BF$2&lt;'1. Inputs'!$B$62,-(BF58+BF59+BF54+BF55)*'1. Inputs'!$B$58,0)</f>
        <v>0</v>
      </c>
      <c r="BG66" s="51">
        <f>IF(BG$2&lt;'1. Inputs'!$B$62,-(BG58+BG59+BG54+BG55)*'1. Inputs'!$B$58,0)</f>
        <v>0</v>
      </c>
      <c r="BH66" s="51">
        <f>IF(BH$2&lt;'1. Inputs'!$B$62,-(BH58+BH59+BH54+BH55)*'1. Inputs'!$B$58,0)</f>
        <v>0</v>
      </c>
      <c r="BI66" s="51">
        <f>IF(BI$2&lt;'1. Inputs'!$B$62,-(BI58+BI59+BI54+BI55)*'1. Inputs'!$B$58,0)</f>
        <v>0</v>
      </c>
      <c r="BJ66" s="51">
        <f>IF(BJ$2&lt;'1. Inputs'!$B$62,-(BJ58+BJ59+BJ54+BJ55)*'1. Inputs'!$B$58,0)</f>
        <v>0</v>
      </c>
      <c r="BK66" s="51">
        <f>IF(BK$2&lt;'1. Inputs'!$B$62,-(BK58+BK59+BK54+BK55)*'1. Inputs'!$B$58,0)</f>
        <v>0</v>
      </c>
      <c r="BL66" s="51">
        <f>IF(BL$2&lt;'1. Inputs'!$B$62,-(BL58+BL59+BL54+BL55)*'1. Inputs'!$B$58,0)</f>
        <v>0</v>
      </c>
      <c r="BM66" s="51">
        <f>IF(BM$2&lt;'1. Inputs'!$B$62,-(BM58+BM59+BM54+BM55)*'1. Inputs'!$B$58,0)</f>
        <v>0</v>
      </c>
      <c r="BN66" s="51">
        <f>IF(BN$2&lt;'1. Inputs'!$B$62,-(BN58+BN59+BN54+BN55)*'1. Inputs'!$B$58,0)</f>
        <v>0</v>
      </c>
      <c r="BO66" s="51">
        <f>IF(BO$2&lt;'1. Inputs'!$B$62,-(BO58+BO59+BO54+BO55)*'1. Inputs'!$B$58,0)</f>
        <v>0</v>
      </c>
      <c r="BP66" s="51">
        <f>IF(BP$2&lt;'1. Inputs'!$B$62,-(BP58+BP59+BP54+BP55)*'1. Inputs'!$B$58,0)</f>
        <v>0</v>
      </c>
      <c r="BQ66" s="51">
        <f>IF(BQ$2&lt;'1. Inputs'!$B$62,-(BQ58+BQ59+BQ54+BQ55)*'1. Inputs'!$B$58,0)</f>
        <v>0</v>
      </c>
      <c r="BR66" s="51">
        <f>IF(BR$2&lt;'1. Inputs'!$B$62,-(BR58+BR59+BR54+BR55)*'1. Inputs'!$B$58,0)</f>
        <v>0</v>
      </c>
      <c r="BS66" s="51">
        <f>IF(BS$2&lt;'1. Inputs'!$B$62,-(BS58+BS59+BS54+BS55)*'1. Inputs'!$B$58,0)</f>
        <v>0</v>
      </c>
      <c r="BT66" s="51">
        <f>IF(BT$2&lt;'1. Inputs'!$B$62,-(BT58+BT59+BT54+BT55)*'1. Inputs'!$B$58,0)</f>
        <v>0</v>
      </c>
      <c r="BU66" s="51">
        <f>IF(BU$2&lt;'1. Inputs'!$B$62,-(BU58+BU59+BU54+BU55)*'1. Inputs'!$B$58,0)</f>
        <v>0</v>
      </c>
      <c r="BV66" s="51">
        <f>IF(BV$2&lt;'1. Inputs'!$B$62,-(BV58+BV59+BV54+BV55)*'1. Inputs'!$B$58,0)</f>
        <v>0</v>
      </c>
      <c r="BW66" s="51">
        <f>IF(BW$2&lt;'1. Inputs'!$B$62,-(BW58+BW59+BW54+BW55)*'1. Inputs'!$B$58,0)</f>
        <v>0</v>
      </c>
      <c r="BX66" s="51">
        <f>IF(BX$2&lt;'1. Inputs'!$B$62,-(BX58+BX59+BX54+BX55)*'1. Inputs'!$B$58,0)</f>
        <v>0</v>
      </c>
      <c r="BY66" s="51">
        <f>IF(BY$2&lt;'1. Inputs'!$B$62,-(BY58+BY59+BY54+BY55)*'1. Inputs'!$B$58,0)</f>
        <v>0</v>
      </c>
      <c r="BZ66" s="51">
        <f>IF(BZ$2&lt;'1. Inputs'!$B$62,-(BZ58+BZ59+BZ54+BZ55)*'1. Inputs'!$B$58,0)</f>
        <v>0</v>
      </c>
      <c r="CA66" s="51">
        <f>IF(CA$2&lt;'1. Inputs'!$B$62,-(CA58+CA59+CA54+CA55)*'1. Inputs'!$B$58,0)</f>
        <v>0</v>
      </c>
      <c r="CB66" s="51">
        <f>IF(CB$2&lt;'1. Inputs'!$B$62,-(CB58+CB59+CB54+CB55)*'1. Inputs'!$B$58,0)</f>
        <v>0</v>
      </c>
      <c r="CC66" s="51">
        <f>IF(CC$2&lt;'1. Inputs'!$B$62,-(CC58+CC59+CC54+CC55)*'1. Inputs'!$B$58,0)</f>
        <v>0</v>
      </c>
      <c r="CD66" s="51">
        <f>IF(CD$2&lt;'1. Inputs'!$B$62,-(CD58+CD59+CD54+CD55)*'1. Inputs'!$B$58,0)</f>
        <v>0</v>
      </c>
      <c r="CE66" s="51">
        <f>IF(CE$2&lt;'1. Inputs'!$B$62,-(CE58+CE59+CE54+CE55)*'1. Inputs'!$B$58,0)</f>
        <v>0</v>
      </c>
      <c r="CF66" s="51">
        <f>IF(CF$2&lt;'1. Inputs'!$B$62,-(CF58+CF59+CF54+CF55)*'1. Inputs'!$B$58,0)</f>
        <v>0</v>
      </c>
      <c r="CG66" s="51">
        <f>IF(CG$2&lt;'1. Inputs'!$B$62,-(CG58+CG59+CG54+CG55)*'1. Inputs'!$B$58,0)</f>
        <v>0</v>
      </c>
      <c r="CH66" s="51">
        <f>IF(CH$2&lt;'1. Inputs'!$B$62,-(CH58+CH59+CH54+CH55)*'1. Inputs'!$B$58,0)</f>
        <v>0</v>
      </c>
      <c r="CI66" s="51">
        <f>IF(CI$2&lt;'1. Inputs'!$B$62,-(CI58+CI59+CI54+CI55)*'1. Inputs'!$B$58,0)</f>
        <v>0</v>
      </c>
      <c r="CJ66" s="51">
        <f>IF(CJ$2&lt;'1. Inputs'!$B$62,-(CJ58+CJ59+CJ54+CJ55)*'1. Inputs'!$B$58,0)</f>
        <v>0</v>
      </c>
      <c r="CK66" s="51">
        <f>IF(CK$2&lt;'1. Inputs'!$B$62,-(CK58+CK59+CK54+CK55)*'1. Inputs'!$B$58,0)</f>
        <v>0</v>
      </c>
      <c r="CL66" s="51">
        <f>IF(CL$2&lt;'1. Inputs'!$B$62,-(CL58+CL59+CL54+CL55)*'1. Inputs'!$B$58,0)</f>
        <v>0</v>
      </c>
      <c r="CM66" s="51">
        <f>IF(CM$2&lt;'1. Inputs'!$B$62,-(CM58+CM59+CM54+CM55)*'1. Inputs'!$B$58,0)</f>
        <v>0</v>
      </c>
      <c r="CN66" s="51">
        <f>IF(CN$2&lt;'1. Inputs'!$B$62,-(CN58+CN59+CN54+CN55)*'1. Inputs'!$B$58,0)</f>
        <v>0</v>
      </c>
      <c r="CO66" s="51">
        <f>IF(CO$2&lt;'1. Inputs'!$B$62,-(CO58+CO59+CO54+CO55)*'1. Inputs'!$B$58,0)</f>
        <v>0</v>
      </c>
      <c r="CP66" s="51">
        <f>IF(CP$2&lt;'1. Inputs'!$B$62,-(CP58+CP59+CP54+CP55)*'1. Inputs'!$B$58,0)</f>
        <v>0</v>
      </c>
      <c r="CQ66" s="51">
        <f>IF(CQ$2&lt;'1. Inputs'!$B$62,-(CQ58+CQ59+CQ54+CQ55)*'1. Inputs'!$B$58,0)</f>
        <v>0</v>
      </c>
      <c r="CR66" s="51">
        <f>IF(CR$2&lt;'1. Inputs'!$B$62,-(CR58+CR59+CR54+CR55)*'1. Inputs'!$B$58,0)</f>
        <v>0</v>
      </c>
      <c r="CS66" s="51">
        <f>IF(CS$2&lt;'1. Inputs'!$B$62,-(CS58+CS59+CS54+CS55)*'1. Inputs'!$B$58,0)</f>
        <v>0</v>
      </c>
      <c r="CT66" s="51">
        <f>IF(CT$2&lt;'1. Inputs'!$B$62,-(CT58+CT59+CT54+CT55)*'1. Inputs'!$B$58,0)</f>
        <v>0</v>
      </c>
      <c r="CU66" s="51">
        <f>IF(CU$2&lt;'1. Inputs'!$B$62,-(CU58+CU59+CU54+CU55)*'1. Inputs'!$B$58,0)</f>
        <v>0</v>
      </c>
      <c r="CV66" s="51">
        <f>IF(CV$2&lt;'1. Inputs'!$B$62,-(CV58+CV59+CV54+CV55)*'1. Inputs'!$B$58,0)</f>
        <v>0</v>
      </c>
      <c r="CW66" s="51">
        <f>IF(CW$2&lt;'1. Inputs'!$B$62,-(CW58+CW59+CW54+CW55)*'1. Inputs'!$B$58,0)</f>
        <v>0</v>
      </c>
      <c r="CX66" s="51">
        <f>IF(CX$2&lt;'1. Inputs'!$B$62,-(CX58+CX59+CX54+CX55)*'1. Inputs'!$B$58,0)</f>
        <v>0</v>
      </c>
      <c r="CY66" s="51">
        <f>IF(CY$2&lt;'1. Inputs'!$B$62,-(CY58+CY59+CY54+CY55)*'1. Inputs'!$B$58,0)</f>
        <v>0</v>
      </c>
      <c r="CZ66" s="51">
        <f>IF(CZ$2&lt;'1. Inputs'!$B$62,-(CZ58+CZ59+CZ54+CZ55)*'1. Inputs'!$B$58,0)</f>
        <v>0</v>
      </c>
      <c r="DA66" s="51">
        <f>IF(DA$2&lt;'1. Inputs'!$B$62,-(DA58+DA59+DA54+DA55)*'1. Inputs'!$B$58,0)</f>
        <v>0</v>
      </c>
      <c r="DB66" s="51">
        <f>IF(DB$2&lt;'1. Inputs'!$B$62,-(DB58+DB59+DB54+DB55)*'1. Inputs'!$B$58,0)</f>
        <v>0</v>
      </c>
      <c r="DC66" s="51">
        <f>IF(DC$2&lt;'1. Inputs'!$B$62,-(DC58+DC59+DC54+DC55)*'1. Inputs'!$B$58,0)</f>
        <v>0</v>
      </c>
      <c r="DD66" s="51">
        <f>IF(DD$2&lt;'1. Inputs'!$B$62,-(DD58+DD59+DD54+DD55)*'1. Inputs'!$B$58,0)</f>
        <v>0</v>
      </c>
      <c r="DE66" s="51">
        <f>IF(DE$2&lt;'1. Inputs'!$B$62,-(DE58+DE59+DE54+DE55)*'1. Inputs'!$B$58,0)</f>
        <v>0</v>
      </c>
      <c r="DF66" s="51">
        <f>IF(DF$2&lt;'1. Inputs'!$B$62,-(DF58+DF59+DF54+DF55)*'1. Inputs'!$B$58,0)</f>
        <v>0</v>
      </c>
      <c r="DG66" s="51">
        <f>IF(DG$2&lt;'1. Inputs'!$B$62,-(DG58+DG59+DG54+DG55)*'1. Inputs'!$B$58,0)</f>
        <v>0</v>
      </c>
      <c r="DH66" s="51">
        <f>IF(DH$2&lt;'1. Inputs'!$B$62,-(DH58+DH59+DH54+DH55)*'1. Inputs'!$B$58,0)</f>
        <v>0</v>
      </c>
      <c r="DI66" s="51">
        <f>IF(DI$2&lt;'1. Inputs'!$B$62,-(DI58+DI59+DI54+DI55)*'1. Inputs'!$B$58,0)</f>
        <v>0</v>
      </c>
      <c r="DJ66" s="51">
        <f>IF(DJ$2&lt;'1. Inputs'!$B$62,-(DJ58+DJ59+DJ54+DJ55)*'1. Inputs'!$B$58,0)</f>
        <v>0</v>
      </c>
      <c r="DK66" s="51">
        <f>IF(DK$2&lt;'1. Inputs'!$B$62,-(DK58+DK59+DK54+DK55)*'1. Inputs'!$B$58,0)</f>
        <v>0</v>
      </c>
      <c r="DL66" s="51">
        <f>IF(DL$2&lt;'1. Inputs'!$B$62,-(DL58+DL59+DL54+DL55)*'1. Inputs'!$B$58,0)</f>
        <v>0</v>
      </c>
      <c r="DM66" s="51">
        <f>IF(DM$2&lt;'1. Inputs'!$B$62,-(DM58+DM59+DM54+DM55)*'1. Inputs'!$B$58,0)</f>
        <v>0</v>
      </c>
      <c r="DN66" s="51">
        <f>IF(DN$2&lt;'1. Inputs'!$B$62,-(DN58+DN59+DN54+DN55)*'1. Inputs'!$B$58,0)</f>
        <v>0</v>
      </c>
      <c r="DO66" s="51">
        <f>IF(DO$2&lt;'1. Inputs'!$B$62,-(DO58+DO59+DO54+DO55)*'1. Inputs'!$B$58,0)</f>
        <v>0</v>
      </c>
      <c r="DP66" s="51">
        <f>IF(DP$2&lt;'1. Inputs'!$B$62,-(DP58+DP59+DP54+DP55)*'1. Inputs'!$B$58,0)</f>
        <v>0</v>
      </c>
      <c r="DQ66" s="51">
        <f>IF(DQ$2&lt;'1. Inputs'!$B$62,-(DQ58+DQ59+DQ54+DQ55)*'1. Inputs'!$B$58,0)</f>
        <v>0</v>
      </c>
      <c r="DR66" s="51">
        <f>IF(DR$2&lt;'1. Inputs'!$B$62,-(DR58+DR59+DR54+DR55)*'1. Inputs'!$B$58,0)</f>
        <v>0</v>
      </c>
      <c r="DS66" s="51">
        <f>IF(DS$2&lt;'1. Inputs'!$B$62,-(DS58+DS59+DS54+DS55)*'1. Inputs'!$B$58,0)</f>
        <v>0</v>
      </c>
      <c r="DT66" s="51">
        <f>IF(DT$2&lt;'1. Inputs'!$B$62,-(DT58+DT59+DT54+DT55)*'1. Inputs'!$B$58,0)</f>
        <v>0</v>
      </c>
      <c r="DU66" s="51">
        <f>IF(DU$2&lt;'1. Inputs'!$B$62,-(DU58+DU59+DU54+DU55)*'1. Inputs'!$B$58,0)</f>
        <v>0</v>
      </c>
      <c r="DV66" s="51">
        <f>IF(DV$2&lt;'1. Inputs'!$B$62,-(DV58+DV59+DV54+DV55)*'1. Inputs'!$B$58,0)</f>
        <v>0</v>
      </c>
      <c r="DW66" s="51">
        <f>IF(DW$2&lt;'1. Inputs'!$B$62,-(DW58+DW59+DW54+DW55)*'1. Inputs'!$B$58,0)</f>
        <v>0</v>
      </c>
      <c r="DX66" s="51">
        <f>IF(DX$2&lt;'1. Inputs'!$B$62,-(DX58+DX59+DX54+DX55)*'1. Inputs'!$B$58,0)</f>
        <v>0</v>
      </c>
      <c r="DY66" s="51">
        <f>IF(DY$2&lt;'1. Inputs'!$B$62,-(DY58+DY59+DY54+DY55)*'1. Inputs'!$B$58,0)</f>
        <v>0</v>
      </c>
      <c r="DZ66" s="51">
        <f>IF(DZ$2&lt;'1. Inputs'!$B$62,-(DZ58+DZ59+DZ54+DZ55)*'1. Inputs'!$B$58,0)</f>
        <v>0</v>
      </c>
      <c r="EA66" s="51">
        <f>IF(EA$2&lt;'1. Inputs'!$B$62,-(EA58+EA59+EA54+EA55)*'1. Inputs'!$B$58,0)</f>
        <v>0</v>
      </c>
      <c r="EB66" s="51">
        <f>IF(EB$2&lt;'1. Inputs'!$B$62,-(EB58+EB59+EB54+EB55)*'1. Inputs'!$B$58,0)</f>
        <v>0</v>
      </c>
      <c r="EC66" s="51">
        <f>IF(EC$2&lt;'1. Inputs'!$B$62,-(EC58+EC59+EC54+EC55)*'1. Inputs'!$B$58,0)</f>
        <v>0</v>
      </c>
      <c r="ED66" s="51">
        <f>IF(ED$2&lt;'1. Inputs'!$B$62,-(ED58+ED59+ED54+ED55)*'1. Inputs'!$B$58,0)</f>
        <v>0</v>
      </c>
      <c r="EE66" s="51">
        <f>IF(EE$2&lt;'1. Inputs'!$B$62,-(EE58+EE59+EE54+EE55)*'1. Inputs'!$B$58,0)</f>
        <v>0</v>
      </c>
    </row>
    <row r="67" spans="1:135" x14ac:dyDescent="0.25">
      <c r="A67" s="50" t="s">
        <v>253</v>
      </c>
      <c r="C67" s="51">
        <f>IF(C$2&lt;='1. Inputs'!$B$62,C65*'1. Inputs'!$B$59/12,0)</f>
        <v>0</v>
      </c>
      <c r="D67" s="51">
        <f>IF(D$2&lt;='1. Inputs'!$B$62,D65*'1. Inputs'!$B$59/12,0)</f>
        <v>6695</v>
      </c>
      <c r="E67" s="51">
        <f>IF(E$2&lt;='1. Inputs'!$B$62,E65*'1. Inputs'!$B$59/12,0)</f>
        <v>6739.6333333333341</v>
      </c>
      <c r="F67" s="51">
        <f>IF(F$2&lt;='1. Inputs'!$B$62,F65*'1. Inputs'!$B$59/12,0)</f>
        <v>6784.5642222222223</v>
      </c>
      <c r="G67" s="51">
        <f>IF(G$2&lt;='1. Inputs'!$B$62,G65*'1. Inputs'!$B$59/12,0)</f>
        <v>6829.7946503703706</v>
      </c>
      <c r="H67" s="51">
        <f>IF(H$2&lt;='1. Inputs'!$B$62,H65*'1. Inputs'!$B$59/12,0)</f>
        <v>6875.3266147061731</v>
      </c>
      <c r="I67" s="51">
        <f>IF(I$2&lt;='1. Inputs'!$B$62,I65*'1. Inputs'!$B$59/12,0)</f>
        <v>6921.1621254708807</v>
      </c>
      <c r="J67" s="51">
        <f>IF(J$2&lt;='1. Inputs'!$B$62,J65*'1. Inputs'!$B$59/12,0)</f>
        <v>6967.3032063073542</v>
      </c>
      <c r="K67" s="51">
        <f>IF(K$2&lt;='1. Inputs'!$B$62,K65*'1. Inputs'!$B$59/12,0)</f>
        <v>7013.7518943494033</v>
      </c>
      <c r="L67" s="51">
        <f>IF(L$2&lt;='1. Inputs'!$B$62,L65*'1. Inputs'!$B$59/12,0)</f>
        <v>7060.5102403117335</v>
      </c>
      <c r="M67" s="51">
        <f>IF(M$2&lt;='1. Inputs'!$B$62,M65*'1. Inputs'!$B$59/12,0)</f>
        <v>7107.5803085804773</v>
      </c>
      <c r="N67" s="51">
        <f>IF(N$2&lt;='1. Inputs'!$B$62,N65*'1. Inputs'!$B$59/12,0)</f>
        <v>8735.8768439710148</v>
      </c>
      <c r="O67" s="51">
        <f>IF(O$2&lt;='1. Inputs'!$B$62,O65*'1. Inputs'!$B$59/12,0)</f>
        <v>10375.028689597488</v>
      </c>
      <c r="P67" s="51">
        <f>IF(P$2&lt;='1. Inputs'!$B$62,P65*'1. Inputs'!$B$59/12,0)</f>
        <v>12025.108214194805</v>
      </c>
      <c r="Q67" s="51">
        <f>IF(Q$2&lt;='1. Inputs'!$B$62,Q65*'1. Inputs'!$B$59/12,0)</f>
        <v>13686.188268956103</v>
      </c>
      <c r="R67" s="51">
        <f>IF(R$2&lt;='1. Inputs'!$B$62,R65*'1. Inputs'!$B$59/12,0)</f>
        <v>15358.342190749143</v>
      </c>
      <c r="S67" s="51">
        <f>IF(S$2&lt;='1. Inputs'!$B$62,S65*'1. Inputs'!$B$59/12,0)</f>
        <v>17041.643805354135</v>
      </c>
      <c r="T67" s="51">
        <f>IF(T$2&lt;='1. Inputs'!$B$62,T65*'1. Inputs'!$B$59/12,0)</f>
        <v>18736.167430723162</v>
      </c>
      <c r="U67" s="51">
        <f>IF(U$2&lt;='1. Inputs'!$B$62,U65*'1. Inputs'!$B$59/12,0)</f>
        <v>20441.987880261313</v>
      </c>
      <c r="V67" s="51">
        <f>IF(V$2&lt;='1. Inputs'!$B$62,V65*'1. Inputs'!$B$59/12,0)</f>
        <v>22159.180466129721</v>
      </c>
      <c r="W67" s="51">
        <f>IF(W$2&lt;='1. Inputs'!$B$62,W65*'1. Inputs'!$B$59/12,0)</f>
        <v>23887.821002570588</v>
      </c>
      <c r="X67" s="51">
        <f>IF(X$2&lt;='1. Inputs'!$B$62,X65*'1. Inputs'!$B$59/12,0)</f>
        <v>25627.985809254387</v>
      </c>
      <c r="Y67" s="51">
        <f>IF(Y$2&lt;='1. Inputs'!$B$62,Y65*'1. Inputs'!$B$59/12,0)</f>
        <v>27772.820061171918</v>
      </c>
      <c r="Z67" s="51">
        <f>IF(Z$2&lt;='1. Inputs'!$B$62,Z65*'1. Inputs'!$B$59/12,0)</f>
        <v>28089.104371234123</v>
      </c>
      <c r="AA67" s="51">
        <f>IF(AA$2&lt;='1. Inputs'!$B$62,AA65*'1. Inputs'!$B$59/12,0)</f>
        <v>28407.606907305777</v>
      </c>
      <c r="AB67" s="51">
        <f>IF(AB$2&lt;='1. Inputs'!$B$62,AB65*'1. Inputs'!$B$59/12,0)</f>
        <v>28728.342728021158</v>
      </c>
      <c r="AC67" s="51">
        <f>IF(AC$2&lt;='1. Inputs'!$B$62,AC65*'1. Inputs'!$B$59/12,0)</f>
        <v>30304.379930572435</v>
      </c>
      <c r="AD67" s="51">
        <f>IF(AD$2&lt;='1. Inputs'!$B$62,AD65*'1. Inputs'!$B$59/12,0)</f>
        <v>31891.034525135085</v>
      </c>
      <c r="AE67" s="51">
        <f>IF(AE$2&lt;='1. Inputs'!$B$62,AE65*'1. Inputs'!$B$59/12,0)</f>
        <v>33488.377566789422</v>
      </c>
      <c r="AF67" s="51">
        <f>IF(AF$2&lt;='1. Inputs'!$B$62,AF65*'1. Inputs'!$B$59/12,0)</f>
        <v>35030.583469861471</v>
      </c>
      <c r="AG67" s="51">
        <f>IF(AG$2&lt;='1. Inputs'!$B$62,AG65*'1. Inputs'!$B$59/12,0)</f>
        <v>36517.173630493875</v>
      </c>
      <c r="AH67" s="51">
        <f>IF(AH$2&lt;='1. Inputs'!$B$62,AH65*'1. Inputs'!$B$59/12,0)</f>
        <v>38013.674392197165</v>
      </c>
      <c r="AI67" s="51">
        <f>IF(AI$2&lt;='1. Inputs'!$B$62,AI65*'1. Inputs'!$B$59/12,0)</f>
        <v>39520.151825645145</v>
      </c>
      <c r="AJ67" s="51">
        <f>IF(AJ$2&lt;='1. Inputs'!$B$62,AJ65*'1. Inputs'!$B$59/12,0)</f>
        <v>41036.672441982773</v>
      </c>
      <c r="AK67" s="51">
        <f>IF(AK$2&lt;='1. Inputs'!$B$62,AK65*'1. Inputs'!$B$59/12,0)</f>
        <v>42563.303195762659</v>
      </c>
      <c r="AL67" s="51">
        <f>IF(AL$2&lt;='1. Inputs'!$B$62,AL65*'1. Inputs'!$B$59/12,0)</f>
        <v>44100.111487901071</v>
      </c>
      <c r="AM67" s="51">
        <f>IF(AM$2&lt;='1. Inputs'!$B$62,AM65*'1. Inputs'!$B$59/12,0)</f>
        <v>45647.165168653744</v>
      </c>
      <c r="AN67" s="51">
        <f>IF(AN$2&lt;='1. Inputs'!$B$62,AN65*'1. Inputs'!$B$59/12,0)</f>
        <v>47602.609524331441</v>
      </c>
      <c r="AO67" s="51">
        <f>IF(AO$2&lt;='1. Inputs'!$B$62,AO65*'1. Inputs'!$B$59/12,0)</f>
        <v>48052.76609409738</v>
      </c>
      <c r="AP67" s="51">
        <f>IF(AP$2&lt;='1. Inputs'!$B$62,AP65*'1. Inputs'!$B$59/12,0)</f>
        <v>48506.037499309292</v>
      </c>
      <c r="AQ67" s="51">
        <f>IF(AQ$2&lt;='1. Inputs'!$B$62,AQ65*'1. Inputs'!$B$59/12,0)</f>
        <v>48962.444786177723</v>
      </c>
      <c r="AR67" s="51">
        <f>IF(AR$2&lt;='1. Inputs'!$B$62,AR65*'1. Inputs'!$B$59/12,0)</f>
        <v>49422.009141913419</v>
      </c>
      <c r="AS67" s="51">
        <f>IF(AS$2&lt;='1. Inputs'!$B$62,AS65*'1. Inputs'!$B$59/12,0)</f>
        <v>49768.147039460695</v>
      </c>
      <c r="AT67" s="51">
        <f>IF(AT$2&lt;='1. Inputs'!$B$62,AT65*'1. Inputs'!$B$59/12,0)</f>
        <v>50099.934686390443</v>
      </c>
      <c r="AU67" s="51">
        <f>IF(AU$2&lt;='1. Inputs'!$B$62,AU65*'1. Inputs'!$B$59/12,0)</f>
        <v>51767.829313466376</v>
      </c>
      <c r="AV67" s="51">
        <f>IF(AV$2&lt;='1. Inputs'!$B$62,AV65*'1. Inputs'!$B$59/12,0)</f>
        <v>53446.84323805615</v>
      </c>
      <c r="AW67" s="51">
        <f>IF(AW$2&lt;='1. Inputs'!$B$62,AW65*'1. Inputs'!$B$59/12,0)</f>
        <v>55137.050588809863</v>
      </c>
      <c r="AX67" s="51">
        <f>IF(AX$2&lt;='1. Inputs'!$B$62,AX65*'1. Inputs'!$B$59/12,0)</f>
        <v>56838.525988568588</v>
      </c>
      <c r="AY67" s="51">
        <f>IF(AY$2&lt;='1. Inputs'!$B$62,AY65*'1. Inputs'!$B$59/12,0)</f>
        <v>58551.34455765906</v>
      </c>
      <c r="AZ67" s="51">
        <f>IF(AZ$2&lt;='1. Inputs'!$B$62,AZ65*'1. Inputs'!$B$59/12,0)</f>
        <v>0</v>
      </c>
      <c r="BA67" s="51">
        <f>IF(BA$2&lt;='1. Inputs'!$B$62,BA65*'1. Inputs'!$B$59/12,0)</f>
        <v>0</v>
      </c>
      <c r="BB67" s="51">
        <f>IF(BB$2&lt;='1. Inputs'!$B$62,BB65*'1. Inputs'!$B$59/12,0)</f>
        <v>0</v>
      </c>
      <c r="BC67" s="51">
        <f>IF(BC$2&lt;='1. Inputs'!$B$62,BC65*'1. Inputs'!$B$59/12,0)</f>
        <v>0</v>
      </c>
      <c r="BD67" s="51">
        <f>IF(BD$2&lt;='1. Inputs'!$B$62,BD65*'1. Inputs'!$B$59/12,0)</f>
        <v>0</v>
      </c>
      <c r="BE67" s="51">
        <f>IF(BE$2&lt;='1. Inputs'!$B$62,BE65*'1. Inputs'!$B$59/12,0)</f>
        <v>0</v>
      </c>
      <c r="BF67" s="51">
        <f>IF(BF$2&lt;='1. Inputs'!$B$62,BF65*'1. Inputs'!$B$59/12,0)</f>
        <v>0</v>
      </c>
      <c r="BG67" s="51">
        <f>IF(BG$2&lt;='1. Inputs'!$B$62,BG65*'1. Inputs'!$B$59/12,0)</f>
        <v>0</v>
      </c>
      <c r="BH67" s="51">
        <f>IF(BH$2&lt;='1. Inputs'!$B$62,BH65*'1. Inputs'!$B$59/12,0)</f>
        <v>0</v>
      </c>
      <c r="BI67" s="51">
        <f>IF(BI$2&lt;='1. Inputs'!$B$62,BI65*'1. Inputs'!$B$59/12,0)</f>
        <v>0</v>
      </c>
      <c r="BJ67" s="51">
        <f>IF(BJ$2&lt;='1. Inputs'!$B$62,BJ65*'1. Inputs'!$B$59/12,0)</f>
        <v>0</v>
      </c>
      <c r="BK67" s="51">
        <f>IF(BK$2&lt;='1. Inputs'!$B$62,BK65*'1. Inputs'!$B$59/12,0)</f>
        <v>0</v>
      </c>
      <c r="BL67" s="51">
        <f>IF(BL$2&lt;='1. Inputs'!$B$62,BL65*'1. Inputs'!$B$59/12,0)</f>
        <v>0</v>
      </c>
      <c r="BM67" s="51">
        <f>IF(BM$2&lt;='1. Inputs'!$B$62,BM65*'1. Inputs'!$B$59/12,0)</f>
        <v>0</v>
      </c>
      <c r="BN67" s="51">
        <f>IF(BN$2&lt;='1. Inputs'!$B$62,BN65*'1. Inputs'!$B$59/12,0)</f>
        <v>0</v>
      </c>
      <c r="BO67" s="51">
        <f>IF(BO$2&lt;='1. Inputs'!$B$62,BO65*'1. Inputs'!$B$59/12,0)</f>
        <v>0</v>
      </c>
      <c r="BP67" s="51">
        <f>IF(BP$2&lt;='1. Inputs'!$B$62,BP65*'1. Inputs'!$B$59/12,0)</f>
        <v>0</v>
      </c>
      <c r="BQ67" s="51">
        <f>IF(BQ$2&lt;='1. Inputs'!$B$62,BQ65*'1. Inputs'!$B$59/12,0)</f>
        <v>0</v>
      </c>
      <c r="BR67" s="51">
        <f>IF(BR$2&lt;='1. Inputs'!$B$62,BR65*'1. Inputs'!$B$59/12,0)</f>
        <v>0</v>
      </c>
      <c r="BS67" s="51">
        <f>IF(BS$2&lt;='1. Inputs'!$B$62,BS65*'1. Inputs'!$B$59/12,0)</f>
        <v>0</v>
      </c>
      <c r="BT67" s="51">
        <f>IF(BT$2&lt;='1. Inputs'!$B$62,BT65*'1. Inputs'!$B$59/12,0)</f>
        <v>0</v>
      </c>
      <c r="BU67" s="51">
        <f>IF(BU$2&lt;='1. Inputs'!$B$62,BU65*'1. Inputs'!$B$59/12,0)</f>
        <v>0</v>
      </c>
      <c r="BV67" s="51">
        <f>IF(BV$2&lt;='1. Inputs'!$B$62,BV65*'1. Inputs'!$B$59/12,0)</f>
        <v>0</v>
      </c>
      <c r="BW67" s="51">
        <f>IF(BW$2&lt;='1. Inputs'!$B$62,BW65*'1. Inputs'!$B$59/12,0)</f>
        <v>0</v>
      </c>
      <c r="BX67" s="51">
        <f>IF(BX$2&lt;='1. Inputs'!$B$62,BX65*'1. Inputs'!$B$59/12,0)</f>
        <v>0</v>
      </c>
      <c r="BY67" s="51">
        <f>IF(BY$2&lt;='1. Inputs'!$B$62,BY65*'1. Inputs'!$B$59/12,0)</f>
        <v>0</v>
      </c>
      <c r="BZ67" s="51">
        <f>IF(BZ$2&lt;='1. Inputs'!$B$62,BZ65*'1. Inputs'!$B$59/12,0)</f>
        <v>0</v>
      </c>
      <c r="CA67" s="51">
        <f>IF(CA$2&lt;='1. Inputs'!$B$62,CA65*'1. Inputs'!$B$59/12,0)</f>
        <v>0</v>
      </c>
      <c r="CB67" s="51">
        <f>IF(CB$2&lt;='1. Inputs'!$B$62,CB65*'1. Inputs'!$B$59/12,0)</f>
        <v>0</v>
      </c>
      <c r="CC67" s="51">
        <f>IF(CC$2&lt;='1. Inputs'!$B$62,CC65*'1. Inputs'!$B$59/12,0)</f>
        <v>0</v>
      </c>
      <c r="CD67" s="51">
        <f>IF(CD$2&lt;='1. Inputs'!$B$62,CD65*'1. Inputs'!$B$59/12,0)</f>
        <v>0</v>
      </c>
      <c r="CE67" s="51">
        <f>IF(CE$2&lt;='1. Inputs'!$B$62,CE65*'1. Inputs'!$B$59/12,0)</f>
        <v>0</v>
      </c>
      <c r="CF67" s="51">
        <f>IF(CF$2&lt;='1. Inputs'!$B$62,CF65*'1. Inputs'!$B$59/12,0)</f>
        <v>0</v>
      </c>
      <c r="CG67" s="51">
        <f>IF(CG$2&lt;='1. Inputs'!$B$62,CG65*'1. Inputs'!$B$59/12,0)</f>
        <v>0</v>
      </c>
      <c r="CH67" s="51">
        <f>IF(CH$2&lt;='1. Inputs'!$B$62,CH65*'1. Inputs'!$B$59/12,0)</f>
        <v>0</v>
      </c>
      <c r="CI67" s="51">
        <f>IF(CI$2&lt;='1. Inputs'!$B$62,CI65*'1. Inputs'!$B$59/12,0)</f>
        <v>0</v>
      </c>
      <c r="CJ67" s="51">
        <f>IF(CJ$2&lt;='1. Inputs'!$B$62,CJ65*'1. Inputs'!$B$59/12,0)</f>
        <v>0</v>
      </c>
      <c r="CK67" s="51">
        <f>IF(CK$2&lt;='1. Inputs'!$B$62,CK65*'1. Inputs'!$B$59/12,0)</f>
        <v>0</v>
      </c>
      <c r="CL67" s="51">
        <f>IF(CL$2&lt;='1. Inputs'!$B$62,CL65*'1. Inputs'!$B$59/12,0)</f>
        <v>0</v>
      </c>
      <c r="CM67" s="51">
        <f>IF(CM$2&lt;='1. Inputs'!$B$62,CM65*'1. Inputs'!$B$59/12,0)</f>
        <v>0</v>
      </c>
      <c r="CN67" s="51">
        <f>IF(CN$2&lt;='1. Inputs'!$B$62,CN65*'1. Inputs'!$B$59/12,0)</f>
        <v>0</v>
      </c>
      <c r="CO67" s="51">
        <f>IF(CO$2&lt;='1. Inputs'!$B$62,CO65*'1. Inputs'!$B$59/12,0)</f>
        <v>0</v>
      </c>
      <c r="CP67" s="51">
        <f>IF(CP$2&lt;='1. Inputs'!$B$62,CP65*'1. Inputs'!$B$59/12,0)</f>
        <v>0</v>
      </c>
      <c r="CQ67" s="51">
        <f>IF(CQ$2&lt;='1. Inputs'!$B$62,CQ65*'1. Inputs'!$B$59/12,0)</f>
        <v>0</v>
      </c>
      <c r="CR67" s="51">
        <f>IF(CR$2&lt;='1. Inputs'!$B$62,CR65*'1. Inputs'!$B$59/12,0)</f>
        <v>0</v>
      </c>
      <c r="CS67" s="51">
        <f>IF(CS$2&lt;='1. Inputs'!$B$62,CS65*'1. Inputs'!$B$59/12,0)</f>
        <v>0</v>
      </c>
      <c r="CT67" s="51">
        <f>IF(CT$2&lt;='1. Inputs'!$B$62,CT65*'1. Inputs'!$B$59/12,0)</f>
        <v>0</v>
      </c>
      <c r="CU67" s="51">
        <f>IF(CU$2&lt;='1. Inputs'!$B$62,CU65*'1. Inputs'!$B$59/12,0)</f>
        <v>0</v>
      </c>
      <c r="CV67" s="51">
        <f>IF(CV$2&lt;='1. Inputs'!$B$62,CV65*'1. Inputs'!$B$59/12,0)</f>
        <v>0</v>
      </c>
      <c r="CW67" s="51">
        <f>IF(CW$2&lt;='1. Inputs'!$B$62,CW65*'1. Inputs'!$B$59/12,0)</f>
        <v>0</v>
      </c>
      <c r="CX67" s="51">
        <f>IF(CX$2&lt;='1. Inputs'!$B$62,CX65*'1. Inputs'!$B$59/12,0)</f>
        <v>0</v>
      </c>
      <c r="CY67" s="51">
        <f>IF(CY$2&lt;='1. Inputs'!$B$62,CY65*'1. Inputs'!$B$59/12,0)</f>
        <v>0</v>
      </c>
      <c r="CZ67" s="51">
        <f>IF(CZ$2&lt;='1. Inputs'!$B$62,CZ65*'1. Inputs'!$B$59/12,0)</f>
        <v>0</v>
      </c>
      <c r="DA67" s="51">
        <f>IF(DA$2&lt;='1. Inputs'!$B$62,DA65*'1. Inputs'!$B$59/12,0)</f>
        <v>0</v>
      </c>
      <c r="DB67" s="51">
        <f>IF(DB$2&lt;='1. Inputs'!$B$62,DB65*'1. Inputs'!$B$59/12,0)</f>
        <v>0</v>
      </c>
      <c r="DC67" s="51">
        <f>IF(DC$2&lt;='1. Inputs'!$B$62,DC65*'1. Inputs'!$B$59/12,0)</f>
        <v>0</v>
      </c>
      <c r="DD67" s="51">
        <f>IF(DD$2&lt;='1. Inputs'!$B$62,DD65*'1. Inputs'!$B$59/12,0)</f>
        <v>0</v>
      </c>
      <c r="DE67" s="51">
        <f>IF(DE$2&lt;='1. Inputs'!$B$62,DE65*'1. Inputs'!$B$59/12,0)</f>
        <v>0</v>
      </c>
      <c r="DF67" s="51">
        <f>IF(DF$2&lt;='1. Inputs'!$B$62,DF65*'1. Inputs'!$B$59/12,0)</f>
        <v>0</v>
      </c>
      <c r="DG67" s="51">
        <f>IF(DG$2&lt;='1. Inputs'!$B$62,DG65*'1. Inputs'!$B$59/12,0)</f>
        <v>0</v>
      </c>
      <c r="DH67" s="51">
        <f>IF(DH$2&lt;='1. Inputs'!$B$62,DH65*'1. Inputs'!$B$59/12,0)</f>
        <v>0</v>
      </c>
      <c r="DI67" s="51">
        <f>IF(DI$2&lt;='1. Inputs'!$B$62,DI65*'1. Inputs'!$B$59/12,0)</f>
        <v>0</v>
      </c>
      <c r="DJ67" s="51">
        <f>IF(DJ$2&lt;='1. Inputs'!$B$62,DJ65*'1. Inputs'!$B$59/12,0)</f>
        <v>0</v>
      </c>
      <c r="DK67" s="51">
        <f>IF(DK$2&lt;='1. Inputs'!$B$62,DK65*'1. Inputs'!$B$59/12,0)</f>
        <v>0</v>
      </c>
      <c r="DL67" s="51">
        <f>IF(DL$2&lt;='1. Inputs'!$B$62,DL65*'1. Inputs'!$B$59/12,0)</f>
        <v>0</v>
      </c>
      <c r="DM67" s="51">
        <f>IF(DM$2&lt;='1. Inputs'!$B$62,DM65*'1. Inputs'!$B$59/12,0)</f>
        <v>0</v>
      </c>
      <c r="DN67" s="51">
        <f>IF(DN$2&lt;='1. Inputs'!$B$62,DN65*'1. Inputs'!$B$59/12,0)</f>
        <v>0</v>
      </c>
      <c r="DO67" s="51">
        <f>IF(DO$2&lt;='1. Inputs'!$B$62,DO65*'1. Inputs'!$B$59/12,0)</f>
        <v>0</v>
      </c>
      <c r="DP67" s="51">
        <f>IF(DP$2&lt;='1. Inputs'!$B$62,DP65*'1. Inputs'!$B$59/12,0)</f>
        <v>0</v>
      </c>
      <c r="DQ67" s="51">
        <f>IF(DQ$2&lt;='1. Inputs'!$B$62,DQ65*'1. Inputs'!$B$59/12,0)</f>
        <v>0</v>
      </c>
      <c r="DR67" s="51">
        <f>IF(DR$2&lt;='1. Inputs'!$B$62,DR65*'1. Inputs'!$B$59/12,0)</f>
        <v>0</v>
      </c>
      <c r="DS67" s="51">
        <f>IF(DS$2&lt;='1. Inputs'!$B$62,DS65*'1. Inputs'!$B$59/12,0)</f>
        <v>0</v>
      </c>
      <c r="DT67" s="51">
        <f>IF(DT$2&lt;='1. Inputs'!$B$62,DT65*'1. Inputs'!$B$59/12,0)</f>
        <v>0</v>
      </c>
      <c r="DU67" s="51">
        <f>IF(DU$2&lt;='1. Inputs'!$B$62,DU65*'1. Inputs'!$B$59/12,0)</f>
        <v>0</v>
      </c>
      <c r="DV67" s="51">
        <f>IF(DV$2&lt;='1. Inputs'!$B$62,DV65*'1. Inputs'!$B$59/12,0)</f>
        <v>0</v>
      </c>
      <c r="DW67" s="51">
        <f>IF(DW$2&lt;='1. Inputs'!$B$62,DW65*'1. Inputs'!$B$59/12,0)</f>
        <v>0</v>
      </c>
      <c r="DX67" s="51">
        <f>IF(DX$2&lt;='1. Inputs'!$B$62,DX65*'1. Inputs'!$B$59/12,0)</f>
        <v>0</v>
      </c>
      <c r="DY67" s="51">
        <f>IF(DY$2&lt;='1. Inputs'!$B$62,DY65*'1. Inputs'!$B$59/12,0)</f>
        <v>0</v>
      </c>
      <c r="DZ67" s="51">
        <f>IF(DZ$2&lt;='1. Inputs'!$B$62,DZ65*'1. Inputs'!$B$59/12,0)</f>
        <v>0</v>
      </c>
      <c r="EA67" s="51">
        <f>IF(EA$2&lt;='1. Inputs'!$B$62,EA65*'1. Inputs'!$B$59/12,0)</f>
        <v>0</v>
      </c>
      <c r="EB67" s="51">
        <f>IF(EB$2&lt;='1. Inputs'!$B$62,EB65*'1. Inputs'!$B$59/12,0)</f>
        <v>0</v>
      </c>
      <c r="EC67" s="51">
        <f>IF(EC$2&lt;='1. Inputs'!$B$62,EC65*'1. Inputs'!$B$59/12,0)</f>
        <v>0</v>
      </c>
      <c r="ED67" s="51">
        <f>IF(ED$2&lt;='1. Inputs'!$B$62,ED65*'1. Inputs'!$B$59/12,0)</f>
        <v>0</v>
      </c>
      <c r="EE67" s="51">
        <f>IF(EE$2&lt;='1. Inputs'!$B$62,EE65*'1. Inputs'!$B$59/12,0)</f>
        <v>0</v>
      </c>
    </row>
    <row r="68" spans="1:135" x14ac:dyDescent="0.25">
      <c r="A68" s="60" t="s">
        <v>254</v>
      </c>
      <c r="C68" s="51">
        <f>IF('1. Inputs'!$B$61="Yes",C67,0)</f>
        <v>0</v>
      </c>
      <c r="D68" s="51">
        <f>IF('1. Inputs'!$B$61="Yes",D67,0)</f>
        <v>6695</v>
      </c>
      <c r="E68" s="51">
        <f>IF('1. Inputs'!$B$61="Yes",E67,0)</f>
        <v>6739.6333333333341</v>
      </c>
      <c r="F68" s="51">
        <f>IF('1. Inputs'!$B$61="Yes",F67,0)</f>
        <v>6784.5642222222223</v>
      </c>
      <c r="G68" s="51">
        <f>IF('1. Inputs'!$B$61="Yes",G67,0)</f>
        <v>6829.7946503703706</v>
      </c>
      <c r="H68" s="51">
        <f>IF('1. Inputs'!$B$61="Yes",H67,0)</f>
        <v>6875.3266147061731</v>
      </c>
      <c r="I68" s="51">
        <f>IF('1. Inputs'!$B$61="Yes",I67,0)</f>
        <v>6921.1621254708807</v>
      </c>
      <c r="J68" s="51">
        <f>IF('1. Inputs'!$B$61="Yes",J67,0)</f>
        <v>6967.3032063073542</v>
      </c>
      <c r="K68" s="51">
        <f>IF('1. Inputs'!$B$61="Yes",K67,0)</f>
        <v>7013.7518943494033</v>
      </c>
      <c r="L68" s="51">
        <f>IF('1. Inputs'!$B$61="Yes",L67,0)</f>
        <v>7060.5102403117335</v>
      </c>
      <c r="M68" s="51">
        <f>IF('1. Inputs'!$B$61="Yes",M67,0)</f>
        <v>7107.5803085804773</v>
      </c>
      <c r="N68" s="51">
        <f>IF('1. Inputs'!$B$61="Yes",N67,0)</f>
        <v>8735.8768439710148</v>
      </c>
      <c r="O68" s="51">
        <f>IF('1. Inputs'!$B$61="Yes",O67,0)</f>
        <v>10375.028689597488</v>
      </c>
      <c r="P68" s="51">
        <f>IF('1. Inputs'!$B$61="Yes",P67,0)</f>
        <v>12025.108214194805</v>
      </c>
      <c r="Q68" s="51">
        <f>IF('1. Inputs'!$B$61="Yes",Q67,0)</f>
        <v>13686.188268956103</v>
      </c>
      <c r="R68" s="51">
        <f>IF('1. Inputs'!$B$61="Yes",R67,0)</f>
        <v>15358.342190749143</v>
      </c>
      <c r="S68" s="51">
        <f>IF('1. Inputs'!$B$61="Yes",S67,0)</f>
        <v>17041.643805354135</v>
      </c>
      <c r="T68" s="51">
        <f>IF('1. Inputs'!$B$61="Yes",T67,0)</f>
        <v>18736.167430723162</v>
      </c>
      <c r="U68" s="51">
        <f>IF('1. Inputs'!$B$61="Yes",U67,0)</f>
        <v>20441.987880261313</v>
      </c>
      <c r="V68" s="51">
        <f>IF('1. Inputs'!$B$61="Yes",V67,0)</f>
        <v>22159.180466129721</v>
      </c>
      <c r="W68" s="51">
        <f>IF('1. Inputs'!$B$61="Yes",W67,0)</f>
        <v>23887.821002570588</v>
      </c>
      <c r="X68" s="51">
        <f>IF('1. Inputs'!$B$61="Yes",X67,0)</f>
        <v>25627.985809254387</v>
      </c>
      <c r="Y68" s="51">
        <f>IF('1. Inputs'!$B$61="Yes",Y67,0)</f>
        <v>27772.820061171918</v>
      </c>
      <c r="Z68" s="51">
        <f>IF('1. Inputs'!$B$61="Yes",Z67,0)</f>
        <v>28089.104371234123</v>
      </c>
      <c r="AA68" s="51">
        <f>IF('1. Inputs'!$B$61="Yes",AA67,0)</f>
        <v>28407.606907305777</v>
      </c>
      <c r="AB68" s="51">
        <f>IF('1. Inputs'!$B$61="Yes",AB67,0)</f>
        <v>28728.342728021158</v>
      </c>
      <c r="AC68" s="51">
        <f>IF('1. Inputs'!$B$61="Yes",AC67,0)</f>
        <v>30304.379930572435</v>
      </c>
      <c r="AD68" s="51">
        <f>IF('1. Inputs'!$B$61="Yes",AD67,0)</f>
        <v>31891.034525135085</v>
      </c>
      <c r="AE68" s="51">
        <f>IF('1. Inputs'!$B$61="Yes",AE67,0)</f>
        <v>33488.377566789422</v>
      </c>
      <c r="AF68" s="51">
        <f>IF('1. Inputs'!$B$61="Yes",AF67,0)</f>
        <v>35030.583469861471</v>
      </c>
      <c r="AG68" s="51">
        <f>IF('1. Inputs'!$B$61="Yes",AG67,0)</f>
        <v>36517.173630493875</v>
      </c>
      <c r="AH68" s="51">
        <f>IF('1. Inputs'!$B$61="Yes",AH67,0)</f>
        <v>38013.674392197165</v>
      </c>
      <c r="AI68" s="51">
        <f>IF('1. Inputs'!$B$61="Yes",AI67,0)</f>
        <v>39520.151825645145</v>
      </c>
      <c r="AJ68" s="51">
        <f>IF('1. Inputs'!$B$61="Yes",AJ67,0)</f>
        <v>41036.672441982773</v>
      </c>
      <c r="AK68" s="51">
        <f>IF('1. Inputs'!$B$61="Yes",AK67,0)</f>
        <v>42563.303195762659</v>
      </c>
      <c r="AL68" s="51">
        <f>IF('1. Inputs'!$B$61="Yes",AL67,0)</f>
        <v>44100.111487901071</v>
      </c>
      <c r="AM68" s="51">
        <f>IF('1. Inputs'!$B$61="Yes",AM67,0)</f>
        <v>45647.165168653744</v>
      </c>
      <c r="AN68" s="51">
        <f>IF('1. Inputs'!$B$61="Yes",AN67,0)</f>
        <v>47602.609524331441</v>
      </c>
      <c r="AO68" s="51">
        <f>IF('1. Inputs'!$B$61="Yes",AO67,0)</f>
        <v>48052.76609409738</v>
      </c>
      <c r="AP68" s="51">
        <f>IF('1. Inputs'!$B$61="Yes",AP67,0)</f>
        <v>48506.037499309292</v>
      </c>
      <c r="AQ68" s="51">
        <f>IF('1. Inputs'!$B$61="Yes",AQ67,0)</f>
        <v>48962.444786177723</v>
      </c>
      <c r="AR68" s="51">
        <f>IF('1. Inputs'!$B$61="Yes",AR67,0)</f>
        <v>49422.009141913419</v>
      </c>
      <c r="AS68" s="51">
        <f>IF('1. Inputs'!$B$61="Yes",AS67,0)</f>
        <v>49768.147039460695</v>
      </c>
      <c r="AT68" s="51">
        <f>IF('1. Inputs'!$B$61="Yes",AT67,0)</f>
        <v>50099.934686390443</v>
      </c>
      <c r="AU68" s="51">
        <f>IF('1. Inputs'!$B$61="Yes",AU67,0)</f>
        <v>51767.829313466376</v>
      </c>
      <c r="AV68" s="51">
        <f>IF('1. Inputs'!$B$61="Yes",AV67,0)</f>
        <v>53446.84323805615</v>
      </c>
      <c r="AW68" s="51">
        <f>IF('1. Inputs'!$B$61="Yes",AW67,0)</f>
        <v>55137.050588809863</v>
      </c>
      <c r="AX68" s="51">
        <f>IF('1. Inputs'!$B$61="Yes",AX67,0)</f>
        <v>56838.525988568588</v>
      </c>
      <c r="AY68" s="51">
        <f>IF('1. Inputs'!$B$61="Yes",AY67,0)</f>
        <v>58551.34455765906</v>
      </c>
      <c r="AZ68" s="51">
        <f>IF('1. Inputs'!$B$61="Yes",AZ67,0)</f>
        <v>0</v>
      </c>
      <c r="BA68" s="51">
        <f>IF('1. Inputs'!$B$61="Yes",BA67,0)</f>
        <v>0</v>
      </c>
      <c r="BB68" s="51">
        <f>IF('1. Inputs'!$B$61="Yes",BB67,0)</f>
        <v>0</v>
      </c>
      <c r="BC68" s="51">
        <f>IF('1. Inputs'!$B$61="Yes",BC67,0)</f>
        <v>0</v>
      </c>
      <c r="BD68" s="51">
        <f>IF('1. Inputs'!$B$61="Yes",BD67,0)</f>
        <v>0</v>
      </c>
      <c r="BE68" s="51">
        <f>IF('1. Inputs'!$B$61="Yes",BE67,0)</f>
        <v>0</v>
      </c>
      <c r="BF68" s="51">
        <f>IF('1. Inputs'!$B$61="Yes",BF67,0)</f>
        <v>0</v>
      </c>
      <c r="BG68" s="51">
        <f>IF('1. Inputs'!$B$61="Yes",BG67,0)</f>
        <v>0</v>
      </c>
      <c r="BH68" s="51">
        <f>IF('1. Inputs'!$B$61="Yes",BH67,0)</f>
        <v>0</v>
      </c>
      <c r="BI68" s="51">
        <f>IF('1. Inputs'!$B$61="Yes",BI67,0)</f>
        <v>0</v>
      </c>
      <c r="BJ68" s="51">
        <f>IF('1. Inputs'!$B$61="Yes",BJ67,0)</f>
        <v>0</v>
      </c>
      <c r="BK68" s="51">
        <f>IF('1. Inputs'!$B$61="Yes",BK67,0)</f>
        <v>0</v>
      </c>
      <c r="BL68" s="51">
        <f>IF('1. Inputs'!$B$61="Yes",BL67,0)</f>
        <v>0</v>
      </c>
      <c r="BM68" s="51">
        <f>IF('1. Inputs'!$B$61="Yes",BM67,0)</f>
        <v>0</v>
      </c>
      <c r="BN68" s="51">
        <f>IF('1. Inputs'!$B$61="Yes",BN67,0)</f>
        <v>0</v>
      </c>
      <c r="BO68" s="51">
        <f>IF('1. Inputs'!$B$61="Yes",BO67,0)</f>
        <v>0</v>
      </c>
      <c r="BP68" s="51">
        <f>IF('1. Inputs'!$B$61="Yes",BP67,0)</f>
        <v>0</v>
      </c>
      <c r="BQ68" s="51">
        <f>IF('1. Inputs'!$B$61="Yes",BQ67,0)</f>
        <v>0</v>
      </c>
      <c r="BR68" s="51">
        <f>IF('1. Inputs'!$B$61="Yes",BR67,0)</f>
        <v>0</v>
      </c>
      <c r="BS68" s="51">
        <f>IF('1. Inputs'!$B$61="Yes",BS67,0)</f>
        <v>0</v>
      </c>
      <c r="BT68" s="51">
        <f>IF('1. Inputs'!$B$61="Yes",BT67,0)</f>
        <v>0</v>
      </c>
      <c r="BU68" s="51">
        <f>IF('1. Inputs'!$B$61="Yes",BU67,0)</f>
        <v>0</v>
      </c>
      <c r="BV68" s="51">
        <f>IF('1. Inputs'!$B$61="Yes",BV67,0)</f>
        <v>0</v>
      </c>
      <c r="BW68" s="51">
        <f>IF('1. Inputs'!$B$61="Yes",BW67,0)</f>
        <v>0</v>
      </c>
      <c r="BX68" s="51">
        <f>IF('1. Inputs'!$B$61="Yes",BX67,0)</f>
        <v>0</v>
      </c>
      <c r="BY68" s="51">
        <f>IF('1. Inputs'!$B$61="Yes",BY67,0)</f>
        <v>0</v>
      </c>
      <c r="BZ68" s="51">
        <f>IF('1. Inputs'!$B$61="Yes",BZ67,0)</f>
        <v>0</v>
      </c>
      <c r="CA68" s="51">
        <f>IF('1. Inputs'!$B$61="Yes",CA67,0)</f>
        <v>0</v>
      </c>
      <c r="CB68" s="51">
        <f>IF('1. Inputs'!$B$61="Yes",CB67,0)</f>
        <v>0</v>
      </c>
      <c r="CC68" s="51">
        <f>IF('1. Inputs'!$B$61="Yes",CC67,0)</f>
        <v>0</v>
      </c>
      <c r="CD68" s="51">
        <f>IF('1. Inputs'!$B$61="Yes",CD67,0)</f>
        <v>0</v>
      </c>
      <c r="CE68" s="51">
        <f>IF('1. Inputs'!$B$61="Yes",CE67,0)</f>
        <v>0</v>
      </c>
      <c r="CF68" s="51">
        <f>IF('1. Inputs'!$B$61="Yes",CF67,0)</f>
        <v>0</v>
      </c>
      <c r="CG68" s="51">
        <f>IF('1. Inputs'!$B$61="Yes",CG67,0)</f>
        <v>0</v>
      </c>
      <c r="CH68" s="51">
        <f>IF('1. Inputs'!$B$61="Yes",CH67,0)</f>
        <v>0</v>
      </c>
      <c r="CI68" s="51">
        <f>IF('1. Inputs'!$B$61="Yes",CI67,0)</f>
        <v>0</v>
      </c>
      <c r="CJ68" s="51">
        <f>IF('1. Inputs'!$B$61="Yes",CJ67,0)</f>
        <v>0</v>
      </c>
      <c r="CK68" s="51">
        <f>IF('1. Inputs'!$B$61="Yes",CK67,0)</f>
        <v>0</v>
      </c>
      <c r="CL68" s="51">
        <f>IF('1. Inputs'!$B$61="Yes",CL67,0)</f>
        <v>0</v>
      </c>
      <c r="CM68" s="51">
        <f>IF('1. Inputs'!$B$61="Yes",CM67,0)</f>
        <v>0</v>
      </c>
      <c r="CN68" s="51">
        <f>IF('1. Inputs'!$B$61="Yes",CN67,0)</f>
        <v>0</v>
      </c>
      <c r="CO68" s="51">
        <f>IF('1. Inputs'!$B$61="Yes",CO67,0)</f>
        <v>0</v>
      </c>
      <c r="CP68" s="51">
        <f>IF('1. Inputs'!$B$61="Yes",CP67,0)</f>
        <v>0</v>
      </c>
      <c r="CQ68" s="51">
        <f>IF('1. Inputs'!$B$61="Yes",CQ67,0)</f>
        <v>0</v>
      </c>
      <c r="CR68" s="51">
        <f>IF('1. Inputs'!$B$61="Yes",CR67,0)</f>
        <v>0</v>
      </c>
      <c r="CS68" s="51">
        <f>IF('1. Inputs'!$B$61="Yes",CS67,0)</f>
        <v>0</v>
      </c>
      <c r="CT68" s="51">
        <f>IF('1. Inputs'!$B$61="Yes",CT67,0)</f>
        <v>0</v>
      </c>
      <c r="CU68" s="51">
        <f>IF('1. Inputs'!$B$61="Yes",CU67,0)</f>
        <v>0</v>
      </c>
      <c r="CV68" s="51">
        <f>IF('1. Inputs'!$B$61="Yes",CV67,0)</f>
        <v>0</v>
      </c>
      <c r="CW68" s="51">
        <f>IF('1. Inputs'!$B$61="Yes",CW67,0)</f>
        <v>0</v>
      </c>
      <c r="CX68" s="51">
        <f>IF('1. Inputs'!$B$61="Yes",CX67,0)</f>
        <v>0</v>
      </c>
      <c r="CY68" s="51">
        <f>IF('1. Inputs'!$B$61="Yes",CY67,0)</f>
        <v>0</v>
      </c>
      <c r="CZ68" s="51">
        <f>IF('1. Inputs'!$B$61="Yes",CZ67,0)</f>
        <v>0</v>
      </c>
      <c r="DA68" s="51">
        <f>IF('1. Inputs'!$B$61="Yes",DA67,0)</f>
        <v>0</v>
      </c>
      <c r="DB68" s="51">
        <f>IF('1. Inputs'!$B$61="Yes",DB67,0)</f>
        <v>0</v>
      </c>
      <c r="DC68" s="51">
        <f>IF('1. Inputs'!$B$61="Yes",DC67,0)</f>
        <v>0</v>
      </c>
      <c r="DD68" s="51">
        <f>IF('1. Inputs'!$B$61="Yes",DD67,0)</f>
        <v>0</v>
      </c>
      <c r="DE68" s="51">
        <f>IF('1. Inputs'!$B$61="Yes",DE67,0)</f>
        <v>0</v>
      </c>
      <c r="DF68" s="51">
        <f>IF('1. Inputs'!$B$61="Yes",DF67,0)</f>
        <v>0</v>
      </c>
      <c r="DG68" s="51">
        <f>IF('1. Inputs'!$B$61="Yes",DG67,0)</f>
        <v>0</v>
      </c>
      <c r="DH68" s="51">
        <f>IF('1. Inputs'!$B$61="Yes",DH67,0)</f>
        <v>0</v>
      </c>
      <c r="DI68" s="51">
        <f>IF('1. Inputs'!$B$61="Yes",DI67,0)</f>
        <v>0</v>
      </c>
      <c r="DJ68" s="51">
        <f>IF('1. Inputs'!$B$61="Yes",DJ67,0)</f>
        <v>0</v>
      </c>
      <c r="DK68" s="51">
        <f>IF('1. Inputs'!$B$61="Yes",DK67,0)</f>
        <v>0</v>
      </c>
      <c r="DL68" s="51">
        <f>IF('1. Inputs'!$B$61="Yes",DL67,0)</f>
        <v>0</v>
      </c>
      <c r="DM68" s="51">
        <f>IF('1. Inputs'!$B$61="Yes",DM67,0)</f>
        <v>0</v>
      </c>
      <c r="DN68" s="51">
        <f>IF('1. Inputs'!$B$61="Yes",DN67,0)</f>
        <v>0</v>
      </c>
      <c r="DO68" s="51">
        <f>IF('1. Inputs'!$B$61="Yes",DO67,0)</f>
        <v>0</v>
      </c>
      <c r="DP68" s="51">
        <f>IF('1. Inputs'!$B$61="Yes",DP67,0)</f>
        <v>0</v>
      </c>
      <c r="DQ68" s="51">
        <f>IF('1. Inputs'!$B$61="Yes",DQ67,0)</f>
        <v>0</v>
      </c>
      <c r="DR68" s="51">
        <f>IF('1. Inputs'!$B$61="Yes",DR67,0)</f>
        <v>0</v>
      </c>
      <c r="DS68" s="51">
        <f>IF('1. Inputs'!$B$61="Yes",DS67,0)</f>
        <v>0</v>
      </c>
      <c r="DT68" s="51">
        <f>IF('1. Inputs'!$B$61="Yes",DT67,0)</f>
        <v>0</v>
      </c>
      <c r="DU68" s="51">
        <f>IF('1. Inputs'!$B$61="Yes",DU67,0)</f>
        <v>0</v>
      </c>
      <c r="DV68" s="51">
        <f>IF('1. Inputs'!$B$61="Yes",DV67,0)</f>
        <v>0</v>
      </c>
      <c r="DW68" s="51">
        <f>IF('1. Inputs'!$B$61="Yes",DW67,0)</f>
        <v>0</v>
      </c>
      <c r="DX68" s="51">
        <f>IF('1. Inputs'!$B$61="Yes",DX67,0)</f>
        <v>0</v>
      </c>
      <c r="DY68" s="51">
        <f>IF('1. Inputs'!$B$61="Yes",DY67,0)</f>
        <v>0</v>
      </c>
      <c r="DZ68" s="51">
        <f>IF('1. Inputs'!$B$61="Yes",DZ67,0)</f>
        <v>0</v>
      </c>
      <c r="EA68" s="51">
        <f>IF('1. Inputs'!$B$61="Yes",EA67,0)</f>
        <v>0</v>
      </c>
      <c r="EB68" s="51">
        <f>IF('1. Inputs'!$B$61="Yes",EB67,0)</f>
        <v>0</v>
      </c>
      <c r="EC68" s="51">
        <f>IF('1. Inputs'!$B$61="Yes",EC67,0)</f>
        <v>0</v>
      </c>
      <c r="ED68" s="51">
        <f>IF('1. Inputs'!$B$61="Yes",ED67,0)</f>
        <v>0</v>
      </c>
      <c r="EE68" s="51">
        <f>IF('1. Inputs'!$B$61="Yes",EE67,0)</f>
        <v>0</v>
      </c>
    </row>
    <row r="69" spans="1:135" x14ac:dyDescent="0.25">
      <c r="A69" s="60" t="s">
        <v>255</v>
      </c>
      <c r="C69" s="51">
        <f>IF('1. Inputs'!$B$61="Yes",0,-C67)</f>
        <v>0</v>
      </c>
      <c r="D69" s="51">
        <f>IF('1. Inputs'!$B$61="Yes",0,-D67)</f>
        <v>0</v>
      </c>
      <c r="E69" s="51">
        <f>IF('1. Inputs'!$B$61="Yes",0,-E67)</f>
        <v>0</v>
      </c>
      <c r="F69" s="51">
        <f>IF('1. Inputs'!$B$61="Yes",0,-F67)</f>
        <v>0</v>
      </c>
      <c r="G69" s="51">
        <f>IF('1. Inputs'!$B$61="Yes",0,-G67)</f>
        <v>0</v>
      </c>
      <c r="H69" s="51">
        <f>IF('1. Inputs'!$B$61="Yes",0,-H67)</f>
        <v>0</v>
      </c>
      <c r="I69" s="51">
        <f>IF('1. Inputs'!$B$61="Yes",0,-I67)</f>
        <v>0</v>
      </c>
      <c r="J69" s="51">
        <f>IF('1. Inputs'!$B$61="Yes",0,-J67)</f>
        <v>0</v>
      </c>
      <c r="K69" s="51">
        <f>IF('1. Inputs'!$B$61="Yes",0,-K67)</f>
        <v>0</v>
      </c>
      <c r="L69" s="51">
        <f>IF('1. Inputs'!$B$61="Yes",0,-L67)</f>
        <v>0</v>
      </c>
      <c r="M69" s="51">
        <f>IF('1. Inputs'!$B$61="Yes",0,-M67)</f>
        <v>0</v>
      </c>
      <c r="N69" s="51">
        <f>IF('1. Inputs'!$B$61="Yes",0,-N67)</f>
        <v>0</v>
      </c>
      <c r="O69" s="51">
        <f>IF('1. Inputs'!$B$61="Yes",0,-O67)</f>
        <v>0</v>
      </c>
      <c r="P69" s="51">
        <f>IF('1. Inputs'!$B$61="Yes",0,-P67)</f>
        <v>0</v>
      </c>
      <c r="Q69" s="51">
        <f>IF('1. Inputs'!$B$61="Yes",0,-Q67)</f>
        <v>0</v>
      </c>
      <c r="R69" s="51">
        <f>IF('1. Inputs'!$B$61="Yes",0,-R67)</f>
        <v>0</v>
      </c>
      <c r="S69" s="51">
        <f>IF('1. Inputs'!$B$61="Yes",0,-S67)</f>
        <v>0</v>
      </c>
      <c r="T69" s="51">
        <f>IF('1. Inputs'!$B$61="Yes",0,-T67)</f>
        <v>0</v>
      </c>
      <c r="U69" s="51">
        <f>IF('1. Inputs'!$B$61="Yes",0,-U67)</f>
        <v>0</v>
      </c>
      <c r="V69" s="51">
        <f>IF('1. Inputs'!$B$61="Yes",0,-V67)</f>
        <v>0</v>
      </c>
      <c r="W69" s="51">
        <f>IF('1. Inputs'!$B$61="Yes",0,-W67)</f>
        <v>0</v>
      </c>
      <c r="X69" s="51">
        <f>IF('1. Inputs'!$B$61="Yes",0,-X67)</f>
        <v>0</v>
      </c>
      <c r="Y69" s="51">
        <f>IF('1. Inputs'!$B$61="Yes",0,-Y67)</f>
        <v>0</v>
      </c>
      <c r="Z69" s="51">
        <f>IF('1. Inputs'!$B$61="Yes",0,-Z67)</f>
        <v>0</v>
      </c>
      <c r="AA69" s="51">
        <f>IF('1. Inputs'!$B$61="Yes",0,-AA67)</f>
        <v>0</v>
      </c>
      <c r="AB69" s="51">
        <f>IF('1. Inputs'!$B$61="Yes",0,-AB67)</f>
        <v>0</v>
      </c>
      <c r="AC69" s="51">
        <f>IF('1. Inputs'!$B$61="Yes",0,-AC67)</f>
        <v>0</v>
      </c>
      <c r="AD69" s="51">
        <f>IF('1. Inputs'!$B$61="Yes",0,-AD67)</f>
        <v>0</v>
      </c>
      <c r="AE69" s="51">
        <f>IF('1. Inputs'!$B$61="Yes",0,-AE67)</f>
        <v>0</v>
      </c>
      <c r="AF69" s="51">
        <f>IF('1. Inputs'!$B$61="Yes",0,-AF67)</f>
        <v>0</v>
      </c>
      <c r="AG69" s="51">
        <f>IF('1. Inputs'!$B$61="Yes",0,-AG67)</f>
        <v>0</v>
      </c>
      <c r="AH69" s="51">
        <f>IF('1. Inputs'!$B$61="Yes",0,-AH67)</f>
        <v>0</v>
      </c>
      <c r="AI69" s="51">
        <f>IF('1. Inputs'!$B$61="Yes",0,-AI67)</f>
        <v>0</v>
      </c>
      <c r="AJ69" s="51">
        <f>IF('1. Inputs'!$B$61="Yes",0,-AJ67)</f>
        <v>0</v>
      </c>
      <c r="AK69" s="51">
        <f>IF('1. Inputs'!$B$61="Yes",0,-AK67)</f>
        <v>0</v>
      </c>
      <c r="AL69" s="51">
        <f>IF('1. Inputs'!$B$61="Yes",0,-AL67)</f>
        <v>0</v>
      </c>
      <c r="AM69" s="51">
        <f>IF('1. Inputs'!$B$61="Yes",0,-AM67)</f>
        <v>0</v>
      </c>
      <c r="AN69" s="51">
        <f>IF('1. Inputs'!$B$61="Yes",0,-AN67)</f>
        <v>0</v>
      </c>
      <c r="AO69" s="51">
        <f>IF('1. Inputs'!$B$61="Yes",0,-AO67)</f>
        <v>0</v>
      </c>
      <c r="AP69" s="51">
        <f>IF('1. Inputs'!$B$61="Yes",0,-AP67)</f>
        <v>0</v>
      </c>
      <c r="AQ69" s="51">
        <f>IF('1. Inputs'!$B$61="Yes",0,-AQ67)</f>
        <v>0</v>
      </c>
      <c r="AR69" s="51">
        <f>IF('1. Inputs'!$B$61="Yes",0,-AR67)</f>
        <v>0</v>
      </c>
      <c r="AS69" s="51">
        <f>IF('1. Inputs'!$B$61="Yes",0,-AS67)</f>
        <v>0</v>
      </c>
      <c r="AT69" s="51">
        <f>IF('1. Inputs'!$B$61="Yes",0,-AT67)</f>
        <v>0</v>
      </c>
      <c r="AU69" s="51">
        <f>IF('1. Inputs'!$B$61="Yes",0,-AU67)</f>
        <v>0</v>
      </c>
      <c r="AV69" s="51">
        <f>IF('1. Inputs'!$B$61="Yes",0,-AV67)</f>
        <v>0</v>
      </c>
      <c r="AW69" s="51">
        <f>IF('1. Inputs'!$B$61="Yes",0,-AW67)</f>
        <v>0</v>
      </c>
      <c r="AX69" s="51">
        <f>IF('1. Inputs'!$B$61="Yes",0,-AX67)</f>
        <v>0</v>
      </c>
      <c r="AY69" s="51">
        <f>IF('1. Inputs'!$B$61="Yes",0,-AY67)</f>
        <v>0</v>
      </c>
      <c r="AZ69" s="51">
        <f>IF('1. Inputs'!$B$61="Yes",0,-AZ67)</f>
        <v>0</v>
      </c>
      <c r="BA69" s="51">
        <f>IF('1. Inputs'!$B$61="Yes",0,-BA67)</f>
        <v>0</v>
      </c>
      <c r="BB69" s="51">
        <f>IF('1. Inputs'!$B$61="Yes",0,-BB67)</f>
        <v>0</v>
      </c>
      <c r="BC69" s="51">
        <f>IF('1. Inputs'!$B$61="Yes",0,-BC67)</f>
        <v>0</v>
      </c>
      <c r="BD69" s="51">
        <f>IF('1. Inputs'!$B$61="Yes",0,-BD67)</f>
        <v>0</v>
      </c>
      <c r="BE69" s="51">
        <f>IF('1. Inputs'!$B$61="Yes",0,-BE67)</f>
        <v>0</v>
      </c>
      <c r="BF69" s="51">
        <f>IF('1. Inputs'!$B$61="Yes",0,-BF67)</f>
        <v>0</v>
      </c>
      <c r="BG69" s="51">
        <f>IF('1. Inputs'!$B$61="Yes",0,-BG67)</f>
        <v>0</v>
      </c>
      <c r="BH69" s="51">
        <f>IF('1. Inputs'!$B$61="Yes",0,-BH67)</f>
        <v>0</v>
      </c>
      <c r="BI69" s="51">
        <f>IF('1. Inputs'!$B$61="Yes",0,-BI67)</f>
        <v>0</v>
      </c>
      <c r="BJ69" s="51">
        <f>IF('1. Inputs'!$B$61="Yes",0,-BJ67)</f>
        <v>0</v>
      </c>
      <c r="BK69" s="51">
        <f>IF('1. Inputs'!$B$61="Yes",0,-BK67)</f>
        <v>0</v>
      </c>
      <c r="BL69" s="51">
        <f>IF('1. Inputs'!$B$61="Yes",0,-BL67)</f>
        <v>0</v>
      </c>
      <c r="BM69" s="51">
        <f>IF('1. Inputs'!$B$61="Yes",0,-BM67)</f>
        <v>0</v>
      </c>
      <c r="BN69" s="51">
        <f>IF('1. Inputs'!$B$61="Yes",0,-BN67)</f>
        <v>0</v>
      </c>
      <c r="BO69" s="51">
        <f>IF('1. Inputs'!$B$61="Yes",0,-BO67)</f>
        <v>0</v>
      </c>
      <c r="BP69" s="51">
        <f>IF('1. Inputs'!$B$61="Yes",0,-BP67)</f>
        <v>0</v>
      </c>
      <c r="BQ69" s="51">
        <f>IF('1. Inputs'!$B$61="Yes",0,-BQ67)</f>
        <v>0</v>
      </c>
      <c r="BR69" s="51">
        <f>IF('1. Inputs'!$B$61="Yes",0,-BR67)</f>
        <v>0</v>
      </c>
      <c r="BS69" s="51">
        <f>IF('1. Inputs'!$B$61="Yes",0,-BS67)</f>
        <v>0</v>
      </c>
      <c r="BT69" s="51">
        <f>IF('1. Inputs'!$B$61="Yes",0,-BT67)</f>
        <v>0</v>
      </c>
      <c r="BU69" s="51">
        <f>IF('1. Inputs'!$B$61="Yes",0,-BU67)</f>
        <v>0</v>
      </c>
      <c r="BV69" s="51">
        <f>IF('1. Inputs'!$B$61="Yes",0,-BV67)</f>
        <v>0</v>
      </c>
      <c r="BW69" s="51">
        <f>IF('1. Inputs'!$B$61="Yes",0,-BW67)</f>
        <v>0</v>
      </c>
      <c r="BX69" s="51">
        <f>IF('1. Inputs'!$B$61="Yes",0,-BX67)</f>
        <v>0</v>
      </c>
      <c r="BY69" s="51">
        <f>IF('1. Inputs'!$B$61="Yes",0,-BY67)</f>
        <v>0</v>
      </c>
      <c r="BZ69" s="51">
        <f>IF('1. Inputs'!$B$61="Yes",0,-BZ67)</f>
        <v>0</v>
      </c>
      <c r="CA69" s="51">
        <f>IF('1. Inputs'!$B$61="Yes",0,-CA67)</f>
        <v>0</v>
      </c>
      <c r="CB69" s="51">
        <f>IF('1. Inputs'!$B$61="Yes",0,-CB67)</f>
        <v>0</v>
      </c>
      <c r="CC69" s="51">
        <f>IF('1. Inputs'!$B$61="Yes",0,-CC67)</f>
        <v>0</v>
      </c>
      <c r="CD69" s="51">
        <f>IF('1. Inputs'!$B$61="Yes",0,-CD67)</f>
        <v>0</v>
      </c>
      <c r="CE69" s="51">
        <f>IF('1. Inputs'!$B$61="Yes",0,-CE67)</f>
        <v>0</v>
      </c>
      <c r="CF69" s="51">
        <f>IF('1. Inputs'!$B$61="Yes",0,-CF67)</f>
        <v>0</v>
      </c>
      <c r="CG69" s="51">
        <f>IF('1. Inputs'!$B$61="Yes",0,-CG67)</f>
        <v>0</v>
      </c>
      <c r="CH69" s="51">
        <f>IF('1. Inputs'!$B$61="Yes",0,-CH67)</f>
        <v>0</v>
      </c>
      <c r="CI69" s="51">
        <f>IF('1. Inputs'!$B$61="Yes",0,-CI67)</f>
        <v>0</v>
      </c>
      <c r="CJ69" s="51">
        <f>IF('1. Inputs'!$B$61="Yes",0,-CJ67)</f>
        <v>0</v>
      </c>
      <c r="CK69" s="51">
        <f>IF('1. Inputs'!$B$61="Yes",0,-CK67)</f>
        <v>0</v>
      </c>
      <c r="CL69" s="51">
        <f>IF('1. Inputs'!$B$61="Yes",0,-CL67)</f>
        <v>0</v>
      </c>
      <c r="CM69" s="51">
        <f>IF('1. Inputs'!$B$61="Yes",0,-CM67)</f>
        <v>0</v>
      </c>
      <c r="CN69" s="51">
        <f>IF('1. Inputs'!$B$61="Yes",0,-CN67)</f>
        <v>0</v>
      </c>
      <c r="CO69" s="51">
        <f>IF('1. Inputs'!$B$61="Yes",0,-CO67)</f>
        <v>0</v>
      </c>
      <c r="CP69" s="51">
        <f>IF('1. Inputs'!$B$61="Yes",0,-CP67)</f>
        <v>0</v>
      </c>
      <c r="CQ69" s="51">
        <f>IF('1. Inputs'!$B$61="Yes",0,-CQ67)</f>
        <v>0</v>
      </c>
      <c r="CR69" s="51">
        <f>IF('1. Inputs'!$B$61="Yes",0,-CR67)</f>
        <v>0</v>
      </c>
      <c r="CS69" s="51">
        <f>IF('1. Inputs'!$B$61="Yes",0,-CS67)</f>
        <v>0</v>
      </c>
      <c r="CT69" s="51">
        <f>IF('1. Inputs'!$B$61="Yes",0,-CT67)</f>
        <v>0</v>
      </c>
      <c r="CU69" s="51">
        <f>IF('1. Inputs'!$B$61="Yes",0,-CU67)</f>
        <v>0</v>
      </c>
      <c r="CV69" s="51">
        <f>IF('1. Inputs'!$B$61="Yes",0,-CV67)</f>
        <v>0</v>
      </c>
      <c r="CW69" s="51">
        <f>IF('1. Inputs'!$B$61="Yes",0,-CW67)</f>
        <v>0</v>
      </c>
      <c r="CX69" s="51">
        <f>IF('1. Inputs'!$B$61="Yes",0,-CX67)</f>
        <v>0</v>
      </c>
      <c r="CY69" s="51">
        <f>IF('1. Inputs'!$B$61="Yes",0,-CY67)</f>
        <v>0</v>
      </c>
      <c r="CZ69" s="51">
        <f>IF('1. Inputs'!$B$61="Yes",0,-CZ67)</f>
        <v>0</v>
      </c>
      <c r="DA69" s="51">
        <f>IF('1. Inputs'!$B$61="Yes",0,-DA67)</f>
        <v>0</v>
      </c>
      <c r="DB69" s="51">
        <f>IF('1. Inputs'!$B$61="Yes",0,-DB67)</f>
        <v>0</v>
      </c>
      <c r="DC69" s="51">
        <f>IF('1. Inputs'!$B$61="Yes",0,-DC67)</f>
        <v>0</v>
      </c>
      <c r="DD69" s="51">
        <f>IF('1. Inputs'!$B$61="Yes",0,-DD67)</f>
        <v>0</v>
      </c>
      <c r="DE69" s="51">
        <f>IF('1. Inputs'!$B$61="Yes",0,-DE67)</f>
        <v>0</v>
      </c>
      <c r="DF69" s="51">
        <f>IF('1. Inputs'!$B$61="Yes",0,-DF67)</f>
        <v>0</v>
      </c>
      <c r="DG69" s="51">
        <f>IF('1. Inputs'!$B$61="Yes",0,-DG67)</f>
        <v>0</v>
      </c>
      <c r="DH69" s="51">
        <f>IF('1. Inputs'!$B$61="Yes",0,-DH67)</f>
        <v>0</v>
      </c>
      <c r="DI69" s="51">
        <f>IF('1. Inputs'!$B$61="Yes",0,-DI67)</f>
        <v>0</v>
      </c>
      <c r="DJ69" s="51">
        <f>IF('1. Inputs'!$B$61="Yes",0,-DJ67)</f>
        <v>0</v>
      </c>
      <c r="DK69" s="51">
        <f>IF('1. Inputs'!$B$61="Yes",0,-DK67)</f>
        <v>0</v>
      </c>
      <c r="DL69" s="51">
        <f>IF('1. Inputs'!$B$61="Yes",0,-DL67)</f>
        <v>0</v>
      </c>
      <c r="DM69" s="51">
        <f>IF('1. Inputs'!$B$61="Yes",0,-DM67)</f>
        <v>0</v>
      </c>
      <c r="DN69" s="51">
        <f>IF('1. Inputs'!$B$61="Yes",0,-DN67)</f>
        <v>0</v>
      </c>
      <c r="DO69" s="51">
        <f>IF('1. Inputs'!$B$61="Yes",0,-DO67)</f>
        <v>0</v>
      </c>
      <c r="DP69" s="51">
        <f>IF('1. Inputs'!$B$61="Yes",0,-DP67)</f>
        <v>0</v>
      </c>
      <c r="DQ69" s="51">
        <f>IF('1. Inputs'!$B$61="Yes",0,-DQ67)</f>
        <v>0</v>
      </c>
      <c r="DR69" s="51">
        <f>IF('1. Inputs'!$B$61="Yes",0,-DR67)</f>
        <v>0</v>
      </c>
      <c r="DS69" s="51">
        <f>IF('1. Inputs'!$B$61="Yes",0,-DS67)</f>
        <v>0</v>
      </c>
      <c r="DT69" s="51">
        <f>IF('1. Inputs'!$B$61="Yes",0,-DT67)</f>
        <v>0</v>
      </c>
      <c r="DU69" s="51">
        <f>IF('1. Inputs'!$B$61="Yes",0,-DU67)</f>
        <v>0</v>
      </c>
      <c r="DV69" s="51">
        <f>IF('1. Inputs'!$B$61="Yes",0,-DV67)</f>
        <v>0</v>
      </c>
      <c r="DW69" s="51">
        <f>IF('1. Inputs'!$B$61="Yes",0,-DW67)</f>
        <v>0</v>
      </c>
      <c r="DX69" s="51">
        <f>IF('1. Inputs'!$B$61="Yes",0,-DX67)</f>
        <v>0</v>
      </c>
      <c r="DY69" s="51">
        <f>IF('1. Inputs'!$B$61="Yes",0,-DY67)</f>
        <v>0</v>
      </c>
      <c r="DZ69" s="51">
        <f>IF('1. Inputs'!$B$61="Yes",0,-DZ67)</f>
        <v>0</v>
      </c>
      <c r="EA69" s="51">
        <f>IF('1. Inputs'!$B$61="Yes",0,-EA67)</f>
        <v>0</v>
      </c>
      <c r="EB69" s="51">
        <f>IF('1. Inputs'!$B$61="Yes",0,-EB67)</f>
        <v>0</v>
      </c>
      <c r="EC69" s="51">
        <f>IF('1. Inputs'!$B$61="Yes",0,-EC67)</f>
        <v>0</v>
      </c>
      <c r="ED69" s="51">
        <f>IF('1. Inputs'!$B$61="Yes",0,-ED67)</f>
        <v>0</v>
      </c>
      <c r="EE69" s="51">
        <f>IF('1. Inputs'!$B$61="Yes",0,-EE67)</f>
        <v>0</v>
      </c>
    </row>
    <row r="70" spans="1:135" x14ac:dyDescent="0.25">
      <c r="A70" s="50" t="s">
        <v>256</v>
      </c>
      <c r="C70" s="51">
        <f>-C66*'1. Inputs'!$B$60</f>
        <v>-10042.5</v>
      </c>
      <c r="D70" s="51">
        <f>-D66*'1. Inputs'!$B$60</f>
        <v>0</v>
      </c>
      <c r="E70" s="51">
        <f>-E66*'1. Inputs'!$B$60</f>
        <v>0</v>
      </c>
      <c r="F70" s="51">
        <f>-F66*'1. Inputs'!$B$60</f>
        <v>0</v>
      </c>
      <c r="G70" s="51">
        <f>-G66*'1. Inputs'!$B$60</f>
        <v>0</v>
      </c>
      <c r="H70" s="51">
        <f>-H66*'1. Inputs'!$B$60</f>
        <v>0</v>
      </c>
      <c r="I70" s="51">
        <f>-I66*'1. Inputs'!$B$60</f>
        <v>0</v>
      </c>
      <c r="J70" s="51">
        <f>-J66*'1. Inputs'!$B$60</f>
        <v>0</v>
      </c>
      <c r="K70" s="51">
        <f>-K66*'1. Inputs'!$B$60</f>
        <v>0</v>
      </c>
      <c r="L70" s="51">
        <f>-L66*'1. Inputs'!$B$60</f>
        <v>0</v>
      </c>
      <c r="M70" s="51">
        <f>-M66*'1. Inputs'!$B$60</f>
        <v>-2371.3690000000001</v>
      </c>
      <c r="N70" s="51">
        <f>-N66*'1. Inputs'!$B$60</f>
        <v>-2371.3690000000001</v>
      </c>
      <c r="O70" s="51">
        <f>-O66*'1. Inputs'!$B$60</f>
        <v>-2371.3690000000001</v>
      </c>
      <c r="P70" s="51">
        <f>-P66*'1. Inputs'!$B$60</f>
        <v>-2371.3690000000001</v>
      </c>
      <c r="Q70" s="51">
        <f>-Q66*'1. Inputs'!$B$60</f>
        <v>-2371.3690000000001</v>
      </c>
      <c r="R70" s="51">
        <f>-R66*'1. Inputs'!$B$60</f>
        <v>-2371.3690000000001</v>
      </c>
      <c r="S70" s="51">
        <f>-S66*'1. Inputs'!$B$60</f>
        <v>-2371.3690000000001</v>
      </c>
      <c r="T70" s="51">
        <f>-T66*'1. Inputs'!$B$60</f>
        <v>-2371.3690000000001</v>
      </c>
      <c r="U70" s="51">
        <f>-U66*'1. Inputs'!$B$60</f>
        <v>-2371.3690000000001</v>
      </c>
      <c r="V70" s="51">
        <f>-V66*'1. Inputs'!$B$60</f>
        <v>-2371.3690000000001</v>
      </c>
      <c r="W70" s="51">
        <f>-W66*'1. Inputs'!$B$60</f>
        <v>-2371.3690000000001</v>
      </c>
      <c r="X70" s="51">
        <f>-X66*'1. Inputs'!$B$60</f>
        <v>-2960.9715197837477</v>
      </c>
      <c r="Y70" s="51">
        <f>-Y66*'1. Inputs'!$B$60</f>
        <v>-196.69826448158867</v>
      </c>
      <c r="Z70" s="51">
        <f>-Z66*'1. Inputs'!$B$60</f>
        <v>-196.86276039514465</v>
      </c>
      <c r="AA70" s="51">
        <f>-AA66*'1. Inputs'!$B$60</f>
        <v>-197.02766199999999</v>
      </c>
      <c r="AB70" s="51">
        <f>-AB66*'1. Inputs'!$B$60</f>
        <v>-2076.7723765466985</v>
      </c>
      <c r="AC70" s="51">
        <f>-AC66*'1. Inputs'!$B$60</f>
        <v>-2076.9380925382525</v>
      </c>
      <c r="AD70" s="51">
        <f>-AD66*'1. Inputs'!$B$60</f>
        <v>-2077.1042172301472</v>
      </c>
      <c r="AE70" s="51">
        <f>-AE66*'1. Inputs'!$B$60</f>
        <v>-1978.425078940174</v>
      </c>
      <c r="AF70" s="51">
        <f>-AF66*'1. Inputs'!$B$60</f>
        <v>-1879.5794062499997</v>
      </c>
      <c r="AG70" s="51">
        <f>-AG66*'1. Inputs'!$B$60</f>
        <v>-1879.5794062499997</v>
      </c>
      <c r="AH70" s="51">
        <f>-AH66*'1. Inputs'!$B$60</f>
        <v>-1879.5794062499997</v>
      </c>
      <c r="AI70" s="51">
        <f>-AI66*'1. Inputs'!$B$60</f>
        <v>-1879.5794062499997</v>
      </c>
      <c r="AJ70" s="51">
        <f>-AJ66*'1. Inputs'!$B$60</f>
        <v>-1879.5794062499997</v>
      </c>
      <c r="AK70" s="51">
        <f>-AK66*'1. Inputs'!$B$60</f>
        <v>-1879.5794062499997</v>
      </c>
      <c r="AL70" s="51">
        <f>-AL66*'1. Inputs'!$B$60</f>
        <v>-1879.5794062499997</v>
      </c>
      <c r="AM70" s="51">
        <f>-AM66*'1. Inputs'!$B$60</f>
        <v>-2476.6948818299998</v>
      </c>
      <c r="AN70" s="51">
        <f>-AN66*'1. Inputs'!$B$60</f>
        <v>-199.20875940559978</v>
      </c>
      <c r="AO70" s="51">
        <f>-AO66*'1. Inputs'!$B$60</f>
        <v>-199.3794468769004</v>
      </c>
      <c r="AP70" s="51">
        <f>-AP66*'1. Inputs'!$B$60</f>
        <v>-199.55055530955204</v>
      </c>
      <c r="AQ70" s="51">
        <f>-AQ66*'1. Inputs'!$B$60</f>
        <v>-199.72208574175897</v>
      </c>
      <c r="AR70" s="51">
        <f>-AR66*'1. Inputs'!$B$60</f>
        <v>-24.986754901785726</v>
      </c>
      <c r="AS70" s="51">
        <f>-AS66*'1. Inputs'!$B$60</f>
        <v>0</v>
      </c>
      <c r="AT70" s="51">
        <f>-AT66*'1. Inputs'!$B$60</f>
        <v>-2000.8425937499997</v>
      </c>
      <c r="AU70" s="51">
        <f>-AU66*'1. Inputs'!$B$60</f>
        <v>-2000.8425937499997</v>
      </c>
      <c r="AV70" s="51">
        <f>-AV66*'1. Inputs'!$B$60</f>
        <v>-2000.8425937499997</v>
      </c>
      <c r="AW70" s="51">
        <f>-AW66*'1. Inputs'!$B$60</f>
        <v>-2000.8425937499997</v>
      </c>
      <c r="AX70" s="51">
        <f>-AX66*'1. Inputs'!$B$60</f>
        <v>-2000.8425937499997</v>
      </c>
      <c r="AY70" s="51">
        <f>-AY66*'1. Inputs'!$B$60</f>
        <v>0</v>
      </c>
      <c r="AZ70" s="51">
        <f>-AZ66*'1. Inputs'!$B$60</f>
        <v>0</v>
      </c>
      <c r="BA70" s="51">
        <f>-BA66*'1. Inputs'!$B$60</f>
        <v>0</v>
      </c>
      <c r="BB70" s="51">
        <f>-BB66*'1. Inputs'!$B$60</f>
        <v>0</v>
      </c>
      <c r="BC70" s="51">
        <f>-BC66*'1. Inputs'!$B$60</f>
        <v>0</v>
      </c>
      <c r="BD70" s="51">
        <f>-BD66*'1. Inputs'!$B$60</f>
        <v>0</v>
      </c>
      <c r="BE70" s="51">
        <f>-BE66*'1. Inputs'!$B$60</f>
        <v>0</v>
      </c>
      <c r="BF70" s="51">
        <f>-BF66*'1. Inputs'!$B$60</f>
        <v>0</v>
      </c>
      <c r="BG70" s="51">
        <f>-BG66*'1. Inputs'!$B$60</f>
        <v>0</v>
      </c>
      <c r="BH70" s="51">
        <f>-BH66*'1. Inputs'!$B$60</f>
        <v>0</v>
      </c>
      <c r="BI70" s="51">
        <f>-BI66*'1. Inputs'!$B$60</f>
        <v>0</v>
      </c>
      <c r="BJ70" s="51">
        <f>-BJ66*'1. Inputs'!$B$60</f>
        <v>0</v>
      </c>
      <c r="BK70" s="51">
        <f>-BK66*'1. Inputs'!$B$60</f>
        <v>0</v>
      </c>
      <c r="BL70" s="51">
        <f>-BL66*'1. Inputs'!$B$60</f>
        <v>0</v>
      </c>
      <c r="BM70" s="51">
        <f>-BM66*'1. Inputs'!$B$60</f>
        <v>0</v>
      </c>
      <c r="BN70" s="51">
        <f>-BN66*'1. Inputs'!$B$60</f>
        <v>0</v>
      </c>
      <c r="BO70" s="51">
        <f>-BO66*'1. Inputs'!$B$60</f>
        <v>0</v>
      </c>
      <c r="BP70" s="51">
        <f>-BP66*'1. Inputs'!$B$60</f>
        <v>0</v>
      </c>
      <c r="BQ70" s="51">
        <f>-BQ66*'1. Inputs'!$B$60</f>
        <v>0</v>
      </c>
      <c r="BR70" s="51">
        <f>-BR66*'1. Inputs'!$B$60</f>
        <v>0</v>
      </c>
      <c r="BS70" s="51">
        <f>-BS66*'1. Inputs'!$B$60</f>
        <v>0</v>
      </c>
      <c r="BT70" s="51">
        <f>-BT66*'1. Inputs'!$B$60</f>
        <v>0</v>
      </c>
      <c r="BU70" s="51">
        <f>-BU66*'1. Inputs'!$B$60</f>
        <v>0</v>
      </c>
      <c r="BV70" s="51">
        <f>-BV66*'1. Inputs'!$B$60</f>
        <v>0</v>
      </c>
      <c r="BW70" s="51">
        <f>-BW66*'1. Inputs'!$B$60</f>
        <v>0</v>
      </c>
      <c r="BX70" s="51">
        <f>-BX66*'1. Inputs'!$B$60</f>
        <v>0</v>
      </c>
      <c r="BY70" s="51">
        <f>-BY66*'1. Inputs'!$B$60</f>
        <v>0</v>
      </c>
      <c r="BZ70" s="51">
        <f>-BZ66*'1. Inputs'!$B$60</f>
        <v>0</v>
      </c>
      <c r="CA70" s="51">
        <f>-CA66*'1. Inputs'!$B$60</f>
        <v>0</v>
      </c>
      <c r="CB70" s="51">
        <f>-CB66*'1. Inputs'!$B$60</f>
        <v>0</v>
      </c>
      <c r="CC70" s="51">
        <f>-CC66*'1. Inputs'!$B$60</f>
        <v>0</v>
      </c>
      <c r="CD70" s="51">
        <f>-CD66*'1. Inputs'!$B$60</f>
        <v>0</v>
      </c>
      <c r="CE70" s="51">
        <f>-CE66*'1. Inputs'!$B$60</f>
        <v>0</v>
      </c>
      <c r="CF70" s="51">
        <f>-CF66*'1. Inputs'!$B$60</f>
        <v>0</v>
      </c>
      <c r="CG70" s="51">
        <f>-CG66*'1. Inputs'!$B$60</f>
        <v>0</v>
      </c>
      <c r="CH70" s="51">
        <f>-CH66*'1. Inputs'!$B$60</f>
        <v>0</v>
      </c>
      <c r="CI70" s="51">
        <f>-CI66*'1. Inputs'!$B$60</f>
        <v>0</v>
      </c>
      <c r="CJ70" s="51">
        <f>-CJ66*'1. Inputs'!$B$60</f>
        <v>0</v>
      </c>
      <c r="CK70" s="51">
        <f>-CK66*'1. Inputs'!$B$60</f>
        <v>0</v>
      </c>
      <c r="CL70" s="51">
        <f>-CL66*'1. Inputs'!$B$60</f>
        <v>0</v>
      </c>
      <c r="CM70" s="51">
        <f>-CM66*'1. Inputs'!$B$60</f>
        <v>0</v>
      </c>
      <c r="CN70" s="51">
        <f>-CN66*'1. Inputs'!$B$60</f>
        <v>0</v>
      </c>
      <c r="CO70" s="51">
        <f>-CO66*'1. Inputs'!$B$60</f>
        <v>0</v>
      </c>
      <c r="CP70" s="51">
        <f>-CP66*'1. Inputs'!$B$60</f>
        <v>0</v>
      </c>
      <c r="CQ70" s="51">
        <f>-CQ66*'1. Inputs'!$B$60</f>
        <v>0</v>
      </c>
      <c r="CR70" s="51">
        <f>-CR66*'1. Inputs'!$B$60</f>
        <v>0</v>
      </c>
      <c r="CS70" s="51">
        <f>-CS66*'1. Inputs'!$B$60</f>
        <v>0</v>
      </c>
      <c r="CT70" s="51">
        <f>-CT66*'1. Inputs'!$B$60</f>
        <v>0</v>
      </c>
      <c r="CU70" s="51">
        <f>-CU66*'1. Inputs'!$B$60</f>
        <v>0</v>
      </c>
      <c r="CV70" s="51">
        <f>-CV66*'1. Inputs'!$B$60</f>
        <v>0</v>
      </c>
      <c r="CW70" s="51">
        <f>-CW66*'1. Inputs'!$B$60</f>
        <v>0</v>
      </c>
      <c r="CX70" s="51">
        <f>-CX66*'1. Inputs'!$B$60</f>
        <v>0</v>
      </c>
      <c r="CY70" s="51">
        <f>-CY66*'1. Inputs'!$B$60</f>
        <v>0</v>
      </c>
      <c r="CZ70" s="51">
        <f>-CZ66*'1. Inputs'!$B$60</f>
        <v>0</v>
      </c>
      <c r="DA70" s="51">
        <f>-DA66*'1. Inputs'!$B$60</f>
        <v>0</v>
      </c>
      <c r="DB70" s="51">
        <f>-DB66*'1. Inputs'!$B$60</f>
        <v>0</v>
      </c>
      <c r="DC70" s="51">
        <f>-DC66*'1. Inputs'!$B$60</f>
        <v>0</v>
      </c>
      <c r="DD70" s="51">
        <f>-DD66*'1. Inputs'!$B$60</f>
        <v>0</v>
      </c>
      <c r="DE70" s="51">
        <f>-DE66*'1. Inputs'!$B$60</f>
        <v>0</v>
      </c>
      <c r="DF70" s="51">
        <f>-DF66*'1. Inputs'!$B$60</f>
        <v>0</v>
      </c>
      <c r="DG70" s="51">
        <f>-DG66*'1. Inputs'!$B$60</f>
        <v>0</v>
      </c>
      <c r="DH70" s="51">
        <f>-DH66*'1. Inputs'!$B$60</f>
        <v>0</v>
      </c>
      <c r="DI70" s="51">
        <f>-DI66*'1. Inputs'!$B$60</f>
        <v>0</v>
      </c>
      <c r="DJ70" s="51">
        <f>-DJ66*'1. Inputs'!$B$60</f>
        <v>0</v>
      </c>
      <c r="DK70" s="51">
        <f>-DK66*'1. Inputs'!$B$60</f>
        <v>0</v>
      </c>
      <c r="DL70" s="51">
        <f>-DL66*'1. Inputs'!$B$60</f>
        <v>0</v>
      </c>
      <c r="DM70" s="51">
        <f>-DM66*'1. Inputs'!$B$60</f>
        <v>0</v>
      </c>
      <c r="DN70" s="51">
        <f>-DN66*'1. Inputs'!$B$60</f>
        <v>0</v>
      </c>
      <c r="DO70" s="51">
        <f>-DO66*'1. Inputs'!$B$60</f>
        <v>0</v>
      </c>
      <c r="DP70" s="51">
        <f>-DP66*'1. Inputs'!$B$60</f>
        <v>0</v>
      </c>
      <c r="DQ70" s="51">
        <f>-DQ66*'1. Inputs'!$B$60</f>
        <v>0</v>
      </c>
      <c r="DR70" s="51">
        <f>-DR66*'1. Inputs'!$B$60</f>
        <v>0</v>
      </c>
      <c r="DS70" s="51">
        <f>-DS66*'1. Inputs'!$B$60</f>
        <v>0</v>
      </c>
      <c r="DT70" s="51">
        <f>-DT66*'1. Inputs'!$B$60</f>
        <v>0</v>
      </c>
      <c r="DU70" s="51">
        <f>-DU66*'1. Inputs'!$B$60</f>
        <v>0</v>
      </c>
      <c r="DV70" s="51">
        <f>-DV66*'1. Inputs'!$B$60</f>
        <v>0</v>
      </c>
      <c r="DW70" s="51">
        <f>-DW66*'1. Inputs'!$B$60</f>
        <v>0</v>
      </c>
      <c r="DX70" s="51">
        <f>-DX66*'1. Inputs'!$B$60</f>
        <v>0</v>
      </c>
      <c r="DY70" s="51">
        <f>-DY66*'1. Inputs'!$B$60</f>
        <v>0</v>
      </c>
      <c r="DZ70" s="51">
        <f>-DZ66*'1. Inputs'!$B$60</f>
        <v>0</v>
      </c>
      <c r="EA70" s="51">
        <f>-EA66*'1. Inputs'!$B$60</f>
        <v>0</v>
      </c>
      <c r="EB70" s="51">
        <f>-EB66*'1. Inputs'!$B$60</f>
        <v>0</v>
      </c>
      <c r="EC70" s="51">
        <f>-EC66*'1. Inputs'!$B$60</f>
        <v>0</v>
      </c>
      <c r="ED70" s="51">
        <f>-ED66*'1. Inputs'!$B$60</f>
        <v>0</v>
      </c>
      <c r="EE70" s="51">
        <f>-EE66*'1. Inputs'!$B$60</f>
        <v>0</v>
      </c>
    </row>
    <row r="71" spans="1:135" x14ac:dyDescent="0.25">
      <c r="A71" s="50" t="s">
        <v>257</v>
      </c>
      <c r="C71" s="51">
        <f>IF(C$2='1. Inputs'!$B$62,-(C65+C66+C68),0)</f>
        <v>0</v>
      </c>
      <c r="D71" s="51">
        <f>IF(D$2='1. Inputs'!$B$62,-(D65+D66+D68),0)</f>
        <v>0</v>
      </c>
      <c r="E71" s="51">
        <f>IF(E$2='1. Inputs'!$B$62,-(E65+E66+E68),0)</f>
        <v>0</v>
      </c>
      <c r="F71" s="51">
        <f>IF(F$2='1. Inputs'!$B$62,-(F65+F66+F68),0)</f>
        <v>0</v>
      </c>
      <c r="G71" s="51">
        <f>IF(G$2='1. Inputs'!$B$62,-(G65+G66+G68),0)</f>
        <v>0</v>
      </c>
      <c r="H71" s="51">
        <f>IF(H$2='1. Inputs'!$B$62,-(H65+H66+H68),0)</f>
        <v>0</v>
      </c>
      <c r="I71" s="51">
        <f>IF(I$2='1. Inputs'!$B$62,-(I65+I66+I68),0)</f>
        <v>0</v>
      </c>
      <c r="J71" s="51">
        <f>IF(J$2='1. Inputs'!$B$62,-(J65+J66+J68),0)</f>
        <v>0</v>
      </c>
      <c r="K71" s="51">
        <f>IF(K$2='1. Inputs'!$B$62,-(K65+K66+K68),0)</f>
        <v>0</v>
      </c>
      <c r="L71" s="51">
        <f>IF(L$2='1. Inputs'!$B$62,-(L65+L66+L68),0)</f>
        <v>0</v>
      </c>
      <c r="M71" s="51">
        <f>IF(M$2='1. Inputs'!$B$62,-(M65+M66+M68),0)</f>
        <v>0</v>
      </c>
      <c r="N71" s="51">
        <f>IF(N$2='1. Inputs'!$B$62,-(N65+N66+N68),0)</f>
        <v>0</v>
      </c>
      <c r="O71" s="51">
        <f>IF(O$2='1. Inputs'!$B$62,-(O65+O66+O68),0)</f>
        <v>0</v>
      </c>
      <c r="P71" s="51">
        <f>IF(P$2='1. Inputs'!$B$62,-(P65+P66+P68),0)</f>
        <v>0</v>
      </c>
      <c r="Q71" s="51">
        <f>IF(Q$2='1. Inputs'!$B$62,-(Q65+Q66+Q68),0)</f>
        <v>0</v>
      </c>
      <c r="R71" s="51">
        <f>IF(R$2='1. Inputs'!$B$62,-(R65+R66+R68),0)</f>
        <v>0</v>
      </c>
      <c r="S71" s="51">
        <f>IF(S$2='1. Inputs'!$B$62,-(S65+S66+S68),0)</f>
        <v>0</v>
      </c>
      <c r="T71" s="51">
        <f>IF(T$2='1. Inputs'!$B$62,-(T65+T66+T68),0)</f>
        <v>0</v>
      </c>
      <c r="U71" s="51">
        <f>IF(U$2='1. Inputs'!$B$62,-(U65+U66+U68),0)</f>
        <v>0</v>
      </c>
      <c r="V71" s="51">
        <f>IF(V$2='1. Inputs'!$B$62,-(V65+V66+V68),0)</f>
        <v>0</v>
      </c>
      <c r="W71" s="51">
        <f>IF(W$2='1. Inputs'!$B$62,-(W65+W66+W68),0)</f>
        <v>0</v>
      </c>
      <c r="X71" s="51">
        <f>IF(X$2='1. Inputs'!$B$62,-(X65+X66+X68),0)</f>
        <v>0</v>
      </c>
      <c r="Y71" s="51">
        <f>IF(Y$2='1. Inputs'!$B$62,-(Y65+Y66+Y68),0)</f>
        <v>0</v>
      </c>
      <c r="Z71" s="51">
        <f>IF(Z$2='1. Inputs'!$B$62,-(Z65+Z66+Z68),0)</f>
        <v>0</v>
      </c>
      <c r="AA71" s="51">
        <f>IF(AA$2='1. Inputs'!$B$62,-(AA65+AA66+AA68),0)</f>
        <v>0</v>
      </c>
      <c r="AB71" s="51">
        <f>IF(AB$2='1. Inputs'!$B$62,-(AB65+AB66+AB68),0)</f>
        <v>0</v>
      </c>
      <c r="AC71" s="51">
        <f>IF(AC$2='1. Inputs'!$B$62,-(AC65+AC66+AC68),0)</f>
        <v>0</v>
      </c>
      <c r="AD71" s="51">
        <f>IF(AD$2='1. Inputs'!$B$62,-(AD65+AD66+AD68),0)</f>
        <v>0</v>
      </c>
      <c r="AE71" s="51">
        <f>IF(AE$2='1. Inputs'!$B$62,-(AE65+AE66+AE68),0)</f>
        <v>0</v>
      </c>
      <c r="AF71" s="51">
        <f>IF(AF$2='1. Inputs'!$B$62,-(AF65+AF66+AF68),0)</f>
        <v>0</v>
      </c>
      <c r="AG71" s="51">
        <f>IF(AG$2='1. Inputs'!$B$62,-(AG65+AG66+AG68),0)</f>
        <v>0</v>
      </c>
      <c r="AH71" s="51">
        <f>IF(AH$2='1. Inputs'!$B$62,-(AH65+AH66+AH68),0)</f>
        <v>0</v>
      </c>
      <c r="AI71" s="51">
        <f>IF(AI$2='1. Inputs'!$B$62,-(AI65+AI66+AI68),0)</f>
        <v>0</v>
      </c>
      <c r="AJ71" s="51">
        <f>IF(AJ$2='1. Inputs'!$B$62,-(AJ65+AJ66+AJ68),0)</f>
        <v>0</v>
      </c>
      <c r="AK71" s="51">
        <f>IF(AK$2='1. Inputs'!$B$62,-(AK65+AK66+AK68),0)</f>
        <v>0</v>
      </c>
      <c r="AL71" s="51">
        <f>IF(AL$2='1. Inputs'!$B$62,-(AL65+AL66+AL68),0)</f>
        <v>0</v>
      </c>
      <c r="AM71" s="51">
        <f>IF(AM$2='1. Inputs'!$B$62,-(AM65+AM66+AM68),0)</f>
        <v>0</v>
      </c>
      <c r="AN71" s="51">
        <f>IF(AN$2='1. Inputs'!$B$62,-(AN65+AN66+AN68),0)</f>
        <v>0</v>
      </c>
      <c r="AO71" s="51">
        <f>IF(AO$2='1. Inputs'!$B$62,-(AO65+AO66+AO68),0)</f>
        <v>0</v>
      </c>
      <c r="AP71" s="51">
        <f>IF(AP$2='1. Inputs'!$B$62,-(AP65+AP66+AP68),0)</f>
        <v>0</v>
      </c>
      <c r="AQ71" s="51">
        <f>IF(AQ$2='1. Inputs'!$B$62,-(AQ65+AQ66+AQ68),0)</f>
        <v>0</v>
      </c>
      <c r="AR71" s="51">
        <f>IF(AR$2='1. Inputs'!$B$62,-(AR65+AR66+AR68),0)</f>
        <v>0</v>
      </c>
      <c r="AS71" s="51">
        <f>IF(AS$2='1. Inputs'!$B$62,-(AS65+AS66+AS68),0)</f>
        <v>0</v>
      </c>
      <c r="AT71" s="51">
        <f>IF(AT$2='1. Inputs'!$B$62,-(AT65+AT66+AT68),0)</f>
        <v>0</v>
      </c>
      <c r="AU71" s="51">
        <f>IF(AU$2='1. Inputs'!$B$62,-(AU65+AU66+AU68),0)</f>
        <v>0</v>
      </c>
      <c r="AV71" s="51">
        <f>IF(AV$2='1. Inputs'!$B$62,-(AV65+AV66+AV68),0)</f>
        <v>0</v>
      </c>
      <c r="AW71" s="51">
        <f>IF(AW$2='1. Inputs'!$B$62,-(AW65+AW66+AW68),0)</f>
        <v>0</v>
      </c>
      <c r="AX71" s="51">
        <f>IF(AX$2='1. Inputs'!$B$62,-(AX65+AX66+AX68),0)</f>
        <v>0</v>
      </c>
      <c r="AY71" s="51">
        <f>IF(AY$2='1. Inputs'!$B$62,-(AY65+AY66+AY68),0)</f>
        <v>-8841253.0282065179</v>
      </c>
      <c r="AZ71" s="51">
        <f>IF(AZ$2='1. Inputs'!$B$62,-(AZ65+AZ66+AZ68),0)</f>
        <v>0</v>
      </c>
      <c r="BA71" s="51">
        <f>IF(BA$2='1. Inputs'!$B$62,-(BA65+BA66+BA68),0)</f>
        <v>0</v>
      </c>
      <c r="BB71" s="51">
        <f>IF(BB$2='1. Inputs'!$B$62,-(BB65+BB66+BB68),0)</f>
        <v>0</v>
      </c>
      <c r="BC71" s="51">
        <f>IF(BC$2='1. Inputs'!$B$62,-(BC65+BC66+BC68),0)</f>
        <v>0</v>
      </c>
      <c r="BD71" s="51">
        <f>IF(BD$2='1. Inputs'!$B$62,-(BD65+BD66+BD68),0)</f>
        <v>0</v>
      </c>
      <c r="BE71" s="51">
        <f>IF(BE$2='1. Inputs'!$B$62,-(BE65+BE66+BE68),0)</f>
        <v>0</v>
      </c>
      <c r="BF71" s="51">
        <f>IF(BF$2='1. Inputs'!$B$62,-(BF65+BF66+BF68),0)</f>
        <v>0</v>
      </c>
      <c r="BG71" s="51">
        <f>IF(BG$2='1. Inputs'!$B$62,-(BG65+BG66+BG68),0)</f>
        <v>0</v>
      </c>
      <c r="BH71" s="51">
        <f>IF(BH$2='1. Inputs'!$B$62,-(BH65+BH66+BH68),0)</f>
        <v>0</v>
      </c>
      <c r="BI71" s="51">
        <f>IF(BI$2='1. Inputs'!$B$62,-(BI65+BI66+BI68),0)</f>
        <v>0</v>
      </c>
      <c r="BJ71" s="51">
        <f>IF(BJ$2='1. Inputs'!$B$62,-(BJ65+BJ66+BJ68),0)</f>
        <v>0</v>
      </c>
      <c r="BK71" s="51">
        <f>IF(BK$2='1. Inputs'!$B$62,-(BK65+BK66+BK68),0)</f>
        <v>0</v>
      </c>
      <c r="BL71" s="51">
        <f>IF(BL$2='1. Inputs'!$B$62,-(BL65+BL66+BL68),0)</f>
        <v>0</v>
      </c>
      <c r="BM71" s="51">
        <f>IF(BM$2='1. Inputs'!$B$62,-(BM65+BM66+BM68),0)</f>
        <v>0</v>
      </c>
      <c r="BN71" s="51">
        <f>IF(BN$2='1. Inputs'!$B$62,-(BN65+BN66+BN68),0)</f>
        <v>0</v>
      </c>
      <c r="BO71" s="51">
        <f>IF(BO$2='1. Inputs'!$B$62,-(BO65+BO66+BO68),0)</f>
        <v>0</v>
      </c>
      <c r="BP71" s="51">
        <f>IF(BP$2='1. Inputs'!$B$62,-(BP65+BP66+BP68),0)</f>
        <v>0</v>
      </c>
      <c r="BQ71" s="51">
        <f>IF(BQ$2='1. Inputs'!$B$62,-(BQ65+BQ66+BQ68),0)</f>
        <v>0</v>
      </c>
      <c r="BR71" s="51">
        <f>IF(BR$2='1. Inputs'!$B$62,-(BR65+BR66+BR68),0)</f>
        <v>0</v>
      </c>
      <c r="BS71" s="51">
        <f>IF(BS$2='1. Inputs'!$B$62,-(BS65+BS66+BS68),0)</f>
        <v>0</v>
      </c>
      <c r="BT71" s="51">
        <f>IF(BT$2='1. Inputs'!$B$62,-(BT65+BT66+BT68),0)</f>
        <v>0</v>
      </c>
      <c r="BU71" s="51">
        <f>IF(BU$2='1. Inputs'!$B$62,-(BU65+BU66+BU68),0)</f>
        <v>0</v>
      </c>
      <c r="BV71" s="51">
        <f>IF(BV$2='1. Inputs'!$B$62,-(BV65+BV66+BV68),0)</f>
        <v>0</v>
      </c>
      <c r="BW71" s="51">
        <f>IF(BW$2='1. Inputs'!$B$62,-(BW65+BW66+BW68),0)</f>
        <v>0</v>
      </c>
      <c r="BX71" s="51">
        <f>IF(BX$2='1. Inputs'!$B$62,-(BX65+BX66+BX68),0)</f>
        <v>0</v>
      </c>
      <c r="BY71" s="51">
        <f>IF(BY$2='1. Inputs'!$B$62,-(BY65+BY66+BY68),0)</f>
        <v>0</v>
      </c>
      <c r="BZ71" s="51">
        <f>IF(BZ$2='1. Inputs'!$B$62,-(BZ65+BZ66+BZ68),0)</f>
        <v>0</v>
      </c>
      <c r="CA71" s="51">
        <f>IF(CA$2='1. Inputs'!$B$62,-(CA65+CA66+CA68),0)</f>
        <v>0</v>
      </c>
      <c r="CB71" s="51">
        <f>IF(CB$2='1. Inputs'!$B$62,-(CB65+CB66+CB68),0)</f>
        <v>0</v>
      </c>
      <c r="CC71" s="51">
        <f>IF(CC$2='1. Inputs'!$B$62,-(CC65+CC66+CC68),0)</f>
        <v>0</v>
      </c>
      <c r="CD71" s="51">
        <f>IF(CD$2='1. Inputs'!$B$62,-(CD65+CD66+CD68),0)</f>
        <v>0</v>
      </c>
      <c r="CE71" s="51">
        <f>IF(CE$2='1. Inputs'!$B$62,-(CE65+CE66+CE68),0)</f>
        <v>0</v>
      </c>
      <c r="CF71" s="51">
        <f>IF(CF$2='1. Inputs'!$B$62,-(CF65+CF66+CF68),0)</f>
        <v>0</v>
      </c>
      <c r="CG71" s="51">
        <f>IF(CG$2='1. Inputs'!$B$62,-(CG65+CG66+CG68),0)</f>
        <v>0</v>
      </c>
      <c r="CH71" s="51">
        <f>IF(CH$2='1. Inputs'!$B$62,-(CH65+CH66+CH68),0)</f>
        <v>0</v>
      </c>
      <c r="CI71" s="51">
        <f>IF(CI$2='1. Inputs'!$B$62,-(CI65+CI66+CI68),0)</f>
        <v>0</v>
      </c>
      <c r="CJ71" s="51">
        <f>IF(CJ$2='1. Inputs'!$B$62,-(CJ65+CJ66+CJ68),0)</f>
        <v>0</v>
      </c>
      <c r="CK71" s="51">
        <f>IF(CK$2='1. Inputs'!$B$62,-(CK65+CK66+CK68),0)</f>
        <v>0</v>
      </c>
      <c r="CL71" s="51">
        <f>IF(CL$2='1. Inputs'!$B$62,-(CL65+CL66+CL68),0)</f>
        <v>0</v>
      </c>
      <c r="CM71" s="51">
        <f>IF(CM$2='1. Inputs'!$B$62,-(CM65+CM66+CM68),0)</f>
        <v>0</v>
      </c>
      <c r="CN71" s="51">
        <f>IF(CN$2='1. Inputs'!$B$62,-(CN65+CN66+CN68),0)</f>
        <v>0</v>
      </c>
      <c r="CO71" s="51">
        <f>IF(CO$2='1. Inputs'!$B$62,-(CO65+CO66+CO68),0)</f>
        <v>0</v>
      </c>
      <c r="CP71" s="51">
        <f>IF(CP$2='1. Inputs'!$B$62,-(CP65+CP66+CP68),0)</f>
        <v>0</v>
      </c>
      <c r="CQ71" s="51">
        <f>IF(CQ$2='1. Inputs'!$B$62,-(CQ65+CQ66+CQ68),0)</f>
        <v>0</v>
      </c>
      <c r="CR71" s="51">
        <f>IF(CR$2='1. Inputs'!$B$62,-(CR65+CR66+CR68),0)</f>
        <v>0</v>
      </c>
      <c r="CS71" s="51">
        <f>IF(CS$2='1. Inputs'!$B$62,-(CS65+CS66+CS68),0)</f>
        <v>0</v>
      </c>
      <c r="CT71" s="51">
        <f>IF(CT$2='1. Inputs'!$B$62,-(CT65+CT66+CT68),0)</f>
        <v>0</v>
      </c>
      <c r="CU71" s="51">
        <f>IF(CU$2='1. Inputs'!$B$62,-(CU65+CU66+CU68),0)</f>
        <v>0</v>
      </c>
      <c r="CV71" s="51">
        <f>IF(CV$2='1. Inputs'!$B$62,-(CV65+CV66+CV68),0)</f>
        <v>0</v>
      </c>
      <c r="CW71" s="51">
        <f>IF(CW$2='1. Inputs'!$B$62,-(CW65+CW66+CW68),0)</f>
        <v>0</v>
      </c>
      <c r="CX71" s="51">
        <f>IF(CX$2='1. Inputs'!$B$62,-(CX65+CX66+CX68),0)</f>
        <v>0</v>
      </c>
      <c r="CY71" s="51">
        <f>IF(CY$2='1. Inputs'!$B$62,-(CY65+CY66+CY68),0)</f>
        <v>0</v>
      </c>
      <c r="CZ71" s="51">
        <f>IF(CZ$2='1. Inputs'!$B$62,-(CZ65+CZ66+CZ68),0)</f>
        <v>0</v>
      </c>
      <c r="DA71" s="51">
        <f>IF(DA$2='1. Inputs'!$B$62,-(DA65+DA66+DA68),0)</f>
        <v>0</v>
      </c>
      <c r="DB71" s="51">
        <f>IF(DB$2='1. Inputs'!$B$62,-(DB65+DB66+DB68),0)</f>
        <v>0</v>
      </c>
      <c r="DC71" s="51">
        <f>IF(DC$2='1. Inputs'!$B$62,-(DC65+DC66+DC68),0)</f>
        <v>0</v>
      </c>
      <c r="DD71" s="51">
        <f>IF(DD$2='1. Inputs'!$B$62,-(DD65+DD66+DD68),0)</f>
        <v>0</v>
      </c>
      <c r="DE71" s="51">
        <f>IF(DE$2='1. Inputs'!$B$62,-(DE65+DE66+DE68),0)</f>
        <v>0</v>
      </c>
      <c r="DF71" s="51">
        <f>IF(DF$2='1. Inputs'!$B$62,-(DF65+DF66+DF68),0)</f>
        <v>0</v>
      </c>
      <c r="DG71" s="51">
        <f>IF(DG$2='1. Inputs'!$B$62,-(DG65+DG66+DG68),0)</f>
        <v>0</v>
      </c>
      <c r="DH71" s="51">
        <f>IF(DH$2='1. Inputs'!$B$62,-(DH65+DH66+DH68),0)</f>
        <v>0</v>
      </c>
      <c r="DI71" s="51">
        <f>IF(DI$2='1. Inputs'!$B$62,-(DI65+DI66+DI68),0)</f>
        <v>0</v>
      </c>
      <c r="DJ71" s="51">
        <f>IF(DJ$2='1. Inputs'!$B$62,-(DJ65+DJ66+DJ68),0)</f>
        <v>0</v>
      </c>
      <c r="DK71" s="51">
        <f>IF(DK$2='1. Inputs'!$B$62,-(DK65+DK66+DK68),0)</f>
        <v>0</v>
      </c>
      <c r="DL71" s="51">
        <f>IF(DL$2='1. Inputs'!$B$62,-(DL65+DL66+DL68),0)</f>
        <v>0</v>
      </c>
      <c r="DM71" s="51">
        <f>IF(DM$2='1. Inputs'!$B$62,-(DM65+DM66+DM68),0)</f>
        <v>0</v>
      </c>
      <c r="DN71" s="51">
        <f>IF(DN$2='1. Inputs'!$B$62,-(DN65+DN66+DN68),0)</f>
        <v>0</v>
      </c>
      <c r="DO71" s="51">
        <f>IF(DO$2='1. Inputs'!$B$62,-(DO65+DO66+DO68),0)</f>
        <v>0</v>
      </c>
      <c r="DP71" s="51">
        <f>IF(DP$2='1. Inputs'!$B$62,-(DP65+DP66+DP68),0)</f>
        <v>0</v>
      </c>
      <c r="DQ71" s="51">
        <f>IF(DQ$2='1. Inputs'!$B$62,-(DQ65+DQ66+DQ68),0)</f>
        <v>0</v>
      </c>
      <c r="DR71" s="51">
        <f>IF(DR$2='1. Inputs'!$B$62,-(DR65+DR66+DR68),0)</f>
        <v>0</v>
      </c>
      <c r="DS71" s="51">
        <f>IF(DS$2='1. Inputs'!$B$62,-(DS65+DS66+DS68),0)</f>
        <v>0</v>
      </c>
      <c r="DT71" s="51">
        <f>IF(DT$2='1. Inputs'!$B$62,-(DT65+DT66+DT68),0)</f>
        <v>0</v>
      </c>
      <c r="DU71" s="51">
        <f>IF(DU$2='1. Inputs'!$B$62,-(DU65+DU66+DU68),0)</f>
        <v>0</v>
      </c>
      <c r="DV71" s="51">
        <f>IF(DV$2='1. Inputs'!$B$62,-(DV65+DV66+DV68),0)</f>
        <v>0</v>
      </c>
      <c r="DW71" s="51">
        <f>IF(DW$2='1. Inputs'!$B$62,-(DW65+DW66+DW68),0)</f>
        <v>0</v>
      </c>
      <c r="DX71" s="51">
        <f>IF(DX$2='1. Inputs'!$B$62,-(DX65+DX66+DX68),0)</f>
        <v>0</v>
      </c>
      <c r="DY71" s="51">
        <f>IF(DY$2='1. Inputs'!$B$62,-(DY65+DY66+DY68),0)</f>
        <v>0</v>
      </c>
      <c r="DZ71" s="51">
        <f>IF(DZ$2='1. Inputs'!$B$62,-(DZ65+DZ66+DZ68),0)</f>
        <v>0</v>
      </c>
      <c r="EA71" s="51">
        <f>IF(EA$2='1. Inputs'!$B$62,-(EA65+EA66+EA68),0)</f>
        <v>0</v>
      </c>
      <c r="EB71" s="51">
        <f>IF(EB$2='1. Inputs'!$B$62,-(EB65+EB66+EB68),0)</f>
        <v>0</v>
      </c>
      <c r="EC71" s="51">
        <f>IF(EC$2='1. Inputs'!$B$62,-(EC65+EC66+EC68),0)</f>
        <v>0</v>
      </c>
      <c r="ED71" s="51">
        <f>IF(ED$2='1. Inputs'!$B$62,-(ED65+ED66+ED68),0)</f>
        <v>0</v>
      </c>
      <c r="EE71" s="51">
        <f>IF(EE$2='1. Inputs'!$B$62,-(EE65+EE66+EE68),0)</f>
        <v>0</v>
      </c>
    </row>
    <row r="72" spans="1:135" x14ac:dyDescent="0.25">
      <c r="A72" s="61" t="s">
        <v>258</v>
      </c>
      <c r="C72" s="59">
        <f>IF(C$2&gt;='1. Inputs'!$B$62,0,C65+C66+C68)</f>
        <v>1004250</v>
      </c>
      <c r="D72" s="59">
        <f>IF(D$2&gt;='1. Inputs'!$B$62,0,D65+D66+D68)</f>
        <v>1010945</v>
      </c>
      <c r="E72" s="59">
        <f>IF(E$2&gt;='1. Inputs'!$B$62,0,E65+E66+E68)</f>
        <v>1017684.6333333333</v>
      </c>
      <c r="F72" s="59">
        <f>IF(F$2&gt;='1. Inputs'!$B$62,0,F65+F66+F68)</f>
        <v>1024469.1975555555</v>
      </c>
      <c r="G72" s="59">
        <f>IF(G$2&gt;='1. Inputs'!$B$62,0,G65+G66+G68)</f>
        <v>1031298.9922059259</v>
      </c>
      <c r="H72" s="59">
        <f>IF(H$2&gt;='1. Inputs'!$B$62,0,H65+H66+H68)</f>
        <v>1038174.3188206321</v>
      </c>
      <c r="I72" s="59">
        <f>IF(I$2&gt;='1. Inputs'!$B$62,0,I65+I66+I68)</f>
        <v>1045095.480946103</v>
      </c>
      <c r="J72" s="59">
        <f>IF(J$2&gt;='1. Inputs'!$B$62,0,J65+J66+J68)</f>
        <v>1052062.7841524105</v>
      </c>
      <c r="K72" s="59">
        <f>IF(K$2&gt;='1. Inputs'!$B$62,0,K65+K66+K68)</f>
        <v>1059076.5360467599</v>
      </c>
      <c r="L72" s="59">
        <f>IF(L$2&gt;='1. Inputs'!$B$62,0,L65+L66+L68)</f>
        <v>1066137.0462870717</v>
      </c>
      <c r="M72" s="59">
        <f>IF(M$2&gt;='1. Inputs'!$B$62,0,M65+M66+M68)</f>
        <v>1310381.5265956521</v>
      </c>
      <c r="N72" s="59">
        <f>IF(N$2&gt;='1. Inputs'!$B$62,0,N65+N66+N68)</f>
        <v>1556254.303439623</v>
      </c>
      <c r="O72" s="59">
        <f>IF(O$2&gt;='1. Inputs'!$B$62,0,O65+O66+O68)</f>
        <v>1803766.2321292204</v>
      </c>
      <c r="P72" s="59">
        <f>IF(P$2&gt;='1. Inputs'!$B$62,0,P65+P66+P68)</f>
        <v>2052928.2403434152</v>
      </c>
      <c r="Q72" s="59">
        <f>IF(Q$2&gt;='1. Inputs'!$B$62,0,Q65+Q66+Q68)</f>
        <v>2303751.3286123713</v>
      </c>
      <c r="R72" s="59">
        <f>IF(R$2&gt;='1. Inputs'!$B$62,0,R65+R66+R68)</f>
        <v>2556246.5708031203</v>
      </c>
      <c r="S72" s="59">
        <f>IF(S$2&gt;='1. Inputs'!$B$62,0,S65+S66+S68)</f>
        <v>2810425.1146084741</v>
      </c>
      <c r="T72" s="59">
        <f>IF(T$2&gt;='1. Inputs'!$B$62,0,T65+T66+T68)</f>
        <v>3066298.1820391971</v>
      </c>
      <c r="U72" s="59">
        <f>IF(U$2&gt;='1. Inputs'!$B$62,0,U65+U66+U68)</f>
        <v>3323877.0699194581</v>
      </c>
      <c r="V72" s="59">
        <f>IF(V$2&gt;='1. Inputs'!$B$62,0,V65+V66+V68)</f>
        <v>3583173.1503855879</v>
      </c>
      <c r="W72" s="59">
        <f>IF(W$2&gt;='1. Inputs'!$B$62,0,W65+W66+W68)</f>
        <v>3844197.8713881583</v>
      </c>
      <c r="X72" s="59">
        <f>IF(X$2&gt;='1. Inputs'!$B$62,0,X65+X66+X68)</f>
        <v>4165923.0091757877</v>
      </c>
      <c r="Y72" s="59">
        <f>IF(Y$2&gt;='1. Inputs'!$B$62,0,Y65+Y66+Y68)</f>
        <v>4213365.6556851184</v>
      </c>
      <c r="Z72" s="59">
        <f>IF(Z$2&gt;='1. Inputs'!$B$62,0,Z65+Z66+Z68)</f>
        <v>4261141.0360958669</v>
      </c>
      <c r="AA72" s="59">
        <f>IF(AA$2&gt;='1. Inputs'!$B$62,0,AA65+AA66+AA68)</f>
        <v>4309251.4092031736</v>
      </c>
      <c r="AB72" s="59">
        <f>IF(AB$2&gt;='1. Inputs'!$B$62,0,AB65+AB66+AB68)</f>
        <v>4545656.9895858653</v>
      </c>
      <c r="AC72" s="59">
        <f>IF(AC$2&gt;='1. Inputs'!$B$62,0,AC65+AC66+AC68)</f>
        <v>4783655.1787702627</v>
      </c>
      <c r="AD72" s="59">
        <f>IF(AD$2&gt;='1. Inputs'!$B$62,0,AD65+AD66+AD68)</f>
        <v>5023256.635018413</v>
      </c>
      <c r="AE72" s="59">
        <f>IF(AE$2&gt;='1. Inputs'!$B$62,0,AE65+AE66+AE68)</f>
        <v>5254587.52047922</v>
      </c>
      <c r="AF72" s="59">
        <f>IF(AF$2&gt;='1. Inputs'!$B$62,0,AF65+AF66+AF68)</f>
        <v>5477576.044574081</v>
      </c>
      <c r="AG72" s="59">
        <f>IF(AG$2&gt;='1. Inputs'!$B$62,0,AG65+AG66+AG68)</f>
        <v>5702051.1588295745</v>
      </c>
      <c r="AH72" s="59">
        <f>IF(AH$2&gt;='1. Inputs'!$B$62,0,AH65+AH66+AH68)</f>
        <v>5928022.7738467716</v>
      </c>
      <c r="AI72" s="59">
        <f>IF(AI$2&gt;='1. Inputs'!$B$62,0,AI65+AI66+AI68)</f>
        <v>6155500.8662974164</v>
      </c>
      <c r="AJ72" s="59">
        <f>IF(AJ$2&gt;='1. Inputs'!$B$62,0,AJ65+AJ66+AJ68)</f>
        <v>6384495.4793643989</v>
      </c>
      <c r="AK72" s="59">
        <f>IF(AK$2&gt;='1. Inputs'!$B$62,0,AK65+AK66+AK68)</f>
        <v>6615016.7231851611</v>
      </c>
      <c r="AL72" s="59">
        <f>IF(AL$2&gt;='1. Inputs'!$B$62,0,AL65+AL66+AL68)</f>
        <v>6847074.7752980618</v>
      </c>
      <c r="AM72" s="59">
        <f>IF(AM$2&gt;='1. Inputs'!$B$62,0,AM65+AM66+AM68)</f>
        <v>7140391.4286497161</v>
      </c>
      <c r="AN72" s="59">
        <f>IF(AN$2&gt;='1. Inputs'!$B$62,0,AN65+AN66+AN68)</f>
        <v>7207914.9141146075</v>
      </c>
      <c r="AO72" s="59">
        <f>IF(AO$2&gt;='1. Inputs'!$B$62,0,AO65+AO66+AO68)</f>
        <v>7275905.6248963941</v>
      </c>
      <c r="AP72" s="59">
        <f>IF(AP$2&gt;='1. Inputs'!$B$62,0,AP65+AP66+AP68)</f>
        <v>7344366.7179266587</v>
      </c>
      <c r="AQ72" s="59">
        <f>IF(AQ$2&gt;='1. Inputs'!$B$62,0,AQ65+AQ66+AQ68)</f>
        <v>7413301.3712870125</v>
      </c>
      <c r="AR72" s="59">
        <f>IF(AR$2&gt;='1. Inputs'!$B$62,0,AR65+AR66+AR68)</f>
        <v>7465222.0559191043</v>
      </c>
      <c r="AS72" s="59">
        <f>IF(AS$2&gt;='1. Inputs'!$B$62,0,AS65+AS66+AS68)</f>
        <v>7514990.2029585652</v>
      </c>
      <c r="AT72" s="59">
        <f>IF(AT$2&gt;='1. Inputs'!$B$62,0,AT65+AT66+AT68)</f>
        <v>7765174.3970199563</v>
      </c>
      <c r="AU72" s="59">
        <f>IF(AU$2&gt;='1. Inputs'!$B$62,0,AU65+AU66+AU68)</f>
        <v>8017026.485708423</v>
      </c>
      <c r="AV72" s="59">
        <f>IF(AV$2&gt;='1. Inputs'!$B$62,0,AV65+AV66+AV68)</f>
        <v>8270557.588321479</v>
      </c>
      <c r="AW72" s="59">
        <f>IF(AW$2&gt;='1. Inputs'!$B$62,0,AW65+AW66+AW68)</f>
        <v>8525778.8982852884</v>
      </c>
      <c r="AX72" s="59">
        <f>IF(AX$2&gt;='1. Inputs'!$B$62,0,AX65+AX66+AX68)</f>
        <v>8782701.6836488582</v>
      </c>
      <c r="AY72" s="59">
        <f>IF(AY$2&gt;='1. Inputs'!$B$62,0,AY65+AY66+AY68)</f>
        <v>0</v>
      </c>
      <c r="AZ72" s="59">
        <f>IF(AZ$2&gt;='1. Inputs'!$B$62,0,AZ65+AZ66+AZ68)</f>
        <v>0</v>
      </c>
      <c r="BA72" s="59">
        <f>IF(BA$2&gt;='1. Inputs'!$B$62,0,BA65+BA66+BA68)</f>
        <v>0</v>
      </c>
      <c r="BB72" s="59">
        <f>IF(BB$2&gt;='1. Inputs'!$B$62,0,BB65+BB66+BB68)</f>
        <v>0</v>
      </c>
      <c r="BC72" s="59">
        <f>IF(BC$2&gt;='1. Inputs'!$B$62,0,BC65+BC66+BC68)</f>
        <v>0</v>
      </c>
      <c r="BD72" s="59">
        <f>IF(BD$2&gt;='1. Inputs'!$B$62,0,BD65+BD66+BD68)</f>
        <v>0</v>
      </c>
      <c r="BE72" s="59">
        <f>IF(BE$2&gt;='1. Inputs'!$B$62,0,BE65+BE66+BE68)</f>
        <v>0</v>
      </c>
      <c r="BF72" s="59">
        <f>IF(BF$2&gt;='1. Inputs'!$B$62,0,BF65+BF66+BF68)</f>
        <v>0</v>
      </c>
      <c r="BG72" s="59">
        <f>IF(BG$2&gt;='1. Inputs'!$B$62,0,BG65+BG66+BG68)</f>
        <v>0</v>
      </c>
      <c r="BH72" s="59">
        <f>IF(BH$2&gt;='1. Inputs'!$B$62,0,BH65+BH66+BH68)</f>
        <v>0</v>
      </c>
      <c r="BI72" s="59">
        <f>IF(BI$2&gt;='1. Inputs'!$B$62,0,BI65+BI66+BI68)</f>
        <v>0</v>
      </c>
      <c r="BJ72" s="59">
        <f>IF(BJ$2&gt;='1. Inputs'!$B$62,0,BJ65+BJ66+BJ68)</f>
        <v>0</v>
      </c>
      <c r="BK72" s="59">
        <f>IF(BK$2&gt;='1. Inputs'!$B$62,0,BK65+BK66+BK68)</f>
        <v>0</v>
      </c>
      <c r="BL72" s="59">
        <f>IF(BL$2&gt;='1. Inputs'!$B$62,0,BL65+BL66+BL68)</f>
        <v>0</v>
      </c>
      <c r="BM72" s="59">
        <f>IF(BM$2&gt;='1. Inputs'!$B$62,0,BM65+BM66+BM68)</f>
        <v>0</v>
      </c>
      <c r="BN72" s="59">
        <f>IF(BN$2&gt;='1. Inputs'!$B$62,0,BN65+BN66+BN68)</f>
        <v>0</v>
      </c>
      <c r="BO72" s="59">
        <f>IF(BO$2&gt;='1. Inputs'!$B$62,0,BO65+BO66+BO68)</f>
        <v>0</v>
      </c>
      <c r="BP72" s="59">
        <f>IF(BP$2&gt;='1. Inputs'!$B$62,0,BP65+BP66+BP68)</f>
        <v>0</v>
      </c>
      <c r="BQ72" s="59">
        <f>IF(BQ$2&gt;='1. Inputs'!$B$62,0,BQ65+BQ66+BQ68)</f>
        <v>0</v>
      </c>
      <c r="BR72" s="59">
        <f>IF(BR$2&gt;='1. Inputs'!$B$62,0,BR65+BR66+BR68)</f>
        <v>0</v>
      </c>
      <c r="BS72" s="59">
        <f>IF(BS$2&gt;='1. Inputs'!$B$62,0,BS65+BS66+BS68)</f>
        <v>0</v>
      </c>
      <c r="BT72" s="59">
        <f>IF(BT$2&gt;='1. Inputs'!$B$62,0,BT65+BT66+BT68)</f>
        <v>0</v>
      </c>
      <c r="BU72" s="59">
        <f>IF(BU$2&gt;='1. Inputs'!$B$62,0,BU65+BU66+BU68)</f>
        <v>0</v>
      </c>
      <c r="BV72" s="59">
        <f>IF(BV$2&gt;='1. Inputs'!$B$62,0,BV65+BV66+BV68)</f>
        <v>0</v>
      </c>
      <c r="BW72" s="59">
        <f>IF(BW$2&gt;='1. Inputs'!$B$62,0,BW65+BW66+BW68)</f>
        <v>0</v>
      </c>
      <c r="BX72" s="59">
        <f>IF(BX$2&gt;='1. Inputs'!$B$62,0,BX65+BX66+BX68)</f>
        <v>0</v>
      </c>
      <c r="BY72" s="59">
        <f>IF(BY$2&gt;='1. Inputs'!$B$62,0,BY65+BY66+BY68)</f>
        <v>0</v>
      </c>
      <c r="BZ72" s="59">
        <f>IF(BZ$2&gt;='1. Inputs'!$B$62,0,BZ65+BZ66+BZ68)</f>
        <v>0</v>
      </c>
      <c r="CA72" s="59">
        <f>IF(CA$2&gt;='1. Inputs'!$B$62,0,CA65+CA66+CA68)</f>
        <v>0</v>
      </c>
      <c r="CB72" s="59">
        <f>IF(CB$2&gt;='1. Inputs'!$B$62,0,CB65+CB66+CB68)</f>
        <v>0</v>
      </c>
      <c r="CC72" s="59">
        <f>IF(CC$2&gt;='1. Inputs'!$B$62,0,CC65+CC66+CC68)</f>
        <v>0</v>
      </c>
      <c r="CD72" s="59">
        <f>IF(CD$2&gt;='1. Inputs'!$B$62,0,CD65+CD66+CD68)</f>
        <v>0</v>
      </c>
      <c r="CE72" s="59">
        <f>IF(CE$2&gt;='1. Inputs'!$B$62,0,CE65+CE66+CE68)</f>
        <v>0</v>
      </c>
      <c r="CF72" s="59">
        <f>IF(CF$2&gt;='1. Inputs'!$B$62,0,CF65+CF66+CF68)</f>
        <v>0</v>
      </c>
      <c r="CG72" s="59">
        <f>IF(CG$2&gt;='1. Inputs'!$B$62,0,CG65+CG66+CG68)</f>
        <v>0</v>
      </c>
      <c r="CH72" s="59">
        <f>IF(CH$2&gt;='1. Inputs'!$B$62,0,CH65+CH66+CH68)</f>
        <v>0</v>
      </c>
      <c r="CI72" s="59">
        <f>IF(CI$2&gt;='1. Inputs'!$B$62,0,CI65+CI66+CI68)</f>
        <v>0</v>
      </c>
      <c r="CJ72" s="59">
        <f>IF(CJ$2&gt;='1. Inputs'!$B$62,0,CJ65+CJ66+CJ68)</f>
        <v>0</v>
      </c>
      <c r="CK72" s="59">
        <f>IF(CK$2&gt;='1. Inputs'!$B$62,0,CK65+CK66+CK68)</f>
        <v>0</v>
      </c>
      <c r="CL72" s="59">
        <f>IF(CL$2&gt;='1. Inputs'!$B$62,0,CL65+CL66+CL68)</f>
        <v>0</v>
      </c>
      <c r="CM72" s="59">
        <f>IF(CM$2&gt;='1. Inputs'!$B$62,0,CM65+CM66+CM68)</f>
        <v>0</v>
      </c>
      <c r="CN72" s="59">
        <f>IF(CN$2&gt;='1. Inputs'!$B$62,0,CN65+CN66+CN68)</f>
        <v>0</v>
      </c>
      <c r="CO72" s="59">
        <f>IF(CO$2&gt;='1. Inputs'!$B$62,0,CO65+CO66+CO68)</f>
        <v>0</v>
      </c>
      <c r="CP72" s="59">
        <f>IF(CP$2&gt;='1. Inputs'!$B$62,0,CP65+CP66+CP68)</f>
        <v>0</v>
      </c>
      <c r="CQ72" s="59">
        <f>IF(CQ$2&gt;='1. Inputs'!$B$62,0,CQ65+CQ66+CQ68)</f>
        <v>0</v>
      </c>
      <c r="CR72" s="59">
        <f>IF(CR$2&gt;='1. Inputs'!$B$62,0,CR65+CR66+CR68)</f>
        <v>0</v>
      </c>
      <c r="CS72" s="59">
        <f>IF(CS$2&gt;='1. Inputs'!$B$62,0,CS65+CS66+CS68)</f>
        <v>0</v>
      </c>
      <c r="CT72" s="59">
        <f>IF(CT$2&gt;='1. Inputs'!$B$62,0,CT65+CT66+CT68)</f>
        <v>0</v>
      </c>
      <c r="CU72" s="59">
        <f>IF(CU$2&gt;='1. Inputs'!$B$62,0,CU65+CU66+CU68)</f>
        <v>0</v>
      </c>
      <c r="CV72" s="59">
        <f>IF(CV$2&gt;='1. Inputs'!$B$62,0,CV65+CV66+CV68)</f>
        <v>0</v>
      </c>
      <c r="CW72" s="59">
        <f>IF(CW$2&gt;='1. Inputs'!$B$62,0,CW65+CW66+CW68)</f>
        <v>0</v>
      </c>
      <c r="CX72" s="59">
        <f>IF(CX$2&gt;='1. Inputs'!$B$62,0,CX65+CX66+CX68)</f>
        <v>0</v>
      </c>
      <c r="CY72" s="59">
        <f>IF(CY$2&gt;='1. Inputs'!$B$62,0,CY65+CY66+CY68)</f>
        <v>0</v>
      </c>
      <c r="CZ72" s="59">
        <f>IF(CZ$2&gt;='1. Inputs'!$B$62,0,CZ65+CZ66+CZ68)</f>
        <v>0</v>
      </c>
      <c r="DA72" s="59">
        <f>IF(DA$2&gt;='1. Inputs'!$B$62,0,DA65+DA66+DA68)</f>
        <v>0</v>
      </c>
      <c r="DB72" s="59">
        <f>IF(DB$2&gt;='1. Inputs'!$B$62,0,DB65+DB66+DB68)</f>
        <v>0</v>
      </c>
      <c r="DC72" s="59">
        <f>IF(DC$2&gt;='1. Inputs'!$B$62,0,DC65+DC66+DC68)</f>
        <v>0</v>
      </c>
      <c r="DD72" s="59">
        <f>IF(DD$2&gt;='1. Inputs'!$B$62,0,DD65+DD66+DD68)</f>
        <v>0</v>
      </c>
      <c r="DE72" s="59">
        <f>IF(DE$2&gt;='1. Inputs'!$B$62,0,DE65+DE66+DE68)</f>
        <v>0</v>
      </c>
      <c r="DF72" s="59">
        <f>IF(DF$2&gt;='1. Inputs'!$B$62,0,DF65+DF66+DF68)</f>
        <v>0</v>
      </c>
      <c r="DG72" s="59">
        <f>IF(DG$2&gt;='1. Inputs'!$B$62,0,DG65+DG66+DG68)</f>
        <v>0</v>
      </c>
      <c r="DH72" s="59">
        <f>IF(DH$2&gt;='1. Inputs'!$B$62,0,DH65+DH66+DH68)</f>
        <v>0</v>
      </c>
      <c r="DI72" s="59">
        <f>IF(DI$2&gt;='1. Inputs'!$B$62,0,DI65+DI66+DI68)</f>
        <v>0</v>
      </c>
      <c r="DJ72" s="59">
        <f>IF(DJ$2&gt;='1. Inputs'!$B$62,0,DJ65+DJ66+DJ68)</f>
        <v>0</v>
      </c>
      <c r="DK72" s="59">
        <f>IF(DK$2&gt;='1. Inputs'!$B$62,0,DK65+DK66+DK68)</f>
        <v>0</v>
      </c>
      <c r="DL72" s="59">
        <f>IF(DL$2&gt;='1. Inputs'!$B$62,0,DL65+DL66+DL68)</f>
        <v>0</v>
      </c>
      <c r="DM72" s="59">
        <f>IF(DM$2&gt;='1. Inputs'!$B$62,0,DM65+DM66+DM68)</f>
        <v>0</v>
      </c>
      <c r="DN72" s="59">
        <f>IF(DN$2&gt;='1. Inputs'!$B$62,0,DN65+DN66+DN68)</f>
        <v>0</v>
      </c>
      <c r="DO72" s="59">
        <f>IF(DO$2&gt;='1. Inputs'!$B$62,0,DO65+DO66+DO68)</f>
        <v>0</v>
      </c>
      <c r="DP72" s="59">
        <f>IF(DP$2&gt;='1. Inputs'!$B$62,0,DP65+DP66+DP68)</f>
        <v>0</v>
      </c>
      <c r="DQ72" s="59">
        <f>IF(DQ$2&gt;='1. Inputs'!$B$62,0,DQ65+DQ66+DQ68)</f>
        <v>0</v>
      </c>
      <c r="DR72" s="59">
        <f>IF(DR$2&gt;='1. Inputs'!$B$62,0,DR65+DR66+DR68)</f>
        <v>0</v>
      </c>
      <c r="DS72" s="59">
        <f>IF(DS$2&gt;='1. Inputs'!$B$62,0,DS65+DS66+DS68)</f>
        <v>0</v>
      </c>
      <c r="DT72" s="59">
        <f>IF(DT$2&gt;='1. Inputs'!$B$62,0,DT65+DT66+DT68)</f>
        <v>0</v>
      </c>
      <c r="DU72" s="59">
        <f>IF(DU$2&gt;='1. Inputs'!$B$62,0,DU65+DU66+DU68)</f>
        <v>0</v>
      </c>
      <c r="DV72" s="59">
        <f>IF(DV$2&gt;='1. Inputs'!$B$62,0,DV65+DV66+DV68)</f>
        <v>0</v>
      </c>
      <c r="DW72" s="59">
        <f>IF(DW$2&gt;='1. Inputs'!$B$62,0,DW65+DW66+DW68)</f>
        <v>0</v>
      </c>
      <c r="DX72" s="59">
        <f>IF(DX$2&gt;='1. Inputs'!$B$62,0,DX65+DX66+DX68)</f>
        <v>0</v>
      </c>
      <c r="DY72" s="59">
        <f>IF(DY$2&gt;='1. Inputs'!$B$62,0,DY65+DY66+DY68)</f>
        <v>0</v>
      </c>
      <c r="DZ72" s="59">
        <f>IF(DZ$2&gt;='1. Inputs'!$B$62,0,DZ65+DZ66+DZ68)</f>
        <v>0</v>
      </c>
      <c r="EA72" s="59">
        <f>IF(EA$2&gt;='1. Inputs'!$B$62,0,EA65+EA66+EA68)</f>
        <v>0</v>
      </c>
      <c r="EB72" s="59">
        <f>IF(EB$2&gt;='1. Inputs'!$B$62,0,EB65+EB66+EB68)</f>
        <v>0</v>
      </c>
      <c r="EC72" s="59">
        <f>IF(EC$2&gt;='1. Inputs'!$B$62,0,EC65+EC66+EC68)</f>
        <v>0</v>
      </c>
      <c r="ED72" s="59">
        <f>IF(ED$2&gt;='1. Inputs'!$B$62,0,ED65+ED66+ED68)</f>
        <v>0</v>
      </c>
      <c r="EE72" s="59">
        <f>IF(EE$2&gt;='1. Inputs'!$B$62,0,EE65+EE66+EE68)</f>
        <v>0</v>
      </c>
    </row>
    <row r="74" spans="1:135" x14ac:dyDescent="0.25">
      <c r="A74" s="49" t="s">
        <v>259</v>
      </c>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row>
    <row r="75" spans="1:135" x14ac:dyDescent="0.25">
      <c r="A75" s="50" t="s">
        <v>251</v>
      </c>
      <c r="C75" s="51">
        <v>0</v>
      </c>
      <c r="D75" s="51">
        <f t="shared" ref="D75:AI75" si="86">C81</f>
        <v>0</v>
      </c>
      <c r="E75" s="51">
        <f t="shared" si="86"/>
        <v>0</v>
      </c>
      <c r="F75" s="51">
        <f t="shared" si="86"/>
        <v>0</v>
      </c>
      <c r="G75" s="51">
        <f t="shared" si="86"/>
        <v>0</v>
      </c>
      <c r="H75" s="51">
        <f t="shared" si="86"/>
        <v>0</v>
      </c>
      <c r="I75" s="51">
        <f t="shared" si="86"/>
        <v>0</v>
      </c>
      <c r="J75" s="51">
        <f t="shared" si="86"/>
        <v>0</v>
      </c>
      <c r="K75" s="51">
        <f t="shared" si="86"/>
        <v>0</v>
      </c>
      <c r="L75" s="51">
        <f t="shared" si="86"/>
        <v>0</v>
      </c>
      <c r="M75" s="51">
        <f t="shared" si="86"/>
        <v>0</v>
      </c>
      <c r="N75" s="51">
        <f t="shared" si="86"/>
        <v>0</v>
      </c>
      <c r="O75" s="51">
        <f t="shared" si="86"/>
        <v>0</v>
      </c>
      <c r="P75" s="51">
        <f t="shared" si="86"/>
        <v>0</v>
      </c>
      <c r="Q75" s="51">
        <f t="shared" si="86"/>
        <v>0</v>
      </c>
      <c r="R75" s="51">
        <f t="shared" si="86"/>
        <v>0</v>
      </c>
      <c r="S75" s="51">
        <f t="shared" si="86"/>
        <v>0</v>
      </c>
      <c r="T75" s="51">
        <f t="shared" si="86"/>
        <v>0</v>
      </c>
      <c r="U75" s="51">
        <f t="shared" si="86"/>
        <v>0</v>
      </c>
      <c r="V75" s="51">
        <f t="shared" si="86"/>
        <v>0</v>
      </c>
      <c r="W75" s="51">
        <f t="shared" si="86"/>
        <v>0</v>
      </c>
      <c r="X75" s="51">
        <f t="shared" si="86"/>
        <v>0</v>
      </c>
      <c r="Y75" s="51">
        <f t="shared" si="86"/>
        <v>0</v>
      </c>
      <c r="Z75" s="51">
        <f t="shared" si="86"/>
        <v>0</v>
      </c>
      <c r="AA75" s="51">
        <f t="shared" si="86"/>
        <v>0</v>
      </c>
      <c r="AB75" s="51">
        <f t="shared" si="86"/>
        <v>0</v>
      </c>
      <c r="AC75" s="51">
        <f t="shared" si="86"/>
        <v>0</v>
      </c>
      <c r="AD75" s="51">
        <f t="shared" si="86"/>
        <v>0</v>
      </c>
      <c r="AE75" s="51">
        <f t="shared" si="86"/>
        <v>0</v>
      </c>
      <c r="AF75" s="51">
        <f t="shared" si="86"/>
        <v>0</v>
      </c>
      <c r="AG75" s="51">
        <f t="shared" si="86"/>
        <v>0</v>
      </c>
      <c r="AH75" s="51">
        <f t="shared" si="86"/>
        <v>0</v>
      </c>
      <c r="AI75" s="51">
        <f t="shared" si="86"/>
        <v>0</v>
      </c>
      <c r="AJ75" s="51">
        <f t="shared" ref="AJ75:BO75" si="87">AI81</f>
        <v>0</v>
      </c>
      <c r="AK75" s="51">
        <f t="shared" si="87"/>
        <v>0</v>
      </c>
      <c r="AL75" s="51">
        <f t="shared" si="87"/>
        <v>0</v>
      </c>
      <c r="AM75" s="51">
        <f t="shared" si="87"/>
        <v>0</v>
      </c>
      <c r="AN75" s="51">
        <f t="shared" si="87"/>
        <v>0</v>
      </c>
      <c r="AO75" s="51">
        <f t="shared" si="87"/>
        <v>0</v>
      </c>
      <c r="AP75" s="51">
        <f t="shared" si="87"/>
        <v>0</v>
      </c>
      <c r="AQ75" s="51">
        <f t="shared" si="87"/>
        <v>0</v>
      </c>
      <c r="AR75" s="51">
        <f t="shared" si="87"/>
        <v>0</v>
      </c>
      <c r="AS75" s="51">
        <f t="shared" si="87"/>
        <v>0</v>
      </c>
      <c r="AT75" s="51">
        <f t="shared" si="87"/>
        <v>0</v>
      </c>
      <c r="AU75" s="51">
        <f t="shared" si="87"/>
        <v>0</v>
      </c>
      <c r="AV75" s="51">
        <f t="shared" si="87"/>
        <v>0</v>
      </c>
      <c r="AW75" s="51">
        <f t="shared" si="87"/>
        <v>0</v>
      </c>
      <c r="AX75" s="51">
        <f t="shared" si="87"/>
        <v>0</v>
      </c>
      <c r="AY75" s="51">
        <f t="shared" si="87"/>
        <v>0</v>
      </c>
      <c r="AZ75" s="51">
        <f t="shared" si="87"/>
        <v>10845618.550631046</v>
      </c>
      <c r="BA75" s="51">
        <f t="shared" si="87"/>
        <v>10830560.922781548</v>
      </c>
      <c r="BB75" s="51">
        <f t="shared" si="87"/>
        <v>10815424.869787</v>
      </c>
      <c r="BC75" s="51">
        <f t="shared" si="87"/>
        <v>10800209.983183105</v>
      </c>
      <c r="BD75" s="51">
        <f t="shared" si="87"/>
        <v>10784915.852378149</v>
      </c>
      <c r="BE75" s="51">
        <f t="shared" si="87"/>
        <v>10769542.064641915</v>
      </c>
      <c r="BF75" s="51">
        <f t="shared" si="87"/>
        <v>10754088.205094557</v>
      </c>
      <c r="BG75" s="51">
        <f t="shared" si="87"/>
        <v>10738553.856695389</v>
      </c>
      <c r="BH75" s="51">
        <f t="shared" si="87"/>
        <v>10722938.600231642</v>
      </c>
      <c r="BI75" s="51">
        <f t="shared" si="87"/>
        <v>10707242.014307147</v>
      </c>
      <c r="BJ75" s="51">
        <f t="shared" si="87"/>
        <v>10691463.675330961</v>
      </c>
      <c r="BK75" s="51">
        <f t="shared" si="87"/>
        <v>10675603.157505941</v>
      </c>
      <c r="BL75" s="51">
        <f t="shared" si="87"/>
        <v>10659660.032817248</v>
      </c>
      <c r="BM75" s="51">
        <f t="shared" si="87"/>
        <v>10643633.871020803</v>
      </c>
      <c r="BN75" s="51">
        <f t="shared" si="87"/>
        <v>10627524.239631668</v>
      </c>
      <c r="BO75" s="51">
        <f t="shared" si="87"/>
        <v>10611330.703912381</v>
      </c>
      <c r="BP75" s="51">
        <f t="shared" ref="BP75:CU75" si="88">BO81</f>
        <v>10595052.826861223</v>
      </c>
      <c r="BQ75" s="51">
        <f t="shared" si="88"/>
        <v>10578690.169200424</v>
      </c>
      <c r="BR75" s="51">
        <f t="shared" si="88"/>
        <v>10562242.289364308</v>
      </c>
      <c r="BS75" s="51">
        <f t="shared" si="88"/>
        <v>10545708.743487379</v>
      </c>
      <c r="BT75" s="51">
        <f t="shared" si="88"/>
        <v>10529089.085392339</v>
      </c>
      <c r="BU75" s="51">
        <f t="shared" si="88"/>
        <v>10512382.866578056</v>
      </c>
      <c r="BV75" s="51">
        <f t="shared" si="88"/>
        <v>10495589.636207448</v>
      </c>
      <c r="BW75" s="51">
        <f t="shared" si="88"/>
        <v>10478708.941095326</v>
      </c>
      <c r="BX75" s="51">
        <f t="shared" si="88"/>
        <v>10461740.325696163</v>
      </c>
      <c r="BY75" s="51">
        <f t="shared" si="88"/>
        <v>10444683.332091795</v>
      </c>
      <c r="BZ75" s="51">
        <f t="shared" si="88"/>
        <v>10427537.499979071</v>
      </c>
      <c r="CA75" s="51">
        <f t="shared" si="88"/>
        <v>10410302.366657427</v>
      </c>
      <c r="CB75" s="51">
        <f t="shared" si="88"/>
        <v>10392977.467016399</v>
      </c>
      <c r="CC75" s="51">
        <f t="shared" si="88"/>
        <v>10375562.333523074</v>
      </c>
      <c r="CD75" s="51">
        <f t="shared" si="88"/>
        <v>10358056.496209471</v>
      </c>
      <c r="CE75" s="51">
        <f t="shared" si="88"/>
        <v>10340459.48265986</v>
      </c>
      <c r="CF75" s="51">
        <f t="shared" si="88"/>
        <v>10322770.817998011</v>
      </c>
      <c r="CG75" s="51">
        <f t="shared" si="88"/>
        <v>10304990.024874382</v>
      </c>
      <c r="CH75" s="51">
        <f t="shared" si="88"/>
        <v>10287116.623453233</v>
      </c>
      <c r="CI75" s="51">
        <f t="shared" si="88"/>
        <v>10269150.131399684</v>
      </c>
      <c r="CJ75" s="51">
        <f t="shared" si="88"/>
        <v>10251090.063866688</v>
      </c>
      <c r="CK75" s="51">
        <f t="shared" si="88"/>
        <v>10232935.933481958</v>
      </c>
      <c r="CL75" s="51">
        <f t="shared" si="88"/>
        <v>10214687.250334807</v>
      </c>
      <c r="CM75" s="51">
        <f t="shared" si="88"/>
        <v>10196343.521962931</v>
      </c>
      <c r="CN75" s="51">
        <f t="shared" si="88"/>
        <v>10177904.253339119</v>
      </c>
      <c r="CO75" s="51">
        <f t="shared" si="88"/>
        <v>10159368.946857892</v>
      </c>
      <c r="CP75" s="51">
        <f t="shared" si="88"/>
        <v>10140737.102322076</v>
      </c>
      <c r="CQ75" s="51">
        <f t="shared" si="88"/>
        <v>10122008.216929302</v>
      </c>
      <c r="CR75" s="51">
        <f t="shared" si="88"/>
        <v>10103181.78525844</v>
      </c>
      <c r="CS75" s="51">
        <f t="shared" si="88"/>
        <v>10084257.29925596</v>
      </c>
      <c r="CT75" s="51">
        <f t="shared" si="88"/>
        <v>10065234.248222215</v>
      </c>
      <c r="CU75" s="51">
        <f t="shared" si="88"/>
        <v>10046112.118797671</v>
      </c>
      <c r="CV75" s="51">
        <f t="shared" ref="CV75:EE75" si="89">CU81</f>
        <v>10026890.394949039</v>
      </c>
      <c r="CW75" s="51">
        <f t="shared" si="89"/>
        <v>10007568.557955364</v>
      </c>
      <c r="CX75" s="51">
        <f t="shared" si="89"/>
        <v>9988146.086394012</v>
      </c>
      <c r="CY75" s="51">
        <f t="shared" si="89"/>
        <v>9968622.4561266117</v>
      </c>
      <c r="CZ75" s="51">
        <f t="shared" si="89"/>
        <v>9948997.1402849015</v>
      </c>
      <c r="DA75" s="51">
        <f t="shared" si="89"/>
        <v>9929269.6092565171</v>
      </c>
      <c r="DB75" s="51">
        <f t="shared" si="89"/>
        <v>9909439.330670692</v>
      </c>
      <c r="DC75" s="51">
        <f t="shared" si="89"/>
        <v>9889505.7693838999</v>
      </c>
      <c r="DD75" s="51">
        <f t="shared" si="89"/>
        <v>9869468.3874654062</v>
      </c>
      <c r="DE75" s="51">
        <f t="shared" si="89"/>
        <v>9849326.6441827528</v>
      </c>
      <c r="DF75" s="51">
        <f t="shared" si="89"/>
        <v>9829079.9959871694</v>
      </c>
      <c r="DG75" s="51">
        <f t="shared" si="89"/>
        <v>9808727.8964988999</v>
      </c>
      <c r="DH75" s="51">
        <f t="shared" si="89"/>
        <v>9788269.796492463</v>
      </c>
      <c r="DI75" s="51">
        <f t="shared" si="89"/>
        <v>9767705.1438818257</v>
      </c>
      <c r="DJ75" s="51">
        <f t="shared" si="89"/>
        <v>9747033.383705508</v>
      </c>
      <c r="DK75" s="51">
        <f t="shared" si="89"/>
        <v>9726253.9581116047</v>
      </c>
      <c r="DL75" s="51">
        <f t="shared" si="89"/>
        <v>9705366.306342734</v>
      </c>
      <c r="DM75" s="51">
        <f t="shared" si="89"/>
        <v>9684369.8647208996</v>
      </c>
      <c r="DN75" s="51">
        <f t="shared" si="89"/>
        <v>9663264.0666322857</v>
      </c>
      <c r="DO75" s="51">
        <f t="shared" si="89"/>
        <v>9642048.3425119594</v>
      </c>
      <c r="DP75" s="51">
        <f t="shared" si="89"/>
        <v>9620722.1198285073</v>
      </c>
      <c r="DQ75" s="51">
        <f t="shared" si="89"/>
        <v>9599284.8230685778</v>
      </c>
      <c r="DR75" s="51">
        <f t="shared" si="89"/>
        <v>9577735.8737213574</v>
      </c>
      <c r="DS75" s="51">
        <f t="shared" si="89"/>
        <v>9556074.6902629547</v>
      </c>
      <c r="DT75" s="51">
        <f t="shared" si="89"/>
        <v>0</v>
      </c>
      <c r="DU75" s="51">
        <f t="shared" si="89"/>
        <v>0</v>
      </c>
      <c r="DV75" s="51">
        <f t="shared" si="89"/>
        <v>0</v>
      </c>
      <c r="DW75" s="51">
        <f t="shared" si="89"/>
        <v>0</v>
      </c>
      <c r="DX75" s="51">
        <f t="shared" si="89"/>
        <v>0</v>
      </c>
      <c r="DY75" s="51">
        <f t="shared" si="89"/>
        <v>0</v>
      </c>
      <c r="DZ75" s="51">
        <f t="shared" si="89"/>
        <v>0</v>
      </c>
      <c r="EA75" s="51">
        <f t="shared" si="89"/>
        <v>0</v>
      </c>
      <c r="EB75" s="51">
        <f t="shared" si="89"/>
        <v>0</v>
      </c>
      <c r="EC75" s="51">
        <f t="shared" si="89"/>
        <v>0</v>
      </c>
      <c r="ED75" s="51">
        <f t="shared" si="89"/>
        <v>0</v>
      </c>
      <c r="EE75" s="51">
        <f t="shared" si="89"/>
        <v>0</v>
      </c>
    </row>
    <row r="76" spans="1:135" x14ac:dyDescent="0.25">
      <c r="A76" s="50" t="s">
        <v>260</v>
      </c>
      <c r="C76" s="51">
        <f>IF(C$2='1. Inputs'!$B$62,'4. Annual &amp; Returns'!$C$10,0)</f>
        <v>0</v>
      </c>
      <c r="D76" s="51">
        <f>IF(D$2='1. Inputs'!$B$62,'4. Annual &amp; Returns'!$C$10,0)</f>
        <v>0</v>
      </c>
      <c r="E76" s="51">
        <f>IF(E$2='1. Inputs'!$B$62,'4. Annual &amp; Returns'!$C$10,0)</f>
        <v>0</v>
      </c>
      <c r="F76" s="51">
        <f>IF(F$2='1. Inputs'!$B$62,'4. Annual &amp; Returns'!$C$10,0)</f>
        <v>0</v>
      </c>
      <c r="G76" s="51">
        <f>IF(G$2='1. Inputs'!$B$62,'4. Annual &amp; Returns'!$C$10,0)</f>
        <v>0</v>
      </c>
      <c r="H76" s="51">
        <f>IF(H$2='1. Inputs'!$B$62,'4. Annual &amp; Returns'!$C$10,0)</f>
        <v>0</v>
      </c>
      <c r="I76" s="51">
        <f>IF(I$2='1. Inputs'!$B$62,'4. Annual &amp; Returns'!$C$10,0)</f>
        <v>0</v>
      </c>
      <c r="J76" s="51">
        <f>IF(J$2='1. Inputs'!$B$62,'4. Annual &amp; Returns'!$C$10,0)</f>
        <v>0</v>
      </c>
      <c r="K76" s="51">
        <f>IF(K$2='1. Inputs'!$B$62,'4. Annual &amp; Returns'!$C$10,0)</f>
        <v>0</v>
      </c>
      <c r="L76" s="51">
        <f>IF(L$2='1. Inputs'!$B$62,'4. Annual &amp; Returns'!$C$10,0)</f>
        <v>0</v>
      </c>
      <c r="M76" s="51">
        <f>IF(M$2='1. Inputs'!$B$62,'4. Annual &amp; Returns'!$C$10,0)</f>
        <v>0</v>
      </c>
      <c r="N76" s="51">
        <f>IF(N$2='1. Inputs'!$B$62,'4. Annual &amp; Returns'!$C$10,0)</f>
        <v>0</v>
      </c>
      <c r="O76" s="51">
        <f>IF(O$2='1. Inputs'!$B$62,'4. Annual &amp; Returns'!$C$10,0)</f>
        <v>0</v>
      </c>
      <c r="P76" s="51">
        <f>IF(P$2='1. Inputs'!$B$62,'4. Annual &amp; Returns'!$C$10,0)</f>
        <v>0</v>
      </c>
      <c r="Q76" s="51">
        <f>IF(Q$2='1. Inputs'!$B$62,'4. Annual &amp; Returns'!$C$10,0)</f>
        <v>0</v>
      </c>
      <c r="R76" s="51">
        <f>IF(R$2='1. Inputs'!$B$62,'4. Annual &amp; Returns'!$C$10,0)</f>
        <v>0</v>
      </c>
      <c r="S76" s="51">
        <f>IF(S$2='1. Inputs'!$B$62,'4. Annual &amp; Returns'!$C$10,0)</f>
        <v>0</v>
      </c>
      <c r="T76" s="51">
        <f>IF(T$2='1. Inputs'!$B$62,'4. Annual &amp; Returns'!$C$10,0)</f>
        <v>0</v>
      </c>
      <c r="U76" s="51">
        <f>IF(U$2='1. Inputs'!$B$62,'4. Annual &amp; Returns'!$C$10,0)</f>
        <v>0</v>
      </c>
      <c r="V76" s="51">
        <f>IF(V$2='1. Inputs'!$B$62,'4. Annual &amp; Returns'!$C$10,0)</f>
        <v>0</v>
      </c>
      <c r="W76" s="51">
        <f>IF(W$2='1. Inputs'!$B$62,'4. Annual &amp; Returns'!$C$10,0)</f>
        <v>0</v>
      </c>
      <c r="X76" s="51">
        <f>IF(X$2='1. Inputs'!$B$62,'4. Annual &amp; Returns'!$C$10,0)</f>
        <v>0</v>
      </c>
      <c r="Y76" s="51">
        <f>IF(Y$2='1. Inputs'!$B$62,'4. Annual &amp; Returns'!$C$10,0)</f>
        <v>0</v>
      </c>
      <c r="Z76" s="51">
        <f>IF(Z$2='1. Inputs'!$B$62,'4. Annual &amp; Returns'!$C$10,0)</f>
        <v>0</v>
      </c>
      <c r="AA76" s="51">
        <f>IF(AA$2='1. Inputs'!$B$62,'4. Annual &amp; Returns'!$C$10,0)</f>
        <v>0</v>
      </c>
      <c r="AB76" s="51">
        <f>IF(AB$2='1. Inputs'!$B$62,'4. Annual &amp; Returns'!$C$10,0)</f>
        <v>0</v>
      </c>
      <c r="AC76" s="51">
        <f>IF(AC$2='1. Inputs'!$B$62,'4. Annual &amp; Returns'!$C$10,0)</f>
        <v>0</v>
      </c>
      <c r="AD76" s="51">
        <f>IF(AD$2='1. Inputs'!$B$62,'4. Annual &amp; Returns'!$C$10,0)</f>
        <v>0</v>
      </c>
      <c r="AE76" s="51">
        <f>IF(AE$2='1. Inputs'!$B$62,'4. Annual &amp; Returns'!$C$10,0)</f>
        <v>0</v>
      </c>
      <c r="AF76" s="51">
        <f>IF(AF$2='1. Inputs'!$B$62,'4. Annual &amp; Returns'!$C$10,0)</f>
        <v>0</v>
      </c>
      <c r="AG76" s="51">
        <f>IF(AG$2='1. Inputs'!$B$62,'4. Annual &amp; Returns'!$C$10,0)</f>
        <v>0</v>
      </c>
      <c r="AH76" s="51">
        <f>IF(AH$2='1. Inputs'!$B$62,'4. Annual &amp; Returns'!$C$10,0)</f>
        <v>0</v>
      </c>
      <c r="AI76" s="51">
        <f>IF(AI$2='1. Inputs'!$B$62,'4. Annual &amp; Returns'!$C$10,0)</f>
        <v>0</v>
      </c>
      <c r="AJ76" s="51">
        <f>IF(AJ$2='1. Inputs'!$B$62,'4. Annual &amp; Returns'!$C$10,0)</f>
        <v>0</v>
      </c>
      <c r="AK76" s="51">
        <f>IF(AK$2='1. Inputs'!$B$62,'4. Annual &amp; Returns'!$C$10,0)</f>
        <v>0</v>
      </c>
      <c r="AL76" s="51">
        <f>IF(AL$2='1. Inputs'!$B$62,'4. Annual &amp; Returns'!$C$10,0)</f>
        <v>0</v>
      </c>
      <c r="AM76" s="51">
        <f>IF(AM$2='1. Inputs'!$B$62,'4. Annual &amp; Returns'!$C$10,0)</f>
        <v>0</v>
      </c>
      <c r="AN76" s="51">
        <f>IF(AN$2='1. Inputs'!$B$62,'4. Annual &amp; Returns'!$C$10,0)</f>
        <v>0</v>
      </c>
      <c r="AO76" s="51">
        <f>IF(AO$2='1. Inputs'!$B$62,'4. Annual &amp; Returns'!$C$10,0)</f>
        <v>0</v>
      </c>
      <c r="AP76" s="51">
        <f>IF(AP$2='1. Inputs'!$B$62,'4. Annual &amp; Returns'!$C$10,0)</f>
        <v>0</v>
      </c>
      <c r="AQ76" s="51">
        <f>IF(AQ$2='1. Inputs'!$B$62,'4. Annual &amp; Returns'!$C$10,0)</f>
        <v>0</v>
      </c>
      <c r="AR76" s="51">
        <f>IF(AR$2='1. Inputs'!$B$62,'4. Annual &amp; Returns'!$C$10,0)</f>
        <v>0</v>
      </c>
      <c r="AS76" s="51">
        <f>IF(AS$2='1. Inputs'!$B$62,'4. Annual &amp; Returns'!$C$10,0)</f>
        <v>0</v>
      </c>
      <c r="AT76" s="51">
        <f>IF(AT$2='1. Inputs'!$B$62,'4. Annual &amp; Returns'!$C$10,0)</f>
        <v>0</v>
      </c>
      <c r="AU76" s="51">
        <f>IF(AU$2='1. Inputs'!$B$62,'4. Annual &amp; Returns'!$C$10,0)</f>
        <v>0</v>
      </c>
      <c r="AV76" s="51">
        <f>IF(AV$2='1. Inputs'!$B$62,'4. Annual &amp; Returns'!$C$10,0)</f>
        <v>0</v>
      </c>
      <c r="AW76" s="51">
        <f>IF(AW$2='1. Inputs'!$B$62,'4. Annual &amp; Returns'!$C$10,0)</f>
        <v>0</v>
      </c>
      <c r="AX76" s="51">
        <f>IF(AX$2='1. Inputs'!$B$62,'4. Annual &amp; Returns'!$C$10,0)</f>
        <v>0</v>
      </c>
      <c r="AY76" s="51">
        <f>IF(AY$2='1. Inputs'!$B$62,'4. Annual &amp; Returns'!$C$10,0)</f>
        <v>10845618.550631046</v>
      </c>
      <c r="AZ76" s="51">
        <f>IF(AZ$2='1. Inputs'!$B$62,'4. Annual &amp; Returns'!$C$10,0)</f>
        <v>0</v>
      </c>
      <c r="BA76" s="51">
        <f>IF(BA$2='1. Inputs'!$B$62,'4. Annual &amp; Returns'!$C$10,0)</f>
        <v>0</v>
      </c>
      <c r="BB76" s="51">
        <f>IF(BB$2='1. Inputs'!$B$62,'4. Annual &amp; Returns'!$C$10,0)</f>
        <v>0</v>
      </c>
      <c r="BC76" s="51">
        <f>IF(BC$2='1. Inputs'!$B$62,'4. Annual &amp; Returns'!$C$10,0)</f>
        <v>0</v>
      </c>
      <c r="BD76" s="51">
        <f>IF(BD$2='1. Inputs'!$B$62,'4. Annual &amp; Returns'!$C$10,0)</f>
        <v>0</v>
      </c>
      <c r="BE76" s="51">
        <f>IF(BE$2='1. Inputs'!$B$62,'4. Annual &amp; Returns'!$C$10,0)</f>
        <v>0</v>
      </c>
      <c r="BF76" s="51">
        <f>IF(BF$2='1. Inputs'!$B$62,'4. Annual &amp; Returns'!$C$10,0)</f>
        <v>0</v>
      </c>
      <c r="BG76" s="51">
        <f>IF(BG$2='1. Inputs'!$B$62,'4. Annual &amp; Returns'!$C$10,0)</f>
        <v>0</v>
      </c>
      <c r="BH76" s="51">
        <f>IF(BH$2='1. Inputs'!$B$62,'4. Annual &amp; Returns'!$C$10,0)</f>
        <v>0</v>
      </c>
      <c r="BI76" s="51">
        <f>IF(BI$2='1. Inputs'!$B$62,'4. Annual &amp; Returns'!$C$10,0)</f>
        <v>0</v>
      </c>
      <c r="BJ76" s="51">
        <f>IF(BJ$2='1. Inputs'!$B$62,'4. Annual &amp; Returns'!$C$10,0)</f>
        <v>0</v>
      </c>
      <c r="BK76" s="51">
        <f>IF(BK$2='1. Inputs'!$B$62,'4. Annual &amp; Returns'!$C$10,0)</f>
        <v>0</v>
      </c>
      <c r="BL76" s="51">
        <f>IF(BL$2='1. Inputs'!$B$62,'4. Annual &amp; Returns'!$C$10,0)</f>
        <v>0</v>
      </c>
      <c r="BM76" s="51">
        <f>IF(BM$2='1. Inputs'!$B$62,'4. Annual &amp; Returns'!$C$10,0)</f>
        <v>0</v>
      </c>
      <c r="BN76" s="51">
        <f>IF(BN$2='1. Inputs'!$B$62,'4. Annual &amp; Returns'!$C$10,0)</f>
        <v>0</v>
      </c>
      <c r="BO76" s="51">
        <f>IF(BO$2='1. Inputs'!$B$62,'4. Annual &amp; Returns'!$C$10,0)</f>
        <v>0</v>
      </c>
      <c r="BP76" s="51">
        <f>IF(BP$2='1. Inputs'!$B$62,'4. Annual &amp; Returns'!$C$10,0)</f>
        <v>0</v>
      </c>
      <c r="BQ76" s="51">
        <f>IF(BQ$2='1. Inputs'!$B$62,'4. Annual &amp; Returns'!$C$10,0)</f>
        <v>0</v>
      </c>
      <c r="BR76" s="51">
        <f>IF(BR$2='1. Inputs'!$B$62,'4. Annual &amp; Returns'!$C$10,0)</f>
        <v>0</v>
      </c>
      <c r="BS76" s="51">
        <f>IF(BS$2='1. Inputs'!$B$62,'4. Annual &amp; Returns'!$C$10,0)</f>
        <v>0</v>
      </c>
      <c r="BT76" s="51">
        <f>IF(BT$2='1. Inputs'!$B$62,'4. Annual &amp; Returns'!$C$10,0)</f>
        <v>0</v>
      </c>
      <c r="BU76" s="51">
        <f>IF(BU$2='1. Inputs'!$B$62,'4. Annual &amp; Returns'!$C$10,0)</f>
        <v>0</v>
      </c>
      <c r="BV76" s="51">
        <f>IF(BV$2='1. Inputs'!$B$62,'4. Annual &amp; Returns'!$C$10,0)</f>
        <v>0</v>
      </c>
      <c r="BW76" s="51">
        <f>IF(BW$2='1. Inputs'!$B$62,'4. Annual &amp; Returns'!$C$10,0)</f>
        <v>0</v>
      </c>
      <c r="BX76" s="51">
        <f>IF(BX$2='1. Inputs'!$B$62,'4. Annual &amp; Returns'!$C$10,0)</f>
        <v>0</v>
      </c>
      <c r="BY76" s="51">
        <f>IF(BY$2='1. Inputs'!$B$62,'4. Annual &amp; Returns'!$C$10,0)</f>
        <v>0</v>
      </c>
      <c r="BZ76" s="51">
        <f>IF(BZ$2='1. Inputs'!$B$62,'4. Annual &amp; Returns'!$C$10,0)</f>
        <v>0</v>
      </c>
      <c r="CA76" s="51">
        <f>IF(CA$2='1. Inputs'!$B$62,'4. Annual &amp; Returns'!$C$10,0)</f>
        <v>0</v>
      </c>
      <c r="CB76" s="51">
        <f>IF(CB$2='1. Inputs'!$B$62,'4. Annual &amp; Returns'!$C$10,0)</f>
        <v>0</v>
      </c>
      <c r="CC76" s="51">
        <f>IF(CC$2='1. Inputs'!$B$62,'4. Annual &amp; Returns'!$C$10,0)</f>
        <v>0</v>
      </c>
      <c r="CD76" s="51">
        <f>IF(CD$2='1. Inputs'!$B$62,'4. Annual &amp; Returns'!$C$10,0)</f>
        <v>0</v>
      </c>
      <c r="CE76" s="51">
        <f>IF(CE$2='1. Inputs'!$B$62,'4. Annual &amp; Returns'!$C$10,0)</f>
        <v>0</v>
      </c>
      <c r="CF76" s="51">
        <f>IF(CF$2='1. Inputs'!$B$62,'4. Annual &amp; Returns'!$C$10,0)</f>
        <v>0</v>
      </c>
      <c r="CG76" s="51">
        <f>IF(CG$2='1. Inputs'!$B$62,'4. Annual &amp; Returns'!$C$10,0)</f>
        <v>0</v>
      </c>
      <c r="CH76" s="51">
        <f>IF(CH$2='1. Inputs'!$B$62,'4. Annual &amp; Returns'!$C$10,0)</f>
        <v>0</v>
      </c>
      <c r="CI76" s="51">
        <f>IF(CI$2='1. Inputs'!$B$62,'4. Annual &amp; Returns'!$C$10,0)</f>
        <v>0</v>
      </c>
      <c r="CJ76" s="51">
        <f>IF(CJ$2='1. Inputs'!$B$62,'4. Annual &amp; Returns'!$C$10,0)</f>
        <v>0</v>
      </c>
      <c r="CK76" s="51">
        <f>IF(CK$2='1. Inputs'!$B$62,'4. Annual &amp; Returns'!$C$10,0)</f>
        <v>0</v>
      </c>
      <c r="CL76" s="51">
        <f>IF(CL$2='1. Inputs'!$B$62,'4. Annual &amp; Returns'!$C$10,0)</f>
        <v>0</v>
      </c>
      <c r="CM76" s="51">
        <f>IF(CM$2='1. Inputs'!$B$62,'4. Annual &amp; Returns'!$C$10,0)</f>
        <v>0</v>
      </c>
      <c r="CN76" s="51">
        <f>IF(CN$2='1. Inputs'!$B$62,'4. Annual &amp; Returns'!$C$10,0)</f>
        <v>0</v>
      </c>
      <c r="CO76" s="51">
        <f>IF(CO$2='1. Inputs'!$B$62,'4. Annual &amp; Returns'!$C$10,0)</f>
        <v>0</v>
      </c>
      <c r="CP76" s="51">
        <f>IF(CP$2='1. Inputs'!$B$62,'4. Annual &amp; Returns'!$C$10,0)</f>
        <v>0</v>
      </c>
      <c r="CQ76" s="51">
        <f>IF(CQ$2='1. Inputs'!$B$62,'4. Annual &amp; Returns'!$C$10,0)</f>
        <v>0</v>
      </c>
      <c r="CR76" s="51">
        <f>IF(CR$2='1. Inputs'!$B$62,'4. Annual &amp; Returns'!$C$10,0)</f>
        <v>0</v>
      </c>
      <c r="CS76" s="51">
        <f>IF(CS$2='1. Inputs'!$B$62,'4. Annual &amp; Returns'!$C$10,0)</f>
        <v>0</v>
      </c>
      <c r="CT76" s="51">
        <f>IF(CT$2='1. Inputs'!$B$62,'4. Annual &amp; Returns'!$C$10,0)</f>
        <v>0</v>
      </c>
      <c r="CU76" s="51">
        <f>IF(CU$2='1. Inputs'!$B$62,'4. Annual &amp; Returns'!$C$10,0)</f>
        <v>0</v>
      </c>
      <c r="CV76" s="51">
        <f>IF(CV$2='1. Inputs'!$B$62,'4. Annual &amp; Returns'!$C$10,0)</f>
        <v>0</v>
      </c>
      <c r="CW76" s="51">
        <f>IF(CW$2='1. Inputs'!$B$62,'4. Annual &amp; Returns'!$C$10,0)</f>
        <v>0</v>
      </c>
      <c r="CX76" s="51">
        <f>IF(CX$2='1. Inputs'!$B$62,'4. Annual &amp; Returns'!$C$10,0)</f>
        <v>0</v>
      </c>
      <c r="CY76" s="51">
        <f>IF(CY$2='1. Inputs'!$B$62,'4. Annual &amp; Returns'!$C$10,0)</f>
        <v>0</v>
      </c>
      <c r="CZ76" s="51">
        <f>IF(CZ$2='1. Inputs'!$B$62,'4. Annual &amp; Returns'!$C$10,0)</f>
        <v>0</v>
      </c>
      <c r="DA76" s="51">
        <f>IF(DA$2='1. Inputs'!$B$62,'4. Annual &amp; Returns'!$C$10,0)</f>
        <v>0</v>
      </c>
      <c r="DB76" s="51">
        <f>IF(DB$2='1. Inputs'!$B$62,'4. Annual &amp; Returns'!$C$10,0)</f>
        <v>0</v>
      </c>
      <c r="DC76" s="51">
        <f>IF(DC$2='1. Inputs'!$B$62,'4. Annual &amp; Returns'!$C$10,0)</f>
        <v>0</v>
      </c>
      <c r="DD76" s="51">
        <f>IF(DD$2='1. Inputs'!$B$62,'4. Annual &amp; Returns'!$C$10,0)</f>
        <v>0</v>
      </c>
      <c r="DE76" s="51">
        <f>IF(DE$2='1. Inputs'!$B$62,'4. Annual &amp; Returns'!$C$10,0)</f>
        <v>0</v>
      </c>
      <c r="DF76" s="51">
        <f>IF(DF$2='1. Inputs'!$B$62,'4. Annual &amp; Returns'!$C$10,0)</f>
        <v>0</v>
      </c>
      <c r="DG76" s="51">
        <f>IF(DG$2='1. Inputs'!$B$62,'4. Annual &amp; Returns'!$C$10,0)</f>
        <v>0</v>
      </c>
      <c r="DH76" s="51">
        <f>IF(DH$2='1. Inputs'!$B$62,'4. Annual &amp; Returns'!$C$10,0)</f>
        <v>0</v>
      </c>
      <c r="DI76" s="51">
        <f>IF(DI$2='1. Inputs'!$B$62,'4. Annual &amp; Returns'!$C$10,0)</f>
        <v>0</v>
      </c>
      <c r="DJ76" s="51">
        <f>IF(DJ$2='1. Inputs'!$B$62,'4. Annual &amp; Returns'!$C$10,0)</f>
        <v>0</v>
      </c>
      <c r="DK76" s="51">
        <f>IF(DK$2='1. Inputs'!$B$62,'4. Annual &amp; Returns'!$C$10,0)</f>
        <v>0</v>
      </c>
      <c r="DL76" s="51">
        <f>IF(DL$2='1. Inputs'!$B$62,'4. Annual &amp; Returns'!$C$10,0)</f>
        <v>0</v>
      </c>
      <c r="DM76" s="51">
        <f>IF(DM$2='1. Inputs'!$B$62,'4. Annual &amp; Returns'!$C$10,0)</f>
        <v>0</v>
      </c>
      <c r="DN76" s="51">
        <f>IF(DN$2='1. Inputs'!$B$62,'4. Annual &amp; Returns'!$C$10,0)</f>
        <v>0</v>
      </c>
      <c r="DO76" s="51">
        <f>IF(DO$2='1. Inputs'!$B$62,'4. Annual &amp; Returns'!$C$10,0)</f>
        <v>0</v>
      </c>
      <c r="DP76" s="51">
        <f>IF(DP$2='1. Inputs'!$B$62,'4. Annual &amp; Returns'!$C$10,0)</f>
        <v>0</v>
      </c>
      <c r="DQ76" s="51">
        <f>IF(DQ$2='1. Inputs'!$B$62,'4. Annual &amp; Returns'!$C$10,0)</f>
        <v>0</v>
      </c>
      <c r="DR76" s="51">
        <f>IF(DR$2='1. Inputs'!$B$62,'4. Annual &amp; Returns'!$C$10,0)</f>
        <v>0</v>
      </c>
      <c r="DS76" s="51">
        <f>IF(DS$2='1. Inputs'!$B$62,'4. Annual &amp; Returns'!$C$10,0)</f>
        <v>0</v>
      </c>
      <c r="DT76" s="51">
        <f>IF(DT$2='1. Inputs'!$B$62,'4. Annual &amp; Returns'!$C$10,0)</f>
        <v>0</v>
      </c>
      <c r="DU76" s="51">
        <f>IF(DU$2='1. Inputs'!$B$62,'4. Annual &amp; Returns'!$C$10,0)</f>
        <v>0</v>
      </c>
      <c r="DV76" s="51">
        <f>IF(DV$2='1. Inputs'!$B$62,'4. Annual &amp; Returns'!$C$10,0)</f>
        <v>0</v>
      </c>
      <c r="DW76" s="51">
        <f>IF(DW$2='1. Inputs'!$B$62,'4. Annual &amp; Returns'!$C$10,0)</f>
        <v>0</v>
      </c>
      <c r="DX76" s="51">
        <f>IF(DX$2='1. Inputs'!$B$62,'4. Annual &amp; Returns'!$C$10,0)</f>
        <v>0</v>
      </c>
      <c r="DY76" s="51">
        <f>IF(DY$2='1. Inputs'!$B$62,'4. Annual &amp; Returns'!$C$10,0)</f>
        <v>0</v>
      </c>
      <c r="DZ76" s="51">
        <f>IF(DZ$2='1. Inputs'!$B$62,'4. Annual &amp; Returns'!$C$10,0)</f>
        <v>0</v>
      </c>
      <c r="EA76" s="51">
        <f>IF(EA$2='1. Inputs'!$B$62,'4. Annual &amp; Returns'!$C$10,0)</f>
        <v>0</v>
      </c>
      <c r="EB76" s="51">
        <f>IF(EB$2='1. Inputs'!$B$62,'4. Annual &amp; Returns'!$C$10,0)</f>
        <v>0</v>
      </c>
      <c r="EC76" s="51">
        <f>IF(EC$2='1. Inputs'!$B$62,'4. Annual &amp; Returns'!$C$10,0)</f>
        <v>0</v>
      </c>
      <c r="ED76" s="51">
        <f>IF(ED$2='1. Inputs'!$B$62,'4. Annual &amp; Returns'!$C$10,0)</f>
        <v>0</v>
      </c>
      <c r="EE76" s="51">
        <f>IF(EE$2='1. Inputs'!$B$62,'4. Annual &amp; Returns'!$C$10,0)</f>
        <v>0</v>
      </c>
    </row>
    <row r="77" spans="1:135" x14ac:dyDescent="0.25">
      <c r="A77" s="50" t="s">
        <v>256</v>
      </c>
      <c r="C77" s="51">
        <f>-C76*'1. Inputs'!$B$67</f>
        <v>0</v>
      </c>
      <c r="D77" s="51">
        <f>-D76*'1. Inputs'!$B$67</f>
        <v>0</v>
      </c>
      <c r="E77" s="51">
        <f>-E76*'1. Inputs'!$B$67</f>
        <v>0</v>
      </c>
      <c r="F77" s="51">
        <f>-F76*'1. Inputs'!$B$67</f>
        <v>0</v>
      </c>
      <c r="G77" s="51">
        <f>-G76*'1. Inputs'!$B$67</f>
        <v>0</v>
      </c>
      <c r="H77" s="51">
        <f>-H76*'1. Inputs'!$B$67</f>
        <v>0</v>
      </c>
      <c r="I77" s="51">
        <f>-I76*'1. Inputs'!$B$67</f>
        <v>0</v>
      </c>
      <c r="J77" s="51">
        <f>-J76*'1. Inputs'!$B$67</f>
        <v>0</v>
      </c>
      <c r="K77" s="51">
        <f>-K76*'1. Inputs'!$B$67</f>
        <v>0</v>
      </c>
      <c r="L77" s="51">
        <f>-L76*'1. Inputs'!$B$67</f>
        <v>0</v>
      </c>
      <c r="M77" s="51">
        <f>-M76*'1. Inputs'!$B$67</f>
        <v>0</v>
      </c>
      <c r="N77" s="51">
        <f>-N76*'1. Inputs'!$B$67</f>
        <v>0</v>
      </c>
      <c r="O77" s="51">
        <f>-O76*'1. Inputs'!$B$67</f>
        <v>0</v>
      </c>
      <c r="P77" s="51">
        <f>-P76*'1. Inputs'!$B$67</f>
        <v>0</v>
      </c>
      <c r="Q77" s="51">
        <f>-Q76*'1. Inputs'!$B$67</f>
        <v>0</v>
      </c>
      <c r="R77" s="51">
        <f>-R76*'1. Inputs'!$B$67</f>
        <v>0</v>
      </c>
      <c r="S77" s="51">
        <f>-S76*'1. Inputs'!$B$67</f>
        <v>0</v>
      </c>
      <c r="T77" s="51">
        <f>-T76*'1. Inputs'!$B$67</f>
        <v>0</v>
      </c>
      <c r="U77" s="51">
        <f>-U76*'1. Inputs'!$B$67</f>
        <v>0</v>
      </c>
      <c r="V77" s="51">
        <f>-V76*'1. Inputs'!$B$67</f>
        <v>0</v>
      </c>
      <c r="W77" s="51">
        <f>-W76*'1. Inputs'!$B$67</f>
        <v>0</v>
      </c>
      <c r="X77" s="51">
        <f>-X76*'1. Inputs'!$B$67</f>
        <v>0</v>
      </c>
      <c r="Y77" s="51">
        <f>-Y76*'1. Inputs'!$B$67</f>
        <v>0</v>
      </c>
      <c r="Z77" s="51">
        <f>-Z76*'1. Inputs'!$B$67</f>
        <v>0</v>
      </c>
      <c r="AA77" s="51">
        <f>-AA76*'1. Inputs'!$B$67</f>
        <v>0</v>
      </c>
      <c r="AB77" s="51">
        <f>-AB76*'1. Inputs'!$B$67</f>
        <v>0</v>
      </c>
      <c r="AC77" s="51">
        <f>-AC76*'1. Inputs'!$B$67</f>
        <v>0</v>
      </c>
      <c r="AD77" s="51">
        <f>-AD76*'1. Inputs'!$B$67</f>
        <v>0</v>
      </c>
      <c r="AE77" s="51">
        <f>-AE76*'1. Inputs'!$B$67</f>
        <v>0</v>
      </c>
      <c r="AF77" s="51">
        <f>-AF76*'1. Inputs'!$B$67</f>
        <v>0</v>
      </c>
      <c r="AG77" s="51">
        <f>-AG76*'1. Inputs'!$B$67</f>
        <v>0</v>
      </c>
      <c r="AH77" s="51">
        <f>-AH76*'1. Inputs'!$B$67</f>
        <v>0</v>
      </c>
      <c r="AI77" s="51">
        <f>-AI76*'1. Inputs'!$B$67</f>
        <v>0</v>
      </c>
      <c r="AJ77" s="51">
        <f>-AJ76*'1. Inputs'!$B$67</f>
        <v>0</v>
      </c>
      <c r="AK77" s="51">
        <f>-AK76*'1. Inputs'!$B$67</f>
        <v>0</v>
      </c>
      <c r="AL77" s="51">
        <f>-AL76*'1. Inputs'!$B$67</f>
        <v>0</v>
      </c>
      <c r="AM77" s="51">
        <f>-AM76*'1. Inputs'!$B$67</f>
        <v>0</v>
      </c>
      <c r="AN77" s="51">
        <f>-AN76*'1. Inputs'!$B$67</f>
        <v>0</v>
      </c>
      <c r="AO77" s="51">
        <f>-AO76*'1. Inputs'!$B$67</f>
        <v>0</v>
      </c>
      <c r="AP77" s="51">
        <f>-AP76*'1. Inputs'!$B$67</f>
        <v>0</v>
      </c>
      <c r="AQ77" s="51">
        <f>-AQ76*'1. Inputs'!$B$67</f>
        <v>0</v>
      </c>
      <c r="AR77" s="51">
        <f>-AR76*'1. Inputs'!$B$67</f>
        <v>0</v>
      </c>
      <c r="AS77" s="51">
        <f>-AS76*'1. Inputs'!$B$67</f>
        <v>0</v>
      </c>
      <c r="AT77" s="51">
        <f>-AT76*'1. Inputs'!$B$67</f>
        <v>0</v>
      </c>
      <c r="AU77" s="51">
        <f>-AU76*'1. Inputs'!$B$67</f>
        <v>0</v>
      </c>
      <c r="AV77" s="51">
        <f>-AV76*'1. Inputs'!$B$67</f>
        <v>0</v>
      </c>
      <c r="AW77" s="51">
        <f>-AW76*'1. Inputs'!$B$67</f>
        <v>0</v>
      </c>
      <c r="AX77" s="51">
        <f>-AX76*'1. Inputs'!$B$67</f>
        <v>0</v>
      </c>
      <c r="AY77" s="51">
        <f>-AY76*'1. Inputs'!$B$67</f>
        <v>-108456.18550631046</v>
      </c>
      <c r="AZ77" s="51">
        <f>-AZ76*'1. Inputs'!$B$67</f>
        <v>0</v>
      </c>
      <c r="BA77" s="51">
        <f>-BA76*'1. Inputs'!$B$67</f>
        <v>0</v>
      </c>
      <c r="BB77" s="51">
        <f>-BB76*'1. Inputs'!$B$67</f>
        <v>0</v>
      </c>
      <c r="BC77" s="51">
        <f>-BC76*'1. Inputs'!$B$67</f>
        <v>0</v>
      </c>
      <c r="BD77" s="51">
        <f>-BD76*'1. Inputs'!$B$67</f>
        <v>0</v>
      </c>
      <c r="BE77" s="51">
        <f>-BE76*'1. Inputs'!$B$67</f>
        <v>0</v>
      </c>
      <c r="BF77" s="51">
        <f>-BF76*'1. Inputs'!$B$67</f>
        <v>0</v>
      </c>
      <c r="BG77" s="51">
        <f>-BG76*'1. Inputs'!$B$67</f>
        <v>0</v>
      </c>
      <c r="BH77" s="51">
        <f>-BH76*'1. Inputs'!$B$67</f>
        <v>0</v>
      </c>
      <c r="BI77" s="51">
        <f>-BI76*'1. Inputs'!$B$67</f>
        <v>0</v>
      </c>
      <c r="BJ77" s="51">
        <f>-BJ76*'1. Inputs'!$B$67</f>
        <v>0</v>
      </c>
      <c r="BK77" s="51">
        <f>-BK76*'1. Inputs'!$B$67</f>
        <v>0</v>
      </c>
      <c r="BL77" s="51">
        <f>-BL76*'1. Inputs'!$B$67</f>
        <v>0</v>
      </c>
      <c r="BM77" s="51">
        <f>-BM76*'1. Inputs'!$B$67</f>
        <v>0</v>
      </c>
      <c r="BN77" s="51">
        <f>-BN76*'1. Inputs'!$B$67</f>
        <v>0</v>
      </c>
      <c r="BO77" s="51">
        <f>-BO76*'1. Inputs'!$B$67</f>
        <v>0</v>
      </c>
      <c r="BP77" s="51">
        <f>-BP76*'1. Inputs'!$B$67</f>
        <v>0</v>
      </c>
      <c r="BQ77" s="51">
        <f>-BQ76*'1. Inputs'!$B$67</f>
        <v>0</v>
      </c>
      <c r="BR77" s="51">
        <f>-BR76*'1. Inputs'!$B$67</f>
        <v>0</v>
      </c>
      <c r="BS77" s="51">
        <f>-BS76*'1. Inputs'!$B$67</f>
        <v>0</v>
      </c>
      <c r="BT77" s="51">
        <f>-BT76*'1. Inputs'!$B$67</f>
        <v>0</v>
      </c>
      <c r="BU77" s="51">
        <f>-BU76*'1. Inputs'!$B$67</f>
        <v>0</v>
      </c>
      <c r="BV77" s="51">
        <f>-BV76*'1. Inputs'!$B$67</f>
        <v>0</v>
      </c>
      <c r="BW77" s="51">
        <f>-BW76*'1. Inputs'!$B$67</f>
        <v>0</v>
      </c>
      <c r="BX77" s="51">
        <f>-BX76*'1. Inputs'!$B$67</f>
        <v>0</v>
      </c>
      <c r="BY77" s="51">
        <f>-BY76*'1. Inputs'!$B$67</f>
        <v>0</v>
      </c>
      <c r="BZ77" s="51">
        <f>-BZ76*'1. Inputs'!$B$67</f>
        <v>0</v>
      </c>
      <c r="CA77" s="51">
        <f>-CA76*'1. Inputs'!$B$67</f>
        <v>0</v>
      </c>
      <c r="CB77" s="51">
        <f>-CB76*'1. Inputs'!$B$67</f>
        <v>0</v>
      </c>
      <c r="CC77" s="51">
        <f>-CC76*'1. Inputs'!$B$67</f>
        <v>0</v>
      </c>
      <c r="CD77" s="51">
        <f>-CD76*'1. Inputs'!$B$67</f>
        <v>0</v>
      </c>
      <c r="CE77" s="51">
        <f>-CE76*'1. Inputs'!$B$67</f>
        <v>0</v>
      </c>
      <c r="CF77" s="51">
        <f>-CF76*'1. Inputs'!$B$67</f>
        <v>0</v>
      </c>
      <c r="CG77" s="51">
        <f>-CG76*'1. Inputs'!$B$67</f>
        <v>0</v>
      </c>
      <c r="CH77" s="51">
        <f>-CH76*'1. Inputs'!$B$67</f>
        <v>0</v>
      </c>
      <c r="CI77" s="51">
        <f>-CI76*'1. Inputs'!$B$67</f>
        <v>0</v>
      </c>
      <c r="CJ77" s="51">
        <f>-CJ76*'1. Inputs'!$B$67</f>
        <v>0</v>
      </c>
      <c r="CK77" s="51">
        <f>-CK76*'1. Inputs'!$B$67</f>
        <v>0</v>
      </c>
      <c r="CL77" s="51">
        <f>-CL76*'1. Inputs'!$B$67</f>
        <v>0</v>
      </c>
      <c r="CM77" s="51">
        <f>-CM76*'1. Inputs'!$B$67</f>
        <v>0</v>
      </c>
      <c r="CN77" s="51">
        <f>-CN76*'1. Inputs'!$B$67</f>
        <v>0</v>
      </c>
      <c r="CO77" s="51">
        <f>-CO76*'1. Inputs'!$B$67</f>
        <v>0</v>
      </c>
      <c r="CP77" s="51">
        <f>-CP76*'1. Inputs'!$B$67</f>
        <v>0</v>
      </c>
      <c r="CQ77" s="51">
        <f>-CQ76*'1. Inputs'!$B$67</f>
        <v>0</v>
      </c>
      <c r="CR77" s="51">
        <f>-CR76*'1. Inputs'!$B$67</f>
        <v>0</v>
      </c>
      <c r="CS77" s="51">
        <f>-CS76*'1. Inputs'!$B$67</f>
        <v>0</v>
      </c>
      <c r="CT77" s="51">
        <f>-CT76*'1. Inputs'!$B$67</f>
        <v>0</v>
      </c>
      <c r="CU77" s="51">
        <f>-CU76*'1. Inputs'!$B$67</f>
        <v>0</v>
      </c>
      <c r="CV77" s="51">
        <f>-CV76*'1. Inputs'!$B$67</f>
        <v>0</v>
      </c>
      <c r="CW77" s="51">
        <f>-CW76*'1. Inputs'!$B$67</f>
        <v>0</v>
      </c>
      <c r="CX77" s="51">
        <f>-CX76*'1. Inputs'!$B$67</f>
        <v>0</v>
      </c>
      <c r="CY77" s="51">
        <f>-CY76*'1. Inputs'!$B$67</f>
        <v>0</v>
      </c>
      <c r="CZ77" s="51">
        <f>-CZ76*'1. Inputs'!$B$67</f>
        <v>0</v>
      </c>
      <c r="DA77" s="51">
        <f>-DA76*'1. Inputs'!$B$67</f>
        <v>0</v>
      </c>
      <c r="DB77" s="51">
        <f>-DB76*'1. Inputs'!$B$67</f>
        <v>0</v>
      </c>
      <c r="DC77" s="51">
        <f>-DC76*'1. Inputs'!$B$67</f>
        <v>0</v>
      </c>
      <c r="DD77" s="51">
        <f>-DD76*'1. Inputs'!$B$67</f>
        <v>0</v>
      </c>
      <c r="DE77" s="51">
        <f>-DE76*'1. Inputs'!$B$67</f>
        <v>0</v>
      </c>
      <c r="DF77" s="51">
        <f>-DF76*'1. Inputs'!$B$67</f>
        <v>0</v>
      </c>
      <c r="DG77" s="51">
        <f>-DG76*'1. Inputs'!$B$67</f>
        <v>0</v>
      </c>
      <c r="DH77" s="51">
        <f>-DH76*'1. Inputs'!$B$67</f>
        <v>0</v>
      </c>
      <c r="DI77" s="51">
        <f>-DI76*'1. Inputs'!$B$67</f>
        <v>0</v>
      </c>
      <c r="DJ77" s="51">
        <f>-DJ76*'1. Inputs'!$B$67</f>
        <v>0</v>
      </c>
      <c r="DK77" s="51">
        <f>-DK76*'1. Inputs'!$B$67</f>
        <v>0</v>
      </c>
      <c r="DL77" s="51">
        <f>-DL76*'1. Inputs'!$B$67</f>
        <v>0</v>
      </c>
      <c r="DM77" s="51">
        <f>-DM76*'1. Inputs'!$B$67</f>
        <v>0</v>
      </c>
      <c r="DN77" s="51">
        <f>-DN76*'1. Inputs'!$B$67</f>
        <v>0</v>
      </c>
      <c r="DO77" s="51">
        <f>-DO76*'1. Inputs'!$B$67</f>
        <v>0</v>
      </c>
      <c r="DP77" s="51">
        <f>-DP76*'1. Inputs'!$B$67</f>
        <v>0</v>
      </c>
      <c r="DQ77" s="51">
        <f>-DQ76*'1. Inputs'!$B$67</f>
        <v>0</v>
      </c>
      <c r="DR77" s="51">
        <f>-DR76*'1. Inputs'!$B$67</f>
        <v>0</v>
      </c>
      <c r="DS77" s="51">
        <f>-DS76*'1. Inputs'!$B$67</f>
        <v>0</v>
      </c>
      <c r="DT77" s="51">
        <f>-DT76*'1. Inputs'!$B$67</f>
        <v>0</v>
      </c>
      <c r="DU77" s="51">
        <f>-DU76*'1. Inputs'!$B$67</f>
        <v>0</v>
      </c>
      <c r="DV77" s="51">
        <f>-DV76*'1. Inputs'!$B$67</f>
        <v>0</v>
      </c>
      <c r="DW77" s="51">
        <f>-DW76*'1. Inputs'!$B$67</f>
        <v>0</v>
      </c>
      <c r="DX77" s="51">
        <f>-DX76*'1. Inputs'!$B$67</f>
        <v>0</v>
      </c>
      <c r="DY77" s="51">
        <f>-DY76*'1. Inputs'!$B$67</f>
        <v>0</v>
      </c>
      <c r="DZ77" s="51">
        <f>-DZ76*'1. Inputs'!$B$67</f>
        <v>0</v>
      </c>
      <c r="EA77" s="51">
        <f>-EA76*'1. Inputs'!$B$67</f>
        <v>0</v>
      </c>
      <c r="EB77" s="51">
        <f>-EB76*'1. Inputs'!$B$67</f>
        <v>0</v>
      </c>
      <c r="EC77" s="51">
        <f>-EC76*'1. Inputs'!$B$67</f>
        <v>0</v>
      </c>
      <c r="ED77" s="51">
        <f>-ED76*'1. Inputs'!$B$67</f>
        <v>0</v>
      </c>
      <c r="EE77" s="51">
        <f>-EE76*'1. Inputs'!$B$67</f>
        <v>0</v>
      </c>
    </row>
    <row r="78" spans="1:135" x14ac:dyDescent="0.25">
      <c r="A78" s="50" t="s">
        <v>261</v>
      </c>
      <c r="C78" s="51">
        <f>-C75*'1. Inputs'!$B$65/12</f>
        <v>0</v>
      </c>
      <c r="D78" s="51">
        <f>-D75*'1. Inputs'!$B$65/12</f>
        <v>0</v>
      </c>
      <c r="E78" s="51">
        <f>-E75*'1. Inputs'!$B$65/12</f>
        <v>0</v>
      </c>
      <c r="F78" s="51">
        <f>-F75*'1. Inputs'!$B$65/12</f>
        <v>0</v>
      </c>
      <c r="G78" s="51">
        <f>-G75*'1. Inputs'!$B$65/12</f>
        <v>0</v>
      </c>
      <c r="H78" s="51">
        <f>-H75*'1. Inputs'!$B$65/12</f>
        <v>0</v>
      </c>
      <c r="I78" s="51">
        <f>-I75*'1. Inputs'!$B$65/12</f>
        <v>0</v>
      </c>
      <c r="J78" s="51">
        <f>-J75*'1. Inputs'!$B$65/12</f>
        <v>0</v>
      </c>
      <c r="K78" s="51">
        <f>-K75*'1. Inputs'!$B$65/12</f>
        <v>0</v>
      </c>
      <c r="L78" s="51">
        <f>-L75*'1. Inputs'!$B$65/12</f>
        <v>0</v>
      </c>
      <c r="M78" s="51">
        <f>-M75*'1. Inputs'!$B$65/12</f>
        <v>0</v>
      </c>
      <c r="N78" s="51">
        <f>-N75*'1. Inputs'!$B$65/12</f>
        <v>0</v>
      </c>
      <c r="O78" s="51">
        <f>-O75*'1. Inputs'!$B$65/12</f>
        <v>0</v>
      </c>
      <c r="P78" s="51">
        <f>-P75*'1. Inputs'!$B$65/12</f>
        <v>0</v>
      </c>
      <c r="Q78" s="51">
        <f>-Q75*'1. Inputs'!$B$65/12</f>
        <v>0</v>
      </c>
      <c r="R78" s="51">
        <f>-R75*'1. Inputs'!$B$65/12</f>
        <v>0</v>
      </c>
      <c r="S78" s="51">
        <f>-S75*'1. Inputs'!$B$65/12</f>
        <v>0</v>
      </c>
      <c r="T78" s="51">
        <f>-T75*'1. Inputs'!$B$65/12</f>
        <v>0</v>
      </c>
      <c r="U78" s="51">
        <f>-U75*'1. Inputs'!$B$65/12</f>
        <v>0</v>
      </c>
      <c r="V78" s="51">
        <f>-V75*'1. Inputs'!$B$65/12</f>
        <v>0</v>
      </c>
      <c r="W78" s="51">
        <f>-W75*'1. Inputs'!$B$65/12</f>
        <v>0</v>
      </c>
      <c r="X78" s="51">
        <f>-X75*'1. Inputs'!$B$65/12</f>
        <v>0</v>
      </c>
      <c r="Y78" s="51">
        <f>-Y75*'1. Inputs'!$B$65/12</f>
        <v>0</v>
      </c>
      <c r="Z78" s="51">
        <f>-Z75*'1. Inputs'!$B$65/12</f>
        <v>0</v>
      </c>
      <c r="AA78" s="51">
        <f>-AA75*'1. Inputs'!$B$65/12</f>
        <v>0</v>
      </c>
      <c r="AB78" s="51">
        <f>-AB75*'1. Inputs'!$B$65/12</f>
        <v>0</v>
      </c>
      <c r="AC78" s="51">
        <f>-AC75*'1. Inputs'!$B$65/12</f>
        <v>0</v>
      </c>
      <c r="AD78" s="51">
        <f>-AD75*'1. Inputs'!$B$65/12</f>
        <v>0</v>
      </c>
      <c r="AE78" s="51">
        <f>-AE75*'1. Inputs'!$B$65/12</f>
        <v>0</v>
      </c>
      <c r="AF78" s="51">
        <f>-AF75*'1. Inputs'!$B$65/12</f>
        <v>0</v>
      </c>
      <c r="AG78" s="51">
        <f>-AG75*'1. Inputs'!$B$65/12</f>
        <v>0</v>
      </c>
      <c r="AH78" s="51">
        <f>-AH75*'1. Inputs'!$B$65/12</f>
        <v>0</v>
      </c>
      <c r="AI78" s="51">
        <f>-AI75*'1. Inputs'!$B$65/12</f>
        <v>0</v>
      </c>
      <c r="AJ78" s="51">
        <f>-AJ75*'1. Inputs'!$B$65/12</f>
        <v>0</v>
      </c>
      <c r="AK78" s="51">
        <f>-AK75*'1. Inputs'!$B$65/12</f>
        <v>0</v>
      </c>
      <c r="AL78" s="51">
        <f>-AL75*'1. Inputs'!$B$65/12</f>
        <v>0</v>
      </c>
      <c r="AM78" s="51">
        <f>-AM75*'1. Inputs'!$B$65/12</f>
        <v>0</v>
      </c>
      <c r="AN78" s="51">
        <f>-AN75*'1. Inputs'!$B$65/12</f>
        <v>0</v>
      </c>
      <c r="AO78" s="51">
        <f>-AO75*'1. Inputs'!$B$65/12</f>
        <v>0</v>
      </c>
      <c r="AP78" s="51">
        <f>-AP75*'1. Inputs'!$B$65/12</f>
        <v>0</v>
      </c>
      <c r="AQ78" s="51">
        <f>-AQ75*'1. Inputs'!$B$65/12</f>
        <v>0</v>
      </c>
      <c r="AR78" s="51">
        <f>-AR75*'1. Inputs'!$B$65/12</f>
        <v>0</v>
      </c>
      <c r="AS78" s="51">
        <f>-AS75*'1. Inputs'!$B$65/12</f>
        <v>0</v>
      </c>
      <c r="AT78" s="51">
        <f>-AT75*'1. Inputs'!$B$65/12</f>
        <v>0</v>
      </c>
      <c r="AU78" s="51">
        <f>-AU75*'1. Inputs'!$B$65/12</f>
        <v>0</v>
      </c>
      <c r="AV78" s="51">
        <f>-AV75*'1. Inputs'!$B$65/12</f>
        <v>0</v>
      </c>
      <c r="AW78" s="51">
        <f>-AW75*'1. Inputs'!$B$65/12</f>
        <v>0</v>
      </c>
      <c r="AX78" s="51">
        <f>-AX75*'1. Inputs'!$B$65/12</f>
        <v>0</v>
      </c>
      <c r="AY78" s="51">
        <f>-AY75*'1. Inputs'!$B$65/12</f>
        <v>0</v>
      </c>
      <c r="AZ78" s="51">
        <f>-AZ75*'1. Inputs'!$B$65/12</f>
        <v>-56487.596617870033</v>
      </c>
      <c r="BA78" s="51">
        <f>-BA75*'1. Inputs'!$B$65/12</f>
        <v>-56409.171472820562</v>
      </c>
      <c r="BB78" s="51">
        <f>-BB75*'1. Inputs'!$B$65/12</f>
        <v>-56330.337863473957</v>
      </c>
      <c r="BC78" s="51">
        <f>-BC75*'1. Inputs'!$B$65/12</f>
        <v>-56251.093662412</v>
      </c>
      <c r="BD78" s="51">
        <f>-BD75*'1. Inputs'!$B$65/12</f>
        <v>-56171.436731136193</v>
      </c>
      <c r="BE78" s="51">
        <f>-BE75*'1. Inputs'!$B$65/12</f>
        <v>-56091.364920009975</v>
      </c>
      <c r="BF78" s="51">
        <f>-BF75*'1. Inputs'!$B$65/12</f>
        <v>-56010.876068200821</v>
      </c>
      <c r="BG78" s="51">
        <f>-BG75*'1. Inputs'!$B$65/12</f>
        <v>-55929.96800362182</v>
      </c>
      <c r="BH78" s="51">
        <f>-BH75*'1. Inputs'!$B$65/12</f>
        <v>-55848.638542873137</v>
      </c>
      <c r="BI78" s="51">
        <f>-BI75*'1. Inputs'!$B$65/12</f>
        <v>-55766.885491183057</v>
      </c>
      <c r="BJ78" s="51">
        <f>-BJ75*'1. Inputs'!$B$65/12</f>
        <v>-55684.706642348756</v>
      </c>
      <c r="BK78" s="51">
        <f>-BK75*'1. Inputs'!$B$65/12</f>
        <v>-55602.099778676777</v>
      </c>
      <c r="BL78" s="51">
        <f>-BL75*'1. Inputs'!$B$65/12</f>
        <v>-55519.062670923166</v>
      </c>
      <c r="BM78" s="51">
        <f>-BM75*'1. Inputs'!$B$65/12</f>
        <v>-55435.593078233353</v>
      </c>
      <c r="BN78" s="51">
        <f>-BN75*'1. Inputs'!$B$65/12</f>
        <v>-55351.6887480816</v>
      </c>
      <c r="BO78" s="51">
        <f>-BO75*'1. Inputs'!$B$65/12</f>
        <v>-55267.347416210316</v>
      </c>
      <c r="BP78" s="51">
        <f>-BP75*'1. Inputs'!$B$65/12</f>
        <v>-55182.566806568873</v>
      </c>
      <c r="BQ78" s="51">
        <f>-BQ75*'1. Inputs'!$B$65/12</f>
        <v>-55097.344631252206</v>
      </c>
      <c r="BR78" s="51">
        <f>-BR75*'1. Inputs'!$B$65/12</f>
        <v>-55011.678590439107</v>
      </c>
      <c r="BS78" s="51">
        <f>-BS75*'1. Inputs'!$B$65/12</f>
        <v>-54925.566372330097</v>
      </c>
      <c r="BT78" s="51">
        <f>-BT75*'1. Inputs'!$B$65/12</f>
        <v>-54839.0056530851</v>
      </c>
      <c r="BU78" s="51">
        <f>-BU75*'1. Inputs'!$B$65/12</f>
        <v>-54751.994096760704</v>
      </c>
      <c r="BV78" s="51">
        <f>-BV75*'1. Inputs'!$B$65/12</f>
        <v>-54664.529355247127</v>
      </c>
      <c r="BW78" s="51">
        <f>-BW75*'1. Inputs'!$B$65/12</f>
        <v>-54576.609068204823</v>
      </c>
      <c r="BX78" s="51">
        <f>-BX75*'1. Inputs'!$B$65/12</f>
        <v>-54488.230863000848</v>
      </c>
      <c r="BY78" s="51">
        <f>-BY75*'1. Inputs'!$B$65/12</f>
        <v>-54399.39235464477</v>
      </c>
      <c r="BZ78" s="51">
        <f>-BZ75*'1. Inputs'!$B$65/12</f>
        <v>-54310.091145724327</v>
      </c>
      <c r="CA78" s="51">
        <f>-CA75*'1. Inputs'!$B$65/12</f>
        <v>-54220.324826340766</v>
      </c>
      <c r="CB78" s="51">
        <f>-CB75*'1. Inputs'!$B$65/12</f>
        <v>-54130.090974043742</v>
      </c>
      <c r="CC78" s="51">
        <f>-CC75*'1. Inputs'!$B$65/12</f>
        <v>-54039.387153766009</v>
      </c>
      <c r="CD78" s="51">
        <f>-CD75*'1. Inputs'!$B$65/12</f>
        <v>-53948.210917757657</v>
      </c>
      <c r="CE78" s="51">
        <f>-CE75*'1. Inputs'!$B$65/12</f>
        <v>-53856.559805520104</v>
      </c>
      <c r="CF78" s="51">
        <f>-CF75*'1. Inputs'!$B$65/12</f>
        <v>-53764.431343739641</v>
      </c>
      <c r="CG78" s="51">
        <f>-CG75*'1. Inputs'!$B$65/12</f>
        <v>-53671.823046220736</v>
      </c>
      <c r="CH78" s="51">
        <f>-CH75*'1. Inputs'!$B$65/12</f>
        <v>-53578.732413818921</v>
      </c>
      <c r="CI78" s="51">
        <f>-CI75*'1. Inputs'!$B$65/12</f>
        <v>-53485.15693437335</v>
      </c>
      <c r="CJ78" s="51">
        <f>-CJ75*'1. Inputs'!$B$65/12</f>
        <v>-53391.094082639</v>
      </c>
      <c r="CK78" s="51">
        <f>-CK75*'1. Inputs'!$B$65/12</f>
        <v>-53296.54132021853</v>
      </c>
      <c r="CL78" s="51">
        <f>-CL75*'1. Inputs'!$B$65/12</f>
        <v>-53201.496095493785</v>
      </c>
      <c r="CM78" s="51">
        <f>-CM75*'1. Inputs'!$B$65/12</f>
        <v>-53105.955843556934</v>
      </c>
      <c r="CN78" s="51">
        <f>-CN75*'1. Inputs'!$B$65/12</f>
        <v>-53009.917986141249</v>
      </c>
      <c r="CO78" s="51">
        <f>-CO75*'1. Inputs'!$B$65/12</f>
        <v>-52913.379931551521</v>
      </c>
      <c r="CP78" s="51">
        <f>-CP75*'1. Inputs'!$B$65/12</f>
        <v>-52816.339074594143</v>
      </c>
      <c r="CQ78" s="51">
        <f>-CQ75*'1. Inputs'!$B$65/12</f>
        <v>-52718.792796506779</v>
      </c>
      <c r="CR78" s="51">
        <f>-CR75*'1. Inputs'!$B$65/12</f>
        <v>-52620.738464887712</v>
      </c>
      <c r="CS78" s="51">
        <f>-CS75*'1. Inputs'!$B$65/12</f>
        <v>-52522.17343362479</v>
      </c>
      <c r="CT78" s="51">
        <f>-CT75*'1. Inputs'!$B$65/12</f>
        <v>-52423.095042824039</v>
      </c>
      <c r="CU78" s="51">
        <f>-CU75*'1. Inputs'!$B$65/12</f>
        <v>-52323.500618737868</v>
      </c>
      <c r="CV78" s="51">
        <f>-CV75*'1. Inputs'!$B$65/12</f>
        <v>-52223.387473692914</v>
      </c>
      <c r="CW78" s="51">
        <f>-CW75*'1. Inputs'!$B$65/12</f>
        <v>-52122.752906017522</v>
      </c>
      <c r="CX78" s="51">
        <f>-CX75*'1. Inputs'!$B$65/12</f>
        <v>-52021.594199968815</v>
      </c>
      <c r="CY78" s="51">
        <f>-CY75*'1. Inputs'!$B$65/12</f>
        <v>-51919.908625659438</v>
      </c>
      <c r="CZ78" s="51">
        <f>-CZ75*'1. Inputs'!$B$65/12</f>
        <v>-51817.693438983864</v>
      </c>
      <c r="DA78" s="51">
        <f>-DA75*'1. Inputs'!$B$65/12</f>
        <v>-51714.945881544358</v>
      </c>
      <c r="DB78" s="51">
        <f>-DB75*'1. Inputs'!$B$65/12</f>
        <v>-51611.663180576521</v>
      </c>
      <c r="DC78" s="51">
        <f>-DC75*'1. Inputs'!$B$65/12</f>
        <v>-51507.842548874476</v>
      </c>
      <c r="DD78" s="51">
        <f>-DD75*'1. Inputs'!$B$65/12</f>
        <v>-51403.48118471566</v>
      </c>
      <c r="DE78" s="51">
        <f>-DE75*'1. Inputs'!$B$65/12</f>
        <v>-51298.576271785169</v>
      </c>
      <c r="DF78" s="51">
        <f>-DF75*'1. Inputs'!$B$65/12</f>
        <v>-51193.124979099841</v>
      </c>
      <c r="DG78" s="51">
        <f>-DG75*'1. Inputs'!$B$65/12</f>
        <v>-51087.124460931773</v>
      </c>
      <c r="DH78" s="51">
        <f>-DH75*'1. Inputs'!$B$65/12</f>
        <v>-50980.571856731578</v>
      </c>
      <c r="DI78" s="51">
        <f>-DI75*'1. Inputs'!$B$65/12</f>
        <v>-50873.464291051176</v>
      </c>
      <c r="DJ78" s="51">
        <f>-DJ75*'1. Inputs'!$B$65/12</f>
        <v>-50765.798873466185</v>
      </c>
      <c r="DK78" s="51">
        <f>-DK75*'1. Inputs'!$B$65/12</f>
        <v>-50657.572698497941</v>
      </c>
      <c r="DL78" s="51">
        <f>-DL75*'1. Inputs'!$B$65/12</f>
        <v>-50548.782845535075</v>
      </c>
      <c r="DM78" s="51">
        <f>-DM75*'1. Inputs'!$B$65/12</f>
        <v>-50439.426378754688</v>
      </c>
      <c r="DN78" s="51">
        <f>-DN75*'1. Inputs'!$B$65/12</f>
        <v>-50329.500347043155</v>
      </c>
      <c r="DO78" s="51">
        <f>-DO75*'1. Inputs'!$B$65/12</f>
        <v>-50219.001783916457</v>
      </c>
      <c r="DP78" s="51">
        <f>-DP75*'1. Inputs'!$B$65/12</f>
        <v>-50107.92770744014</v>
      </c>
      <c r="DQ78" s="51">
        <f>-DQ75*'1. Inputs'!$B$65/12</f>
        <v>-49996.275120148843</v>
      </c>
      <c r="DR78" s="51">
        <f>-DR75*'1. Inputs'!$B$65/12</f>
        <v>-49884.041008965403</v>
      </c>
      <c r="DS78" s="51">
        <f>-DS75*'1. Inputs'!$B$65/12</f>
        <v>-49771.222345119553</v>
      </c>
      <c r="DT78" s="51">
        <f>-DT75*'1. Inputs'!$B$65/12</f>
        <v>0</v>
      </c>
      <c r="DU78" s="51">
        <f>-DU75*'1. Inputs'!$B$65/12</f>
        <v>0</v>
      </c>
      <c r="DV78" s="51">
        <f>-DV75*'1. Inputs'!$B$65/12</f>
        <v>0</v>
      </c>
      <c r="DW78" s="51">
        <f>-DW75*'1. Inputs'!$B$65/12</f>
        <v>0</v>
      </c>
      <c r="DX78" s="51">
        <f>-DX75*'1. Inputs'!$B$65/12</f>
        <v>0</v>
      </c>
      <c r="DY78" s="51">
        <f>-DY75*'1. Inputs'!$B$65/12</f>
        <v>0</v>
      </c>
      <c r="DZ78" s="51">
        <f>-DZ75*'1. Inputs'!$B$65/12</f>
        <v>0</v>
      </c>
      <c r="EA78" s="51">
        <f>-EA75*'1. Inputs'!$B$65/12</f>
        <v>0</v>
      </c>
      <c r="EB78" s="51">
        <f>-EB75*'1. Inputs'!$B$65/12</f>
        <v>0</v>
      </c>
      <c r="EC78" s="51">
        <f>-EC75*'1. Inputs'!$B$65/12</f>
        <v>0</v>
      </c>
      <c r="ED78" s="51">
        <f>-ED75*'1. Inputs'!$B$65/12</f>
        <v>0</v>
      </c>
      <c r="EE78" s="51">
        <f>-EE75*'1. Inputs'!$B$65/12</f>
        <v>0</v>
      </c>
    </row>
    <row r="79" spans="1:135" x14ac:dyDescent="0.25">
      <c r="A79" s="50" t="s">
        <v>262</v>
      </c>
      <c r="C79" s="51">
        <f>IF(AND(C$2&gt;'1. Inputs'!$B$62,C75&gt;0),-MIN(C75,MAX(0,'4. Annual &amp; Returns'!$C$11+C78)),0)</f>
        <v>0</v>
      </c>
      <c r="D79" s="51">
        <f>IF(AND(D$2&gt;'1. Inputs'!$B$62,D75&gt;0),-MIN(D75,MAX(0,'4. Annual &amp; Returns'!$C$11+D78)),0)</f>
        <v>0</v>
      </c>
      <c r="E79" s="51">
        <f>IF(AND(E$2&gt;'1. Inputs'!$B$62,E75&gt;0),-MIN(E75,MAX(0,'4. Annual &amp; Returns'!$C$11+E78)),0)</f>
        <v>0</v>
      </c>
      <c r="F79" s="51">
        <f>IF(AND(F$2&gt;'1. Inputs'!$B$62,F75&gt;0),-MIN(F75,MAX(0,'4. Annual &amp; Returns'!$C$11+F78)),0)</f>
        <v>0</v>
      </c>
      <c r="G79" s="51">
        <f>IF(AND(G$2&gt;'1. Inputs'!$B$62,G75&gt;0),-MIN(G75,MAX(0,'4. Annual &amp; Returns'!$C$11+G78)),0)</f>
        <v>0</v>
      </c>
      <c r="H79" s="51">
        <f>IF(AND(H$2&gt;'1. Inputs'!$B$62,H75&gt;0),-MIN(H75,MAX(0,'4. Annual &amp; Returns'!$C$11+H78)),0)</f>
        <v>0</v>
      </c>
      <c r="I79" s="51">
        <f>IF(AND(I$2&gt;'1. Inputs'!$B$62,I75&gt;0),-MIN(I75,MAX(0,'4. Annual &amp; Returns'!$C$11+I78)),0)</f>
        <v>0</v>
      </c>
      <c r="J79" s="51">
        <f>IF(AND(J$2&gt;'1. Inputs'!$B$62,J75&gt;0),-MIN(J75,MAX(0,'4. Annual &amp; Returns'!$C$11+J78)),0)</f>
        <v>0</v>
      </c>
      <c r="K79" s="51">
        <f>IF(AND(K$2&gt;'1. Inputs'!$B$62,K75&gt;0),-MIN(K75,MAX(0,'4. Annual &amp; Returns'!$C$11+K78)),0)</f>
        <v>0</v>
      </c>
      <c r="L79" s="51">
        <f>IF(AND(L$2&gt;'1. Inputs'!$B$62,L75&gt;0),-MIN(L75,MAX(0,'4. Annual &amp; Returns'!$C$11+L78)),0)</f>
        <v>0</v>
      </c>
      <c r="M79" s="51">
        <f>IF(AND(M$2&gt;'1. Inputs'!$B$62,M75&gt;0),-MIN(M75,MAX(0,'4. Annual &amp; Returns'!$C$11+M78)),0)</f>
        <v>0</v>
      </c>
      <c r="N79" s="51">
        <f>IF(AND(N$2&gt;'1. Inputs'!$B$62,N75&gt;0),-MIN(N75,MAX(0,'4. Annual &amp; Returns'!$C$11+N78)),0)</f>
        <v>0</v>
      </c>
      <c r="O79" s="51">
        <f>IF(AND(O$2&gt;'1. Inputs'!$B$62,O75&gt;0),-MIN(O75,MAX(0,'4. Annual &amp; Returns'!$C$11+O78)),0)</f>
        <v>0</v>
      </c>
      <c r="P79" s="51">
        <f>IF(AND(P$2&gt;'1. Inputs'!$B$62,P75&gt;0),-MIN(P75,MAX(0,'4. Annual &amp; Returns'!$C$11+P78)),0)</f>
        <v>0</v>
      </c>
      <c r="Q79" s="51">
        <f>IF(AND(Q$2&gt;'1. Inputs'!$B$62,Q75&gt;0),-MIN(Q75,MAX(0,'4. Annual &amp; Returns'!$C$11+Q78)),0)</f>
        <v>0</v>
      </c>
      <c r="R79" s="51">
        <f>IF(AND(R$2&gt;'1. Inputs'!$B$62,R75&gt;0),-MIN(R75,MAX(0,'4. Annual &amp; Returns'!$C$11+R78)),0)</f>
        <v>0</v>
      </c>
      <c r="S79" s="51">
        <f>IF(AND(S$2&gt;'1. Inputs'!$B$62,S75&gt;0),-MIN(S75,MAX(0,'4. Annual &amp; Returns'!$C$11+S78)),0)</f>
        <v>0</v>
      </c>
      <c r="T79" s="51">
        <f>IF(AND(T$2&gt;'1. Inputs'!$B$62,T75&gt;0),-MIN(T75,MAX(0,'4. Annual &amp; Returns'!$C$11+T78)),0)</f>
        <v>0</v>
      </c>
      <c r="U79" s="51">
        <f>IF(AND(U$2&gt;'1. Inputs'!$B$62,U75&gt;0),-MIN(U75,MAX(0,'4. Annual &amp; Returns'!$C$11+U78)),0)</f>
        <v>0</v>
      </c>
      <c r="V79" s="51">
        <f>IF(AND(V$2&gt;'1. Inputs'!$B$62,V75&gt;0),-MIN(V75,MAX(0,'4. Annual &amp; Returns'!$C$11+V78)),0)</f>
        <v>0</v>
      </c>
      <c r="W79" s="51">
        <f>IF(AND(W$2&gt;'1. Inputs'!$B$62,W75&gt;0),-MIN(W75,MAX(0,'4. Annual &amp; Returns'!$C$11+W78)),0)</f>
        <v>0</v>
      </c>
      <c r="X79" s="51">
        <f>IF(AND(X$2&gt;'1. Inputs'!$B$62,X75&gt;0),-MIN(X75,MAX(0,'4. Annual &amp; Returns'!$C$11+X78)),0)</f>
        <v>0</v>
      </c>
      <c r="Y79" s="51">
        <f>IF(AND(Y$2&gt;'1. Inputs'!$B$62,Y75&gt;0),-MIN(Y75,MAX(0,'4. Annual &amp; Returns'!$C$11+Y78)),0)</f>
        <v>0</v>
      </c>
      <c r="Z79" s="51">
        <f>IF(AND(Z$2&gt;'1. Inputs'!$B$62,Z75&gt;0),-MIN(Z75,MAX(0,'4. Annual &amp; Returns'!$C$11+Z78)),0)</f>
        <v>0</v>
      </c>
      <c r="AA79" s="51">
        <f>IF(AND(AA$2&gt;'1. Inputs'!$B$62,AA75&gt;0),-MIN(AA75,MAX(0,'4. Annual &amp; Returns'!$C$11+AA78)),0)</f>
        <v>0</v>
      </c>
      <c r="AB79" s="51">
        <f>IF(AND(AB$2&gt;'1. Inputs'!$B$62,AB75&gt;0),-MIN(AB75,MAX(0,'4. Annual &amp; Returns'!$C$11+AB78)),0)</f>
        <v>0</v>
      </c>
      <c r="AC79" s="51">
        <f>IF(AND(AC$2&gt;'1. Inputs'!$B$62,AC75&gt;0),-MIN(AC75,MAX(0,'4. Annual &amp; Returns'!$C$11+AC78)),0)</f>
        <v>0</v>
      </c>
      <c r="AD79" s="51">
        <f>IF(AND(AD$2&gt;'1. Inputs'!$B$62,AD75&gt;0),-MIN(AD75,MAX(0,'4. Annual &amp; Returns'!$C$11+AD78)),0)</f>
        <v>0</v>
      </c>
      <c r="AE79" s="51">
        <f>IF(AND(AE$2&gt;'1. Inputs'!$B$62,AE75&gt;0),-MIN(AE75,MAX(0,'4. Annual &amp; Returns'!$C$11+AE78)),0)</f>
        <v>0</v>
      </c>
      <c r="AF79" s="51">
        <f>IF(AND(AF$2&gt;'1. Inputs'!$B$62,AF75&gt;0),-MIN(AF75,MAX(0,'4. Annual &amp; Returns'!$C$11+AF78)),0)</f>
        <v>0</v>
      </c>
      <c r="AG79" s="51">
        <f>IF(AND(AG$2&gt;'1. Inputs'!$B$62,AG75&gt;0),-MIN(AG75,MAX(0,'4. Annual &amp; Returns'!$C$11+AG78)),0)</f>
        <v>0</v>
      </c>
      <c r="AH79" s="51">
        <f>IF(AND(AH$2&gt;'1. Inputs'!$B$62,AH75&gt;0),-MIN(AH75,MAX(0,'4. Annual &amp; Returns'!$C$11+AH78)),0)</f>
        <v>0</v>
      </c>
      <c r="AI79" s="51">
        <f>IF(AND(AI$2&gt;'1. Inputs'!$B$62,AI75&gt;0),-MIN(AI75,MAX(0,'4. Annual &amp; Returns'!$C$11+AI78)),0)</f>
        <v>0</v>
      </c>
      <c r="AJ79" s="51">
        <f>IF(AND(AJ$2&gt;'1. Inputs'!$B$62,AJ75&gt;0),-MIN(AJ75,MAX(0,'4. Annual &amp; Returns'!$C$11+AJ78)),0)</f>
        <v>0</v>
      </c>
      <c r="AK79" s="51">
        <f>IF(AND(AK$2&gt;'1. Inputs'!$B$62,AK75&gt;0),-MIN(AK75,MAX(0,'4. Annual &amp; Returns'!$C$11+AK78)),0)</f>
        <v>0</v>
      </c>
      <c r="AL79" s="51">
        <f>IF(AND(AL$2&gt;'1. Inputs'!$B$62,AL75&gt;0),-MIN(AL75,MAX(0,'4. Annual &amp; Returns'!$C$11+AL78)),0)</f>
        <v>0</v>
      </c>
      <c r="AM79" s="51">
        <f>IF(AND(AM$2&gt;'1. Inputs'!$B$62,AM75&gt;0),-MIN(AM75,MAX(0,'4. Annual &amp; Returns'!$C$11+AM78)),0)</f>
        <v>0</v>
      </c>
      <c r="AN79" s="51">
        <f>IF(AND(AN$2&gt;'1. Inputs'!$B$62,AN75&gt;0),-MIN(AN75,MAX(0,'4. Annual &amp; Returns'!$C$11+AN78)),0)</f>
        <v>0</v>
      </c>
      <c r="AO79" s="51">
        <f>IF(AND(AO$2&gt;'1. Inputs'!$B$62,AO75&gt;0),-MIN(AO75,MAX(0,'4. Annual &amp; Returns'!$C$11+AO78)),0)</f>
        <v>0</v>
      </c>
      <c r="AP79" s="51">
        <f>IF(AND(AP$2&gt;'1. Inputs'!$B$62,AP75&gt;0),-MIN(AP75,MAX(0,'4. Annual &amp; Returns'!$C$11+AP78)),0)</f>
        <v>0</v>
      </c>
      <c r="AQ79" s="51">
        <f>IF(AND(AQ$2&gt;'1. Inputs'!$B$62,AQ75&gt;0),-MIN(AQ75,MAX(0,'4. Annual &amp; Returns'!$C$11+AQ78)),0)</f>
        <v>0</v>
      </c>
      <c r="AR79" s="51">
        <f>IF(AND(AR$2&gt;'1. Inputs'!$B$62,AR75&gt;0),-MIN(AR75,MAX(0,'4. Annual &amp; Returns'!$C$11+AR78)),0)</f>
        <v>0</v>
      </c>
      <c r="AS79" s="51">
        <f>IF(AND(AS$2&gt;'1. Inputs'!$B$62,AS75&gt;0),-MIN(AS75,MAX(0,'4. Annual &amp; Returns'!$C$11+AS78)),0)</f>
        <v>0</v>
      </c>
      <c r="AT79" s="51">
        <f>IF(AND(AT$2&gt;'1. Inputs'!$B$62,AT75&gt;0),-MIN(AT75,MAX(0,'4. Annual &amp; Returns'!$C$11+AT78)),0)</f>
        <v>0</v>
      </c>
      <c r="AU79" s="51">
        <f>IF(AND(AU$2&gt;'1. Inputs'!$B$62,AU75&gt;0),-MIN(AU75,MAX(0,'4. Annual &amp; Returns'!$C$11+AU78)),0)</f>
        <v>0</v>
      </c>
      <c r="AV79" s="51">
        <f>IF(AND(AV$2&gt;'1. Inputs'!$B$62,AV75&gt;0),-MIN(AV75,MAX(0,'4. Annual &amp; Returns'!$C$11+AV78)),0)</f>
        <v>0</v>
      </c>
      <c r="AW79" s="51">
        <f>IF(AND(AW$2&gt;'1. Inputs'!$B$62,AW75&gt;0),-MIN(AW75,MAX(0,'4. Annual &amp; Returns'!$C$11+AW78)),0)</f>
        <v>0</v>
      </c>
      <c r="AX79" s="51">
        <f>IF(AND(AX$2&gt;'1. Inputs'!$B$62,AX75&gt;0),-MIN(AX75,MAX(0,'4. Annual &amp; Returns'!$C$11+AX78)),0)</f>
        <v>0</v>
      </c>
      <c r="AY79" s="51">
        <f>IF(AND(AY$2&gt;'1. Inputs'!$B$62,AY75&gt;0),-MIN(AY75,MAX(0,'4. Annual &amp; Returns'!$C$11+AY78)),0)</f>
        <v>0</v>
      </c>
      <c r="AZ79" s="51">
        <f>IF(AND(AZ$2&gt;'1. Inputs'!$B$62,AZ75&gt;0),-MIN(AZ75,MAX(0,'4. Annual &amp; Returns'!$C$11+AZ78)),0)</f>
        <v>-15057.627849498793</v>
      </c>
      <c r="BA79" s="51">
        <f>IF(AND(BA$2&gt;'1. Inputs'!$B$62,BA75&gt;0),-MIN(BA75,MAX(0,'4. Annual &amp; Returns'!$C$11+BA78)),0)</f>
        <v>-15136.052994548263</v>
      </c>
      <c r="BB79" s="51">
        <f>IF(AND(BB$2&gt;'1. Inputs'!$B$62,BB75&gt;0),-MIN(BB75,MAX(0,'4. Annual &amp; Returns'!$C$11+BB78)),0)</f>
        <v>-15214.886603894869</v>
      </c>
      <c r="BC79" s="51">
        <f>IF(AND(BC$2&gt;'1. Inputs'!$B$62,BC75&gt;0),-MIN(BC75,MAX(0,'4. Annual &amp; Returns'!$C$11+BC78)),0)</f>
        <v>-15294.130804956825</v>
      </c>
      <c r="BD79" s="51">
        <f>IF(AND(BD$2&gt;'1. Inputs'!$B$62,BD75&gt;0),-MIN(BD75,MAX(0,'4. Annual &amp; Returns'!$C$11+BD78)),0)</f>
        <v>-15373.787736232633</v>
      </c>
      <c r="BE79" s="51">
        <f>IF(AND(BE$2&gt;'1. Inputs'!$B$62,BE75&gt;0),-MIN(BE75,MAX(0,'4. Annual &amp; Returns'!$C$11+BE78)),0)</f>
        <v>-15453.85954735885</v>
      </c>
      <c r="BF79" s="51">
        <f>IF(AND(BF$2&gt;'1. Inputs'!$B$62,BF75&gt;0),-MIN(BF75,MAX(0,'4. Annual &amp; Returns'!$C$11+BF78)),0)</f>
        <v>-15534.348399168004</v>
      </c>
      <c r="BG79" s="51">
        <f>IF(AND(BG$2&gt;'1. Inputs'!$B$62,BG75&gt;0),-MIN(BG75,MAX(0,'4. Annual &amp; Returns'!$C$11+BG78)),0)</f>
        <v>-15615.256463747006</v>
      </c>
      <c r="BH79" s="51">
        <f>IF(AND(BH$2&gt;'1. Inputs'!$B$62,BH75&gt;0),-MIN(BH75,MAX(0,'4. Annual &amp; Returns'!$C$11+BH78)),0)</f>
        <v>-15696.585924495688</v>
      </c>
      <c r="BI79" s="51">
        <f>IF(AND(BI$2&gt;'1. Inputs'!$B$62,BI75&gt;0),-MIN(BI75,MAX(0,'4. Annual &amp; Returns'!$C$11+BI78)),0)</f>
        <v>-15778.338976185769</v>
      </c>
      <c r="BJ79" s="51">
        <f>IF(AND(BJ$2&gt;'1. Inputs'!$B$62,BJ75&gt;0),-MIN(BJ75,MAX(0,'4. Annual &amp; Returns'!$C$11+BJ78)),0)</f>
        <v>-15860.51782502007</v>
      </c>
      <c r="BK79" s="51">
        <f>IF(AND(BK$2&gt;'1. Inputs'!$B$62,BK75&gt;0),-MIN(BK75,MAX(0,'4. Annual &amp; Returns'!$C$11+BK78)),0)</f>
        <v>-15943.124688692049</v>
      </c>
      <c r="BL79" s="51">
        <f>IF(AND(BL$2&gt;'1. Inputs'!$B$62,BL75&gt;0),-MIN(BL75,MAX(0,'4. Annual &amp; Returns'!$C$11+BL78)),0)</f>
        <v>-16026.16179644566</v>
      </c>
      <c r="BM79" s="51">
        <f>IF(AND(BM$2&gt;'1. Inputs'!$B$62,BM75&gt;0),-MIN(BM75,MAX(0,'4. Annual &amp; Returns'!$C$11+BM78)),0)</f>
        <v>-16109.631389135473</v>
      </c>
      <c r="BN79" s="51">
        <f>IF(AND(BN$2&gt;'1. Inputs'!$B$62,BN75&gt;0),-MIN(BN75,MAX(0,'4. Annual &amp; Returns'!$C$11+BN78)),0)</f>
        <v>-16193.535719287225</v>
      </c>
      <c r="BO79" s="51">
        <f>IF(AND(BO$2&gt;'1. Inputs'!$B$62,BO75&gt;0),-MIN(BO75,MAX(0,'4. Annual &amp; Returns'!$C$11+BO78)),0)</f>
        <v>-16277.87705115851</v>
      </c>
      <c r="BP79" s="51">
        <f>IF(AND(BP$2&gt;'1. Inputs'!$B$62,BP75&gt;0),-MIN(BP75,MAX(0,'4. Annual &amp; Returns'!$C$11+BP78)),0)</f>
        <v>-16362.657660799952</v>
      </c>
      <c r="BQ79" s="51">
        <f>IF(AND(BQ$2&gt;'1. Inputs'!$B$62,BQ75&gt;0),-MIN(BQ75,MAX(0,'4. Annual &amp; Returns'!$C$11+BQ78)),0)</f>
        <v>-16447.879836116619</v>
      </c>
      <c r="BR79" s="51">
        <f>IF(AND(BR$2&gt;'1. Inputs'!$B$62,BR75&gt;0),-MIN(BR75,MAX(0,'4. Annual &amp; Returns'!$C$11+BR78)),0)</f>
        <v>-16533.545876929718</v>
      </c>
      <c r="BS79" s="51">
        <f>IF(AND(BS$2&gt;'1. Inputs'!$B$62,BS75&gt;0),-MIN(BS75,MAX(0,'4. Annual &amp; Returns'!$C$11+BS78)),0)</f>
        <v>-16619.658095038729</v>
      </c>
      <c r="BT79" s="51">
        <f>IF(AND(BT$2&gt;'1. Inputs'!$B$62,BT75&gt;0),-MIN(BT75,MAX(0,'4. Annual &amp; Returns'!$C$11+BT78)),0)</f>
        <v>-16706.218814283726</v>
      </c>
      <c r="BU79" s="51">
        <f>IF(AND(BU$2&gt;'1. Inputs'!$B$62,BU75&gt;0),-MIN(BU75,MAX(0,'4. Annual &amp; Returns'!$C$11+BU78)),0)</f>
        <v>-16793.230370608122</v>
      </c>
      <c r="BV79" s="51">
        <f>IF(AND(BV$2&gt;'1. Inputs'!$B$62,BV75&gt;0),-MIN(BV75,MAX(0,'4. Annual &amp; Returns'!$C$11+BV78)),0)</f>
        <v>-16880.695112121699</v>
      </c>
      <c r="BW79" s="51">
        <f>IF(AND(BW$2&gt;'1. Inputs'!$B$62,BW75&gt;0),-MIN(BW75,MAX(0,'4. Annual &amp; Returns'!$C$11+BW78)),0)</f>
        <v>-16968.615399164002</v>
      </c>
      <c r="BX79" s="51">
        <f>IF(AND(BX$2&gt;'1. Inputs'!$B$62,BX75&gt;0),-MIN(BX75,MAX(0,'4. Annual &amp; Returns'!$C$11+BX78)),0)</f>
        <v>-17056.993604367977</v>
      </c>
      <c r="BY79" s="51">
        <f>IF(AND(BY$2&gt;'1. Inputs'!$B$62,BY75&gt;0),-MIN(BY75,MAX(0,'4. Annual &amp; Returns'!$C$11+BY78)),0)</f>
        <v>-17145.832112724056</v>
      </c>
      <c r="BZ79" s="51">
        <f>IF(AND(BZ$2&gt;'1. Inputs'!$B$62,BZ75&gt;0),-MIN(BZ75,MAX(0,'4. Annual &amp; Returns'!$C$11+BZ78)),0)</f>
        <v>-17235.133321644498</v>
      </c>
      <c r="CA79" s="51">
        <f>IF(AND(CA$2&gt;'1. Inputs'!$B$62,CA75&gt;0),-MIN(CA75,MAX(0,'4. Annual &amp; Returns'!$C$11+CA78)),0)</f>
        <v>-17324.89964102806</v>
      </c>
      <c r="CB79" s="51">
        <f>IF(AND(CB$2&gt;'1. Inputs'!$B$62,CB75&gt;0),-MIN(CB75,MAX(0,'4. Annual &amp; Returns'!$C$11+CB78)),0)</f>
        <v>-17415.133493325084</v>
      </c>
      <c r="CC79" s="51">
        <f>IF(AND(CC$2&gt;'1. Inputs'!$B$62,CC75&gt;0),-MIN(CC75,MAX(0,'4. Annual &amp; Returns'!$C$11+CC78)),0)</f>
        <v>-17505.837313602817</v>
      </c>
      <c r="CD79" s="51">
        <f>IF(AND(CD$2&gt;'1. Inputs'!$B$62,CD75&gt;0),-MIN(CD75,MAX(0,'4. Annual &amp; Returns'!$C$11+CD78)),0)</f>
        <v>-17597.013549611169</v>
      </c>
      <c r="CE79" s="51">
        <f>IF(AND(CE$2&gt;'1. Inputs'!$B$62,CE75&gt;0),-MIN(CE75,MAX(0,'4. Annual &amp; Returns'!$C$11+CE78)),0)</f>
        <v>-17688.664661848721</v>
      </c>
      <c r="CF79" s="51">
        <f>IF(AND(CF$2&gt;'1. Inputs'!$B$62,CF75&gt;0),-MIN(CF75,MAX(0,'4. Annual &amp; Returns'!$C$11+CF78)),0)</f>
        <v>-17780.793123629184</v>
      </c>
      <c r="CG79" s="51">
        <f>IF(AND(CG$2&gt;'1. Inputs'!$B$62,CG75&gt;0),-MIN(CG75,MAX(0,'4. Annual &amp; Returns'!$C$11+CG78)),0)</f>
        <v>-17873.40142114809</v>
      </c>
      <c r="CH79" s="51">
        <f>IF(AND(CH$2&gt;'1. Inputs'!$B$62,CH75&gt;0),-MIN(CH75,MAX(0,'4. Annual &amp; Returns'!$C$11+CH78)),0)</f>
        <v>-17966.492053549904</v>
      </c>
      <c r="CI79" s="51">
        <f>IF(AND(CI$2&gt;'1. Inputs'!$B$62,CI75&gt;0),-MIN(CI75,MAX(0,'4. Annual &amp; Returns'!$C$11+CI78)),0)</f>
        <v>-18060.067532995476</v>
      </c>
      <c r="CJ79" s="51">
        <f>IF(AND(CJ$2&gt;'1. Inputs'!$B$62,CJ75&gt;0),-MIN(CJ75,MAX(0,'4. Annual &amp; Returns'!$C$11+CJ78)),0)</f>
        <v>-18154.130384729826</v>
      </c>
      <c r="CK79" s="51">
        <f>IF(AND(CK$2&gt;'1. Inputs'!$B$62,CK75&gt;0),-MIN(CK75,MAX(0,'4. Annual &amp; Returns'!$C$11+CK78)),0)</f>
        <v>-18248.683147150296</v>
      </c>
      <c r="CL79" s="51">
        <f>IF(AND(CL$2&gt;'1. Inputs'!$B$62,CL75&gt;0),-MIN(CL75,MAX(0,'4. Annual &amp; Returns'!$C$11+CL78)),0)</f>
        <v>-18343.72837187504</v>
      </c>
      <c r="CM79" s="51">
        <f>IF(AND(CM$2&gt;'1. Inputs'!$B$62,CM75&gt;0),-MIN(CM75,MAX(0,'4. Annual &amp; Returns'!$C$11+CM78)),0)</f>
        <v>-18439.268623811891</v>
      </c>
      <c r="CN79" s="51">
        <f>IF(AND(CN$2&gt;'1. Inputs'!$B$62,CN75&gt;0),-MIN(CN75,MAX(0,'4. Annual &amp; Returns'!$C$11+CN78)),0)</f>
        <v>-18535.306481227577</v>
      </c>
      <c r="CO79" s="51">
        <f>IF(AND(CO$2&gt;'1. Inputs'!$B$62,CO75&gt;0),-MIN(CO75,MAX(0,'4. Annual &amp; Returns'!$C$11+CO78)),0)</f>
        <v>-18631.844535817305</v>
      </c>
      <c r="CP79" s="51">
        <f>IF(AND(CP$2&gt;'1. Inputs'!$B$62,CP75&gt;0),-MIN(CP75,MAX(0,'4. Annual &amp; Returns'!$C$11+CP78)),0)</f>
        <v>-18728.885392774682</v>
      </c>
      <c r="CQ79" s="51">
        <f>IF(AND(CQ$2&gt;'1. Inputs'!$B$62,CQ75&gt;0),-MIN(CQ75,MAX(0,'4. Annual &amp; Returns'!$C$11+CQ78)),0)</f>
        <v>-18826.431670862046</v>
      </c>
      <c r="CR79" s="51">
        <f>IF(AND(CR$2&gt;'1. Inputs'!$B$62,CR75&gt;0),-MIN(CR75,MAX(0,'4. Annual &amp; Returns'!$C$11+CR78)),0)</f>
        <v>-18924.486002481113</v>
      </c>
      <c r="CS79" s="51">
        <f>IF(AND(CS$2&gt;'1. Inputs'!$B$62,CS75&gt;0),-MIN(CS75,MAX(0,'4. Annual &amp; Returns'!$C$11+CS78)),0)</f>
        <v>-19023.051033744036</v>
      </c>
      <c r="CT79" s="51">
        <f>IF(AND(CT$2&gt;'1. Inputs'!$B$62,CT75&gt;0),-MIN(CT75,MAX(0,'4. Annual &amp; Returns'!$C$11+CT78)),0)</f>
        <v>-19122.129424544786</v>
      </c>
      <c r="CU79" s="51">
        <f>IF(AND(CU$2&gt;'1. Inputs'!$B$62,CU75&gt;0),-MIN(CU75,MAX(0,'4. Annual &amp; Returns'!$C$11+CU78)),0)</f>
        <v>-19221.723848630958</v>
      </c>
      <c r="CV79" s="51">
        <f>IF(AND(CV$2&gt;'1. Inputs'!$B$62,CV75&gt;0),-MIN(CV75,MAX(0,'4. Annual &amp; Returns'!$C$11+CV78)),0)</f>
        <v>-19321.836993675912</v>
      </c>
      <c r="CW79" s="51">
        <f>IF(AND(CW$2&gt;'1. Inputs'!$B$62,CW75&gt;0),-MIN(CW75,MAX(0,'4. Annual &amp; Returns'!$C$11+CW78)),0)</f>
        <v>-19422.471561351304</v>
      </c>
      <c r="CX79" s="51">
        <f>IF(AND(CX$2&gt;'1. Inputs'!$B$62,CX75&gt;0),-MIN(CX75,MAX(0,'4. Annual &amp; Returns'!$C$11+CX78)),0)</f>
        <v>-19523.630267400011</v>
      </c>
      <c r="CY79" s="51">
        <f>IF(AND(CY$2&gt;'1. Inputs'!$B$62,CY75&gt;0),-MIN(CY75,MAX(0,'4. Annual &amp; Returns'!$C$11+CY78)),0)</f>
        <v>-19625.315841709387</v>
      </c>
      <c r="CZ79" s="51">
        <f>IF(AND(CZ$2&gt;'1. Inputs'!$B$62,CZ75&gt;0),-MIN(CZ75,MAX(0,'4. Annual &amp; Returns'!$C$11+CZ78)),0)</f>
        <v>-19727.531028384961</v>
      </c>
      <c r="DA79" s="51">
        <f>IF(AND(DA$2&gt;'1. Inputs'!$B$62,DA75&gt;0),-MIN(DA75,MAX(0,'4. Annual &amp; Returns'!$C$11+DA78)),0)</f>
        <v>-19830.278585824468</v>
      </c>
      <c r="DB79" s="51">
        <f>IF(AND(DB$2&gt;'1. Inputs'!$B$62,DB75&gt;0),-MIN(DB75,MAX(0,'4. Annual &amp; Returns'!$C$11+DB78)),0)</f>
        <v>-19933.561286792305</v>
      </c>
      <c r="DC79" s="51">
        <f>IF(AND(DC$2&gt;'1. Inputs'!$B$62,DC75&gt;0),-MIN(DC75,MAX(0,'4. Annual &amp; Returns'!$C$11+DC78)),0)</f>
        <v>-20037.38191849435</v>
      </c>
      <c r="DD79" s="51">
        <f>IF(AND(DD$2&gt;'1. Inputs'!$B$62,DD75&gt;0),-MIN(DD75,MAX(0,'4. Annual &amp; Returns'!$C$11+DD78)),0)</f>
        <v>-20141.743282653166</v>
      </c>
      <c r="DE79" s="51">
        <f>IF(AND(DE$2&gt;'1. Inputs'!$B$62,DE75&gt;0),-MIN(DE75,MAX(0,'4. Annual &amp; Returns'!$C$11+DE78)),0)</f>
        <v>-20246.648195583657</v>
      </c>
      <c r="DF79" s="51">
        <f>IF(AND(DF$2&gt;'1. Inputs'!$B$62,DF75&gt;0),-MIN(DF75,MAX(0,'4. Annual &amp; Returns'!$C$11+DF78)),0)</f>
        <v>-20352.099488268985</v>
      </c>
      <c r="DG79" s="51">
        <f>IF(AND(DG$2&gt;'1. Inputs'!$B$62,DG75&gt;0),-MIN(DG75,MAX(0,'4. Annual &amp; Returns'!$C$11+DG78)),0)</f>
        <v>-20458.100006437053</v>
      </c>
      <c r="DH79" s="51">
        <f>IF(AND(DH$2&gt;'1. Inputs'!$B$62,DH75&gt;0),-MIN(DH75,MAX(0,'4. Annual &amp; Returns'!$C$11+DH78)),0)</f>
        <v>-20564.652610637248</v>
      </c>
      <c r="DI79" s="51">
        <f>IF(AND(DI$2&gt;'1. Inputs'!$B$62,DI75&gt;0),-MIN(DI75,MAX(0,'4. Annual &amp; Returns'!$C$11+DI78)),0)</f>
        <v>-20671.76017631765</v>
      </c>
      <c r="DJ79" s="51">
        <f>IF(AND(DJ$2&gt;'1. Inputs'!$B$62,DJ75&gt;0),-MIN(DJ75,MAX(0,'4. Annual &amp; Returns'!$C$11+DJ78)),0)</f>
        <v>-20779.425593902641</v>
      </c>
      <c r="DK79" s="51">
        <f>IF(AND(DK$2&gt;'1. Inputs'!$B$62,DK75&gt;0),-MIN(DK75,MAX(0,'4. Annual &amp; Returns'!$C$11+DK78)),0)</f>
        <v>-20887.651768870885</v>
      </c>
      <c r="DL79" s="51">
        <f>IF(AND(DL$2&gt;'1. Inputs'!$B$62,DL75&gt;0),-MIN(DL75,MAX(0,'4. Annual &amp; Returns'!$C$11+DL78)),0)</f>
        <v>-20996.44162183375</v>
      </c>
      <c r="DM79" s="51">
        <f>IF(AND(DM$2&gt;'1. Inputs'!$B$62,DM75&gt;0),-MIN(DM75,MAX(0,'4. Annual &amp; Returns'!$C$11+DM78)),0)</f>
        <v>-21105.798088614138</v>
      </c>
      <c r="DN79" s="51">
        <f>IF(AND(DN$2&gt;'1. Inputs'!$B$62,DN75&gt;0),-MIN(DN75,MAX(0,'4. Annual &amp; Returns'!$C$11+DN78)),0)</f>
        <v>-21215.724120325671</v>
      </c>
      <c r="DO79" s="51">
        <f>IF(AND(DO$2&gt;'1. Inputs'!$B$62,DO75&gt;0),-MIN(DO75,MAX(0,'4. Annual &amp; Returns'!$C$11+DO78)),0)</f>
        <v>-21326.222683452368</v>
      </c>
      <c r="DP79" s="51">
        <f>IF(AND(DP$2&gt;'1. Inputs'!$B$62,DP75&gt;0),-MIN(DP75,MAX(0,'4. Annual &amp; Returns'!$C$11+DP78)),0)</f>
        <v>-21437.296759928686</v>
      </c>
      <c r="DQ79" s="51">
        <f>IF(AND(DQ$2&gt;'1. Inputs'!$B$62,DQ75&gt;0),-MIN(DQ75,MAX(0,'4. Annual &amp; Returns'!$C$11+DQ78)),0)</f>
        <v>-21548.949347219983</v>
      </c>
      <c r="DR79" s="51">
        <f>IF(AND(DR$2&gt;'1. Inputs'!$B$62,DR75&gt;0),-MIN(DR75,MAX(0,'4. Annual &amp; Returns'!$C$11+DR78)),0)</f>
        <v>-21661.183458403422</v>
      </c>
      <c r="DS79" s="51">
        <f>IF(AND(DS$2&gt;'1. Inputs'!$B$62,DS75&gt;0),-MIN(DS75,MAX(0,'4. Annual &amp; Returns'!$C$11+DS78)),0)</f>
        <v>-21774.002122249272</v>
      </c>
      <c r="DT79" s="51">
        <f>IF(AND(DT$2&gt;'1. Inputs'!$B$62,DT75&gt;0),-MIN(DT75,MAX(0,'4. Annual &amp; Returns'!$C$11+DT78)),0)</f>
        <v>0</v>
      </c>
      <c r="DU79" s="51">
        <f>IF(AND(DU$2&gt;'1. Inputs'!$B$62,DU75&gt;0),-MIN(DU75,MAX(0,'4. Annual &amp; Returns'!$C$11+DU78)),0)</f>
        <v>0</v>
      </c>
      <c r="DV79" s="51">
        <f>IF(AND(DV$2&gt;'1. Inputs'!$B$62,DV75&gt;0),-MIN(DV75,MAX(0,'4. Annual &amp; Returns'!$C$11+DV78)),0)</f>
        <v>0</v>
      </c>
      <c r="DW79" s="51">
        <f>IF(AND(DW$2&gt;'1. Inputs'!$B$62,DW75&gt;0),-MIN(DW75,MAX(0,'4. Annual &amp; Returns'!$C$11+DW78)),0)</f>
        <v>0</v>
      </c>
      <c r="DX79" s="51">
        <f>IF(AND(DX$2&gt;'1. Inputs'!$B$62,DX75&gt;0),-MIN(DX75,MAX(0,'4. Annual &amp; Returns'!$C$11+DX78)),0)</f>
        <v>0</v>
      </c>
      <c r="DY79" s="51">
        <f>IF(AND(DY$2&gt;'1. Inputs'!$B$62,DY75&gt;0),-MIN(DY75,MAX(0,'4. Annual &amp; Returns'!$C$11+DY78)),0)</f>
        <v>0</v>
      </c>
      <c r="DZ79" s="51">
        <f>IF(AND(DZ$2&gt;'1. Inputs'!$B$62,DZ75&gt;0),-MIN(DZ75,MAX(0,'4. Annual &amp; Returns'!$C$11+DZ78)),0)</f>
        <v>0</v>
      </c>
      <c r="EA79" s="51">
        <f>IF(AND(EA$2&gt;'1. Inputs'!$B$62,EA75&gt;0),-MIN(EA75,MAX(0,'4. Annual &amp; Returns'!$C$11+EA78)),0)</f>
        <v>0</v>
      </c>
      <c r="EB79" s="51">
        <f>IF(AND(EB$2&gt;'1. Inputs'!$B$62,EB75&gt;0),-MIN(EB75,MAX(0,'4. Annual &amp; Returns'!$C$11+EB78)),0)</f>
        <v>0</v>
      </c>
      <c r="EC79" s="51">
        <f>IF(AND(EC$2&gt;'1. Inputs'!$B$62,EC75&gt;0),-MIN(EC75,MAX(0,'4. Annual &amp; Returns'!$C$11+EC78)),0)</f>
        <v>0</v>
      </c>
      <c r="ED79" s="51">
        <f>IF(AND(ED$2&gt;'1. Inputs'!$B$62,ED75&gt;0),-MIN(ED75,MAX(0,'4. Annual &amp; Returns'!$C$11+ED78)),0)</f>
        <v>0</v>
      </c>
      <c r="EE79" s="51">
        <f>IF(AND(EE$2&gt;'1. Inputs'!$B$62,EE75&gt;0),-MIN(EE75,MAX(0,'4. Annual &amp; Returns'!$C$11+EE78)),0)</f>
        <v>0</v>
      </c>
    </row>
    <row r="80" spans="1:135" x14ac:dyDescent="0.25">
      <c r="A80" s="50" t="s">
        <v>263</v>
      </c>
      <c r="C80" s="51">
        <f>IF(C$2='1. Inputs'!$B$93,-(C75+C79),0)</f>
        <v>0</v>
      </c>
      <c r="D80" s="51">
        <f>IF(D$2='1. Inputs'!$B$93,-(D75+D79),0)</f>
        <v>0</v>
      </c>
      <c r="E80" s="51">
        <f>IF(E$2='1. Inputs'!$B$93,-(E75+E79),0)</f>
        <v>0</v>
      </c>
      <c r="F80" s="51">
        <f>IF(F$2='1. Inputs'!$B$93,-(F75+F79),0)</f>
        <v>0</v>
      </c>
      <c r="G80" s="51">
        <f>IF(G$2='1. Inputs'!$B$93,-(G75+G79),0)</f>
        <v>0</v>
      </c>
      <c r="H80" s="51">
        <f>IF(H$2='1. Inputs'!$B$93,-(H75+H79),0)</f>
        <v>0</v>
      </c>
      <c r="I80" s="51">
        <f>IF(I$2='1. Inputs'!$B$93,-(I75+I79),0)</f>
        <v>0</v>
      </c>
      <c r="J80" s="51">
        <f>IF(J$2='1. Inputs'!$B$93,-(J75+J79),0)</f>
        <v>0</v>
      </c>
      <c r="K80" s="51">
        <f>IF(K$2='1. Inputs'!$B$93,-(K75+K79),0)</f>
        <v>0</v>
      </c>
      <c r="L80" s="51">
        <f>IF(L$2='1. Inputs'!$B$93,-(L75+L79),0)</f>
        <v>0</v>
      </c>
      <c r="M80" s="51">
        <f>IF(M$2='1. Inputs'!$B$93,-(M75+M79),0)</f>
        <v>0</v>
      </c>
      <c r="N80" s="51">
        <f>IF(N$2='1. Inputs'!$B$93,-(N75+N79),0)</f>
        <v>0</v>
      </c>
      <c r="O80" s="51">
        <f>IF(O$2='1. Inputs'!$B$93,-(O75+O79),0)</f>
        <v>0</v>
      </c>
      <c r="P80" s="51">
        <f>IF(P$2='1. Inputs'!$B$93,-(P75+P79),0)</f>
        <v>0</v>
      </c>
      <c r="Q80" s="51">
        <f>IF(Q$2='1. Inputs'!$B$93,-(Q75+Q79),0)</f>
        <v>0</v>
      </c>
      <c r="R80" s="51">
        <f>IF(R$2='1. Inputs'!$B$93,-(R75+R79),0)</f>
        <v>0</v>
      </c>
      <c r="S80" s="51">
        <f>IF(S$2='1. Inputs'!$B$93,-(S75+S79),0)</f>
        <v>0</v>
      </c>
      <c r="T80" s="51">
        <f>IF(T$2='1. Inputs'!$B$93,-(T75+T79),0)</f>
        <v>0</v>
      </c>
      <c r="U80" s="51">
        <f>IF(U$2='1. Inputs'!$B$93,-(U75+U79),0)</f>
        <v>0</v>
      </c>
      <c r="V80" s="51">
        <f>IF(V$2='1. Inputs'!$B$93,-(V75+V79),0)</f>
        <v>0</v>
      </c>
      <c r="W80" s="51">
        <f>IF(W$2='1. Inputs'!$B$93,-(W75+W79),0)</f>
        <v>0</v>
      </c>
      <c r="X80" s="51">
        <f>IF(X$2='1. Inputs'!$B$93,-(X75+X79),0)</f>
        <v>0</v>
      </c>
      <c r="Y80" s="51">
        <f>IF(Y$2='1. Inputs'!$B$93,-(Y75+Y79),0)</f>
        <v>0</v>
      </c>
      <c r="Z80" s="51">
        <f>IF(Z$2='1. Inputs'!$B$93,-(Z75+Z79),0)</f>
        <v>0</v>
      </c>
      <c r="AA80" s="51">
        <f>IF(AA$2='1. Inputs'!$B$93,-(AA75+AA79),0)</f>
        <v>0</v>
      </c>
      <c r="AB80" s="51">
        <f>IF(AB$2='1. Inputs'!$B$93,-(AB75+AB79),0)</f>
        <v>0</v>
      </c>
      <c r="AC80" s="51">
        <f>IF(AC$2='1. Inputs'!$B$93,-(AC75+AC79),0)</f>
        <v>0</v>
      </c>
      <c r="AD80" s="51">
        <f>IF(AD$2='1. Inputs'!$B$93,-(AD75+AD79),0)</f>
        <v>0</v>
      </c>
      <c r="AE80" s="51">
        <f>IF(AE$2='1. Inputs'!$B$93,-(AE75+AE79),0)</f>
        <v>0</v>
      </c>
      <c r="AF80" s="51">
        <f>IF(AF$2='1. Inputs'!$B$93,-(AF75+AF79),0)</f>
        <v>0</v>
      </c>
      <c r="AG80" s="51">
        <f>IF(AG$2='1. Inputs'!$B$93,-(AG75+AG79),0)</f>
        <v>0</v>
      </c>
      <c r="AH80" s="51">
        <f>IF(AH$2='1. Inputs'!$B$93,-(AH75+AH79),0)</f>
        <v>0</v>
      </c>
      <c r="AI80" s="51">
        <f>IF(AI$2='1. Inputs'!$B$93,-(AI75+AI79),0)</f>
        <v>0</v>
      </c>
      <c r="AJ80" s="51">
        <f>IF(AJ$2='1. Inputs'!$B$93,-(AJ75+AJ79),0)</f>
        <v>0</v>
      </c>
      <c r="AK80" s="51">
        <f>IF(AK$2='1. Inputs'!$B$93,-(AK75+AK79),0)</f>
        <v>0</v>
      </c>
      <c r="AL80" s="51">
        <f>IF(AL$2='1. Inputs'!$B$93,-(AL75+AL79),0)</f>
        <v>0</v>
      </c>
      <c r="AM80" s="51">
        <f>IF(AM$2='1. Inputs'!$B$93,-(AM75+AM79),0)</f>
        <v>0</v>
      </c>
      <c r="AN80" s="51">
        <f>IF(AN$2='1. Inputs'!$B$93,-(AN75+AN79),0)</f>
        <v>0</v>
      </c>
      <c r="AO80" s="51">
        <f>IF(AO$2='1. Inputs'!$B$93,-(AO75+AO79),0)</f>
        <v>0</v>
      </c>
      <c r="AP80" s="51">
        <f>IF(AP$2='1. Inputs'!$B$93,-(AP75+AP79),0)</f>
        <v>0</v>
      </c>
      <c r="AQ80" s="51">
        <f>IF(AQ$2='1. Inputs'!$B$93,-(AQ75+AQ79),0)</f>
        <v>0</v>
      </c>
      <c r="AR80" s="51">
        <f>IF(AR$2='1. Inputs'!$B$93,-(AR75+AR79),0)</f>
        <v>0</v>
      </c>
      <c r="AS80" s="51">
        <f>IF(AS$2='1. Inputs'!$B$93,-(AS75+AS79),0)</f>
        <v>0</v>
      </c>
      <c r="AT80" s="51">
        <f>IF(AT$2='1. Inputs'!$B$93,-(AT75+AT79),0)</f>
        <v>0</v>
      </c>
      <c r="AU80" s="51">
        <f>IF(AU$2='1. Inputs'!$B$93,-(AU75+AU79),0)</f>
        <v>0</v>
      </c>
      <c r="AV80" s="51">
        <f>IF(AV$2='1. Inputs'!$B$93,-(AV75+AV79),0)</f>
        <v>0</v>
      </c>
      <c r="AW80" s="51">
        <f>IF(AW$2='1. Inputs'!$B$93,-(AW75+AW79),0)</f>
        <v>0</v>
      </c>
      <c r="AX80" s="51">
        <f>IF(AX$2='1. Inputs'!$B$93,-(AX75+AX79),0)</f>
        <v>0</v>
      </c>
      <c r="AY80" s="51">
        <f>IF(AY$2='1. Inputs'!$B$93,-(AY75+AY79),0)</f>
        <v>0</v>
      </c>
      <c r="AZ80" s="51">
        <f>IF(AZ$2='1. Inputs'!$B$93,-(AZ75+AZ79),0)</f>
        <v>0</v>
      </c>
      <c r="BA80" s="51">
        <f>IF(BA$2='1. Inputs'!$B$93,-(BA75+BA79),0)</f>
        <v>0</v>
      </c>
      <c r="BB80" s="51">
        <f>IF(BB$2='1. Inputs'!$B$93,-(BB75+BB79),0)</f>
        <v>0</v>
      </c>
      <c r="BC80" s="51">
        <f>IF(BC$2='1. Inputs'!$B$93,-(BC75+BC79),0)</f>
        <v>0</v>
      </c>
      <c r="BD80" s="51">
        <f>IF(BD$2='1. Inputs'!$B$93,-(BD75+BD79),0)</f>
        <v>0</v>
      </c>
      <c r="BE80" s="51">
        <f>IF(BE$2='1. Inputs'!$B$93,-(BE75+BE79),0)</f>
        <v>0</v>
      </c>
      <c r="BF80" s="51">
        <f>IF(BF$2='1. Inputs'!$B$93,-(BF75+BF79),0)</f>
        <v>0</v>
      </c>
      <c r="BG80" s="51">
        <f>IF(BG$2='1. Inputs'!$B$93,-(BG75+BG79),0)</f>
        <v>0</v>
      </c>
      <c r="BH80" s="51">
        <f>IF(BH$2='1. Inputs'!$B$93,-(BH75+BH79),0)</f>
        <v>0</v>
      </c>
      <c r="BI80" s="51">
        <f>IF(BI$2='1. Inputs'!$B$93,-(BI75+BI79),0)</f>
        <v>0</v>
      </c>
      <c r="BJ80" s="51">
        <f>IF(BJ$2='1. Inputs'!$B$93,-(BJ75+BJ79),0)</f>
        <v>0</v>
      </c>
      <c r="BK80" s="51">
        <f>IF(BK$2='1. Inputs'!$B$93,-(BK75+BK79),0)</f>
        <v>0</v>
      </c>
      <c r="BL80" s="51">
        <f>IF(BL$2='1. Inputs'!$B$93,-(BL75+BL79),0)</f>
        <v>0</v>
      </c>
      <c r="BM80" s="51">
        <f>IF(BM$2='1. Inputs'!$B$93,-(BM75+BM79),0)</f>
        <v>0</v>
      </c>
      <c r="BN80" s="51">
        <f>IF(BN$2='1. Inputs'!$B$93,-(BN75+BN79),0)</f>
        <v>0</v>
      </c>
      <c r="BO80" s="51">
        <f>IF(BO$2='1. Inputs'!$B$93,-(BO75+BO79),0)</f>
        <v>0</v>
      </c>
      <c r="BP80" s="51">
        <f>IF(BP$2='1. Inputs'!$B$93,-(BP75+BP79),0)</f>
        <v>0</v>
      </c>
      <c r="BQ80" s="51">
        <f>IF(BQ$2='1. Inputs'!$B$93,-(BQ75+BQ79),0)</f>
        <v>0</v>
      </c>
      <c r="BR80" s="51">
        <f>IF(BR$2='1. Inputs'!$B$93,-(BR75+BR79),0)</f>
        <v>0</v>
      </c>
      <c r="BS80" s="51">
        <f>IF(BS$2='1. Inputs'!$B$93,-(BS75+BS79),0)</f>
        <v>0</v>
      </c>
      <c r="BT80" s="51">
        <f>IF(BT$2='1. Inputs'!$B$93,-(BT75+BT79),0)</f>
        <v>0</v>
      </c>
      <c r="BU80" s="51">
        <f>IF(BU$2='1. Inputs'!$B$93,-(BU75+BU79),0)</f>
        <v>0</v>
      </c>
      <c r="BV80" s="51">
        <f>IF(BV$2='1. Inputs'!$B$93,-(BV75+BV79),0)</f>
        <v>0</v>
      </c>
      <c r="BW80" s="51">
        <f>IF(BW$2='1. Inputs'!$B$93,-(BW75+BW79),0)</f>
        <v>0</v>
      </c>
      <c r="BX80" s="51">
        <f>IF(BX$2='1. Inputs'!$B$93,-(BX75+BX79),0)</f>
        <v>0</v>
      </c>
      <c r="BY80" s="51">
        <f>IF(BY$2='1. Inputs'!$B$93,-(BY75+BY79),0)</f>
        <v>0</v>
      </c>
      <c r="BZ80" s="51">
        <f>IF(BZ$2='1. Inputs'!$B$93,-(BZ75+BZ79),0)</f>
        <v>0</v>
      </c>
      <c r="CA80" s="51">
        <f>IF(CA$2='1. Inputs'!$B$93,-(CA75+CA79),0)</f>
        <v>0</v>
      </c>
      <c r="CB80" s="51">
        <f>IF(CB$2='1. Inputs'!$B$93,-(CB75+CB79),0)</f>
        <v>0</v>
      </c>
      <c r="CC80" s="51">
        <f>IF(CC$2='1. Inputs'!$B$93,-(CC75+CC79),0)</f>
        <v>0</v>
      </c>
      <c r="CD80" s="51">
        <f>IF(CD$2='1. Inputs'!$B$93,-(CD75+CD79),0)</f>
        <v>0</v>
      </c>
      <c r="CE80" s="51">
        <f>IF(CE$2='1. Inputs'!$B$93,-(CE75+CE79),0)</f>
        <v>0</v>
      </c>
      <c r="CF80" s="51">
        <f>IF(CF$2='1. Inputs'!$B$93,-(CF75+CF79),0)</f>
        <v>0</v>
      </c>
      <c r="CG80" s="51">
        <f>IF(CG$2='1. Inputs'!$B$93,-(CG75+CG79),0)</f>
        <v>0</v>
      </c>
      <c r="CH80" s="51">
        <f>IF(CH$2='1. Inputs'!$B$93,-(CH75+CH79),0)</f>
        <v>0</v>
      </c>
      <c r="CI80" s="51">
        <f>IF(CI$2='1. Inputs'!$B$93,-(CI75+CI79),0)</f>
        <v>0</v>
      </c>
      <c r="CJ80" s="51">
        <f>IF(CJ$2='1. Inputs'!$B$93,-(CJ75+CJ79),0)</f>
        <v>0</v>
      </c>
      <c r="CK80" s="51">
        <f>IF(CK$2='1. Inputs'!$B$93,-(CK75+CK79),0)</f>
        <v>0</v>
      </c>
      <c r="CL80" s="51">
        <f>IF(CL$2='1. Inputs'!$B$93,-(CL75+CL79),0)</f>
        <v>0</v>
      </c>
      <c r="CM80" s="51">
        <f>IF(CM$2='1. Inputs'!$B$93,-(CM75+CM79),0)</f>
        <v>0</v>
      </c>
      <c r="CN80" s="51">
        <f>IF(CN$2='1. Inputs'!$B$93,-(CN75+CN79),0)</f>
        <v>0</v>
      </c>
      <c r="CO80" s="51">
        <f>IF(CO$2='1. Inputs'!$B$93,-(CO75+CO79),0)</f>
        <v>0</v>
      </c>
      <c r="CP80" s="51">
        <f>IF(CP$2='1. Inputs'!$B$93,-(CP75+CP79),0)</f>
        <v>0</v>
      </c>
      <c r="CQ80" s="51">
        <f>IF(CQ$2='1. Inputs'!$B$93,-(CQ75+CQ79),0)</f>
        <v>0</v>
      </c>
      <c r="CR80" s="51">
        <f>IF(CR$2='1. Inputs'!$B$93,-(CR75+CR79),0)</f>
        <v>0</v>
      </c>
      <c r="CS80" s="51">
        <f>IF(CS$2='1. Inputs'!$B$93,-(CS75+CS79),0)</f>
        <v>0</v>
      </c>
      <c r="CT80" s="51">
        <f>IF(CT$2='1. Inputs'!$B$93,-(CT75+CT79),0)</f>
        <v>0</v>
      </c>
      <c r="CU80" s="51">
        <f>IF(CU$2='1. Inputs'!$B$93,-(CU75+CU79),0)</f>
        <v>0</v>
      </c>
      <c r="CV80" s="51">
        <f>IF(CV$2='1. Inputs'!$B$93,-(CV75+CV79),0)</f>
        <v>0</v>
      </c>
      <c r="CW80" s="51">
        <f>IF(CW$2='1. Inputs'!$B$93,-(CW75+CW79),0)</f>
        <v>0</v>
      </c>
      <c r="CX80" s="51">
        <f>IF(CX$2='1. Inputs'!$B$93,-(CX75+CX79),0)</f>
        <v>0</v>
      </c>
      <c r="CY80" s="51">
        <f>IF(CY$2='1. Inputs'!$B$93,-(CY75+CY79),0)</f>
        <v>0</v>
      </c>
      <c r="CZ80" s="51">
        <f>IF(CZ$2='1. Inputs'!$B$93,-(CZ75+CZ79),0)</f>
        <v>0</v>
      </c>
      <c r="DA80" s="51">
        <f>IF(DA$2='1. Inputs'!$B$93,-(DA75+DA79),0)</f>
        <v>0</v>
      </c>
      <c r="DB80" s="51">
        <f>IF(DB$2='1. Inputs'!$B$93,-(DB75+DB79),0)</f>
        <v>0</v>
      </c>
      <c r="DC80" s="51">
        <f>IF(DC$2='1. Inputs'!$B$93,-(DC75+DC79),0)</f>
        <v>0</v>
      </c>
      <c r="DD80" s="51">
        <f>IF(DD$2='1. Inputs'!$B$93,-(DD75+DD79),0)</f>
        <v>0</v>
      </c>
      <c r="DE80" s="51">
        <f>IF(DE$2='1. Inputs'!$B$93,-(DE75+DE79),0)</f>
        <v>0</v>
      </c>
      <c r="DF80" s="51">
        <f>IF(DF$2='1. Inputs'!$B$93,-(DF75+DF79),0)</f>
        <v>0</v>
      </c>
      <c r="DG80" s="51">
        <f>IF(DG$2='1. Inputs'!$B$93,-(DG75+DG79),0)</f>
        <v>0</v>
      </c>
      <c r="DH80" s="51">
        <f>IF(DH$2='1. Inputs'!$B$93,-(DH75+DH79),0)</f>
        <v>0</v>
      </c>
      <c r="DI80" s="51">
        <f>IF(DI$2='1. Inputs'!$B$93,-(DI75+DI79),0)</f>
        <v>0</v>
      </c>
      <c r="DJ80" s="51">
        <f>IF(DJ$2='1. Inputs'!$B$93,-(DJ75+DJ79),0)</f>
        <v>0</v>
      </c>
      <c r="DK80" s="51">
        <f>IF(DK$2='1. Inputs'!$B$93,-(DK75+DK79),0)</f>
        <v>0</v>
      </c>
      <c r="DL80" s="51">
        <f>IF(DL$2='1. Inputs'!$B$93,-(DL75+DL79),0)</f>
        <v>0</v>
      </c>
      <c r="DM80" s="51">
        <f>IF(DM$2='1. Inputs'!$B$93,-(DM75+DM79),0)</f>
        <v>0</v>
      </c>
      <c r="DN80" s="51">
        <f>IF(DN$2='1. Inputs'!$B$93,-(DN75+DN79),0)</f>
        <v>0</v>
      </c>
      <c r="DO80" s="51">
        <f>IF(DO$2='1. Inputs'!$B$93,-(DO75+DO79),0)</f>
        <v>0</v>
      </c>
      <c r="DP80" s="51">
        <f>IF(DP$2='1. Inputs'!$B$93,-(DP75+DP79),0)</f>
        <v>0</v>
      </c>
      <c r="DQ80" s="51">
        <f>IF(DQ$2='1. Inputs'!$B$93,-(DQ75+DQ79),0)</f>
        <v>0</v>
      </c>
      <c r="DR80" s="51">
        <f>IF(DR$2='1. Inputs'!$B$93,-(DR75+DR79),0)</f>
        <v>0</v>
      </c>
      <c r="DS80" s="51">
        <f>IF(DS$2='1. Inputs'!$B$93,-(DS75+DS79),0)</f>
        <v>-9534300.6881407052</v>
      </c>
      <c r="DT80" s="51">
        <f>IF(DT$2='1. Inputs'!$B$93,-(DT75+DT79),0)</f>
        <v>0</v>
      </c>
      <c r="DU80" s="51">
        <f>IF(DU$2='1. Inputs'!$B$93,-(DU75+DU79),0)</f>
        <v>0</v>
      </c>
      <c r="DV80" s="51">
        <f>IF(DV$2='1. Inputs'!$B$93,-(DV75+DV79),0)</f>
        <v>0</v>
      </c>
      <c r="DW80" s="51">
        <f>IF(DW$2='1. Inputs'!$B$93,-(DW75+DW79),0)</f>
        <v>0</v>
      </c>
      <c r="DX80" s="51">
        <f>IF(DX$2='1. Inputs'!$B$93,-(DX75+DX79),0)</f>
        <v>0</v>
      </c>
      <c r="DY80" s="51">
        <f>IF(DY$2='1. Inputs'!$B$93,-(DY75+DY79),0)</f>
        <v>0</v>
      </c>
      <c r="DZ80" s="51">
        <f>IF(DZ$2='1. Inputs'!$B$93,-(DZ75+DZ79),0)</f>
        <v>0</v>
      </c>
      <c r="EA80" s="51">
        <f>IF(EA$2='1. Inputs'!$B$93,-(EA75+EA79),0)</f>
        <v>0</v>
      </c>
      <c r="EB80" s="51">
        <f>IF(EB$2='1. Inputs'!$B$93,-(EB75+EB79),0)</f>
        <v>0</v>
      </c>
      <c r="EC80" s="51">
        <f>IF(EC$2='1. Inputs'!$B$93,-(EC75+EC79),0)</f>
        <v>0</v>
      </c>
      <c r="ED80" s="51">
        <f>IF(ED$2='1. Inputs'!$B$93,-(ED75+ED79),0)</f>
        <v>0</v>
      </c>
      <c r="EE80" s="51">
        <f>IF(EE$2='1. Inputs'!$B$93,-(EE75+EE79),0)</f>
        <v>0</v>
      </c>
    </row>
    <row r="81" spans="1:135" x14ac:dyDescent="0.25">
      <c r="A81" s="61" t="s">
        <v>258</v>
      </c>
      <c r="C81" s="59">
        <f>IF(C$2&gt;='1. Inputs'!$B$93,0,C75+C76+C79)</f>
        <v>0</v>
      </c>
      <c r="D81" s="59">
        <f>IF(D$2&gt;='1. Inputs'!$B$93,0,D75+D76+D79)</f>
        <v>0</v>
      </c>
      <c r="E81" s="59">
        <f>IF(E$2&gt;='1. Inputs'!$B$93,0,E75+E76+E79)</f>
        <v>0</v>
      </c>
      <c r="F81" s="59">
        <f>IF(F$2&gt;='1. Inputs'!$B$93,0,F75+F76+F79)</f>
        <v>0</v>
      </c>
      <c r="G81" s="59">
        <f>IF(G$2&gt;='1. Inputs'!$B$93,0,G75+G76+G79)</f>
        <v>0</v>
      </c>
      <c r="H81" s="59">
        <f>IF(H$2&gt;='1. Inputs'!$B$93,0,H75+H76+H79)</f>
        <v>0</v>
      </c>
      <c r="I81" s="59">
        <f>IF(I$2&gt;='1. Inputs'!$B$93,0,I75+I76+I79)</f>
        <v>0</v>
      </c>
      <c r="J81" s="59">
        <f>IF(J$2&gt;='1. Inputs'!$B$93,0,J75+J76+J79)</f>
        <v>0</v>
      </c>
      <c r="K81" s="59">
        <f>IF(K$2&gt;='1. Inputs'!$B$93,0,K75+K76+K79)</f>
        <v>0</v>
      </c>
      <c r="L81" s="59">
        <f>IF(L$2&gt;='1. Inputs'!$B$93,0,L75+L76+L79)</f>
        <v>0</v>
      </c>
      <c r="M81" s="59">
        <f>IF(M$2&gt;='1. Inputs'!$B$93,0,M75+M76+M79)</f>
        <v>0</v>
      </c>
      <c r="N81" s="59">
        <f>IF(N$2&gt;='1. Inputs'!$B$93,0,N75+N76+N79)</f>
        <v>0</v>
      </c>
      <c r="O81" s="59">
        <f>IF(O$2&gt;='1. Inputs'!$B$93,0,O75+O76+O79)</f>
        <v>0</v>
      </c>
      <c r="P81" s="59">
        <f>IF(P$2&gt;='1. Inputs'!$B$93,0,P75+P76+P79)</f>
        <v>0</v>
      </c>
      <c r="Q81" s="59">
        <f>IF(Q$2&gt;='1. Inputs'!$B$93,0,Q75+Q76+Q79)</f>
        <v>0</v>
      </c>
      <c r="R81" s="59">
        <f>IF(R$2&gt;='1. Inputs'!$B$93,0,R75+R76+R79)</f>
        <v>0</v>
      </c>
      <c r="S81" s="59">
        <f>IF(S$2&gt;='1. Inputs'!$B$93,0,S75+S76+S79)</f>
        <v>0</v>
      </c>
      <c r="T81" s="59">
        <f>IF(T$2&gt;='1. Inputs'!$B$93,0,T75+T76+T79)</f>
        <v>0</v>
      </c>
      <c r="U81" s="59">
        <f>IF(U$2&gt;='1. Inputs'!$B$93,0,U75+U76+U79)</f>
        <v>0</v>
      </c>
      <c r="V81" s="59">
        <f>IF(V$2&gt;='1. Inputs'!$B$93,0,V75+V76+V79)</f>
        <v>0</v>
      </c>
      <c r="W81" s="59">
        <f>IF(W$2&gt;='1. Inputs'!$B$93,0,W75+W76+W79)</f>
        <v>0</v>
      </c>
      <c r="X81" s="59">
        <f>IF(X$2&gt;='1. Inputs'!$B$93,0,X75+X76+X79)</f>
        <v>0</v>
      </c>
      <c r="Y81" s="59">
        <f>IF(Y$2&gt;='1. Inputs'!$B$93,0,Y75+Y76+Y79)</f>
        <v>0</v>
      </c>
      <c r="Z81" s="59">
        <f>IF(Z$2&gt;='1. Inputs'!$B$93,0,Z75+Z76+Z79)</f>
        <v>0</v>
      </c>
      <c r="AA81" s="59">
        <f>IF(AA$2&gt;='1. Inputs'!$B$93,0,AA75+AA76+AA79)</f>
        <v>0</v>
      </c>
      <c r="AB81" s="59">
        <f>IF(AB$2&gt;='1. Inputs'!$B$93,0,AB75+AB76+AB79)</f>
        <v>0</v>
      </c>
      <c r="AC81" s="59">
        <f>IF(AC$2&gt;='1. Inputs'!$B$93,0,AC75+AC76+AC79)</f>
        <v>0</v>
      </c>
      <c r="AD81" s="59">
        <f>IF(AD$2&gt;='1. Inputs'!$B$93,0,AD75+AD76+AD79)</f>
        <v>0</v>
      </c>
      <c r="AE81" s="59">
        <f>IF(AE$2&gt;='1. Inputs'!$B$93,0,AE75+AE76+AE79)</f>
        <v>0</v>
      </c>
      <c r="AF81" s="59">
        <f>IF(AF$2&gt;='1. Inputs'!$B$93,0,AF75+AF76+AF79)</f>
        <v>0</v>
      </c>
      <c r="AG81" s="59">
        <f>IF(AG$2&gt;='1. Inputs'!$B$93,0,AG75+AG76+AG79)</f>
        <v>0</v>
      </c>
      <c r="AH81" s="59">
        <f>IF(AH$2&gt;='1. Inputs'!$B$93,0,AH75+AH76+AH79)</f>
        <v>0</v>
      </c>
      <c r="AI81" s="59">
        <f>IF(AI$2&gt;='1. Inputs'!$B$93,0,AI75+AI76+AI79)</f>
        <v>0</v>
      </c>
      <c r="AJ81" s="59">
        <f>IF(AJ$2&gt;='1. Inputs'!$B$93,0,AJ75+AJ76+AJ79)</f>
        <v>0</v>
      </c>
      <c r="AK81" s="59">
        <f>IF(AK$2&gt;='1. Inputs'!$B$93,0,AK75+AK76+AK79)</f>
        <v>0</v>
      </c>
      <c r="AL81" s="59">
        <f>IF(AL$2&gt;='1. Inputs'!$B$93,0,AL75+AL76+AL79)</f>
        <v>0</v>
      </c>
      <c r="AM81" s="59">
        <f>IF(AM$2&gt;='1. Inputs'!$B$93,0,AM75+AM76+AM79)</f>
        <v>0</v>
      </c>
      <c r="AN81" s="59">
        <f>IF(AN$2&gt;='1. Inputs'!$B$93,0,AN75+AN76+AN79)</f>
        <v>0</v>
      </c>
      <c r="AO81" s="59">
        <f>IF(AO$2&gt;='1. Inputs'!$B$93,0,AO75+AO76+AO79)</f>
        <v>0</v>
      </c>
      <c r="AP81" s="59">
        <f>IF(AP$2&gt;='1. Inputs'!$B$93,0,AP75+AP76+AP79)</f>
        <v>0</v>
      </c>
      <c r="AQ81" s="59">
        <f>IF(AQ$2&gt;='1. Inputs'!$B$93,0,AQ75+AQ76+AQ79)</f>
        <v>0</v>
      </c>
      <c r="AR81" s="59">
        <f>IF(AR$2&gt;='1. Inputs'!$B$93,0,AR75+AR76+AR79)</f>
        <v>0</v>
      </c>
      <c r="AS81" s="59">
        <f>IF(AS$2&gt;='1. Inputs'!$B$93,0,AS75+AS76+AS79)</f>
        <v>0</v>
      </c>
      <c r="AT81" s="59">
        <f>IF(AT$2&gt;='1. Inputs'!$B$93,0,AT75+AT76+AT79)</f>
        <v>0</v>
      </c>
      <c r="AU81" s="59">
        <f>IF(AU$2&gt;='1. Inputs'!$B$93,0,AU75+AU76+AU79)</f>
        <v>0</v>
      </c>
      <c r="AV81" s="59">
        <f>IF(AV$2&gt;='1. Inputs'!$B$93,0,AV75+AV76+AV79)</f>
        <v>0</v>
      </c>
      <c r="AW81" s="59">
        <f>IF(AW$2&gt;='1. Inputs'!$B$93,0,AW75+AW76+AW79)</f>
        <v>0</v>
      </c>
      <c r="AX81" s="59">
        <f>IF(AX$2&gt;='1. Inputs'!$B$93,0,AX75+AX76+AX79)</f>
        <v>0</v>
      </c>
      <c r="AY81" s="59">
        <f>IF(AY$2&gt;='1. Inputs'!$B$93,0,AY75+AY76+AY79)</f>
        <v>10845618.550631046</v>
      </c>
      <c r="AZ81" s="59">
        <f>IF(AZ$2&gt;='1. Inputs'!$B$93,0,AZ75+AZ76+AZ79)</f>
        <v>10830560.922781548</v>
      </c>
      <c r="BA81" s="59">
        <f>IF(BA$2&gt;='1. Inputs'!$B$93,0,BA75+BA76+BA79)</f>
        <v>10815424.869787</v>
      </c>
      <c r="BB81" s="59">
        <f>IF(BB$2&gt;='1. Inputs'!$B$93,0,BB75+BB76+BB79)</f>
        <v>10800209.983183105</v>
      </c>
      <c r="BC81" s="59">
        <f>IF(BC$2&gt;='1. Inputs'!$B$93,0,BC75+BC76+BC79)</f>
        <v>10784915.852378149</v>
      </c>
      <c r="BD81" s="59">
        <f>IF(BD$2&gt;='1. Inputs'!$B$93,0,BD75+BD76+BD79)</f>
        <v>10769542.064641915</v>
      </c>
      <c r="BE81" s="59">
        <f>IF(BE$2&gt;='1. Inputs'!$B$93,0,BE75+BE76+BE79)</f>
        <v>10754088.205094557</v>
      </c>
      <c r="BF81" s="59">
        <f>IF(BF$2&gt;='1. Inputs'!$B$93,0,BF75+BF76+BF79)</f>
        <v>10738553.856695389</v>
      </c>
      <c r="BG81" s="59">
        <f>IF(BG$2&gt;='1. Inputs'!$B$93,0,BG75+BG76+BG79)</f>
        <v>10722938.600231642</v>
      </c>
      <c r="BH81" s="59">
        <f>IF(BH$2&gt;='1. Inputs'!$B$93,0,BH75+BH76+BH79)</f>
        <v>10707242.014307147</v>
      </c>
      <c r="BI81" s="59">
        <f>IF(BI$2&gt;='1. Inputs'!$B$93,0,BI75+BI76+BI79)</f>
        <v>10691463.675330961</v>
      </c>
      <c r="BJ81" s="59">
        <f>IF(BJ$2&gt;='1. Inputs'!$B$93,0,BJ75+BJ76+BJ79)</f>
        <v>10675603.157505941</v>
      </c>
      <c r="BK81" s="59">
        <f>IF(BK$2&gt;='1. Inputs'!$B$93,0,BK75+BK76+BK79)</f>
        <v>10659660.032817248</v>
      </c>
      <c r="BL81" s="59">
        <f>IF(BL$2&gt;='1. Inputs'!$B$93,0,BL75+BL76+BL79)</f>
        <v>10643633.871020803</v>
      </c>
      <c r="BM81" s="59">
        <f>IF(BM$2&gt;='1. Inputs'!$B$93,0,BM75+BM76+BM79)</f>
        <v>10627524.239631668</v>
      </c>
      <c r="BN81" s="59">
        <f>IF(BN$2&gt;='1. Inputs'!$B$93,0,BN75+BN76+BN79)</f>
        <v>10611330.703912381</v>
      </c>
      <c r="BO81" s="59">
        <f>IF(BO$2&gt;='1. Inputs'!$B$93,0,BO75+BO76+BO79)</f>
        <v>10595052.826861223</v>
      </c>
      <c r="BP81" s="59">
        <f>IF(BP$2&gt;='1. Inputs'!$B$93,0,BP75+BP76+BP79)</f>
        <v>10578690.169200424</v>
      </c>
      <c r="BQ81" s="59">
        <f>IF(BQ$2&gt;='1. Inputs'!$B$93,0,BQ75+BQ76+BQ79)</f>
        <v>10562242.289364308</v>
      </c>
      <c r="BR81" s="59">
        <f>IF(BR$2&gt;='1. Inputs'!$B$93,0,BR75+BR76+BR79)</f>
        <v>10545708.743487379</v>
      </c>
      <c r="BS81" s="59">
        <f>IF(BS$2&gt;='1. Inputs'!$B$93,0,BS75+BS76+BS79)</f>
        <v>10529089.085392339</v>
      </c>
      <c r="BT81" s="59">
        <f>IF(BT$2&gt;='1. Inputs'!$B$93,0,BT75+BT76+BT79)</f>
        <v>10512382.866578056</v>
      </c>
      <c r="BU81" s="59">
        <f>IF(BU$2&gt;='1. Inputs'!$B$93,0,BU75+BU76+BU79)</f>
        <v>10495589.636207448</v>
      </c>
      <c r="BV81" s="59">
        <f>IF(BV$2&gt;='1. Inputs'!$B$93,0,BV75+BV76+BV79)</f>
        <v>10478708.941095326</v>
      </c>
      <c r="BW81" s="59">
        <f>IF(BW$2&gt;='1. Inputs'!$B$93,0,BW75+BW76+BW79)</f>
        <v>10461740.325696163</v>
      </c>
      <c r="BX81" s="59">
        <f>IF(BX$2&gt;='1. Inputs'!$B$93,0,BX75+BX76+BX79)</f>
        <v>10444683.332091795</v>
      </c>
      <c r="BY81" s="59">
        <f>IF(BY$2&gt;='1. Inputs'!$B$93,0,BY75+BY76+BY79)</f>
        <v>10427537.499979071</v>
      </c>
      <c r="BZ81" s="59">
        <f>IF(BZ$2&gt;='1. Inputs'!$B$93,0,BZ75+BZ76+BZ79)</f>
        <v>10410302.366657427</v>
      </c>
      <c r="CA81" s="59">
        <f>IF(CA$2&gt;='1. Inputs'!$B$93,0,CA75+CA76+CA79)</f>
        <v>10392977.467016399</v>
      </c>
      <c r="CB81" s="59">
        <f>IF(CB$2&gt;='1. Inputs'!$B$93,0,CB75+CB76+CB79)</f>
        <v>10375562.333523074</v>
      </c>
      <c r="CC81" s="59">
        <f>IF(CC$2&gt;='1. Inputs'!$B$93,0,CC75+CC76+CC79)</f>
        <v>10358056.496209471</v>
      </c>
      <c r="CD81" s="59">
        <f>IF(CD$2&gt;='1. Inputs'!$B$93,0,CD75+CD76+CD79)</f>
        <v>10340459.48265986</v>
      </c>
      <c r="CE81" s="59">
        <f>IF(CE$2&gt;='1. Inputs'!$B$93,0,CE75+CE76+CE79)</f>
        <v>10322770.817998011</v>
      </c>
      <c r="CF81" s="59">
        <f>IF(CF$2&gt;='1. Inputs'!$B$93,0,CF75+CF76+CF79)</f>
        <v>10304990.024874382</v>
      </c>
      <c r="CG81" s="59">
        <f>IF(CG$2&gt;='1. Inputs'!$B$93,0,CG75+CG76+CG79)</f>
        <v>10287116.623453233</v>
      </c>
      <c r="CH81" s="59">
        <f>IF(CH$2&gt;='1. Inputs'!$B$93,0,CH75+CH76+CH79)</f>
        <v>10269150.131399684</v>
      </c>
      <c r="CI81" s="59">
        <f>IF(CI$2&gt;='1. Inputs'!$B$93,0,CI75+CI76+CI79)</f>
        <v>10251090.063866688</v>
      </c>
      <c r="CJ81" s="59">
        <f>IF(CJ$2&gt;='1. Inputs'!$B$93,0,CJ75+CJ76+CJ79)</f>
        <v>10232935.933481958</v>
      </c>
      <c r="CK81" s="59">
        <f>IF(CK$2&gt;='1. Inputs'!$B$93,0,CK75+CK76+CK79)</f>
        <v>10214687.250334807</v>
      </c>
      <c r="CL81" s="59">
        <f>IF(CL$2&gt;='1. Inputs'!$B$93,0,CL75+CL76+CL79)</f>
        <v>10196343.521962931</v>
      </c>
      <c r="CM81" s="59">
        <f>IF(CM$2&gt;='1. Inputs'!$B$93,0,CM75+CM76+CM79)</f>
        <v>10177904.253339119</v>
      </c>
      <c r="CN81" s="59">
        <f>IF(CN$2&gt;='1. Inputs'!$B$93,0,CN75+CN76+CN79)</f>
        <v>10159368.946857892</v>
      </c>
      <c r="CO81" s="59">
        <f>IF(CO$2&gt;='1. Inputs'!$B$93,0,CO75+CO76+CO79)</f>
        <v>10140737.102322076</v>
      </c>
      <c r="CP81" s="59">
        <f>IF(CP$2&gt;='1. Inputs'!$B$93,0,CP75+CP76+CP79)</f>
        <v>10122008.216929302</v>
      </c>
      <c r="CQ81" s="59">
        <f>IF(CQ$2&gt;='1. Inputs'!$B$93,0,CQ75+CQ76+CQ79)</f>
        <v>10103181.78525844</v>
      </c>
      <c r="CR81" s="59">
        <f>IF(CR$2&gt;='1. Inputs'!$B$93,0,CR75+CR76+CR79)</f>
        <v>10084257.29925596</v>
      </c>
      <c r="CS81" s="59">
        <f>IF(CS$2&gt;='1. Inputs'!$B$93,0,CS75+CS76+CS79)</f>
        <v>10065234.248222215</v>
      </c>
      <c r="CT81" s="59">
        <f>IF(CT$2&gt;='1. Inputs'!$B$93,0,CT75+CT76+CT79)</f>
        <v>10046112.118797671</v>
      </c>
      <c r="CU81" s="59">
        <f>IF(CU$2&gt;='1. Inputs'!$B$93,0,CU75+CU76+CU79)</f>
        <v>10026890.394949039</v>
      </c>
      <c r="CV81" s="59">
        <f>IF(CV$2&gt;='1. Inputs'!$B$93,0,CV75+CV76+CV79)</f>
        <v>10007568.557955364</v>
      </c>
      <c r="CW81" s="59">
        <f>IF(CW$2&gt;='1. Inputs'!$B$93,0,CW75+CW76+CW79)</f>
        <v>9988146.086394012</v>
      </c>
      <c r="CX81" s="59">
        <f>IF(CX$2&gt;='1. Inputs'!$B$93,0,CX75+CX76+CX79)</f>
        <v>9968622.4561266117</v>
      </c>
      <c r="CY81" s="59">
        <f>IF(CY$2&gt;='1. Inputs'!$B$93,0,CY75+CY76+CY79)</f>
        <v>9948997.1402849015</v>
      </c>
      <c r="CZ81" s="59">
        <f>IF(CZ$2&gt;='1. Inputs'!$B$93,0,CZ75+CZ76+CZ79)</f>
        <v>9929269.6092565171</v>
      </c>
      <c r="DA81" s="59">
        <f>IF(DA$2&gt;='1. Inputs'!$B$93,0,DA75+DA76+DA79)</f>
        <v>9909439.330670692</v>
      </c>
      <c r="DB81" s="59">
        <f>IF(DB$2&gt;='1. Inputs'!$B$93,0,DB75+DB76+DB79)</f>
        <v>9889505.7693838999</v>
      </c>
      <c r="DC81" s="59">
        <f>IF(DC$2&gt;='1. Inputs'!$B$93,0,DC75+DC76+DC79)</f>
        <v>9869468.3874654062</v>
      </c>
      <c r="DD81" s="59">
        <f>IF(DD$2&gt;='1. Inputs'!$B$93,0,DD75+DD76+DD79)</f>
        <v>9849326.6441827528</v>
      </c>
      <c r="DE81" s="59">
        <f>IF(DE$2&gt;='1. Inputs'!$B$93,0,DE75+DE76+DE79)</f>
        <v>9829079.9959871694</v>
      </c>
      <c r="DF81" s="59">
        <f>IF(DF$2&gt;='1. Inputs'!$B$93,0,DF75+DF76+DF79)</f>
        <v>9808727.8964988999</v>
      </c>
      <c r="DG81" s="59">
        <f>IF(DG$2&gt;='1. Inputs'!$B$93,0,DG75+DG76+DG79)</f>
        <v>9788269.796492463</v>
      </c>
      <c r="DH81" s="59">
        <f>IF(DH$2&gt;='1. Inputs'!$B$93,0,DH75+DH76+DH79)</f>
        <v>9767705.1438818257</v>
      </c>
      <c r="DI81" s="59">
        <f>IF(DI$2&gt;='1. Inputs'!$B$93,0,DI75+DI76+DI79)</f>
        <v>9747033.383705508</v>
      </c>
      <c r="DJ81" s="59">
        <f>IF(DJ$2&gt;='1. Inputs'!$B$93,0,DJ75+DJ76+DJ79)</f>
        <v>9726253.9581116047</v>
      </c>
      <c r="DK81" s="59">
        <f>IF(DK$2&gt;='1. Inputs'!$B$93,0,DK75+DK76+DK79)</f>
        <v>9705366.306342734</v>
      </c>
      <c r="DL81" s="59">
        <f>IF(DL$2&gt;='1. Inputs'!$B$93,0,DL75+DL76+DL79)</f>
        <v>9684369.8647208996</v>
      </c>
      <c r="DM81" s="59">
        <f>IF(DM$2&gt;='1. Inputs'!$B$93,0,DM75+DM76+DM79)</f>
        <v>9663264.0666322857</v>
      </c>
      <c r="DN81" s="59">
        <f>IF(DN$2&gt;='1. Inputs'!$B$93,0,DN75+DN76+DN79)</f>
        <v>9642048.3425119594</v>
      </c>
      <c r="DO81" s="59">
        <f>IF(DO$2&gt;='1. Inputs'!$B$93,0,DO75+DO76+DO79)</f>
        <v>9620722.1198285073</v>
      </c>
      <c r="DP81" s="59">
        <f>IF(DP$2&gt;='1. Inputs'!$B$93,0,DP75+DP76+DP79)</f>
        <v>9599284.8230685778</v>
      </c>
      <c r="DQ81" s="59">
        <f>IF(DQ$2&gt;='1. Inputs'!$B$93,0,DQ75+DQ76+DQ79)</f>
        <v>9577735.8737213574</v>
      </c>
      <c r="DR81" s="59">
        <f>IF(DR$2&gt;='1. Inputs'!$B$93,0,DR75+DR76+DR79)</f>
        <v>9556074.6902629547</v>
      </c>
      <c r="DS81" s="59">
        <f>IF(DS$2&gt;='1. Inputs'!$B$93,0,DS75+DS76+DS79)</f>
        <v>0</v>
      </c>
      <c r="DT81" s="59">
        <f>IF(DT$2&gt;='1. Inputs'!$B$93,0,DT75+DT76+DT79)</f>
        <v>0</v>
      </c>
      <c r="DU81" s="59">
        <f>IF(DU$2&gt;='1. Inputs'!$B$93,0,DU75+DU76+DU79)</f>
        <v>0</v>
      </c>
      <c r="DV81" s="59">
        <f>IF(DV$2&gt;='1. Inputs'!$B$93,0,DV75+DV76+DV79)</f>
        <v>0</v>
      </c>
      <c r="DW81" s="59">
        <f>IF(DW$2&gt;='1. Inputs'!$B$93,0,DW75+DW76+DW79)</f>
        <v>0</v>
      </c>
      <c r="DX81" s="59">
        <f>IF(DX$2&gt;='1. Inputs'!$B$93,0,DX75+DX76+DX79)</f>
        <v>0</v>
      </c>
      <c r="DY81" s="59">
        <f>IF(DY$2&gt;='1. Inputs'!$B$93,0,DY75+DY76+DY79)</f>
        <v>0</v>
      </c>
      <c r="DZ81" s="59">
        <f>IF(DZ$2&gt;='1. Inputs'!$B$93,0,DZ75+DZ76+DZ79)</f>
        <v>0</v>
      </c>
      <c r="EA81" s="59">
        <f>IF(EA$2&gt;='1. Inputs'!$B$93,0,EA75+EA76+EA79)</f>
        <v>0</v>
      </c>
      <c r="EB81" s="59">
        <f>IF(EB$2&gt;='1. Inputs'!$B$93,0,EB75+EB76+EB79)</f>
        <v>0</v>
      </c>
      <c r="EC81" s="59">
        <f>IF(EC$2&gt;='1. Inputs'!$B$93,0,EC75+EC76+EC79)</f>
        <v>0</v>
      </c>
      <c r="ED81" s="59">
        <f>IF(ED$2&gt;='1. Inputs'!$B$93,0,ED75+ED76+ED79)</f>
        <v>0</v>
      </c>
      <c r="EE81" s="59">
        <f>IF(EE$2&gt;='1. Inputs'!$B$93,0,EE75+EE76+EE79)</f>
        <v>0</v>
      </c>
    </row>
    <row r="82" spans="1:135" x14ac:dyDescent="0.25">
      <c r="A82" s="50" t="s">
        <v>264</v>
      </c>
      <c r="C82" s="51">
        <f t="shared" ref="C82:AH82" si="90">C78+C79+C69</f>
        <v>0</v>
      </c>
      <c r="D82" s="51">
        <f t="shared" si="90"/>
        <v>0</v>
      </c>
      <c r="E82" s="51">
        <f t="shared" si="90"/>
        <v>0</v>
      </c>
      <c r="F82" s="51">
        <f t="shared" si="90"/>
        <v>0</v>
      </c>
      <c r="G82" s="51">
        <f t="shared" si="90"/>
        <v>0</v>
      </c>
      <c r="H82" s="51">
        <f t="shared" si="90"/>
        <v>0</v>
      </c>
      <c r="I82" s="51">
        <f t="shared" si="90"/>
        <v>0</v>
      </c>
      <c r="J82" s="51">
        <f t="shared" si="90"/>
        <v>0</v>
      </c>
      <c r="K82" s="51">
        <f t="shared" si="90"/>
        <v>0</v>
      </c>
      <c r="L82" s="51">
        <f t="shared" si="90"/>
        <v>0</v>
      </c>
      <c r="M82" s="51">
        <f t="shared" si="90"/>
        <v>0</v>
      </c>
      <c r="N82" s="51">
        <f t="shared" si="90"/>
        <v>0</v>
      </c>
      <c r="O82" s="51">
        <f t="shared" si="90"/>
        <v>0</v>
      </c>
      <c r="P82" s="51">
        <f t="shared" si="90"/>
        <v>0</v>
      </c>
      <c r="Q82" s="51">
        <f t="shared" si="90"/>
        <v>0</v>
      </c>
      <c r="R82" s="51">
        <f t="shared" si="90"/>
        <v>0</v>
      </c>
      <c r="S82" s="51">
        <f t="shared" si="90"/>
        <v>0</v>
      </c>
      <c r="T82" s="51">
        <f t="shared" si="90"/>
        <v>0</v>
      </c>
      <c r="U82" s="51">
        <f t="shared" si="90"/>
        <v>0</v>
      </c>
      <c r="V82" s="51">
        <f t="shared" si="90"/>
        <v>0</v>
      </c>
      <c r="W82" s="51">
        <f t="shared" si="90"/>
        <v>0</v>
      </c>
      <c r="X82" s="51">
        <f t="shared" si="90"/>
        <v>0</v>
      </c>
      <c r="Y82" s="51">
        <f t="shared" si="90"/>
        <v>0</v>
      </c>
      <c r="Z82" s="51">
        <f t="shared" si="90"/>
        <v>0</v>
      </c>
      <c r="AA82" s="51">
        <f t="shared" si="90"/>
        <v>0</v>
      </c>
      <c r="AB82" s="51">
        <f t="shared" si="90"/>
        <v>0</v>
      </c>
      <c r="AC82" s="51">
        <f t="shared" si="90"/>
        <v>0</v>
      </c>
      <c r="AD82" s="51">
        <f t="shared" si="90"/>
        <v>0</v>
      </c>
      <c r="AE82" s="51">
        <f t="shared" si="90"/>
        <v>0</v>
      </c>
      <c r="AF82" s="51">
        <f t="shared" si="90"/>
        <v>0</v>
      </c>
      <c r="AG82" s="51">
        <f t="shared" si="90"/>
        <v>0</v>
      </c>
      <c r="AH82" s="51">
        <f t="shared" si="90"/>
        <v>0</v>
      </c>
      <c r="AI82" s="51">
        <f t="shared" ref="AI82:BN82" si="91">AI78+AI79+AI69</f>
        <v>0</v>
      </c>
      <c r="AJ82" s="51">
        <f t="shared" si="91"/>
        <v>0</v>
      </c>
      <c r="AK82" s="51">
        <f t="shared" si="91"/>
        <v>0</v>
      </c>
      <c r="AL82" s="51">
        <f t="shared" si="91"/>
        <v>0</v>
      </c>
      <c r="AM82" s="51">
        <f t="shared" si="91"/>
        <v>0</v>
      </c>
      <c r="AN82" s="51">
        <f t="shared" si="91"/>
        <v>0</v>
      </c>
      <c r="AO82" s="51">
        <f t="shared" si="91"/>
        <v>0</v>
      </c>
      <c r="AP82" s="51">
        <f t="shared" si="91"/>
        <v>0</v>
      </c>
      <c r="AQ82" s="51">
        <f t="shared" si="91"/>
        <v>0</v>
      </c>
      <c r="AR82" s="51">
        <f t="shared" si="91"/>
        <v>0</v>
      </c>
      <c r="AS82" s="51">
        <f t="shared" si="91"/>
        <v>0</v>
      </c>
      <c r="AT82" s="51">
        <f t="shared" si="91"/>
        <v>0</v>
      </c>
      <c r="AU82" s="51">
        <f t="shared" si="91"/>
        <v>0</v>
      </c>
      <c r="AV82" s="51">
        <f t="shared" si="91"/>
        <v>0</v>
      </c>
      <c r="AW82" s="51">
        <f t="shared" si="91"/>
        <v>0</v>
      </c>
      <c r="AX82" s="51">
        <f t="shared" si="91"/>
        <v>0</v>
      </c>
      <c r="AY82" s="51">
        <f t="shared" si="91"/>
        <v>0</v>
      </c>
      <c r="AZ82" s="51">
        <f t="shared" si="91"/>
        <v>-71545.224467368826</v>
      </c>
      <c r="BA82" s="51">
        <f t="shared" si="91"/>
        <v>-71545.224467368826</v>
      </c>
      <c r="BB82" s="51">
        <f t="shared" si="91"/>
        <v>-71545.224467368826</v>
      </c>
      <c r="BC82" s="51">
        <f t="shared" si="91"/>
        <v>-71545.224467368826</v>
      </c>
      <c r="BD82" s="51">
        <f t="shared" si="91"/>
        <v>-71545.224467368826</v>
      </c>
      <c r="BE82" s="51">
        <f t="shared" si="91"/>
        <v>-71545.224467368826</v>
      </c>
      <c r="BF82" s="51">
        <f t="shared" si="91"/>
        <v>-71545.224467368826</v>
      </c>
      <c r="BG82" s="51">
        <f t="shared" si="91"/>
        <v>-71545.224467368826</v>
      </c>
      <c r="BH82" s="51">
        <f t="shared" si="91"/>
        <v>-71545.224467368826</v>
      </c>
      <c r="BI82" s="51">
        <f t="shared" si="91"/>
        <v>-71545.224467368826</v>
      </c>
      <c r="BJ82" s="51">
        <f t="shared" si="91"/>
        <v>-71545.224467368826</v>
      </c>
      <c r="BK82" s="51">
        <f t="shared" si="91"/>
        <v>-71545.224467368826</v>
      </c>
      <c r="BL82" s="51">
        <f t="shared" si="91"/>
        <v>-71545.224467368826</v>
      </c>
      <c r="BM82" s="51">
        <f t="shared" si="91"/>
        <v>-71545.224467368826</v>
      </c>
      <c r="BN82" s="51">
        <f t="shared" si="91"/>
        <v>-71545.224467368826</v>
      </c>
      <c r="BO82" s="51">
        <f t="shared" ref="BO82:CT82" si="92">BO78+BO79+BO69</f>
        <v>-71545.224467368826</v>
      </c>
      <c r="BP82" s="51">
        <f t="shared" si="92"/>
        <v>-71545.224467368826</v>
      </c>
      <c r="BQ82" s="51">
        <f t="shared" si="92"/>
        <v>-71545.224467368826</v>
      </c>
      <c r="BR82" s="51">
        <f t="shared" si="92"/>
        <v>-71545.224467368826</v>
      </c>
      <c r="BS82" s="51">
        <f t="shared" si="92"/>
        <v>-71545.224467368826</v>
      </c>
      <c r="BT82" s="51">
        <f t="shared" si="92"/>
        <v>-71545.224467368826</v>
      </c>
      <c r="BU82" s="51">
        <f t="shared" si="92"/>
        <v>-71545.224467368826</v>
      </c>
      <c r="BV82" s="51">
        <f t="shared" si="92"/>
        <v>-71545.224467368826</v>
      </c>
      <c r="BW82" s="51">
        <f t="shared" si="92"/>
        <v>-71545.224467368826</v>
      </c>
      <c r="BX82" s="51">
        <f t="shared" si="92"/>
        <v>-71545.224467368826</v>
      </c>
      <c r="BY82" s="51">
        <f t="shared" si="92"/>
        <v>-71545.224467368826</v>
      </c>
      <c r="BZ82" s="51">
        <f t="shared" si="92"/>
        <v>-71545.224467368826</v>
      </c>
      <c r="CA82" s="51">
        <f t="shared" si="92"/>
        <v>-71545.224467368826</v>
      </c>
      <c r="CB82" s="51">
        <f t="shared" si="92"/>
        <v>-71545.224467368826</v>
      </c>
      <c r="CC82" s="51">
        <f t="shared" si="92"/>
        <v>-71545.224467368826</v>
      </c>
      <c r="CD82" s="51">
        <f t="shared" si="92"/>
        <v>-71545.224467368826</v>
      </c>
      <c r="CE82" s="51">
        <f t="shared" si="92"/>
        <v>-71545.224467368826</v>
      </c>
      <c r="CF82" s="51">
        <f t="shared" si="92"/>
        <v>-71545.224467368826</v>
      </c>
      <c r="CG82" s="51">
        <f t="shared" si="92"/>
        <v>-71545.224467368826</v>
      </c>
      <c r="CH82" s="51">
        <f t="shared" si="92"/>
        <v>-71545.224467368826</v>
      </c>
      <c r="CI82" s="51">
        <f t="shared" si="92"/>
        <v>-71545.224467368826</v>
      </c>
      <c r="CJ82" s="51">
        <f t="shared" si="92"/>
        <v>-71545.224467368826</v>
      </c>
      <c r="CK82" s="51">
        <f t="shared" si="92"/>
        <v>-71545.224467368826</v>
      </c>
      <c r="CL82" s="51">
        <f t="shared" si="92"/>
        <v>-71545.224467368826</v>
      </c>
      <c r="CM82" s="51">
        <f t="shared" si="92"/>
        <v>-71545.224467368826</v>
      </c>
      <c r="CN82" s="51">
        <f t="shared" si="92"/>
        <v>-71545.224467368826</v>
      </c>
      <c r="CO82" s="51">
        <f t="shared" si="92"/>
        <v>-71545.224467368826</v>
      </c>
      <c r="CP82" s="51">
        <f t="shared" si="92"/>
        <v>-71545.224467368826</v>
      </c>
      <c r="CQ82" s="51">
        <f t="shared" si="92"/>
        <v>-71545.224467368826</v>
      </c>
      <c r="CR82" s="51">
        <f t="shared" si="92"/>
        <v>-71545.224467368826</v>
      </c>
      <c r="CS82" s="51">
        <f t="shared" si="92"/>
        <v>-71545.224467368826</v>
      </c>
      <c r="CT82" s="51">
        <f t="shared" si="92"/>
        <v>-71545.224467368826</v>
      </c>
      <c r="CU82" s="51">
        <f t="shared" ref="CU82:EE82" si="93">CU78+CU79+CU69</f>
        <v>-71545.224467368826</v>
      </c>
      <c r="CV82" s="51">
        <f t="shared" si="93"/>
        <v>-71545.224467368826</v>
      </c>
      <c r="CW82" s="51">
        <f t="shared" si="93"/>
        <v>-71545.224467368826</v>
      </c>
      <c r="CX82" s="51">
        <f t="shared" si="93"/>
        <v>-71545.224467368826</v>
      </c>
      <c r="CY82" s="51">
        <f t="shared" si="93"/>
        <v>-71545.224467368826</v>
      </c>
      <c r="CZ82" s="51">
        <f t="shared" si="93"/>
        <v>-71545.224467368826</v>
      </c>
      <c r="DA82" s="51">
        <f t="shared" si="93"/>
        <v>-71545.224467368826</v>
      </c>
      <c r="DB82" s="51">
        <f t="shared" si="93"/>
        <v>-71545.224467368826</v>
      </c>
      <c r="DC82" s="51">
        <f t="shared" si="93"/>
        <v>-71545.224467368826</v>
      </c>
      <c r="DD82" s="51">
        <f t="shared" si="93"/>
        <v>-71545.224467368826</v>
      </c>
      <c r="DE82" s="51">
        <f t="shared" si="93"/>
        <v>-71545.224467368826</v>
      </c>
      <c r="DF82" s="51">
        <f t="shared" si="93"/>
        <v>-71545.224467368826</v>
      </c>
      <c r="DG82" s="51">
        <f t="shared" si="93"/>
        <v>-71545.224467368826</v>
      </c>
      <c r="DH82" s="51">
        <f t="shared" si="93"/>
        <v>-71545.224467368826</v>
      </c>
      <c r="DI82" s="51">
        <f t="shared" si="93"/>
        <v>-71545.224467368826</v>
      </c>
      <c r="DJ82" s="51">
        <f t="shared" si="93"/>
        <v>-71545.224467368826</v>
      </c>
      <c r="DK82" s="51">
        <f t="shared" si="93"/>
        <v>-71545.224467368826</v>
      </c>
      <c r="DL82" s="51">
        <f t="shared" si="93"/>
        <v>-71545.224467368826</v>
      </c>
      <c r="DM82" s="51">
        <f t="shared" si="93"/>
        <v>-71545.224467368826</v>
      </c>
      <c r="DN82" s="51">
        <f t="shared" si="93"/>
        <v>-71545.224467368826</v>
      </c>
      <c r="DO82" s="51">
        <f t="shared" si="93"/>
        <v>-71545.224467368826</v>
      </c>
      <c r="DP82" s="51">
        <f t="shared" si="93"/>
        <v>-71545.224467368826</v>
      </c>
      <c r="DQ82" s="51">
        <f t="shared" si="93"/>
        <v>-71545.224467368826</v>
      </c>
      <c r="DR82" s="51">
        <f t="shared" si="93"/>
        <v>-71545.224467368826</v>
      </c>
      <c r="DS82" s="51">
        <f t="shared" si="93"/>
        <v>-71545.224467368826</v>
      </c>
      <c r="DT82" s="51">
        <f t="shared" si="93"/>
        <v>0</v>
      </c>
      <c r="DU82" s="51">
        <f t="shared" si="93"/>
        <v>0</v>
      </c>
      <c r="DV82" s="51">
        <f t="shared" si="93"/>
        <v>0</v>
      </c>
      <c r="DW82" s="51">
        <f t="shared" si="93"/>
        <v>0</v>
      </c>
      <c r="DX82" s="51">
        <f t="shared" si="93"/>
        <v>0</v>
      </c>
      <c r="DY82" s="51">
        <f t="shared" si="93"/>
        <v>0</v>
      </c>
      <c r="DZ82" s="51">
        <f t="shared" si="93"/>
        <v>0</v>
      </c>
      <c r="EA82" s="51">
        <f t="shared" si="93"/>
        <v>0</v>
      </c>
      <c r="EB82" s="51">
        <f t="shared" si="93"/>
        <v>0</v>
      </c>
      <c r="EC82" s="51">
        <f t="shared" si="93"/>
        <v>0</v>
      </c>
      <c r="ED82" s="51">
        <f t="shared" si="93"/>
        <v>0</v>
      </c>
      <c r="EE82" s="51">
        <f t="shared" si="93"/>
        <v>0</v>
      </c>
    </row>
    <row r="84" spans="1:135" x14ac:dyDescent="0.25">
      <c r="A84" s="49" t="s">
        <v>265</v>
      </c>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row>
    <row r="85" spans="1:135" x14ac:dyDescent="0.25">
      <c r="A85" s="50" t="s">
        <v>266</v>
      </c>
      <c r="C85" s="51">
        <f>IF(C$2='1. Inputs'!$B$93,SUMIFS($C$50:$EE$50,$C$2:$EE$2,"&gt;"&amp;'1. Inputs'!$B$93,$C$2:$EE$2,"&lt;="&amp;'1. Inputs'!$B$93+12)/'1. Inputs'!$B$91,0)</f>
        <v>0</v>
      </c>
      <c r="D85" s="51">
        <f>IF(D$2='1. Inputs'!$B$93,SUMIFS($C$50:$EE$50,$C$2:$EE$2,"&gt;"&amp;'1. Inputs'!$B$93,$C$2:$EE$2,"&lt;="&amp;'1. Inputs'!$B$93+12)/'1. Inputs'!$B$91,0)</f>
        <v>0</v>
      </c>
      <c r="E85" s="51">
        <f>IF(E$2='1. Inputs'!$B$93,SUMIFS($C$50:$EE$50,$C$2:$EE$2,"&gt;"&amp;'1. Inputs'!$B$93,$C$2:$EE$2,"&lt;="&amp;'1. Inputs'!$B$93+12)/'1. Inputs'!$B$91,0)</f>
        <v>0</v>
      </c>
      <c r="F85" s="51">
        <f>IF(F$2='1. Inputs'!$B$93,SUMIFS($C$50:$EE$50,$C$2:$EE$2,"&gt;"&amp;'1. Inputs'!$B$93,$C$2:$EE$2,"&lt;="&amp;'1. Inputs'!$B$93+12)/'1. Inputs'!$B$91,0)</f>
        <v>0</v>
      </c>
      <c r="G85" s="51">
        <f>IF(G$2='1. Inputs'!$B$93,SUMIFS($C$50:$EE$50,$C$2:$EE$2,"&gt;"&amp;'1. Inputs'!$B$93,$C$2:$EE$2,"&lt;="&amp;'1. Inputs'!$B$93+12)/'1. Inputs'!$B$91,0)</f>
        <v>0</v>
      </c>
      <c r="H85" s="51">
        <f>IF(H$2='1. Inputs'!$B$93,SUMIFS($C$50:$EE$50,$C$2:$EE$2,"&gt;"&amp;'1. Inputs'!$B$93,$C$2:$EE$2,"&lt;="&amp;'1. Inputs'!$B$93+12)/'1. Inputs'!$B$91,0)</f>
        <v>0</v>
      </c>
      <c r="I85" s="51">
        <f>IF(I$2='1. Inputs'!$B$93,SUMIFS($C$50:$EE$50,$C$2:$EE$2,"&gt;"&amp;'1. Inputs'!$B$93,$C$2:$EE$2,"&lt;="&amp;'1. Inputs'!$B$93+12)/'1. Inputs'!$B$91,0)</f>
        <v>0</v>
      </c>
      <c r="J85" s="51">
        <f>IF(J$2='1. Inputs'!$B$93,SUMIFS($C$50:$EE$50,$C$2:$EE$2,"&gt;"&amp;'1. Inputs'!$B$93,$C$2:$EE$2,"&lt;="&amp;'1. Inputs'!$B$93+12)/'1. Inputs'!$B$91,0)</f>
        <v>0</v>
      </c>
      <c r="K85" s="51">
        <f>IF(K$2='1. Inputs'!$B$93,SUMIFS($C$50:$EE$50,$C$2:$EE$2,"&gt;"&amp;'1. Inputs'!$B$93,$C$2:$EE$2,"&lt;="&amp;'1. Inputs'!$B$93+12)/'1. Inputs'!$B$91,0)</f>
        <v>0</v>
      </c>
      <c r="L85" s="51">
        <f>IF(L$2='1. Inputs'!$B$93,SUMIFS($C$50:$EE$50,$C$2:$EE$2,"&gt;"&amp;'1. Inputs'!$B$93,$C$2:$EE$2,"&lt;="&amp;'1. Inputs'!$B$93+12)/'1. Inputs'!$B$91,0)</f>
        <v>0</v>
      </c>
      <c r="M85" s="51">
        <f>IF(M$2='1. Inputs'!$B$93,SUMIFS($C$50:$EE$50,$C$2:$EE$2,"&gt;"&amp;'1. Inputs'!$B$93,$C$2:$EE$2,"&lt;="&amp;'1. Inputs'!$B$93+12)/'1. Inputs'!$B$91,0)</f>
        <v>0</v>
      </c>
      <c r="N85" s="51">
        <f>IF(N$2='1. Inputs'!$B$93,SUMIFS($C$50:$EE$50,$C$2:$EE$2,"&gt;"&amp;'1. Inputs'!$B$93,$C$2:$EE$2,"&lt;="&amp;'1. Inputs'!$B$93+12)/'1. Inputs'!$B$91,0)</f>
        <v>0</v>
      </c>
      <c r="O85" s="51">
        <f>IF(O$2='1. Inputs'!$B$93,SUMIFS($C$50:$EE$50,$C$2:$EE$2,"&gt;"&amp;'1. Inputs'!$B$93,$C$2:$EE$2,"&lt;="&amp;'1. Inputs'!$B$93+12)/'1. Inputs'!$B$91,0)</f>
        <v>0</v>
      </c>
      <c r="P85" s="51">
        <f>IF(P$2='1. Inputs'!$B$93,SUMIFS($C$50:$EE$50,$C$2:$EE$2,"&gt;"&amp;'1. Inputs'!$B$93,$C$2:$EE$2,"&lt;="&amp;'1. Inputs'!$B$93+12)/'1. Inputs'!$B$91,0)</f>
        <v>0</v>
      </c>
      <c r="Q85" s="51">
        <f>IF(Q$2='1. Inputs'!$B$93,SUMIFS($C$50:$EE$50,$C$2:$EE$2,"&gt;"&amp;'1. Inputs'!$B$93,$C$2:$EE$2,"&lt;="&amp;'1. Inputs'!$B$93+12)/'1. Inputs'!$B$91,0)</f>
        <v>0</v>
      </c>
      <c r="R85" s="51">
        <f>IF(R$2='1. Inputs'!$B$93,SUMIFS($C$50:$EE$50,$C$2:$EE$2,"&gt;"&amp;'1. Inputs'!$B$93,$C$2:$EE$2,"&lt;="&amp;'1. Inputs'!$B$93+12)/'1. Inputs'!$B$91,0)</f>
        <v>0</v>
      </c>
      <c r="S85" s="51">
        <f>IF(S$2='1. Inputs'!$B$93,SUMIFS($C$50:$EE$50,$C$2:$EE$2,"&gt;"&amp;'1. Inputs'!$B$93,$C$2:$EE$2,"&lt;="&amp;'1. Inputs'!$B$93+12)/'1. Inputs'!$B$91,0)</f>
        <v>0</v>
      </c>
      <c r="T85" s="51">
        <f>IF(T$2='1. Inputs'!$B$93,SUMIFS($C$50:$EE$50,$C$2:$EE$2,"&gt;"&amp;'1. Inputs'!$B$93,$C$2:$EE$2,"&lt;="&amp;'1. Inputs'!$B$93+12)/'1. Inputs'!$B$91,0)</f>
        <v>0</v>
      </c>
      <c r="U85" s="51">
        <f>IF(U$2='1. Inputs'!$B$93,SUMIFS($C$50:$EE$50,$C$2:$EE$2,"&gt;"&amp;'1. Inputs'!$B$93,$C$2:$EE$2,"&lt;="&amp;'1. Inputs'!$B$93+12)/'1. Inputs'!$B$91,0)</f>
        <v>0</v>
      </c>
      <c r="V85" s="51">
        <f>IF(V$2='1. Inputs'!$B$93,SUMIFS($C$50:$EE$50,$C$2:$EE$2,"&gt;"&amp;'1. Inputs'!$B$93,$C$2:$EE$2,"&lt;="&amp;'1. Inputs'!$B$93+12)/'1. Inputs'!$B$91,0)</f>
        <v>0</v>
      </c>
      <c r="W85" s="51">
        <f>IF(W$2='1. Inputs'!$B$93,SUMIFS($C$50:$EE$50,$C$2:$EE$2,"&gt;"&amp;'1. Inputs'!$B$93,$C$2:$EE$2,"&lt;="&amp;'1. Inputs'!$B$93+12)/'1. Inputs'!$B$91,0)</f>
        <v>0</v>
      </c>
      <c r="X85" s="51">
        <f>IF(X$2='1. Inputs'!$B$93,SUMIFS($C$50:$EE$50,$C$2:$EE$2,"&gt;"&amp;'1. Inputs'!$B$93,$C$2:$EE$2,"&lt;="&amp;'1. Inputs'!$B$93+12)/'1. Inputs'!$B$91,0)</f>
        <v>0</v>
      </c>
      <c r="Y85" s="51">
        <f>IF(Y$2='1. Inputs'!$B$93,SUMIFS($C$50:$EE$50,$C$2:$EE$2,"&gt;"&amp;'1. Inputs'!$B$93,$C$2:$EE$2,"&lt;="&amp;'1. Inputs'!$B$93+12)/'1. Inputs'!$B$91,0)</f>
        <v>0</v>
      </c>
      <c r="Z85" s="51">
        <f>IF(Z$2='1. Inputs'!$B$93,SUMIFS($C$50:$EE$50,$C$2:$EE$2,"&gt;"&amp;'1. Inputs'!$B$93,$C$2:$EE$2,"&lt;="&amp;'1. Inputs'!$B$93+12)/'1. Inputs'!$B$91,0)</f>
        <v>0</v>
      </c>
      <c r="AA85" s="51">
        <f>IF(AA$2='1. Inputs'!$B$93,SUMIFS($C$50:$EE$50,$C$2:$EE$2,"&gt;"&amp;'1. Inputs'!$B$93,$C$2:$EE$2,"&lt;="&amp;'1. Inputs'!$B$93+12)/'1. Inputs'!$B$91,0)</f>
        <v>0</v>
      </c>
      <c r="AB85" s="51">
        <f>IF(AB$2='1. Inputs'!$B$93,SUMIFS($C$50:$EE$50,$C$2:$EE$2,"&gt;"&amp;'1. Inputs'!$B$93,$C$2:$EE$2,"&lt;="&amp;'1. Inputs'!$B$93+12)/'1. Inputs'!$B$91,0)</f>
        <v>0</v>
      </c>
      <c r="AC85" s="51">
        <f>IF(AC$2='1. Inputs'!$B$93,SUMIFS($C$50:$EE$50,$C$2:$EE$2,"&gt;"&amp;'1. Inputs'!$B$93,$C$2:$EE$2,"&lt;="&amp;'1. Inputs'!$B$93+12)/'1. Inputs'!$B$91,0)</f>
        <v>0</v>
      </c>
      <c r="AD85" s="51">
        <f>IF(AD$2='1. Inputs'!$B$93,SUMIFS($C$50:$EE$50,$C$2:$EE$2,"&gt;"&amp;'1. Inputs'!$B$93,$C$2:$EE$2,"&lt;="&amp;'1. Inputs'!$B$93+12)/'1. Inputs'!$B$91,0)</f>
        <v>0</v>
      </c>
      <c r="AE85" s="51">
        <f>IF(AE$2='1. Inputs'!$B$93,SUMIFS($C$50:$EE$50,$C$2:$EE$2,"&gt;"&amp;'1. Inputs'!$B$93,$C$2:$EE$2,"&lt;="&amp;'1. Inputs'!$B$93+12)/'1. Inputs'!$B$91,0)</f>
        <v>0</v>
      </c>
      <c r="AF85" s="51">
        <f>IF(AF$2='1. Inputs'!$B$93,SUMIFS($C$50:$EE$50,$C$2:$EE$2,"&gt;"&amp;'1. Inputs'!$B$93,$C$2:$EE$2,"&lt;="&amp;'1. Inputs'!$B$93+12)/'1. Inputs'!$B$91,0)</f>
        <v>0</v>
      </c>
      <c r="AG85" s="51">
        <f>IF(AG$2='1. Inputs'!$B$93,SUMIFS($C$50:$EE$50,$C$2:$EE$2,"&gt;"&amp;'1. Inputs'!$B$93,$C$2:$EE$2,"&lt;="&amp;'1. Inputs'!$B$93+12)/'1. Inputs'!$B$91,0)</f>
        <v>0</v>
      </c>
      <c r="AH85" s="51">
        <f>IF(AH$2='1. Inputs'!$B$93,SUMIFS($C$50:$EE$50,$C$2:$EE$2,"&gt;"&amp;'1. Inputs'!$B$93,$C$2:$EE$2,"&lt;="&amp;'1. Inputs'!$B$93+12)/'1. Inputs'!$B$91,0)</f>
        <v>0</v>
      </c>
      <c r="AI85" s="51">
        <f>IF(AI$2='1. Inputs'!$B$93,SUMIFS($C$50:$EE$50,$C$2:$EE$2,"&gt;"&amp;'1. Inputs'!$B$93,$C$2:$EE$2,"&lt;="&amp;'1. Inputs'!$B$93+12)/'1. Inputs'!$B$91,0)</f>
        <v>0</v>
      </c>
      <c r="AJ85" s="51">
        <f>IF(AJ$2='1. Inputs'!$B$93,SUMIFS($C$50:$EE$50,$C$2:$EE$2,"&gt;"&amp;'1. Inputs'!$B$93,$C$2:$EE$2,"&lt;="&amp;'1. Inputs'!$B$93+12)/'1. Inputs'!$B$91,0)</f>
        <v>0</v>
      </c>
      <c r="AK85" s="51">
        <f>IF(AK$2='1. Inputs'!$B$93,SUMIFS($C$50:$EE$50,$C$2:$EE$2,"&gt;"&amp;'1. Inputs'!$B$93,$C$2:$EE$2,"&lt;="&amp;'1. Inputs'!$B$93+12)/'1. Inputs'!$B$91,0)</f>
        <v>0</v>
      </c>
      <c r="AL85" s="51">
        <f>IF(AL$2='1. Inputs'!$B$93,SUMIFS($C$50:$EE$50,$C$2:$EE$2,"&gt;"&amp;'1. Inputs'!$B$93,$C$2:$EE$2,"&lt;="&amp;'1. Inputs'!$B$93+12)/'1. Inputs'!$B$91,0)</f>
        <v>0</v>
      </c>
      <c r="AM85" s="51">
        <f>IF(AM$2='1. Inputs'!$B$93,SUMIFS($C$50:$EE$50,$C$2:$EE$2,"&gt;"&amp;'1. Inputs'!$B$93,$C$2:$EE$2,"&lt;="&amp;'1. Inputs'!$B$93+12)/'1. Inputs'!$B$91,0)</f>
        <v>0</v>
      </c>
      <c r="AN85" s="51">
        <f>IF(AN$2='1. Inputs'!$B$93,SUMIFS($C$50:$EE$50,$C$2:$EE$2,"&gt;"&amp;'1. Inputs'!$B$93,$C$2:$EE$2,"&lt;="&amp;'1. Inputs'!$B$93+12)/'1. Inputs'!$B$91,0)</f>
        <v>0</v>
      </c>
      <c r="AO85" s="51">
        <f>IF(AO$2='1. Inputs'!$B$93,SUMIFS($C$50:$EE$50,$C$2:$EE$2,"&gt;"&amp;'1. Inputs'!$B$93,$C$2:$EE$2,"&lt;="&amp;'1. Inputs'!$B$93+12)/'1. Inputs'!$B$91,0)</f>
        <v>0</v>
      </c>
      <c r="AP85" s="51">
        <f>IF(AP$2='1. Inputs'!$B$93,SUMIFS($C$50:$EE$50,$C$2:$EE$2,"&gt;"&amp;'1. Inputs'!$B$93,$C$2:$EE$2,"&lt;="&amp;'1. Inputs'!$B$93+12)/'1. Inputs'!$B$91,0)</f>
        <v>0</v>
      </c>
      <c r="AQ85" s="51">
        <f>IF(AQ$2='1. Inputs'!$B$93,SUMIFS($C$50:$EE$50,$C$2:$EE$2,"&gt;"&amp;'1. Inputs'!$B$93,$C$2:$EE$2,"&lt;="&amp;'1. Inputs'!$B$93+12)/'1. Inputs'!$B$91,0)</f>
        <v>0</v>
      </c>
      <c r="AR85" s="51">
        <f>IF(AR$2='1. Inputs'!$B$93,SUMIFS($C$50:$EE$50,$C$2:$EE$2,"&gt;"&amp;'1. Inputs'!$B$93,$C$2:$EE$2,"&lt;="&amp;'1. Inputs'!$B$93+12)/'1. Inputs'!$B$91,0)</f>
        <v>0</v>
      </c>
      <c r="AS85" s="51">
        <f>IF(AS$2='1. Inputs'!$B$93,SUMIFS($C$50:$EE$50,$C$2:$EE$2,"&gt;"&amp;'1. Inputs'!$B$93,$C$2:$EE$2,"&lt;="&amp;'1. Inputs'!$B$93+12)/'1. Inputs'!$B$91,0)</f>
        <v>0</v>
      </c>
      <c r="AT85" s="51">
        <f>IF(AT$2='1. Inputs'!$B$93,SUMIFS($C$50:$EE$50,$C$2:$EE$2,"&gt;"&amp;'1. Inputs'!$B$93,$C$2:$EE$2,"&lt;="&amp;'1. Inputs'!$B$93+12)/'1. Inputs'!$B$91,0)</f>
        <v>0</v>
      </c>
      <c r="AU85" s="51">
        <f>IF(AU$2='1. Inputs'!$B$93,SUMIFS($C$50:$EE$50,$C$2:$EE$2,"&gt;"&amp;'1. Inputs'!$B$93,$C$2:$EE$2,"&lt;="&amp;'1. Inputs'!$B$93+12)/'1. Inputs'!$B$91,0)</f>
        <v>0</v>
      </c>
      <c r="AV85" s="51">
        <f>IF(AV$2='1. Inputs'!$B$93,SUMIFS($C$50:$EE$50,$C$2:$EE$2,"&gt;"&amp;'1. Inputs'!$B$93,$C$2:$EE$2,"&lt;="&amp;'1. Inputs'!$B$93+12)/'1. Inputs'!$B$91,0)</f>
        <v>0</v>
      </c>
      <c r="AW85" s="51">
        <f>IF(AW$2='1. Inputs'!$B$93,SUMIFS($C$50:$EE$50,$C$2:$EE$2,"&gt;"&amp;'1. Inputs'!$B$93,$C$2:$EE$2,"&lt;="&amp;'1. Inputs'!$B$93+12)/'1. Inputs'!$B$91,0)</f>
        <v>0</v>
      </c>
      <c r="AX85" s="51">
        <f>IF(AX$2='1. Inputs'!$B$93,SUMIFS($C$50:$EE$50,$C$2:$EE$2,"&gt;"&amp;'1. Inputs'!$B$93,$C$2:$EE$2,"&lt;="&amp;'1. Inputs'!$B$93+12)/'1. Inputs'!$B$91,0)</f>
        <v>0</v>
      </c>
      <c r="AY85" s="51">
        <f>IF(AY$2='1. Inputs'!$B$93,SUMIFS($C$50:$EE$50,$C$2:$EE$2,"&gt;"&amp;'1. Inputs'!$B$93,$C$2:$EE$2,"&lt;="&amp;'1. Inputs'!$B$93+12)/'1. Inputs'!$B$91,0)</f>
        <v>0</v>
      </c>
      <c r="AZ85" s="51">
        <f>IF(AZ$2='1. Inputs'!$B$93,SUMIFS($C$50:$EE$50,$C$2:$EE$2,"&gt;"&amp;'1. Inputs'!$B$93,$C$2:$EE$2,"&lt;="&amp;'1. Inputs'!$B$93+12)/'1. Inputs'!$B$91,0)</f>
        <v>0</v>
      </c>
      <c r="BA85" s="51">
        <f>IF(BA$2='1. Inputs'!$B$93,SUMIFS($C$50:$EE$50,$C$2:$EE$2,"&gt;"&amp;'1. Inputs'!$B$93,$C$2:$EE$2,"&lt;="&amp;'1. Inputs'!$B$93+12)/'1. Inputs'!$B$91,0)</f>
        <v>0</v>
      </c>
      <c r="BB85" s="51">
        <f>IF(BB$2='1. Inputs'!$B$93,SUMIFS($C$50:$EE$50,$C$2:$EE$2,"&gt;"&amp;'1. Inputs'!$B$93,$C$2:$EE$2,"&lt;="&amp;'1. Inputs'!$B$93+12)/'1. Inputs'!$B$91,0)</f>
        <v>0</v>
      </c>
      <c r="BC85" s="51">
        <f>IF(BC$2='1. Inputs'!$B$93,SUMIFS($C$50:$EE$50,$C$2:$EE$2,"&gt;"&amp;'1. Inputs'!$B$93,$C$2:$EE$2,"&lt;="&amp;'1. Inputs'!$B$93+12)/'1. Inputs'!$B$91,0)</f>
        <v>0</v>
      </c>
      <c r="BD85" s="51">
        <f>IF(BD$2='1. Inputs'!$B$93,SUMIFS($C$50:$EE$50,$C$2:$EE$2,"&gt;"&amp;'1. Inputs'!$B$93,$C$2:$EE$2,"&lt;="&amp;'1. Inputs'!$B$93+12)/'1. Inputs'!$B$91,0)</f>
        <v>0</v>
      </c>
      <c r="BE85" s="51">
        <f>IF(BE$2='1. Inputs'!$B$93,SUMIFS($C$50:$EE$50,$C$2:$EE$2,"&gt;"&amp;'1. Inputs'!$B$93,$C$2:$EE$2,"&lt;="&amp;'1. Inputs'!$B$93+12)/'1. Inputs'!$B$91,0)</f>
        <v>0</v>
      </c>
      <c r="BF85" s="51">
        <f>IF(BF$2='1. Inputs'!$B$93,SUMIFS($C$50:$EE$50,$C$2:$EE$2,"&gt;"&amp;'1. Inputs'!$B$93,$C$2:$EE$2,"&lt;="&amp;'1. Inputs'!$B$93+12)/'1. Inputs'!$B$91,0)</f>
        <v>0</v>
      </c>
      <c r="BG85" s="51">
        <f>IF(BG$2='1. Inputs'!$B$93,SUMIFS($C$50:$EE$50,$C$2:$EE$2,"&gt;"&amp;'1. Inputs'!$B$93,$C$2:$EE$2,"&lt;="&amp;'1. Inputs'!$B$93+12)/'1. Inputs'!$B$91,0)</f>
        <v>0</v>
      </c>
      <c r="BH85" s="51">
        <f>IF(BH$2='1. Inputs'!$B$93,SUMIFS($C$50:$EE$50,$C$2:$EE$2,"&gt;"&amp;'1. Inputs'!$B$93,$C$2:$EE$2,"&lt;="&amp;'1. Inputs'!$B$93+12)/'1. Inputs'!$B$91,0)</f>
        <v>0</v>
      </c>
      <c r="BI85" s="51">
        <f>IF(BI$2='1. Inputs'!$B$93,SUMIFS($C$50:$EE$50,$C$2:$EE$2,"&gt;"&amp;'1. Inputs'!$B$93,$C$2:$EE$2,"&lt;="&amp;'1. Inputs'!$B$93+12)/'1. Inputs'!$B$91,0)</f>
        <v>0</v>
      </c>
      <c r="BJ85" s="51">
        <f>IF(BJ$2='1. Inputs'!$B$93,SUMIFS($C$50:$EE$50,$C$2:$EE$2,"&gt;"&amp;'1. Inputs'!$B$93,$C$2:$EE$2,"&lt;="&amp;'1. Inputs'!$B$93+12)/'1. Inputs'!$B$91,0)</f>
        <v>0</v>
      </c>
      <c r="BK85" s="51">
        <f>IF(BK$2='1. Inputs'!$B$93,SUMIFS($C$50:$EE$50,$C$2:$EE$2,"&gt;"&amp;'1. Inputs'!$B$93,$C$2:$EE$2,"&lt;="&amp;'1. Inputs'!$B$93+12)/'1. Inputs'!$B$91,0)</f>
        <v>0</v>
      </c>
      <c r="BL85" s="51">
        <f>IF(BL$2='1. Inputs'!$B$93,SUMIFS($C$50:$EE$50,$C$2:$EE$2,"&gt;"&amp;'1. Inputs'!$B$93,$C$2:$EE$2,"&lt;="&amp;'1. Inputs'!$B$93+12)/'1. Inputs'!$B$91,0)</f>
        <v>0</v>
      </c>
      <c r="BM85" s="51">
        <f>IF(BM$2='1. Inputs'!$B$93,SUMIFS($C$50:$EE$50,$C$2:$EE$2,"&gt;"&amp;'1. Inputs'!$B$93,$C$2:$EE$2,"&lt;="&amp;'1. Inputs'!$B$93+12)/'1. Inputs'!$B$91,0)</f>
        <v>0</v>
      </c>
      <c r="BN85" s="51">
        <f>IF(BN$2='1. Inputs'!$B$93,SUMIFS($C$50:$EE$50,$C$2:$EE$2,"&gt;"&amp;'1. Inputs'!$B$93,$C$2:$EE$2,"&lt;="&amp;'1. Inputs'!$B$93+12)/'1. Inputs'!$B$91,0)</f>
        <v>0</v>
      </c>
      <c r="BO85" s="51">
        <f>IF(BO$2='1. Inputs'!$B$93,SUMIFS($C$50:$EE$50,$C$2:$EE$2,"&gt;"&amp;'1. Inputs'!$B$93,$C$2:$EE$2,"&lt;="&amp;'1. Inputs'!$B$93+12)/'1. Inputs'!$B$91,0)</f>
        <v>0</v>
      </c>
      <c r="BP85" s="51">
        <f>IF(BP$2='1. Inputs'!$B$93,SUMIFS($C$50:$EE$50,$C$2:$EE$2,"&gt;"&amp;'1. Inputs'!$B$93,$C$2:$EE$2,"&lt;="&amp;'1. Inputs'!$B$93+12)/'1. Inputs'!$B$91,0)</f>
        <v>0</v>
      </c>
      <c r="BQ85" s="51">
        <f>IF(BQ$2='1. Inputs'!$B$93,SUMIFS($C$50:$EE$50,$C$2:$EE$2,"&gt;"&amp;'1. Inputs'!$B$93,$C$2:$EE$2,"&lt;="&amp;'1. Inputs'!$B$93+12)/'1. Inputs'!$B$91,0)</f>
        <v>0</v>
      </c>
      <c r="BR85" s="51">
        <f>IF(BR$2='1. Inputs'!$B$93,SUMIFS($C$50:$EE$50,$C$2:$EE$2,"&gt;"&amp;'1. Inputs'!$B$93,$C$2:$EE$2,"&lt;="&amp;'1. Inputs'!$B$93+12)/'1. Inputs'!$B$91,0)</f>
        <v>0</v>
      </c>
      <c r="BS85" s="51">
        <f>IF(BS$2='1. Inputs'!$B$93,SUMIFS($C$50:$EE$50,$C$2:$EE$2,"&gt;"&amp;'1. Inputs'!$B$93,$C$2:$EE$2,"&lt;="&amp;'1. Inputs'!$B$93+12)/'1. Inputs'!$B$91,0)</f>
        <v>0</v>
      </c>
      <c r="BT85" s="51">
        <f>IF(BT$2='1. Inputs'!$B$93,SUMIFS($C$50:$EE$50,$C$2:$EE$2,"&gt;"&amp;'1. Inputs'!$B$93,$C$2:$EE$2,"&lt;="&amp;'1. Inputs'!$B$93+12)/'1. Inputs'!$B$91,0)</f>
        <v>0</v>
      </c>
      <c r="BU85" s="51">
        <f>IF(BU$2='1. Inputs'!$B$93,SUMIFS($C$50:$EE$50,$C$2:$EE$2,"&gt;"&amp;'1. Inputs'!$B$93,$C$2:$EE$2,"&lt;="&amp;'1. Inputs'!$B$93+12)/'1. Inputs'!$B$91,0)</f>
        <v>0</v>
      </c>
      <c r="BV85" s="51">
        <f>IF(BV$2='1. Inputs'!$B$93,SUMIFS($C$50:$EE$50,$C$2:$EE$2,"&gt;"&amp;'1. Inputs'!$B$93,$C$2:$EE$2,"&lt;="&amp;'1. Inputs'!$B$93+12)/'1. Inputs'!$B$91,0)</f>
        <v>0</v>
      </c>
      <c r="BW85" s="51">
        <f>IF(BW$2='1. Inputs'!$B$93,SUMIFS($C$50:$EE$50,$C$2:$EE$2,"&gt;"&amp;'1. Inputs'!$B$93,$C$2:$EE$2,"&lt;="&amp;'1. Inputs'!$B$93+12)/'1. Inputs'!$B$91,0)</f>
        <v>0</v>
      </c>
      <c r="BX85" s="51">
        <f>IF(BX$2='1. Inputs'!$B$93,SUMIFS($C$50:$EE$50,$C$2:$EE$2,"&gt;"&amp;'1. Inputs'!$B$93,$C$2:$EE$2,"&lt;="&amp;'1. Inputs'!$B$93+12)/'1. Inputs'!$B$91,0)</f>
        <v>0</v>
      </c>
      <c r="BY85" s="51">
        <f>IF(BY$2='1. Inputs'!$B$93,SUMIFS($C$50:$EE$50,$C$2:$EE$2,"&gt;"&amp;'1. Inputs'!$B$93,$C$2:$EE$2,"&lt;="&amp;'1. Inputs'!$B$93+12)/'1. Inputs'!$B$91,0)</f>
        <v>0</v>
      </c>
      <c r="BZ85" s="51">
        <f>IF(BZ$2='1. Inputs'!$B$93,SUMIFS($C$50:$EE$50,$C$2:$EE$2,"&gt;"&amp;'1. Inputs'!$B$93,$C$2:$EE$2,"&lt;="&amp;'1. Inputs'!$B$93+12)/'1. Inputs'!$B$91,0)</f>
        <v>0</v>
      </c>
      <c r="CA85" s="51">
        <f>IF(CA$2='1. Inputs'!$B$93,SUMIFS($C$50:$EE$50,$C$2:$EE$2,"&gt;"&amp;'1. Inputs'!$B$93,$C$2:$EE$2,"&lt;="&amp;'1. Inputs'!$B$93+12)/'1. Inputs'!$B$91,0)</f>
        <v>0</v>
      </c>
      <c r="CB85" s="51">
        <f>IF(CB$2='1. Inputs'!$B$93,SUMIFS($C$50:$EE$50,$C$2:$EE$2,"&gt;"&amp;'1. Inputs'!$B$93,$C$2:$EE$2,"&lt;="&amp;'1. Inputs'!$B$93+12)/'1. Inputs'!$B$91,0)</f>
        <v>0</v>
      </c>
      <c r="CC85" s="51">
        <f>IF(CC$2='1. Inputs'!$B$93,SUMIFS($C$50:$EE$50,$C$2:$EE$2,"&gt;"&amp;'1. Inputs'!$B$93,$C$2:$EE$2,"&lt;="&amp;'1. Inputs'!$B$93+12)/'1. Inputs'!$B$91,0)</f>
        <v>0</v>
      </c>
      <c r="CD85" s="51">
        <f>IF(CD$2='1. Inputs'!$B$93,SUMIFS($C$50:$EE$50,$C$2:$EE$2,"&gt;"&amp;'1. Inputs'!$B$93,$C$2:$EE$2,"&lt;="&amp;'1. Inputs'!$B$93+12)/'1. Inputs'!$B$91,0)</f>
        <v>0</v>
      </c>
      <c r="CE85" s="51">
        <f>IF(CE$2='1. Inputs'!$B$93,SUMIFS($C$50:$EE$50,$C$2:$EE$2,"&gt;"&amp;'1. Inputs'!$B$93,$C$2:$EE$2,"&lt;="&amp;'1. Inputs'!$B$93+12)/'1. Inputs'!$B$91,0)</f>
        <v>0</v>
      </c>
      <c r="CF85" s="51">
        <f>IF(CF$2='1. Inputs'!$B$93,SUMIFS($C$50:$EE$50,$C$2:$EE$2,"&gt;"&amp;'1. Inputs'!$B$93,$C$2:$EE$2,"&lt;="&amp;'1. Inputs'!$B$93+12)/'1. Inputs'!$B$91,0)</f>
        <v>0</v>
      </c>
      <c r="CG85" s="51">
        <f>IF(CG$2='1. Inputs'!$B$93,SUMIFS($C$50:$EE$50,$C$2:$EE$2,"&gt;"&amp;'1. Inputs'!$B$93,$C$2:$EE$2,"&lt;="&amp;'1. Inputs'!$B$93+12)/'1. Inputs'!$B$91,0)</f>
        <v>0</v>
      </c>
      <c r="CH85" s="51">
        <f>IF(CH$2='1. Inputs'!$B$93,SUMIFS($C$50:$EE$50,$C$2:$EE$2,"&gt;"&amp;'1. Inputs'!$B$93,$C$2:$EE$2,"&lt;="&amp;'1. Inputs'!$B$93+12)/'1. Inputs'!$B$91,0)</f>
        <v>0</v>
      </c>
      <c r="CI85" s="51">
        <f>IF(CI$2='1. Inputs'!$B$93,SUMIFS($C$50:$EE$50,$C$2:$EE$2,"&gt;"&amp;'1. Inputs'!$B$93,$C$2:$EE$2,"&lt;="&amp;'1. Inputs'!$B$93+12)/'1. Inputs'!$B$91,0)</f>
        <v>0</v>
      </c>
      <c r="CJ85" s="51">
        <f>IF(CJ$2='1. Inputs'!$B$93,SUMIFS($C$50:$EE$50,$C$2:$EE$2,"&gt;"&amp;'1. Inputs'!$B$93,$C$2:$EE$2,"&lt;="&amp;'1. Inputs'!$B$93+12)/'1. Inputs'!$B$91,0)</f>
        <v>0</v>
      </c>
      <c r="CK85" s="51">
        <f>IF(CK$2='1. Inputs'!$B$93,SUMIFS($C$50:$EE$50,$C$2:$EE$2,"&gt;"&amp;'1. Inputs'!$B$93,$C$2:$EE$2,"&lt;="&amp;'1. Inputs'!$B$93+12)/'1. Inputs'!$B$91,0)</f>
        <v>0</v>
      </c>
      <c r="CL85" s="51">
        <f>IF(CL$2='1. Inputs'!$B$93,SUMIFS($C$50:$EE$50,$C$2:$EE$2,"&gt;"&amp;'1. Inputs'!$B$93,$C$2:$EE$2,"&lt;="&amp;'1. Inputs'!$B$93+12)/'1. Inputs'!$B$91,0)</f>
        <v>0</v>
      </c>
      <c r="CM85" s="51">
        <f>IF(CM$2='1. Inputs'!$B$93,SUMIFS($C$50:$EE$50,$C$2:$EE$2,"&gt;"&amp;'1. Inputs'!$B$93,$C$2:$EE$2,"&lt;="&amp;'1. Inputs'!$B$93+12)/'1. Inputs'!$B$91,0)</f>
        <v>0</v>
      </c>
      <c r="CN85" s="51">
        <f>IF(CN$2='1. Inputs'!$B$93,SUMIFS($C$50:$EE$50,$C$2:$EE$2,"&gt;"&amp;'1. Inputs'!$B$93,$C$2:$EE$2,"&lt;="&amp;'1. Inputs'!$B$93+12)/'1. Inputs'!$B$91,0)</f>
        <v>0</v>
      </c>
      <c r="CO85" s="51">
        <f>IF(CO$2='1. Inputs'!$B$93,SUMIFS($C$50:$EE$50,$C$2:$EE$2,"&gt;"&amp;'1. Inputs'!$B$93,$C$2:$EE$2,"&lt;="&amp;'1. Inputs'!$B$93+12)/'1. Inputs'!$B$91,0)</f>
        <v>0</v>
      </c>
      <c r="CP85" s="51">
        <f>IF(CP$2='1. Inputs'!$B$93,SUMIFS($C$50:$EE$50,$C$2:$EE$2,"&gt;"&amp;'1. Inputs'!$B$93,$C$2:$EE$2,"&lt;="&amp;'1. Inputs'!$B$93+12)/'1. Inputs'!$B$91,0)</f>
        <v>0</v>
      </c>
      <c r="CQ85" s="51">
        <f>IF(CQ$2='1. Inputs'!$B$93,SUMIFS($C$50:$EE$50,$C$2:$EE$2,"&gt;"&amp;'1. Inputs'!$B$93,$C$2:$EE$2,"&lt;="&amp;'1. Inputs'!$B$93+12)/'1. Inputs'!$B$91,0)</f>
        <v>0</v>
      </c>
      <c r="CR85" s="51">
        <f>IF(CR$2='1. Inputs'!$B$93,SUMIFS($C$50:$EE$50,$C$2:$EE$2,"&gt;"&amp;'1. Inputs'!$B$93,$C$2:$EE$2,"&lt;="&amp;'1. Inputs'!$B$93+12)/'1. Inputs'!$B$91,0)</f>
        <v>0</v>
      </c>
      <c r="CS85" s="51">
        <f>IF(CS$2='1. Inputs'!$B$93,SUMIFS($C$50:$EE$50,$C$2:$EE$2,"&gt;"&amp;'1. Inputs'!$B$93,$C$2:$EE$2,"&lt;="&amp;'1. Inputs'!$B$93+12)/'1. Inputs'!$B$91,0)</f>
        <v>0</v>
      </c>
      <c r="CT85" s="51">
        <f>IF(CT$2='1. Inputs'!$B$93,SUMIFS($C$50:$EE$50,$C$2:$EE$2,"&gt;"&amp;'1. Inputs'!$B$93,$C$2:$EE$2,"&lt;="&amp;'1. Inputs'!$B$93+12)/'1. Inputs'!$B$91,0)</f>
        <v>0</v>
      </c>
      <c r="CU85" s="51">
        <f>IF(CU$2='1. Inputs'!$B$93,SUMIFS($C$50:$EE$50,$C$2:$EE$2,"&gt;"&amp;'1. Inputs'!$B$93,$C$2:$EE$2,"&lt;="&amp;'1. Inputs'!$B$93+12)/'1. Inputs'!$B$91,0)</f>
        <v>0</v>
      </c>
      <c r="CV85" s="51">
        <f>IF(CV$2='1. Inputs'!$B$93,SUMIFS($C$50:$EE$50,$C$2:$EE$2,"&gt;"&amp;'1. Inputs'!$B$93,$C$2:$EE$2,"&lt;="&amp;'1. Inputs'!$B$93+12)/'1. Inputs'!$B$91,0)</f>
        <v>0</v>
      </c>
      <c r="CW85" s="51">
        <f>IF(CW$2='1. Inputs'!$B$93,SUMIFS($C$50:$EE$50,$C$2:$EE$2,"&gt;"&amp;'1. Inputs'!$B$93,$C$2:$EE$2,"&lt;="&amp;'1. Inputs'!$B$93+12)/'1. Inputs'!$B$91,0)</f>
        <v>0</v>
      </c>
      <c r="CX85" s="51">
        <f>IF(CX$2='1. Inputs'!$B$93,SUMIFS($C$50:$EE$50,$C$2:$EE$2,"&gt;"&amp;'1. Inputs'!$B$93,$C$2:$EE$2,"&lt;="&amp;'1. Inputs'!$B$93+12)/'1. Inputs'!$B$91,0)</f>
        <v>0</v>
      </c>
      <c r="CY85" s="51">
        <f>IF(CY$2='1. Inputs'!$B$93,SUMIFS($C$50:$EE$50,$C$2:$EE$2,"&gt;"&amp;'1. Inputs'!$B$93,$C$2:$EE$2,"&lt;="&amp;'1. Inputs'!$B$93+12)/'1. Inputs'!$B$91,0)</f>
        <v>0</v>
      </c>
      <c r="CZ85" s="51">
        <f>IF(CZ$2='1. Inputs'!$B$93,SUMIFS($C$50:$EE$50,$C$2:$EE$2,"&gt;"&amp;'1. Inputs'!$B$93,$C$2:$EE$2,"&lt;="&amp;'1. Inputs'!$B$93+12)/'1. Inputs'!$B$91,0)</f>
        <v>0</v>
      </c>
      <c r="DA85" s="51">
        <f>IF(DA$2='1. Inputs'!$B$93,SUMIFS($C$50:$EE$50,$C$2:$EE$2,"&gt;"&amp;'1. Inputs'!$B$93,$C$2:$EE$2,"&lt;="&amp;'1. Inputs'!$B$93+12)/'1. Inputs'!$B$91,0)</f>
        <v>0</v>
      </c>
      <c r="DB85" s="51">
        <f>IF(DB$2='1. Inputs'!$B$93,SUMIFS($C$50:$EE$50,$C$2:$EE$2,"&gt;"&amp;'1. Inputs'!$B$93,$C$2:$EE$2,"&lt;="&amp;'1. Inputs'!$B$93+12)/'1. Inputs'!$B$91,0)</f>
        <v>0</v>
      </c>
      <c r="DC85" s="51">
        <f>IF(DC$2='1. Inputs'!$B$93,SUMIFS($C$50:$EE$50,$C$2:$EE$2,"&gt;"&amp;'1. Inputs'!$B$93,$C$2:$EE$2,"&lt;="&amp;'1. Inputs'!$B$93+12)/'1. Inputs'!$B$91,0)</f>
        <v>0</v>
      </c>
      <c r="DD85" s="51">
        <f>IF(DD$2='1. Inputs'!$B$93,SUMIFS($C$50:$EE$50,$C$2:$EE$2,"&gt;"&amp;'1. Inputs'!$B$93,$C$2:$EE$2,"&lt;="&amp;'1. Inputs'!$B$93+12)/'1. Inputs'!$B$91,0)</f>
        <v>0</v>
      </c>
      <c r="DE85" s="51">
        <f>IF(DE$2='1. Inputs'!$B$93,SUMIFS($C$50:$EE$50,$C$2:$EE$2,"&gt;"&amp;'1. Inputs'!$B$93,$C$2:$EE$2,"&lt;="&amp;'1. Inputs'!$B$93+12)/'1. Inputs'!$B$91,0)</f>
        <v>0</v>
      </c>
      <c r="DF85" s="51">
        <f>IF(DF$2='1. Inputs'!$B$93,SUMIFS($C$50:$EE$50,$C$2:$EE$2,"&gt;"&amp;'1. Inputs'!$B$93,$C$2:$EE$2,"&lt;="&amp;'1. Inputs'!$B$93+12)/'1. Inputs'!$B$91,0)</f>
        <v>0</v>
      </c>
      <c r="DG85" s="51">
        <f>IF(DG$2='1. Inputs'!$B$93,SUMIFS($C$50:$EE$50,$C$2:$EE$2,"&gt;"&amp;'1. Inputs'!$B$93,$C$2:$EE$2,"&lt;="&amp;'1. Inputs'!$B$93+12)/'1. Inputs'!$B$91,0)</f>
        <v>0</v>
      </c>
      <c r="DH85" s="51">
        <f>IF(DH$2='1. Inputs'!$B$93,SUMIFS($C$50:$EE$50,$C$2:$EE$2,"&gt;"&amp;'1. Inputs'!$B$93,$C$2:$EE$2,"&lt;="&amp;'1. Inputs'!$B$93+12)/'1. Inputs'!$B$91,0)</f>
        <v>0</v>
      </c>
      <c r="DI85" s="51">
        <f>IF(DI$2='1. Inputs'!$B$93,SUMIFS($C$50:$EE$50,$C$2:$EE$2,"&gt;"&amp;'1. Inputs'!$B$93,$C$2:$EE$2,"&lt;="&amp;'1. Inputs'!$B$93+12)/'1. Inputs'!$B$91,0)</f>
        <v>0</v>
      </c>
      <c r="DJ85" s="51">
        <f>IF(DJ$2='1. Inputs'!$B$93,SUMIFS($C$50:$EE$50,$C$2:$EE$2,"&gt;"&amp;'1. Inputs'!$B$93,$C$2:$EE$2,"&lt;="&amp;'1. Inputs'!$B$93+12)/'1. Inputs'!$B$91,0)</f>
        <v>0</v>
      </c>
      <c r="DK85" s="51">
        <f>IF(DK$2='1. Inputs'!$B$93,SUMIFS($C$50:$EE$50,$C$2:$EE$2,"&gt;"&amp;'1. Inputs'!$B$93,$C$2:$EE$2,"&lt;="&amp;'1. Inputs'!$B$93+12)/'1. Inputs'!$B$91,0)</f>
        <v>0</v>
      </c>
      <c r="DL85" s="51">
        <f>IF(DL$2='1. Inputs'!$B$93,SUMIFS($C$50:$EE$50,$C$2:$EE$2,"&gt;"&amp;'1. Inputs'!$B$93,$C$2:$EE$2,"&lt;="&amp;'1. Inputs'!$B$93+12)/'1. Inputs'!$B$91,0)</f>
        <v>0</v>
      </c>
      <c r="DM85" s="51">
        <f>IF(DM$2='1. Inputs'!$B$93,SUMIFS($C$50:$EE$50,$C$2:$EE$2,"&gt;"&amp;'1. Inputs'!$B$93,$C$2:$EE$2,"&lt;="&amp;'1. Inputs'!$B$93+12)/'1. Inputs'!$B$91,0)</f>
        <v>0</v>
      </c>
      <c r="DN85" s="51">
        <f>IF(DN$2='1. Inputs'!$B$93,SUMIFS($C$50:$EE$50,$C$2:$EE$2,"&gt;"&amp;'1. Inputs'!$B$93,$C$2:$EE$2,"&lt;="&amp;'1. Inputs'!$B$93+12)/'1. Inputs'!$B$91,0)</f>
        <v>0</v>
      </c>
      <c r="DO85" s="51">
        <f>IF(DO$2='1. Inputs'!$B$93,SUMIFS($C$50:$EE$50,$C$2:$EE$2,"&gt;"&amp;'1. Inputs'!$B$93,$C$2:$EE$2,"&lt;="&amp;'1. Inputs'!$B$93+12)/'1. Inputs'!$B$91,0)</f>
        <v>0</v>
      </c>
      <c r="DP85" s="51">
        <f>IF(DP$2='1. Inputs'!$B$93,SUMIFS($C$50:$EE$50,$C$2:$EE$2,"&gt;"&amp;'1. Inputs'!$B$93,$C$2:$EE$2,"&lt;="&amp;'1. Inputs'!$B$93+12)/'1. Inputs'!$B$91,0)</f>
        <v>0</v>
      </c>
      <c r="DQ85" s="51">
        <f>IF(DQ$2='1. Inputs'!$B$93,SUMIFS($C$50:$EE$50,$C$2:$EE$2,"&gt;"&amp;'1. Inputs'!$B$93,$C$2:$EE$2,"&lt;="&amp;'1. Inputs'!$B$93+12)/'1. Inputs'!$B$91,0)</f>
        <v>0</v>
      </c>
      <c r="DR85" s="51">
        <f>IF(DR$2='1. Inputs'!$B$93,SUMIFS($C$50:$EE$50,$C$2:$EE$2,"&gt;"&amp;'1. Inputs'!$B$93,$C$2:$EE$2,"&lt;="&amp;'1. Inputs'!$B$93+12)/'1. Inputs'!$B$91,0)</f>
        <v>0</v>
      </c>
      <c r="DS85" s="51">
        <f>IF(DS$2='1. Inputs'!$B$93,SUMIFS($C$50:$EE$50,$C$2:$EE$2,"&gt;"&amp;'1. Inputs'!$B$93,$C$2:$EE$2,"&lt;="&amp;'1. Inputs'!$B$93+12)/'1. Inputs'!$B$91,0)</f>
        <v>23165299.875745371</v>
      </c>
      <c r="DT85" s="51">
        <f>IF(DT$2='1. Inputs'!$B$93,SUMIFS($C$50:$EE$50,$C$2:$EE$2,"&gt;"&amp;'1. Inputs'!$B$93,$C$2:$EE$2,"&lt;="&amp;'1. Inputs'!$B$93+12)/'1. Inputs'!$B$91,0)</f>
        <v>0</v>
      </c>
      <c r="DU85" s="51">
        <f>IF(DU$2='1. Inputs'!$B$93,SUMIFS($C$50:$EE$50,$C$2:$EE$2,"&gt;"&amp;'1. Inputs'!$B$93,$C$2:$EE$2,"&lt;="&amp;'1. Inputs'!$B$93+12)/'1. Inputs'!$B$91,0)</f>
        <v>0</v>
      </c>
      <c r="DV85" s="51">
        <f>IF(DV$2='1. Inputs'!$B$93,SUMIFS($C$50:$EE$50,$C$2:$EE$2,"&gt;"&amp;'1. Inputs'!$B$93,$C$2:$EE$2,"&lt;="&amp;'1. Inputs'!$B$93+12)/'1. Inputs'!$B$91,0)</f>
        <v>0</v>
      </c>
      <c r="DW85" s="51">
        <f>IF(DW$2='1. Inputs'!$B$93,SUMIFS($C$50:$EE$50,$C$2:$EE$2,"&gt;"&amp;'1. Inputs'!$B$93,$C$2:$EE$2,"&lt;="&amp;'1. Inputs'!$B$93+12)/'1. Inputs'!$B$91,0)</f>
        <v>0</v>
      </c>
      <c r="DX85" s="51">
        <f>IF(DX$2='1. Inputs'!$B$93,SUMIFS($C$50:$EE$50,$C$2:$EE$2,"&gt;"&amp;'1. Inputs'!$B$93,$C$2:$EE$2,"&lt;="&amp;'1. Inputs'!$B$93+12)/'1. Inputs'!$B$91,0)</f>
        <v>0</v>
      </c>
      <c r="DY85" s="51">
        <f>IF(DY$2='1. Inputs'!$B$93,SUMIFS($C$50:$EE$50,$C$2:$EE$2,"&gt;"&amp;'1. Inputs'!$B$93,$C$2:$EE$2,"&lt;="&amp;'1. Inputs'!$B$93+12)/'1. Inputs'!$B$91,0)</f>
        <v>0</v>
      </c>
      <c r="DZ85" s="51">
        <f>IF(DZ$2='1. Inputs'!$B$93,SUMIFS($C$50:$EE$50,$C$2:$EE$2,"&gt;"&amp;'1. Inputs'!$B$93,$C$2:$EE$2,"&lt;="&amp;'1. Inputs'!$B$93+12)/'1. Inputs'!$B$91,0)</f>
        <v>0</v>
      </c>
      <c r="EA85" s="51">
        <f>IF(EA$2='1. Inputs'!$B$93,SUMIFS($C$50:$EE$50,$C$2:$EE$2,"&gt;"&amp;'1. Inputs'!$B$93,$C$2:$EE$2,"&lt;="&amp;'1. Inputs'!$B$93+12)/'1. Inputs'!$B$91,0)</f>
        <v>0</v>
      </c>
      <c r="EB85" s="51">
        <f>IF(EB$2='1. Inputs'!$B$93,SUMIFS($C$50:$EE$50,$C$2:$EE$2,"&gt;"&amp;'1. Inputs'!$B$93,$C$2:$EE$2,"&lt;="&amp;'1. Inputs'!$B$93+12)/'1. Inputs'!$B$91,0)</f>
        <v>0</v>
      </c>
      <c r="EC85" s="51">
        <f>IF(EC$2='1. Inputs'!$B$93,SUMIFS($C$50:$EE$50,$C$2:$EE$2,"&gt;"&amp;'1. Inputs'!$B$93,$C$2:$EE$2,"&lt;="&amp;'1. Inputs'!$B$93+12)/'1. Inputs'!$B$91,0)</f>
        <v>0</v>
      </c>
      <c r="ED85" s="51">
        <f>IF(ED$2='1. Inputs'!$B$93,SUMIFS($C$50:$EE$50,$C$2:$EE$2,"&gt;"&amp;'1. Inputs'!$B$93,$C$2:$EE$2,"&lt;="&amp;'1. Inputs'!$B$93+12)/'1. Inputs'!$B$91,0)</f>
        <v>0</v>
      </c>
      <c r="EE85" s="51">
        <f>IF(EE$2='1. Inputs'!$B$93,SUMIFS($C$50:$EE$50,$C$2:$EE$2,"&gt;"&amp;'1. Inputs'!$B$93,$C$2:$EE$2,"&lt;="&amp;'1. Inputs'!$B$93+12)/'1. Inputs'!$B$91,0)</f>
        <v>0</v>
      </c>
    </row>
    <row r="86" spans="1:135" x14ac:dyDescent="0.25">
      <c r="A86" s="50" t="s">
        <v>267</v>
      </c>
      <c r="C86" s="51">
        <f>-C85*'1. Inputs'!$B$92</f>
        <v>0</v>
      </c>
      <c r="D86" s="51">
        <f>-D85*'1. Inputs'!$B$92</f>
        <v>0</v>
      </c>
      <c r="E86" s="51">
        <f>-E85*'1. Inputs'!$B$92</f>
        <v>0</v>
      </c>
      <c r="F86" s="51">
        <f>-F85*'1. Inputs'!$B$92</f>
        <v>0</v>
      </c>
      <c r="G86" s="51">
        <f>-G85*'1. Inputs'!$B$92</f>
        <v>0</v>
      </c>
      <c r="H86" s="51">
        <f>-H85*'1. Inputs'!$B$92</f>
        <v>0</v>
      </c>
      <c r="I86" s="51">
        <f>-I85*'1. Inputs'!$B$92</f>
        <v>0</v>
      </c>
      <c r="J86" s="51">
        <f>-J85*'1. Inputs'!$B$92</f>
        <v>0</v>
      </c>
      <c r="K86" s="51">
        <f>-K85*'1. Inputs'!$B$92</f>
        <v>0</v>
      </c>
      <c r="L86" s="51">
        <f>-L85*'1. Inputs'!$B$92</f>
        <v>0</v>
      </c>
      <c r="M86" s="51">
        <f>-M85*'1. Inputs'!$B$92</f>
        <v>0</v>
      </c>
      <c r="N86" s="51">
        <f>-N85*'1. Inputs'!$B$92</f>
        <v>0</v>
      </c>
      <c r="O86" s="51">
        <f>-O85*'1. Inputs'!$B$92</f>
        <v>0</v>
      </c>
      <c r="P86" s="51">
        <f>-P85*'1. Inputs'!$B$92</f>
        <v>0</v>
      </c>
      <c r="Q86" s="51">
        <f>-Q85*'1. Inputs'!$B$92</f>
        <v>0</v>
      </c>
      <c r="R86" s="51">
        <f>-R85*'1. Inputs'!$B$92</f>
        <v>0</v>
      </c>
      <c r="S86" s="51">
        <f>-S85*'1. Inputs'!$B$92</f>
        <v>0</v>
      </c>
      <c r="T86" s="51">
        <f>-T85*'1. Inputs'!$B$92</f>
        <v>0</v>
      </c>
      <c r="U86" s="51">
        <f>-U85*'1. Inputs'!$B$92</f>
        <v>0</v>
      </c>
      <c r="V86" s="51">
        <f>-V85*'1. Inputs'!$B$92</f>
        <v>0</v>
      </c>
      <c r="W86" s="51">
        <f>-W85*'1. Inputs'!$B$92</f>
        <v>0</v>
      </c>
      <c r="X86" s="51">
        <f>-X85*'1. Inputs'!$B$92</f>
        <v>0</v>
      </c>
      <c r="Y86" s="51">
        <f>-Y85*'1. Inputs'!$B$92</f>
        <v>0</v>
      </c>
      <c r="Z86" s="51">
        <f>-Z85*'1. Inputs'!$B$92</f>
        <v>0</v>
      </c>
      <c r="AA86" s="51">
        <f>-AA85*'1. Inputs'!$B$92</f>
        <v>0</v>
      </c>
      <c r="AB86" s="51">
        <f>-AB85*'1. Inputs'!$B$92</f>
        <v>0</v>
      </c>
      <c r="AC86" s="51">
        <f>-AC85*'1. Inputs'!$B$92</f>
        <v>0</v>
      </c>
      <c r="AD86" s="51">
        <f>-AD85*'1. Inputs'!$B$92</f>
        <v>0</v>
      </c>
      <c r="AE86" s="51">
        <f>-AE85*'1. Inputs'!$B$92</f>
        <v>0</v>
      </c>
      <c r="AF86" s="51">
        <f>-AF85*'1. Inputs'!$B$92</f>
        <v>0</v>
      </c>
      <c r="AG86" s="51">
        <f>-AG85*'1. Inputs'!$B$92</f>
        <v>0</v>
      </c>
      <c r="AH86" s="51">
        <f>-AH85*'1. Inputs'!$B$92</f>
        <v>0</v>
      </c>
      <c r="AI86" s="51">
        <f>-AI85*'1. Inputs'!$B$92</f>
        <v>0</v>
      </c>
      <c r="AJ86" s="51">
        <f>-AJ85*'1. Inputs'!$B$92</f>
        <v>0</v>
      </c>
      <c r="AK86" s="51">
        <f>-AK85*'1. Inputs'!$B$92</f>
        <v>0</v>
      </c>
      <c r="AL86" s="51">
        <f>-AL85*'1. Inputs'!$B$92</f>
        <v>0</v>
      </c>
      <c r="AM86" s="51">
        <f>-AM85*'1. Inputs'!$B$92</f>
        <v>0</v>
      </c>
      <c r="AN86" s="51">
        <f>-AN85*'1. Inputs'!$B$92</f>
        <v>0</v>
      </c>
      <c r="AO86" s="51">
        <f>-AO85*'1. Inputs'!$B$92</f>
        <v>0</v>
      </c>
      <c r="AP86" s="51">
        <f>-AP85*'1. Inputs'!$B$92</f>
        <v>0</v>
      </c>
      <c r="AQ86" s="51">
        <f>-AQ85*'1. Inputs'!$B$92</f>
        <v>0</v>
      </c>
      <c r="AR86" s="51">
        <f>-AR85*'1. Inputs'!$B$92</f>
        <v>0</v>
      </c>
      <c r="AS86" s="51">
        <f>-AS85*'1. Inputs'!$B$92</f>
        <v>0</v>
      </c>
      <c r="AT86" s="51">
        <f>-AT85*'1. Inputs'!$B$92</f>
        <v>0</v>
      </c>
      <c r="AU86" s="51">
        <f>-AU85*'1. Inputs'!$B$92</f>
        <v>0</v>
      </c>
      <c r="AV86" s="51">
        <f>-AV85*'1. Inputs'!$B$92</f>
        <v>0</v>
      </c>
      <c r="AW86" s="51">
        <f>-AW85*'1. Inputs'!$B$92</f>
        <v>0</v>
      </c>
      <c r="AX86" s="51">
        <f>-AX85*'1. Inputs'!$B$92</f>
        <v>0</v>
      </c>
      <c r="AY86" s="51">
        <f>-AY85*'1. Inputs'!$B$92</f>
        <v>0</v>
      </c>
      <c r="AZ86" s="51">
        <f>-AZ85*'1. Inputs'!$B$92</f>
        <v>0</v>
      </c>
      <c r="BA86" s="51">
        <f>-BA85*'1. Inputs'!$B$92</f>
        <v>0</v>
      </c>
      <c r="BB86" s="51">
        <f>-BB85*'1. Inputs'!$B$92</f>
        <v>0</v>
      </c>
      <c r="BC86" s="51">
        <f>-BC85*'1. Inputs'!$B$92</f>
        <v>0</v>
      </c>
      <c r="BD86" s="51">
        <f>-BD85*'1. Inputs'!$B$92</f>
        <v>0</v>
      </c>
      <c r="BE86" s="51">
        <f>-BE85*'1. Inputs'!$B$92</f>
        <v>0</v>
      </c>
      <c r="BF86" s="51">
        <f>-BF85*'1. Inputs'!$B$92</f>
        <v>0</v>
      </c>
      <c r="BG86" s="51">
        <f>-BG85*'1. Inputs'!$B$92</f>
        <v>0</v>
      </c>
      <c r="BH86" s="51">
        <f>-BH85*'1. Inputs'!$B$92</f>
        <v>0</v>
      </c>
      <c r="BI86" s="51">
        <f>-BI85*'1. Inputs'!$B$92</f>
        <v>0</v>
      </c>
      <c r="BJ86" s="51">
        <f>-BJ85*'1. Inputs'!$B$92</f>
        <v>0</v>
      </c>
      <c r="BK86" s="51">
        <f>-BK85*'1. Inputs'!$B$92</f>
        <v>0</v>
      </c>
      <c r="BL86" s="51">
        <f>-BL85*'1. Inputs'!$B$92</f>
        <v>0</v>
      </c>
      <c r="BM86" s="51">
        <f>-BM85*'1. Inputs'!$B$92</f>
        <v>0</v>
      </c>
      <c r="BN86" s="51">
        <f>-BN85*'1. Inputs'!$B$92</f>
        <v>0</v>
      </c>
      <c r="BO86" s="51">
        <f>-BO85*'1. Inputs'!$B$92</f>
        <v>0</v>
      </c>
      <c r="BP86" s="51">
        <f>-BP85*'1. Inputs'!$B$92</f>
        <v>0</v>
      </c>
      <c r="BQ86" s="51">
        <f>-BQ85*'1. Inputs'!$B$92</f>
        <v>0</v>
      </c>
      <c r="BR86" s="51">
        <f>-BR85*'1. Inputs'!$B$92</f>
        <v>0</v>
      </c>
      <c r="BS86" s="51">
        <f>-BS85*'1. Inputs'!$B$92</f>
        <v>0</v>
      </c>
      <c r="BT86" s="51">
        <f>-BT85*'1. Inputs'!$B$92</f>
        <v>0</v>
      </c>
      <c r="BU86" s="51">
        <f>-BU85*'1. Inputs'!$B$92</f>
        <v>0</v>
      </c>
      <c r="BV86" s="51">
        <f>-BV85*'1. Inputs'!$B$92</f>
        <v>0</v>
      </c>
      <c r="BW86" s="51">
        <f>-BW85*'1. Inputs'!$B$92</f>
        <v>0</v>
      </c>
      <c r="BX86" s="51">
        <f>-BX85*'1. Inputs'!$B$92</f>
        <v>0</v>
      </c>
      <c r="BY86" s="51">
        <f>-BY85*'1. Inputs'!$B$92</f>
        <v>0</v>
      </c>
      <c r="BZ86" s="51">
        <f>-BZ85*'1. Inputs'!$B$92</f>
        <v>0</v>
      </c>
      <c r="CA86" s="51">
        <f>-CA85*'1. Inputs'!$B$92</f>
        <v>0</v>
      </c>
      <c r="CB86" s="51">
        <f>-CB85*'1. Inputs'!$B$92</f>
        <v>0</v>
      </c>
      <c r="CC86" s="51">
        <f>-CC85*'1. Inputs'!$B$92</f>
        <v>0</v>
      </c>
      <c r="CD86" s="51">
        <f>-CD85*'1. Inputs'!$B$92</f>
        <v>0</v>
      </c>
      <c r="CE86" s="51">
        <f>-CE85*'1. Inputs'!$B$92</f>
        <v>0</v>
      </c>
      <c r="CF86" s="51">
        <f>-CF85*'1. Inputs'!$B$92</f>
        <v>0</v>
      </c>
      <c r="CG86" s="51">
        <f>-CG85*'1. Inputs'!$B$92</f>
        <v>0</v>
      </c>
      <c r="CH86" s="51">
        <f>-CH85*'1. Inputs'!$B$92</f>
        <v>0</v>
      </c>
      <c r="CI86" s="51">
        <f>-CI85*'1. Inputs'!$B$92</f>
        <v>0</v>
      </c>
      <c r="CJ86" s="51">
        <f>-CJ85*'1. Inputs'!$B$92</f>
        <v>0</v>
      </c>
      <c r="CK86" s="51">
        <f>-CK85*'1. Inputs'!$B$92</f>
        <v>0</v>
      </c>
      <c r="CL86" s="51">
        <f>-CL85*'1. Inputs'!$B$92</f>
        <v>0</v>
      </c>
      <c r="CM86" s="51">
        <f>-CM85*'1. Inputs'!$B$92</f>
        <v>0</v>
      </c>
      <c r="CN86" s="51">
        <f>-CN85*'1. Inputs'!$B$92</f>
        <v>0</v>
      </c>
      <c r="CO86" s="51">
        <f>-CO85*'1. Inputs'!$B$92</f>
        <v>0</v>
      </c>
      <c r="CP86" s="51">
        <f>-CP85*'1. Inputs'!$B$92</f>
        <v>0</v>
      </c>
      <c r="CQ86" s="51">
        <f>-CQ85*'1. Inputs'!$B$92</f>
        <v>0</v>
      </c>
      <c r="CR86" s="51">
        <f>-CR85*'1. Inputs'!$B$92</f>
        <v>0</v>
      </c>
      <c r="CS86" s="51">
        <f>-CS85*'1. Inputs'!$B$92</f>
        <v>0</v>
      </c>
      <c r="CT86" s="51">
        <f>-CT85*'1. Inputs'!$B$92</f>
        <v>0</v>
      </c>
      <c r="CU86" s="51">
        <f>-CU85*'1. Inputs'!$B$92</f>
        <v>0</v>
      </c>
      <c r="CV86" s="51">
        <f>-CV85*'1. Inputs'!$B$92</f>
        <v>0</v>
      </c>
      <c r="CW86" s="51">
        <f>-CW85*'1. Inputs'!$B$92</f>
        <v>0</v>
      </c>
      <c r="CX86" s="51">
        <f>-CX85*'1. Inputs'!$B$92</f>
        <v>0</v>
      </c>
      <c r="CY86" s="51">
        <f>-CY85*'1. Inputs'!$B$92</f>
        <v>0</v>
      </c>
      <c r="CZ86" s="51">
        <f>-CZ85*'1. Inputs'!$B$92</f>
        <v>0</v>
      </c>
      <c r="DA86" s="51">
        <f>-DA85*'1. Inputs'!$B$92</f>
        <v>0</v>
      </c>
      <c r="DB86" s="51">
        <f>-DB85*'1. Inputs'!$B$92</f>
        <v>0</v>
      </c>
      <c r="DC86" s="51">
        <f>-DC85*'1. Inputs'!$B$92</f>
        <v>0</v>
      </c>
      <c r="DD86" s="51">
        <f>-DD85*'1. Inputs'!$B$92</f>
        <v>0</v>
      </c>
      <c r="DE86" s="51">
        <f>-DE85*'1. Inputs'!$B$92</f>
        <v>0</v>
      </c>
      <c r="DF86" s="51">
        <f>-DF85*'1. Inputs'!$B$92</f>
        <v>0</v>
      </c>
      <c r="DG86" s="51">
        <f>-DG85*'1. Inputs'!$B$92</f>
        <v>0</v>
      </c>
      <c r="DH86" s="51">
        <f>-DH85*'1. Inputs'!$B$92</f>
        <v>0</v>
      </c>
      <c r="DI86" s="51">
        <f>-DI85*'1. Inputs'!$B$92</f>
        <v>0</v>
      </c>
      <c r="DJ86" s="51">
        <f>-DJ85*'1. Inputs'!$B$92</f>
        <v>0</v>
      </c>
      <c r="DK86" s="51">
        <f>-DK85*'1. Inputs'!$B$92</f>
        <v>0</v>
      </c>
      <c r="DL86" s="51">
        <f>-DL85*'1. Inputs'!$B$92</f>
        <v>0</v>
      </c>
      <c r="DM86" s="51">
        <f>-DM85*'1. Inputs'!$B$92</f>
        <v>0</v>
      </c>
      <c r="DN86" s="51">
        <f>-DN85*'1. Inputs'!$B$92</f>
        <v>0</v>
      </c>
      <c r="DO86" s="51">
        <f>-DO85*'1. Inputs'!$B$92</f>
        <v>0</v>
      </c>
      <c r="DP86" s="51">
        <f>-DP85*'1. Inputs'!$B$92</f>
        <v>0</v>
      </c>
      <c r="DQ86" s="51">
        <f>-DQ85*'1. Inputs'!$B$92</f>
        <v>0</v>
      </c>
      <c r="DR86" s="51">
        <f>-DR85*'1. Inputs'!$B$92</f>
        <v>0</v>
      </c>
      <c r="DS86" s="51">
        <f>-DS85*'1. Inputs'!$B$92</f>
        <v>-463305.99751490745</v>
      </c>
      <c r="DT86" s="51">
        <f>-DT85*'1. Inputs'!$B$92</f>
        <v>0</v>
      </c>
      <c r="DU86" s="51">
        <f>-DU85*'1. Inputs'!$B$92</f>
        <v>0</v>
      </c>
      <c r="DV86" s="51">
        <f>-DV85*'1. Inputs'!$B$92</f>
        <v>0</v>
      </c>
      <c r="DW86" s="51">
        <f>-DW85*'1. Inputs'!$B$92</f>
        <v>0</v>
      </c>
      <c r="DX86" s="51">
        <f>-DX85*'1. Inputs'!$B$92</f>
        <v>0</v>
      </c>
      <c r="DY86" s="51">
        <f>-DY85*'1. Inputs'!$B$92</f>
        <v>0</v>
      </c>
      <c r="DZ86" s="51">
        <f>-DZ85*'1. Inputs'!$B$92</f>
        <v>0</v>
      </c>
      <c r="EA86" s="51">
        <f>-EA85*'1. Inputs'!$B$92</f>
        <v>0</v>
      </c>
      <c r="EB86" s="51">
        <f>-EB85*'1. Inputs'!$B$92</f>
        <v>0</v>
      </c>
      <c r="EC86" s="51">
        <f>-EC85*'1. Inputs'!$B$92</f>
        <v>0</v>
      </c>
      <c r="ED86" s="51">
        <f>-ED85*'1. Inputs'!$B$92</f>
        <v>0</v>
      </c>
      <c r="EE86" s="51">
        <f>-EE85*'1. Inputs'!$B$92</f>
        <v>0</v>
      </c>
    </row>
    <row r="87" spans="1:135" x14ac:dyDescent="0.25">
      <c r="A87" s="50" t="s">
        <v>268</v>
      </c>
      <c r="C87" s="51">
        <f>-C85*'1. Inputs'!$B$88</f>
        <v>0</v>
      </c>
      <c r="D87" s="51">
        <f>-D85*'1. Inputs'!$B$88</f>
        <v>0</v>
      </c>
      <c r="E87" s="51">
        <f>-E85*'1. Inputs'!$B$88</f>
        <v>0</v>
      </c>
      <c r="F87" s="51">
        <f>-F85*'1. Inputs'!$B$88</f>
        <v>0</v>
      </c>
      <c r="G87" s="51">
        <f>-G85*'1. Inputs'!$B$88</f>
        <v>0</v>
      </c>
      <c r="H87" s="51">
        <f>-H85*'1. Inputs'!$B$88</f>
        <v>0</v>
      </c>
      <c r="I87" s="51">
        <f>-I85*'1. Inputs'!$B$88</f>
        <v>0</v>
      </c>
      <c r="J87" s="51">
        <f>-J85*'1. Inputs'!$B$88</f>
        <v>0</v>
      </c>
      <c r="K87" s="51">
        <f>-K85*'1. Inputs'!$B$88</f>
        <v>0</v>
      </c>
      <c r="L87" s="51">
        <f>-L85*'1. Inputs'!$B$88</f>
        <v>0</v>
      </c>
      <c r="M87" s="51">
        <f>-M85*'1. Inputs'!$B$88</f>
        <v>0</v>
      </c>
      <c r="N87" s="51">
        <f>-N85*'1. Inputs'!$B$88</f>
        <v>0</v>
      </c>
      <c r="O87" s="51">
        <f>-O85*'1. Inputs'!$B$88</f>
        <v>0</v>
      </c>
      <c r="P87" s="51">
        <f>-P85*'1. Inputs'!$B$88</f>
        <v>0</v>
      </c>
      <c r="Q87" s="51">
        <f>-Q85*'1. Inputs'!$B$88</f>
        <v>0</v>
      </c>
      <c r="R87" s="51">
        <f>-R85*'1. Inputs'!$B$88</f>
        <v>0</v>
      </c>
      <c r="S87" s="51">
        <f>-S85*'1. Inputs'!$B$88</f>
        <v>0</v>
      </c>
      <c r="T87" s="51">
        <f>-T85*'1. Inputs'!$B$88</f>
        <v>0</v>
      </c>
      <c r="U87" s="51">
        <f>-U85*'1. Inputs'!$B$88</f>
        <v>0</v>
      </c>
      <c r="V87" s="51">
        <f>-V85*'1. Inputs'!$B$88</f>
        <v>0</v>
      </c>
      <c r="W87" s="51">
        <f>-W85*'1. Inputs'!$B$88</f>
        <v>0</v>
      </c>
      <c r="X87" s="51">
        <f>-X85*'1. Inputs'!$B$88</f>
        <v>0</v>
      </c>
      <c r="Y87" s="51">
        <f>-Y85*'1. Inputs'!$B$88</f>
        <v>0</v>
      </c>
      <c r="Z87" s="51">
        <f>-Z85*'1. Inputs'!$B$88</f>
        <v>0</v>
      </c>
      <c r="AA87" s="51">
        <f>-AA85*'1. Inputs'!$B$88</f>
        <v>0</v>
      </c>
      <c r="AB87" s="51">
        <f>-AB85*'1. Inputs'!$B$88</f>
        <v>0</v>
      </c>
      <c r="AC87" s="51">
        <f>-AC85*'1. Inputs'!$B$88</f>
        <v>0</v>
      </c>
      <c r="AD87" s="51">
        <f>-AD85*'1. Inputs'!$B$88</f>
        <v>0</v>
      </c>
      <c r="AE87" s="51">
        <f>-AE85*'1. Inputs'!$B$88</f>
        <v>0</v>
      </c>
      <c r="AF87" s="51">
        <f>-AF85*'1. Inputs'!$B$88</f>
        <v>0</v>
      </c>
      <c r="AG87" s="51">
        <f>-AG85*'1. Inputs'!$B$88</f>
        <v>0</v>
      </c>
      <c r="AH87" s="51">
        <f>-AH85*'1. Inputs'!$B$88</f>
        <v>0</v>
      </c>
      <c r="AI87" s="51">
        <f>-AI85*'1. Inputs'!$B$88</f>
        <v>0</v>
      </c>
      <c r="AJ87" s="51">
        <f>-AJ85*'1. Inputs'!$B$88</f>
        <v>0</v>
      </c>
      <c r="AK87" s="51">
        <f>-AK85*'1. Inputs'!$B$88</f>
        <v>0</v>
      </c>
      <c r="AL87" s="51">
        <f>-AL85*'1. Inputs'!$B$88</f>
        <v>0</v>
      </c>
      <c r="AM87" s="51">
        <f>-AM85*'1. Inputs'!$B$88</f>
        <v>0</v>
      </c>
      <c r="AN87" s="51">
        <f>-AN85*'1. Inputs'!$B$88</f>
        <v>0</v>
      </c>
      <c r="AO87" s="51">
        <f>-AO85*'1. Inputs'!$B$88</f>
        <v>0</v>
      </c>
      <c r="AP87" s="51">
        <f>-AP85*'1. Inputs'!$B$88</f>
        <v>0</v>
      </c>
      <c r="AQ87" s="51">
        <f>-AQ85*'1. Inputs'!$B$88</f>
        <v>0</v>
      </c>
      <c r="AR87" s="51">
        <f>-AR85*'1. Inputs'!$B$88</f>
        <v>0</v>
      </c>
      <c r="AS87" s="51">
        <f>-AS85*'1. Inputs'!$B$88</f>
        <v>0</v>
      </c>
      <c r="AT87" s="51">
        <f>-AT85*'1. Inputs'!$B$88</f>
        <v>0</v>
      </c>
      <c r="AU87" s="51">
        <f>-AU85*'1. Inputs'!$B$88</f>
        <v>0</v>
      </c>
      <c r="AV87" s="51">
        <f>-AV85*'1. Inputs'!$B$88</f>
        <v>0</v>
      </c>
      <c r="AW87" s="51">
        <f>-AW85*'1. Inputs'!$B$88</f>
        <v>0</v>
      </c>
      <c r="AX87" s="51">
        <f>-AX85*'1. Inputs'!$B$88</f>
        <v>0</v>
      </c>
      <c r="AY87" s="51">
        <f>-AY85*'1. Inputs'!$B$88</f>
        <v>0</v>
      </c>
      <c r="AZ87" s="51">
        <f>-AZ85*'1. Inputs'!$B$88</f>
        <v>0</v>
      </c>
      <c r="BA87" s="51">
        <f>-BA85*'1. Inputs'!$B$88</f>
        <v>0</v>
      </c>
      <c r="BB87" s="51">
        <f>-BB85*'1. Inputs'!$B$88</f>
        <v>0</v>
      </c>
      <c r="BC87" s="51">
        <f>-BC85*'1. Inputs'!$B$88</f>
        <v>0</v>
      </c>
      <c r="BD87" s="51">
        <f>-BD85*'1. Inputs'!$B$88</f>
        <v>0</v>
      </c>
      <c r="BE87" s="51">
        <f>-BE85*'1. Inputs'!$B$88</f>
        <v>0</v>
      </c>
      <c r="BF87" s="51">
        <f>-BF85*'1. Inputs'!$B$88</f>
        <v>0</v>
      </c>
      <c r="BG87" s="51">
        <f>-BG85*'1. Inputs'!$B$88</f>
        <v>0</v>
      </c>
      <c r="BH87" s="51">
        <f>-BH85*'1. Inputs'!$B$88</f>
        <v>0</v>
      </c>
      <c r="BI87" s="51">
        <f>-BI85*'1. Inputs'!$B$88</f>
        <v>0</v>
      </c>
      <c r="BJ87" s="51">
        <f>-BJ85*'1. Inputs'!$B$88</f>
        <v>0</v>
      </c>
      <c r="BK87" s="51">
        <f>-BK85*'1. Inputs'!$B$88</f>
        <v>0</v>
      </c>
      <c r="BL87" s="51">
        <f>-BL85*'1. Inputs'!$B$88</f>
        <v>0</v>
      </c>
      <c r="BM87" s="51">
        <f>-BM85*'1. Inputs'!$B$88</f>
        <v>0</v>
      </c>
      <c r="BN87" s="51">
        <f>-BN85*'1. Inputs'!$B$88</f>
        <v>0</v>
      </c>
      <c r="BO87" s="51">
        <f>-BO85*'1. Inputs'!$B$88</f>
        <v>0</v>
      </c>
      <c r="BP87" s="51">
        <f>-BP85*'1. Inputs'!$B$88</f>
        <v>0</v>
      </c>
      <c r="BQ87" s="51">
        <f>-BQ85*'1. Inputs'!$B$88</f>
        <v>0</v>
      </c>
      <c r="BR87" s="51">
        <f>-BR85*'1. Inputs'!$B$88</f>
        <v>0</v>
      </c>
      <c r="BS87" s="51">
        <f>-BS85*'1. Inputs'!$B$88</f>
        <v>0</v>
      </c>
      <c r="BT87" s="51">
        <f>-BT85*'1. Inputs'!$B$88</f>
        <v>0</v>
      </c>
      <c r="BU87" s="51">
        <f>-BU85*'1. Inputs'!$B$88</f>
        <v>0</v>
      </c>
      <c r="BV87" s="51">
        <f>-BV85*'1. Inputs'!$B$88</f>
        <v>0</v>
      </c>
      <c r="BW87" s="51">
        <f>-BW85*'1. Inputs'!$B$88</f>
        <v>0</v>
      </c>
      <c r="BX87" s="51">
        <f>-BX85*'1. Inputs'!$B$88</f>
        <v>0</v>
      </c>
      <c r="BY87" s="51">
        <f>-BY85*'1. Inputs'!$B$88</f>
        <v>0</v>
      </c>
      <c r="BZ87" s="51">
        <f>-BZ85*'1. Inputs'!$B$88</f>
        <v>0</v>
      </c>
      <c r="CA87" s="51">
        <f>-CA85*'1. Inputs'!$B$88</f>
        <v>0</v>
      </c>
      <c r="CB87" s="51">
        <f>-CB85*'1. Inputs'!$B$88</f>
        <v>0</v>
      </c>
      <c r="CC87" s="51">
        <f>-CC85*'1. Inputs'!$B$88</f>
        <v>0</v>
      </c>
      <c r="CD87" s="51">
        <f>-CD85*'1. Inputs'!$B$88</f>
        <v>0</v>
      </c>
      <c r="CE87" s="51">
        <f>-CE85*'1. Inputs'!$B$88</f>
        <v>0</v>
      </c>
      <c r="CF87" s="51">
        <f>-CF85*'1. Inputs'!$B$88</f>
        <v>0</v>
      </c>
      <c r="CG87" s="51">
        <f>-CG85*'1. Inputs'!$B$88</f>
        <v>0</v>
      </c>
      <c r="CH87" s="51">
        <f>-CH85*'1. Inputs'!$B$88</f>
        <v>0</v>
      </c>
      <c r="CI87" s="51">
        <f>-CI85*'1. Inputs'!$B$88</f>
        <v>0</v>
      </c>
      <c r="CJ87" s="51">
        <f>-CJ85*'1. Inputs'!$B$88</f>
        <v>0</v>
      </c>
      <c r="CK87" s="51">
        <f>-CK85*'1. Inputs'!$B$88</f>
        <v>0</v>
      </c>
      <c r="CL87" s="51">
        <f>-CL85*'1. Inputs'!$B$88</f>
        <v>0</v>
      </c>
      <c r="CM87" s="51">
        <f>-CM85*'1. Inputs'!$B$88</f>
        <v>0</v>
      </c>
      <c r="CN87" s="51">
        <f>-CN85*'1. Inputs'!$B$88</f>
        <v>0</v>
      </c>
      <c r="CO87" s="51">
        <f>-CO85*'1. Inputs'!$B$88</f>
        <v>0</v>
      </c>
      <c r="CP87" s="51">
        <f>-CP85*'1. Inputs'!$B$88</f>
        <v>0</v>
      </c>
      <c r="CQ87" s="51">
        <f>-CQ85*'1. Inputs'!$B$88</f>
        <v>0</v>
      </c>
      <c r="CR87" s="51">
        <f>-CR85*'1. Inputs'!$B$88</f>
        <v>0</v>
      </c>
      <c r="CS87" s="51">
        <f>-CS85*'1. Inputs'!$B$88</f>
        <v>0</v>
      </c>
      <c r="CT87" s="51">
        <f>-CT85*'1. Inputs'!$B$88</f>
        <v>0</v>
      </c>
      <c r="CU87" s="51">
        <f>-CU85*'1. Inputs'!$B$88</f>
        <v>0</v>
      </c>
      <c r="CV87" s="51">
        <f>-CV85*'1. Inputs'!$B$88</f>
        <v>0</v>
      </c>
      <c r="CW87" s="51">
        <f>-CW85*'1. Inputs'!$B$88</f>
        <v>0</v>
      </c>
      <c r="CX87" s="51">
        <f>-CX85*'1. Inputs'!$B$88</f>
        <v>0</v>
      </c>
      <c r="CY87" s="51">
        <f>-CY85*'1. Inputs'!$B$88</f>
        <v>0</v>
      </c>
      <c r="CZ87" s="51">
        <f>-CZ85*'1. Inputs'!$B$88</f>
        <v>0</v>
      </c>
      <c r="DA87" s="51">
        <f>-DA85*'1. Inputs'!$B$88</f>
        <v>0</v>
      </c>
      <c r="DB87" s="51">
        <f>-DB85*'1. Inputs'!$B$88</f>
        <v>0</v>
      </c>
      <c r="DC87" s="51">
        <f>-DC85*'1. Inputs'!$B$88</f>
        <v>0</v>
      </c>
      <c r="DD87" s="51">
        <f>-DD85*'1. Inputs'!$B$88</f>
        <v>0</v>
      </c>
      <c r="DE87" s="51">
        <f>-DE85*'1. Inputs'!$B$88</f>
        <v>0</v>
      </c>
      <c r="DF87" s="51">
        <f>-DF85*'1. Inputs'!$B$88</f>
        <v>0</v>
      </c>
      <c r="DG87" s="51">
        <f>-DG85*'1. Inputs'!$B$88</f>
        <v>0</v>
      </c>
      <c r="DH87" s="51">
        <f>-DH85*'1. Inputs'!$B$88</f>
        <v>0</v>
      </c>
      <c r="DI87" s="51">
        <f>-DI85*'1. Inputs'!$B$88</f>
        <v>0</v>
      </c>
      <c r="DJ87" s="51">
        <f>-DJ85*'1. Inputs'!$B$88</f>
        <v>0</v>
      </c>
      <c r="DK87" s="51">
        <f>-DK85*'1. Inputs'!$B$88</f>
        <v>0</v>
      </c>
      <c r="DL87" s="51">
        <f>-DL85*'1. Inputs'!$B$88</f>
        <v>0</v>
      </c>
      <c r="DM87" s="51">
        <f>-DM85*'1. Inputs'!$B$88</f>
        <v>0</v>
      </c>
      <c r="DN87" s="51">
        <f>-DN85*'1. Inputs'!$B$88</f>
        <v>0</v>
      </c>
      <c r="DO87" s="51">
        <f>-DO85*'1. Inputs'!$B$88</f>
        <v>0</v>
      </c>
      <c r="DP87" s="51">
        <f>-DP85*'1. Inputs'!$B$88</f>
        <v>0</v>
      </c>
      <c r="DQ87" s="51">
        <f>-DQ85*'1. Inputs'!$B$88</f>
        <v>0</v>
      </c>
      <c r="DR87" s="51">
        <f>-DR85*'1. Inputs'!$B$88</f>
        <v>0</v>
      </c>
      <c r="DS87" s="51">
        <f>-DS85*'1. Inputs'!$B$88</f>
        <v>-231652.99875745372</v>
      </c>
      <c r="DT87" s="51">
        <f>-DT85*'1. Inputs'!$B$88</f>
        <v>0</v>
      </c>
      <c r="DU87" s="51">
        <f>-DU85*'1. Inputs'!$B$88</f>
        <v>0</v>
      </c>
      <c r="DV87" s="51">
        <f>-DV85*'1. Inputs'!$B$88</f>
        <v>0</v>
      </c>
      <c r="DW87" s="51">
        <f>-DW85*'1. Inputs'!$B$88</f>
        <v>0</v>
      </c>
      <c r="DX87" s="51">
        <f>-DX85*'1. Inputs'!$B$88</f>
        <v>0</v>
      </c>
      <c r="DY87" s="51">
        <f>-DY85*'1. Inputs'!$B$88</f>
        <v>0</v>
      </c>
      <c r="DZ87" s="51">
        <f>-DZ85*'1. Inputs'!$B$88</f>
        <v>0</v>
      </c>
      <c r="EA87" s="51">
        <f>-EA85*'1. Inputs'!$B$88</f>
        <v>0</v>
      </c>
      <c r="EB87" s="51">
        <f>-EB85*'1. Inputs'!$B$88</f>
        <v>0</v>
      </c>
      <c r="EC87" s="51">
        <f>-EC85*'1. Inputs'!$B$88</f>
        <v>0</v>
      </c>
      <c r="ED87" s="51">
        <f>-ED85*'1. Inputs'!$B$88</f>
        <v>0</v>
      </c>
      <c r="EE87" s="51">
        <f>-EE85*'1. Inputs'!$B$88</f>
        <v>0</v>
      </c>
    </row>
    <row r="88" spans="1:135" x14ac:dyDescent="0.25">
      <c r="A88" s="61" t="s">
        <v>269</v>
      </c>
      <c r="C88" s="59">
        <f t="shared" ref="C88:AH88" si="94">SUM(C85:C87)</f>
        <v>0</v>
      </c>
      <c r="D88" s="59">
        <f t="shared" si="94"/>
        <v>0</v>
      </c>
      <c r="E88" s="59">
        <f t="shared" si="94"/>
        <v>0</v>
      </c>
      <c r="F88" s="59">
        <f t="shared" si="94"/>
        <v>0</v>
      </c>
      <c r="G88" s="59">
        <f t="shared" si="94"/>
        <v>0</v>
      </c>
      <c r="H88" s="59">
        <f t="shared" si="94"/>
        <v>0</v>
      </c>
      <c r="I88" s="59">
        <f t="shared" si="94"/>
        <v>0</v>
      </c>
      <c r="J88" s="59">
        <f t="shared" si="94"/>
        <v>0</v>
      </c>
      <c r="K88" s="59">
        <f t="shared" si="94"/>
        <v>0</v>
      </c>
      <c r="L88" s="59">
        <f t="shared" si="94"/>
        <v>0</v>
      </c>
      <c r="M88" s="59">
        <f t="shared" si="94"/>
        <v>0</v>
      </c>
      <c r="N88" s="59">
        <f t="shared" si="94"/>
        <v>0</v>
      </c>
      <c r="O88" s="59">
        <f t="shared" si="94"/>
        <v>0</v>
      </c>
      <c r="P88" s="59">
        <f t="shared" si="94"/>
        <v>0</v>
      </c>
      <c r="Q88" s="59">
        <f t="shared" si="94"/>
        <v>0</v>
      </c>
      <c r="R88" s="59">
        <f t="shared" si="94"/>
        <v>0</v>
      </c>
      <c r="S88" s="59">
        <f t="shared" si="94"/>
        <v>0</v>
      </c>
      <c r="T88" s="59">
        <f t="shared" si="94"/>
        <v>0</v>
      </c>
      <c r="U88" s="59">
        <f t="shared" si="94"/>
        <v>0</v>
      </c>
      <c r="V88" s="59">
        <f t="shared" si="94"/>
        <v>0</v>
      </c>
      <c r="W88" s="59">
        <f t="shared" si="94"/>
        <v>0</v>
      </c>
      <c r="X88" s="59">
        <f t="shared" si="94"/>
        <v>0</v>
      </c>
      <c r="Y88" s="59">
        <f t="shared" si="94"/>
        <v>0</v>
      </c>
      <c r="Z88" s="59">
        <f t="shared" si="94"/>
        <v>0</v>
      </c>
      <c r="AA88" s="59">
        <f t="shared" si="94"/>
        <v>0</v>
      </c>
      <c r="AB88" s="59">
        <f t="shared" si="94"/>
        <v>0</v>
      </c>
      <c r="AC88" s="59">
        <f t="shared" si="94"/>
        <v>0</v>
      </c>
      <c r="AD88" s="59">
        <f t="shared" si="94"/>
        <v>0</v>
      </c>
      <c r="AE88" s="59">
        <f t="shared" si="94"/>
        <v>0</v>
      </c>
      <c r="AF88" s="59">
        <f t="shared" si="94"/>
        <v>0</v>
      </c>
      <c r="AG88" s="59">
        <f t="shared" si="94"/>
        <v>0</v>
      </c>
      <c r="AH88" s="59">
        <f t="shared" si="94"/>
        <v>0</v>
      </c>
      <c r="AI88" s="59">
        <f t="shared" ref="AI88:BN88" si="95">SUM(AI85:AI87)</f>
        <v>0</v>
      </c>
      <c r="AJ88" s="59">
        <f t="shared" si="95"/>
        <v>0</v>
      </c>
      <c r="AK88" s="59">
        <f t="shared" si="95"/>
        <v>0</v>
      </c>
      <c r="AL88" s="59">
        <f t="shared" si="95"/>
        <v>0</v>
      </c>
      <c r="AM88" s="59">
        <f t="shared" si="95"/>
        <v>0</v>
      </c>
      <c r="AN88" s="59">
        <f t="shared" si="95"/>
        <v>0</v>
      </c>
      <c r="AO88" s="59">
        <f t="shared" si="95"/>
        <v>0</v>
      </c>
      <c r="AP88" s="59">
        <f t="shared" si="95"/>
        <v>0</v>
      </c>
      <c r="AQ88" s="59">
        <f t="shared" si="95"/>
        <v>0</v>
      </c>
      <c r="AR88" s="59">
        <f t="shared" si="95"/>
        <v>0</v>
      </c>
      <c r="AS88" s="59">
        <f t="shared" si="95"/>
        <v>0</v>
      </c>
      <c r="AT88" s="59">
        <f t="shared" si="95"/>
        <v>0</v>
      </c>
      <c r="AU88" s="59">
        <f t="shared" si="95"/>
        <v>0</v>
      </c>
      <c r="AV88" s="59">
        <f t="shared" si="95"/>
        <v>0</v>
      </c>
      <c r="AW88" s="59">
        <f t="shared" si="95"/>
        <v>0</v>
      </c>
      <c r="AX88" s="59">
        <f t="shared" si="95"/>
        <v>0</v>
      </c>
      <c r="AY88" s="59">
        <f t="shared" si="95"/>
        <v>0</v>
      </c>
      <c r="AZ88" s="59">
        <f t="shared" si="95"/>
        <v>0</v>
      </c>
      <c r="BA88" s="59">
        <f t="shared" si="95"/>
        <v>0</v>
      </c>
      <c r="BB88" s="59">
        <f t="shared" si="95"/>
        <v>0</v>
      </c>
      <c r="BC88" s="59">
        <f t="shared" si="95"/>
        <v>0</v>
      </c>
      <c r="BD88" s="59">
        <f t="shared" si="95"/>
        <v>0</v>
      </c>
      <c r="BE88" s="59">
        <f t="shared" si="95"/>
        <v>0</v>
      </c>
      <c r="BF88" s="59">
        <f t="shared" si="95"/>
        <v>0</v>
      </c>
      <c r="BG88" s="59">
        <f t="shared" si="95"/>
        <v>0</v>
      </c>
      <c r="BH88" s="59">
        <f t="shared" si="95"/>
        <v>0</v>
      </c>
      <c r="BI88" s="59">
        <f t="shared" si="95"/>
        <v>0</v>
      </c>
      <c r="BJ88" s="59">
        <f t="shared" si="95"/>
        <v>0</v>
      </c>
      <c r="BK88" s="59">
        <f t="shared" si="95"/>
        <v>0</v>
      </c>
      <c r="BL88" s="59">
        <f t="shared" si="95"/>
        <v>0</v>
      </c>
      <c r="BM88" s="59">
        <f t="shared" si="95"/>
        <v>0</v>
      </c>
      <c r="BN88" s="59">
        <f t="shared" si="95"/>
        <v>0</v>
      </c>
      <c r="BO88" s="59">
        <f t="shared" ref="BO88:CT88" si="96">SUM(BO85:BO87)</f>
        <v>0</v>
      </c>
      <c r="BP88" s="59">
        <f t="shared" si="96"/>
        <v>0</v>
      </c>
      <c r="BQ88" s="59">
        <f t="shared" si="96"/>
        <v>0</v>
      </c>
      <c r="BR88" s="59">
        <f t="shared" si="96"/>
        <v>0</v>
      </c>
      <c r="BS88" s="59">
        <f t="shared" si="96"/>
        <v>0</v>
      </c>
      <c r="BT88" s="59">
        <f t="shared" si="96"/>
        <v>0</v>
      </c>
      <c r="BU88" s="59">
        <f t="shared" si="96"/>
        <v>0</v>
      </c>
      <c r="BV88" s="59">
        <f t="shared" si="96"/>
        <v>0</v>
      </c>
      <c r="BW88" s="59">
        <f t="shared" si="96"/>
        <v>0</v>
      </c>
      <c r="BX88" s="59">
        <f t="shared" si="96"/>
        <v>0</v>
      </c>
      <c r="BY88" s="59">
        <f t="shared" si="96"/>
        <v>0</v>
      </c>
      <c r="BZ88" s="59">
        <f t="shared" si="96"/>
        <v>0</v>
      </c>
      <c r="CA88" s="59">
        <f t="shared" si="96"/>
        <v>0</v>
      </c>
      <c r="CB88" s="59">
        <f t="shared" si="96"/>
        <v>0</v>
      </c>
      <c r="CC88" s="59">
        <f t="shared" si="96"/>
        <v>0</v>
      </c>
      <c r="CD88" s="59">
        <f t="shared" si="96"/>
        <v>0</v>
      </c>
      <c r="CE88" s="59">
        <f t="shared" si="96"/>
        <v>0</v>
      </c>
      <c r="CF88" s="59">
        <f t="shared" si="96"/>
        <v>0</v>
      </c>
      <c r="CG88" s="59">
        <f t="shared" si="96"/>
        <v>0</v>
      </c>
      <c r="CH88" s="59">
        <f t="shared" si="96"/>
        <v>0</v>
      </c>
      <c r="CI88" s="59">
        <f t="shared" si="96"/>
        <v>0</v>
      </c>
      <c r="CJ88" s="59">
        <f t="shared" si="96"/>
        <v>0</v>
      </c>
      <c r="CK88" s="59">
        <f t="shared" si="96"/>
        <v>0</v>
      </c>
      <c r="CL88" s="59">
        <f t="shared" si="96"/>
        <v>0</v>
      </c>
      <c r="CM88" s="59">
        <f t="shared" si="96"/>
        <v>0</v>
      </c>
      <c r="CN88" s="59">
        <f t="shared" si="96"/>
        <v>0</v>
      </c>
      <c r="CO88" s="59">
        <f t="shared" si="96"/>
        <v>0</v>
      </c>
      <c r="CP88" s="59">
        <f t="shared" si="96"/>
        <v>0</v>
      </c>
      <c r="CQ88" s="59">
        <f t="shared" si="96"/>
        <v>0</v>
      </c>
      <c r="CR88" s="59">
        <f t="shared" si="96"/>
        <v>0</v>
      </c>
      <c r="CS88" s="59">
        <f t="shared" si="96"/>
        <v>0</v>
      </c>
      <c r="CT88" s="59">
        <f t="shared" si="96"/>
        <v>0</v>
      </c>
      <c r="CU88" s="59">
        <f t="shared" ref="CU88:DZ88" si="97">SUM(CU85:CU87)</f>
        <v>0</v>
      </c>
      <c r="CV88" s="59">
        <f t="shared" si="97"/>
        <v>0</v>
      </c>
      <c r="CW88" s="59">
        <f t="shared" si="97"/>
        <v>0</v>
      </c>
      <c r="CX88" s="59">
        <f t="shared" si="97"/>
        <v>0</v>
      </c>
      <c r="CY88" s="59">
        <f t="shared" si="97"/>
        <v>0</v>
      </c>
      <c r="CZ88" s="59">
        <f t="shared" si="97"/>
        <v>0</v>
      </c>
      <c r="DA88" s="59">
        <f t="shared" si="97"/>
        <v>0</v>
      </c>
      <c r="DB88" s="59">
        <f t="shared" si="97"/>
        <v>0</v>
      </c>
      <c r="DC88" s="59">
        <f t="shared" si="97"/>
        <v>0</v>
      </c>
      <c r="DD88" s="59">
        <f t="shared" si="97"/>
        <v>0</v>
      </c>
      <c r="DE88" s="59">
        <f t="shared" si="97"/>
        <v>0</v>
      </c>
      <c r="DF88" s="59">
        <f t="shared" si="97"/>
        <v>0</v>
      </c>
      <c r="DG88" s="59">
        <f t="shared" si="97"/>
        <v>0</v>
      </c>
      <c r="DH88" s="59">
        <f t="shared" si="97"/>
        <v>0</v>
      </c>
      <c r="DI88" s="59">
        <f t="shared" si="97"/>
        <v>0</v>
      </c>
      <c r="DJ88" s="59">
        <f t="shared" si="97"/>
        <v>0</v>
      </c>
      <c r="DK88" s="59">
        <f t="shared" si="97"/>
        <v>0</v>
      </c>
      <c r="DL88" s="59">
        <f t="shared" si="97"/>
        <v>0</v>
      </c>
      <c r="DM88" s="59">
        <f t="shared" si="97"/>
        <v>0</v>
      </c>
      <c r="DN88" s="59">
        <f t="shared" si="97"/>
        <v>0</v>
      </c>
      <c r="DO88" s="59">
        <f t="shared" si="97"/>
        <v>0</v>
      </c>
      <c r="DP88" s="59">
        <f t="shared" si="97"/>
        <v>0</v>
      </c>
      <c r="DQ88" s="59">
        <f t="shared" si="97"/>
        <v>0</v>
      </c>
      <c r="DR88" s="59">
        <f t="shared" si="97"/>
        <v>0</v>
      </c>
      <c r="DS88" s="59">
        <f t="shared" si="97"/>
        <v>22470340.879473008</v>
      </c>
      <c r="DT88" s="59">
        <f t="shared" si="97"/>
        <v>0</v>
      </c>
      <c r="DU88" s="59">
        <f t="shared" si="97"/>
        <v>0</v>
      </c>
      <c r="DV88" s="59">
        <f t="shared" si="97"/>
        <v>0</v>
      </c>
      <c r="DW88" s="59">
        <f t="shared" si="97"/>
        <v>0</v>
      </c>
      <c r="DX88" s="59">
        <f t="shared" si="97"/>
        <v>0</v>
      </c>
      <c r="DY88" s="59">
        <f t="shared" si="97"/>
        <v>0</v>
      </c>
      <c r="DZ88" s="59">
        <f t="shared" si="97"/>
        <v>0</v>
      </c>
      <c r="EA88" s="59">
        <f t="shared" ref="EA88:FF88" si="98">SUM(EA85:EA87)</f>
        <v>0</v>
      </c>
      <c r="EB88" s="59">
        <f t="shared" si="98"/>
        <v>0</v>
      </c>
      <c r="EC88" s="59">
        <f t="shared" si="98"/>
        <v>0</v>
      </c>
      <c r="ED88" s="59">
        <f t="shared" si="98"/>
        <v>0</v>
      </c>
      <c r="EE88" s="59">
        <f t="shared" si="98"/>
        <v>0</v>
      </c>
    </row>
    <row r="90" spans="1:135" x14ac:dyDescent="0.25">
      <c r="A90" s="57" t="s">
        <v>270</v>
      </c>
      <c r="C90" s="58">
        <f t="shared" ref="C90:AH90" si="99">C62+C66+C69+C70+C71+C76+C77+C78+C79+C80+C88</f>
        <v>-550792.5</v>
      </c>
      <c r="D90" s="58">
        <f t="shared" si="99"/>
        <v>0</v>
      </c>
      <c r="E90" s="58">
        <f t="shared" si="99"/>
        <v>0</v>
      </c>
      <c r="F90" s="58">
        <f t="shared" si="99"/>
        <v>0</v>
      </c>
      <c r="G90" s="58">
        <f t="shared" si="99"/>
        <v>0</v>
      </c>
      <c r="H90" s="58">
        <f t="shared" si="99"/>
        <v>0</v>
      </c>
      <c r="I90" s="58">
        <f t="shared" si="99"/>
        <v>0</v>
      </c>
      <c r="J90" s="58">
        <f t="shared" si="99"/>
        <v>0</v>
      </c>
      <c r="K90" s="58">
        <f t="shared" si="99"/>
        <v>0</v>
      </c>
      <c r="L90" s="58">
        <f t="shared" si="99"/>
        <v>0</v>
      </c>
      <c r="M90" s="58">
        <f t="shared" si="99"/>
        <v>-130060.46900000001</v>
      </c>
      <c r="N90" s="58">
        <f t="shared" si="99"/>
        <v>-130060.46900000001</v>
      </c>
      <c r="O90" s="58">
        <f t="shared" si="99"/>
        <v>-130060.46900000001</v>
      </c>
      <c r="P90" s="58">
        <f t="shared" si="99"/>
        <v>-130060.46900000001</v>
      </c>
      <c r="Q90" s="58">
        <f t="shared" si="99"/>
        <v>-130060.46900000001</v>
      </c>
      <c r="R90" s="58">
        <f t="shared" si="99"/>
        <v>-130060.46900000001</v>
      </c>
      <c r="S90" s="58">
        <f t="shared" si="99"/>
        <v>-130060.46900000001</v>
      </c>
      <c r="T90" s="58">
        <f t="shared" si="99"/>
        <v>-130060.46900000001</v>
      </c>
      <c r="U90" s="58">
        <f t="shared" si="99"/>
        <v>-130060.46900000001</v>
      </c>
      <c r="V90" s="58">
        <f t="shared" si="99"/>
        <v>-130060.46900000001</v>
      </c>
      <c r="W90" s="58">
        <f t="shared" si="99"/>
        <v>-130060.46900000001</v>
      </c>
      <c r="X90" s="58">
        <f t="shared" si="99"/>
        <v>-156070.58879254365</v>
      </c>
      <c r="Y90" s="58">
        <f t="shared" si="99"/>
        <v>1070.7335479613996</v>
      </c>
      <c r="Z90" s="58">
        <f t="shared" si="99"/>
        <v>6620.523869959512</v>
      </c>
      <c r="AA90" s="58">
        <f t="shared" si="99"/>
        <v>12197.638871333325</v>
      </c>
      <c r="AB90" s="58">
        <f t="shared" si="99"/>
        <v>-85285.521705630759</v>
      </c>
      <c r="AC90" s="58">
        <f t="shared" si="99"/>
        <v>-79653.45394279591</v>
      </c>
      <c r="AD90" s="58">
        <f t="shared" si="99"/>
        <v>-73993.757432650877</v>
      </c>
      <c r="AE90" s="58">
        <f t="shared" si="99"/>
        <v>-65684.069812201604</v>
      </c>
      <c r="AF90" s="58">
        <f t="shared" si="99"/>
        <v>-60157.146994565897</v>
      </c>
      <c r="AG90" s="58">
        <f t="shared" si="99"/>
        <v>-60051.268666220385</v>
      </c>
      <c r="AH90" s="58">
        <f t="shared" si="99"/>
        <v>-59945.129213354194</v>
      </c>
      <c r="AI90" s="58">
        <f t="shared" ref="AI90:BN90" si="100">AI62+AI66+AI69+AI70+AI71+AI76+AI77+AI78+AI79+AI80+AI88</f>
        <v>-59838.7279919637</v>
      </c>
      <c r="AJ90" s="58">
        <f t="shared" si="100"/>
        <v>-59732.064356457173</v>
      </c>
      <c r="AK90" s="58">
        <f t="shared" si="100"/>
        <v>-59625.13765965058</v>
      </c>
      <c r="AL90" s="58">
        <f t="shared" si="100"/>
        <v>-59517.947252763748</v>
      </c>
      <c r="AM90" s="58">
        <f t="shared" si="100"/>
        <v>-82953.754747996674</v>
      </c>
      <c r="AN90" s="58">
        <f t="shared" si="100"/>
        <v>47811.604057887533</v>
      </c>
      <c r="AO90" s="58">
        <f t="shared" si="100"/>
        <v>53684.800505666964</v>
      </c>
      <c r="AP90" s="58">
        <f t="shared" si="100"/>
        <v>59586.63254560838</v>
      </c>
      <c r="AQ90" s="58">
        <f t="shared" si="100"/>
        <v>65517.205700263934</v>
      </c>
      <c r="AR90" s="58">
        <f t="shared" si="100"/>
        <v>76011.89669828859</v>
      </c>
      <c r="AS90" s="58">
        <f t="shared" si="100"/>
        <v>77573.169788590807</v>
      </c>
      <c r="AT90" s="58">
        <f t="shared" si="100"/>
        <v>-31974.034566367816</v>
      </c>
      <c r="AU90" s="58">
        <f t="shared" si="100"/>
        <v>-31782.24636481145</v>
      </c>
      <c r="AV90" s="58">
        <f t="shared" si="100"/>
        <v>-31589.985161810924</v>
      </c>
      <c r="AW90" s="58">
        <f t="shared" si="100"/>
        <v>-31397.249790817048</v>
      </c>
      <c r="AX90" s="58">
        <f t="shared" si="100"/>
        <v>-31204.039082403659</v>
      </c>
      <c r="AY90" s="58">
        <f t="shared" si="100"/>
        <v>1666815.5682727078</v>
      </c>
      <c r="AZ90" s="58">
        <f t="shared" si="100"/>
        <v>-300444.82820980449</v>
      </c>
      <c r="BA90" s="58">
        <f t="shared" si="100"/>
        <v>-300250.18444369861</v>
      </c>
      <c r="BB90" s="58">
        <f t="shared" si="100"/>
        <v>-300055.06063355599</v>
      </c>
      <c r="BC90" s="58">
        <f t="shared" si="100"/>
        <v>-299859.45559545851</v>
      </c>
      <c r="BD90" s="58">
        <f t="shared" si="100"/>
        <v>-299663.36814256822</v>
      </c>
      <c r="BE90" s="58">
        <f t="shared" si="100"/>
        <v>-383151.69683642837</v>
      </c>
      <c r="BF90" s="58">
        <f t="shared" si="100"/>
        <v>-6947.6242996341098</v>
      </c>
      <c r="BG90" s="58">
        <f t="shared" si="100"/>
        <v>-741.16496447660029</v>
      </c>
      <c r="BH90" s="58">
        <f t="shared" si="100"/>
        <v>-43.829428010096308</v>
      </c>
      <c r="BI90" s="58">
        <f t="shared" si="100"/>
        <v>6218.3889846305246</v>
      </c>
      <c r="BJ90" s="58">
        <f t="shared" si="100"/>
        <v>34559.269389305206</v>
      </c>
      <c r="BK90" s="58">
        <f t="shared" si="100"/>
        <v>38744.746866573492</v>
      </c>
      <c r="BL90" s="58">
        <f t="shared" si="100"/>
        <v>39025.863185721435</v>
      </c>
      <c r="BM90" s="58">
        <f t="shared" si="100"/>
        <v>39307.672813549783</v>
      </c>
      <c r="BN90" s="58">
        <f t="shared" si="100"/>
        <v>39590.177459944782</v>
      </c>
      <c r="BO90" s="58">
        <f t="shared" ref="BO90:CT90" si="101">BO62+BO66+BO69+BO70+BO71+BO76+BO77+BO78+BO79+BO80+BO88</f>
        <v>39873.378839009703</v>
      </c>
      <c r="BP90" s="58">
        <f t="shared" si="101"/>
        <v>40157.278669075298</v>
      </c>
      <c r="BQ90" s="58">
        <f t="shared" si="101"/>
        <v>40441.878672710154</v>
      </c>
      <c r="BR90" s="58">
        <f t="shared" si="101"/>
        <v>40727.180576731145</v>
      </c>
      <c r="BS90" s="58">
        <f t="shared" si="101"/>
        <v>41013.186112214011</v>
      </c>
      <c r="BT90" s="58">
        <f t="shared" si="101"/>
        <v>41299.897014503789</v>
      </c>
      <c r="BU90" s="58">
        <f t="shared" si="101"/>
        <v>41587.315023225252</v>
      </c>
      <c r="BV90" s="58">
        <f t="shared" si="101"/>
        <v>41875.441882293599</v>
      </c>
      <c r="BW90" s="58">
        <f t="shared" si="101"/>
        <v>37957.784690686938</v>
      </c>
      <c r="BX90" s="58">
        <f t="shared" si="101"/>
        <v>38243.793771302677</v>
      </c>
      <c r="BY90" s="58">
        <f t="shared" si="101"/>
        <v>38530.508227468483</v>
      </c>
      <c r="BZ90" s="58">
        <f t="shared" si="101"/>
        <v>38817.929798830795</v>
      </c>
      <c r="CA90" s="58">
        <f t="shared" si="101"/>
        <v>39106.060229326496</v>
      </c>
      <c r="CB90" s="58">
        <f t="shared" si="101"/>
        <v>39394.901267193403</v>
      </c>
      <c r="CC90" s="58">
        <f t="shared" si="101"/>
        <v>39684.454664980993</v>
      </c>
      <c r="CD90" s="58">
        <f t="shared" si="101"/>
        <v>39974.722179561024</v>
      </c>
      <c r="CE90" s="58">
        <f t="shared" si="101"/>
        <v>40265.705572138118</v>
      </c>
      <c r="CF90" s="58">
        <f t="shared" si="101"/>
        <v>40557.406608260615</v>
      </c>
      <c r="CG90" s="58">
        <f t="shared" si="101"/>
        <v>40849.827057831004</v>
      </c>
      <c r="CH90" s="58">
        <f t="shared" si="101"/>
        <v>41142.968695116972</v>
      </c>
      <c r="CI90" s="58">
        <f t="shared" si="101"/>
        <v>41436.833298762009</v>
      </c>
      <c r="CJ90" s="58">
        <f t="shared" si="101"/>
        <v>41731.422651796165</v>
      </c>
      <c r="CK90" s="58">
        <f t="shared" si="101"/>
        <v>42026.738541646977</v>
      </c>
      <c r="CL90" s="58">
        <f t="shared" si="101"/>
        <v>42322.782760150149</v>
      </c>
      <c r="CM90" s="58">
        <f t="shared" si="101"/>
        <v>42619.557103560684</v>
      </c>
      <c r="CN90" s="58">
        <f t="shared" si="101"/>
        <v>42917.0633725636</v>
      </c>
      <c r="CO90" s="58">
        <f t="shared" si="101"/>
        <v>38943.721823961969</v>
      </c>
      <c r="CP90" s="58">
        <f t="shared" si="101"/>
        <v>39238.996114020949</v>
      </c>
      <c r="CQ90" s="58">
        <f t="shared" si="101"/>
        <v>39534.998630136019</v>
      </c>
      <c r="CR90" s="58">
        <f t="shared" si="101"/>
        <v>39831.731168309139</v>
      </c>
      <c r="CS90" s="58">
        <f t="shared" si="101"/>
        <v>40129.195528971555</v>
      </c>
      <c r="CT90" s="58">
        <f t="shared" si="101"/>
        <v>40427.393516995013</v>
      </c>
      <c r="CU90" s="58">
        <f t="shared" ref="CU90:EE90" si="102">CU62+CU66+CU69+CU70+CU71+CU76+CU77+CU78+CU79+CU80+CU88</f>
        <v>40726.326941702471</v>
      </c>
      <c r="CV90" s="58">
        <f t="shared" si="102"/>
        <v>41025.997616879336</v>
      </c>
      <c r="CW90" s="58">
        <f t="shared" si="102"/>
        <v>41326.407360783996</v>
      </c>
      <c r="CX90" s="58">
        <f t="shared" si="102"/>
        <v>41627.557996159347</v>
      </c>
      <c r="CY90" s="58">
        <f t="shared" si="102"/>
        <v>41929.451350243573</v>
      </c>
      <c r="CZ90" s="58">
        <f t="shared" si="102"/>
        <v>42232.0892547814</v>
      </c>
      <c r="DA90" s="58">
        <f t="shared" si="102"/>
        <v>42535.473546035297</v>
      </c>
      <c r="DB90" s="58">
        <f t="shared" si="102"/>
        <v>42839.606064795997</v>
      </c>
      <c r="DC90" s="58">
        <f t="shared" si="102"/>
        <v>43144.488656394518</v>
      </c>
      <c r="DD90" s="58">
        <f t="shared" si="102"/>
        <v>43450.123170712788</v>
      </c>
      <c r="DE90" s="58">
        <f t="shared" si="102"/>
        <v>43756.511462195092</v>
      </c>
      <c r="DF90" s="58">
        <f t="shared" si="102"/>
        <v>44063.655389859297</v>
      </c>
      <c r="DG90" s="58">
        <f t="shared" si="102"/>
        <v>44371.556817307981</v>
      </c>
      <c r="DH90" s="58">
        <f t="shared" si="102"/>
        <v>44680.217612740147</v>
      </c>
      <c r="DI90" s="58">
        <f t="shared" si="102"/>
        <v>44989.639648961893</v>
      </c>
      <c r="DJ90" s="58">
        <f t="shared" si="102"/>
        <v>45299.824803398464</v>
      </c>
      <c r="DK90" s="58">
        <f t="shared" si="102"/>
        <v>45610.774958105234</v>
      </c>
      <c r="DL90" s="58">
        <f t="shared" si="102"/>
        <v>45922.491999779297</v>
      </c>
      <c r="DM90" s="58">
        <f t="shared" si="102"/>
        <v>46234.977819770713</v>
      </c>
      <c r="DN90" s="58">
        <f t="shared" si="102"/>
        <v>46548.234314094283</v>
      </c>
      <c r="DO90" s="58">
        <f t="shared" si="102"/>
        <v>46862.263383440753</v>
      </c>
      <c r="DP90" s="58">
        <f t="shared" si="102"/>
        <v>47177.066933188595</v>
      </c>
      <c r="DQ90" s="58">
        <f t="shared" si="102"/>
        <v>47492.646873415331</v>
      </c>
      <c r="DR90" s="58">
        <f t="shared" si="102"/>
        <v>47809.005118909467</v>
      </c>
      <c r="DS90" s="58">
        <f t="shared" si="102"/>
        <v>12984166.334921485</v>
      </c>
      <c r="DT90" s="58">
        <f t="shared" si="102"/>
        <v>119989.28867584556</v>
      </c>
      <c r="DU90" s="58">
        <f t="shared" si="102"/>
        <v>120307.99337315399</v>
      </c>
      <c r="DV90" s="58">
        <f t="shared" si="102"/>
        <v>120627.48408222364</v>
      </c>
      <c r="DW90" s="58">
        <f t="shared" si="102"/>
        <v>120947.76274157164</v>
      </c>
      <c r="DX90" s="58">
        <f t="shared" si="102"/>
        <v>121268.8312944959</v>
      </c>
      <c r="DY90" s="58">
        <f t="shared" si="102"/>
        <v>121590.69168908711</v>
      </c>
      <c r="DZ90" s="58">
        <f t="shared" si="102"/>
        <v>121913.3458782403</v>
      </c>
      <c r="EA90" s="58">
        <f t="shared" si="102"/>
        <v>122236.7958196672</v>
      </c>
      <c r="EB90" s="58">
        <f t="shared" si="102"/>
        <v>122561.0434759075</v>
      </c>
      <c r="EC90" s="58">
        <f t="shared" si="102"/>
        <v>122886.09081434103</v>
      </c>
      <c r="ED90" s="58">
        <f t="shared" si="102"/>
        <v>123211.9398072</v>
      </c>
      <c r="EE90" s="58">
        <f t="shared" si="102"/>
        <v>123538.59243158033</v>
      </c>
    </row>
    <row r="91" spans="1:135" x14ac:dyDescent="0.25">
      <c r="A91" s="46" t="s">
        <v>271</v>
      </c>
      <c r="C91" s="59">
        <f>C90</f>
        <v>-550792.5</v>
      </c>
      <c r="D91" s="59">
        <f t="shared" ref="D91:AI91" si="103">C91+D90</f>
        <v>-550792.5</v>
      </c>
      <c r="E91" s="59">
        <f t="shared" si="103"/>
        <v>-550792.5</v>
      </c>
      <c r="F91" s="59">
        <f t="shared" si="103"/>
        <v>-550792.5</v>
      </c>
      <c r="G91" s="59">
        <f t="shared" si="103"/>
        <v>-550792.5</v>
      </c>
      <c r="H91" s="59">
        <f t="shared" si="103"/>
        <v>-550792.5</v>
      </c>
      <c r="I91" s="59">
        <f t="shared" si="103"/>
        <v>-550792.5</v>
      </c>
      <c r="J91" s="59">
        <f t="shared" si="103"/>
        <v>-550792.5</v>
      </c>
      <c r="K91" s="59">
        <f t="shared" si="103"/>
        <v>-550792.5</v>
      </c>
      <c r="L91" s="59">
        <f t="shared" si="103"/>
        <v>-550792.5</v>
      </c>
      <c r="M91" s="59">
        <f t="shared" si="103"/>
        <v>-680852.96900000004</v>
      </c>
      <c r="N91" s="59">
        <f t="shared" si="103"/>
        <v>-810913.43800000008</v>
      </c>
      <c r="O91" s="59">
        <f t="shared" si="103"/>
        <v>-940973.90700000012</v>
      </c>
      <c r="P91" s="59">
        <f t="shared" si="103"/>
        <v>-1071034.3760000002</v>
      </c>
      <c r="Q91" s="59">
        <f t="shared" si="103"/>
        <v>-1201094.8450000002</v>
      </c>
      <c r="R91" s="59">
        <f t="shared" si="103"/>
        <v>-1331155.3140000002</v>
      </c>
      <c r="S91" s="59">
        <f t="shared" si="103"/>
        <v>-1461215.7830000003</v>
      </c>
      <c r="T91" s="59">
        <f t="shared" si="103"/>
        <v>-1591276.2520000003</v>
      </c>
      <c r="U91" s="59">
        <f t="shared" si="103"/>
        <v>-1721336.7210000004</v>
      </c>
      <c r="V91" s="59">
        <f t="shared" si="103"/>
        <v>-1851397.1900000004</v>
      </c>
      <c r="W91" s="59">
        <f t="shared" si="103"/>
        <v>-1981457.6590000005</v>
      </c>
      <c r="X91" s="59">
        <f t="shared" si="103"/>
        <v>-2137528.2477925443</v>
      </c>
      <c r="Y91" s="59">
        <f t="shared" si="103"/>
        <v>-2136457.514244583</v>
      </c>
      <c r="Z91" s="59">
        <f t="shared" si="103"/>
        <v>-2129836.9903746233</v>
      </c>
      <c r="AA91" s="59">
        <f t="shared" si="103"/>
        <v>-2117639.3515032902</v>
      </c>
      <c r="AB91" s="59">
        <f t="shared" si="103"/>
        <v>-2202924.8732089209</v>
      </c>
      <c r="AC91" s="59">
        <f t="shared" si="103"/>
        <v>-2282578.3271517167</v>
      </c>
      <c r="AD91" s="59">
        <f t="shared" si="103"/>
        <v>-2356572.0845843675</v>
      </c>
      <c r="AE91" s="59">
        <f t="shared" si="103"/>
        <v>-2422256.1543965689</v>
      </c>
      <c r="AF91" s="59">
        <f t="shared" si="103"/>
        <v>-2482413.301391135</v>
      </c>
      <c r="AG91" s="59">
        <f t="shared" si="103"/>
        <v>-2542464.5700573553</v>
      </c>
      <c r="AH91" s="59">
        <f t="shared" si="103"/>
        <v>-2602409.6992707094</v>
      </c>
      <c r="AI91" s="59">
        <f t="shared" si="103"/>
        <v>-2662248.4272626732</v>
      </c>
      <c r="AJ91" s="59">
        <f t="shared" ref="AJ91:BO91" si="104">AI91+AJ90</f>
        <v>-2721980.4916191301</v>
      </c>
      <c r="AK91" s="59">
        <f t="shared" si="104"/>
        <v>-2781605.6292787809</v>
      </c>
      <c r="AL91" s="59">
        <f t="shared" si="104"/>
        <v>-2841123.5765315448</v>
      </c>
      <c r="AM91" s="59">
        <f t="shared" si="104"/>
        <v>-2924077.3312795414</v>
      </c>
      <c r="AN91" s="59">
        <f t="shared" si="104"/>
        <v>-2876265.7272216538</v>
      </c>
      <c r="AO91" s="59">
        <f t="shared" si="104"/>
        <v>-2822580.9267159868</v>
      </c>
      <c r="AP91" s="59">
        <f t="shared" si="104"/>
        <v>-2762994.2941703782</v>
      </c>
      <c r="AQ91" s="59">
        <f t="shared" si="104"/>
        <v>-2697477.0884701144</v>
      </c>
      <c r="AR91" s="59">
        <f t="shared" si="104"/>
        <v>-2621465.1917718258</v>
      </c>
      <c r="AS91" s="59">
        <f t="shared" si="104"/>
        <v>-2543892.0219832351</v>
      </c>
      <c r="AT91" s="59">
        <f t="shared" si="104"/>
        <v>-2575866.0565496031</v>
      </c>
      <c r="AU91" s="59">
        <f t="shared" si="104"/>
        <v>-2607648.3029144146</v>
      </c>
      <c r="AV91" s="59">
        <f t="shared" si="104"/>
        <v>-2639238.2880762257</v>
      </c>
      <c r="AW91" s="59">
        <f t="shared" si="104"/>
        <v>-2670635.5378670427</v>
      </c>
      <c r="AX91" s="59">
        <f t="shared" si="104"/>
        <v>-2701839.5769494465</v>
      </c>
      <c r="AY91" s="59">
        <f t="shared" si="104"/>
        <v>-1035024.0086767387</v>
      </c>
      <c r="AZ91" s="59">
        <f t="shared" si="104"/>
        <v>-1335468.8368865433</v>
      </c>
      <c r="BA91" s="59">
        <f t="shared" si="104"/>
        <v>-1635719.021330242</v>
      </c>
      <c r="BB91" s="59">
        <f t="shared" si="104"/>
        <v>-1935774.081963798</v>
      </c>
      <c r="BC91" s="59">
        <f t="shared" si="104"/>
        <v>-2235633.5375592564</v>
      </c>
      <c r="BD91" s="59">
        <f t="shared" si="104"/>
        <v>-2535296.9057018245</v>
      </c>
      <c r="BE91" s="59">
        <f t="shared" si="104"/>
        <v>-2918448.6025382527</v>
      </c>
      <c r="BF91" s="59">
        <f t="shared" si="104"/>
        <v>-2925396.226837887</v>
      </c>
      <c r="BG91" s="59">
        <f t="shared" si="104"/>
        <v>-2926137.3918023636</v>
      </c>
      <c r="BH91" s="59">
        <f t="shared" si="104"/>
        <v>-2926181.2212303737</v>
      </c>
      <c r="BI91" s="59">
        <f t="shared" si="104"/>
        <v>-2919962.8322457434</v>
      </c>
      <c r="BJ91" s="59">
        <f t="shared" si="104"/>
        <v>-2885403.5628564381</v>
      </c>
      <c r="BK91" s="59">
        <f t="shared" si="104"/>
        <v>-2846658.8159898645</v>
      </c>
      <c r="BL91" s="59">
        <f t="shared" si="104"/>
        <v>-2807632.9528041431</v>
      </c>
      <c r="BM91" s="59">
        <f t="shared" si="104"/>
        <v>-2768325.2799905934</v>
      </c>
      <c r="BN91" s="59">
        <f t="shared" si="104"/>
        <v>-2728735.1025306485</v>
      </c>
      <c r="BO91" s="59">
        <f t="shared" si="104"/>
        <v>-2688861.7236916386</v>
      </c>
      <c r="BP91" s="59">
        <f t="shared" ref="BP91:CU91" si="105">BO91+BP90</f>
        <v>-2648704.4450225635</v>
      </c>
      <c r="BQ91" s="59">
        <f t="shared" si="105"/>
        <v>-2608262.5663498533</v>
      </c>
      <c r="BR91" s="59">
        <f t="shared" si="105"/>
        <v>-2567535.3857731223</v>
      </c>
      <c r="BS91" s="59">
        <f t="shared" si="105"/>
        <v>-2526522.1996609084</v>
      </c>
      <c r="BT91" s="59">
        <f t="shared" si="105"/>
        <v>-2485222.3026464046</v>
      </c>
      <c r="BU91" s="59">
        <f t="shared" si="105"/>
        <v>-2443634.9876231793</v>
      </c>
      <c r="BV91" s="59">
        <f t="shared" si="105"/>
        <v>-2401759.5457408857</v>
      </c>
      <c r="BW91" s="59">
        <f t="shared" si="105"/>
        <v>-2363801.7610501987</v>
      </c>
      <c r="BX91" s="59">
        <f t="shared" si="105"/>
        <v>-2325557.9672788959</v>
      </c>
      <c r="BY91" s="59">
        <f t="shared" si="105"/>
        <v>-2287027.4590514274</v>
      </c>
      <c r="BZ91" s="59">
        <f t="shared" si="105"/>
        <v>-2248209.5292525967</v>
      </c>
      <c r="CA91" s="59">
        <f t="shared" si="105"/>
        <v>-2209103.4690232701</v>
      </c>
      <c r="CB91" s="59">
        <f t="shared" si="105"/>
        <v>-2169708.5677560768</v>
      </c>
      <c r="CC91" s="59">
        <f t="shared" si="105"/>
        <v>-2130024.1130910958</v>
      </c>
      <c r="CD91" s="59">
        <f t="shared" si="105"/>
        <v>-2090049.3909115349</v>
      </c>
      <c r="CE91" s="59">
        <f t="shared" si="105"/>
        <v>-2049783.6853393968</v>
      </c>
      <c r="CF91" s="59">
        <f t="shared" si="105"/>
        <v>-2009226.2787311361</v>
      </c>
      <c r="CG91" s="59">
        <f t="shared" si="105"/>
        <v>-1968376.4516733051</v>
      </c>
      <c r="CH91" s="59">
        <f t="shared" si="105"/>
        <v>-1927233.4829781882</v>
      </c>
      <c r="CI91" s="59">
        <f t="shared" si="105"/>
        <v>-1885796.6496794261</v>
      </c>
      <c r="CJ91" s="59">
        <f t="shared" si="105"/>
        <v>-1844065.22702763</v>
      </c>
      <c r="CK91" s="59">
        <f t="shared" si="105"/>
        <v>-1802038.4884859831</v>
      </c>
      <c r="CL91" s="59">
        <f t="shared" si="105"/>
        <v>-1759715.7057258328</v>
      </c>
      <c r="CM91" s="59">
        <f t="shared" si="105"/>
        <v>-1717096.1486222721</v>
      </c>
      <c r="CN91" s="59">
        <f t="shared" si="105"/>
        <v>-1674179.0852497085</v>
      </c>
      <c r="CO91" s="59">
        <f t="shared" si="105"/>
        <v>-1635235.3634257466</v>
      </c>
      <c r="CP91" s="59">
        <f t="shared" si="105"/>
        <v>-1595996.3673117256</v>
      </c>
      <c r="CQ91" s="59">
        <f t="shared" si="105"/>
        <v>-1556461.3686815896</v>
      </c>
      <c r="CR91" s="59">
        <f t="shared" si="105"/>
        <v>-1516629.6375132804</v>
      </c>
      <c r="CS91" s="59">
        <f t="shared" si="105"/>
        <v>-1476500.4419843089</v>
      </c>
      <c r="CT91" s="59">
        <f t="shared" si="105"/>
        <v>-1436073.0484673139</v>
      </c>
      <c r="CU91" s="59">
        <f t="shared" si="105"/>
        <v>-1395346.7215256114</v>
      </c>
      <c r="CV91" s="59">
        <f t="shared" ref="CV91:EA91" si="106">CU91+CV90</f>
        <v>-1354320.7239087319</v>
      </c>
      <c r="CW91" s="59">
        <f t="shared" si="106"/>
        <v>-1312994.3165479479</v>
      </c>
      <c r="CX91" s="59">
        <f t="shared" si="106"/>
        <v>-1271366.7585517885</v>
      </c>
      <c r="CY91" s="59">
        <f t="shared" si="106"/>
        <v>-1229437.307201545</v>
      </c>
      <c r="CZ91" s="59">
        <f t="shared" si="106"/>
        <v>-1187205.2179467636</v>
      </c>
      <c r="DA91" s="59">
        <f t="shared" si="106"/>
        <v>-1144669.7444007283</v>
      </c>
      <c r="DB91" s="59">
        <f t="shared" si="106"/>
        <v>-1101830.1383359323</v>
      </c>
      <c r="DC91" s="59">
        <f t="shared" si="106"/>
        <v>-1058685.6496795379</v>
      </c>
      <c r="DD91" s="59">
        <f t="shared" si="106"/>
        <v>-1015235.5265088251</v>
      </c>
      <c r="DE91" s="59">
        <f t="shared" si="106"/>
        <v>-971479.01504663005</v>
      </c>
      <c r="DF91" s="59">
        <f t="shared" si="106"/>
        <v>-927415.35965677071</v>
      </c>
      <c r="DG91" s="59">
        <f t="shared" si="106"/>
        <v>-883043.80283946276</v>
      </c>
      <c r="DH91" s="59">
        <f t="shared" si="106"/>
        <v>-838363.58522672264</v>
      </c>
      <c r="DI91" s="59">
        <f t="shared" si="106"/>
        <v>-793373.94557776069</v>
      </c>
      <c r="DJ91" s="59">
        <f t="shared" si="106"/>
        <v>-748074.12077436224</v>
      </c>
      <c r="DK91" s="59">
        <f t="shared" si="106"/>
        <v>-702463.34581625694</v>
      </c>
      <c r="DL91" s="59">
        <f t="shared" si="106"/>
        <v>-656540.8538164777</v>
      </c>
      <c r="DM91" s="59">
        <f t="shared" si="106"/>
        <v>-610305.87599670701</v>
      </c>
      <c r="DN91" s="59">
        <f t="shared" si="106"/>
        <v>-563757.64168261271</v>
      </c>
      <c r="DO91" s="59">
        <f t="shared" si="106"/>
        <v>-516895.37829917198</v>
      </c>
      <c r="DP91" s="59">
        <f t="shared" si="106"/>
        <v>-469718.31136598339</v>
      </c>
      <c r="DQ91" s="59">
        <f t="shared" si="106"/>
        <v>-422225.66449256806</v>
      </c>
      <c r="DR91" s="59">
        <f t="shared" si="106"/>
        <v>-374416.65937365859</v>
      </c>
      <c r="DS91" s="59">
        <f t="shared" si="106"/>
        <v>12609749.675547827</v>
      </c>
      <c r="DT91" s="59">
        <f t="shared" si="106"/>
        <v>12729738.964223672</v>
      </c>
      <c r="DU91" s="59">
        <f t="shared" si="106"/>
        <v>12850046.957596825</v>
      </c>
      <c r="DV91" s="59">
        <f t="shared" si="106"/>
        <v>12970674.441679049</v>
      </c>
      <c r="DW91" s="59">
        <f t="shared" si="106"/>
        <v>13091622.204420621</v>
      </c>
      <c r="DX91" s="59">
        <f t="shared" si="106"/>
        <v>13212891.035715116</v>
      </c>
      <c r="DY91" s="59">
        <f t="shared" si="106"/>
        <v>13334481.727404203</v>
      </c>
      <c r="DZ91" s="59">
        <f t="shared" si="106"/>
        <v>13456395.073282443</v>
      </c>
      <c r="EA91" s="59">
        <f t="shared" si="106"/>
        <v>13578631.869102111</v>
      </c>
      <c r="EB91" s="59">
        <f t="shared" ref="EB91:FG91" si="107">EA91+EB90</f>
        <v>13701192.912578018</v>
      </c>
      <c r="EC91" s="59">
        <f t="shared" si="107"/>
        <v>13824079.003392359</v>
      </c>
      <c r="ED91" s="59">
        <f t="shared" si="107"/>
        <v>13947290.94319956</v>
      </c>
      <c r="EE91" s="59">
        <f t="shared" si="107"/>
        <v>14070829.535631141</v>
      </c>
    </row>
    <row r="92" spans="1:135" x14ac:dyDescent="0.25">
      <c r="A92" s="54" t="s">
        <v>272</v>
      </c>
      <c r="C92" s="51">
        <f>IF(C$2&gt;'1. Inputs'!$B$93,1000000000000000,MIN(C91,D92))</f>
        <v>-2926181.2212303737</v>
      </c>
      <c r="D92" s="51">
        <f>IF(D$2&gt;'1. Inputs'!$B$93,1000000000000000,MIN(D91,E92))</f>
        <v>-2926181.2212303737</v>
      </c>
      <c r="E92" s="51">
        <f>IF(E$2&gt;'1. Inputs'!$B$93,1000000000000000,MIN(E91,F92))</f>
        <v>-2926181.2212303737</v>
      </c>
      <c r="F92" s="51">
        <f>IF(F$2&gt;'1. Inputs'!$B$93,1000000000000000,MIN(F91,G92))</f>
        <v>-2926181.2212303737</v>
      </c>
      <c r="G92" s="51">
        <f>IF(G$2&gt;'1. Inputs'!$B$93,1000000000000000,MIN(G91,H92))</f>
        <v>-2926181.2212303737</v>
      </c>
      <c r="H92" s="51">
        <f>IF(H$2&gt;'1. Inputs'!$B$93,1000000000000000,MIN(H91,I92))</f>
        <v>-2926181.2212303737</v>
      </c>
      <c r="I92" s="51">
        <f>IF(I$2&gt;'1. Inputs'!$B$93,1000000000000000,MIN(I91,J92))</f>
        <v>-2926181.2212303737</v>
      </c>
      <c r="J92" s="51">
        <f>IF(J$2&gt;'1. Inputs'!$B$93,1000000000000000,MIN(J91,K92))</f>
        <v>-2926181.2212303737</v>
      </c>
      <c r="K92" s="51">
        <f>IF(K$2&gt;'1. Inputs'!$B$93,1000000000000000,MIN(K91,L92))</f>
        <v>-2926181.2212303737</v>
      </c>
      <c r="L92" s="51">
        <f>IF(L$2&gt;'1. Inputs'!$B$93,1000000000000000,MIN(L91,M92))</f>
        <v>-2926181.2212303737</v>
      </c>
      <c r="M92" s="51">
        <f>IF(M$2&gt;'1. Inputs'!$B$93,1000000000000000,MIN(M91,N92))</f>
        <v>-2926181.2212303737</v>
      </c>
      <c r="N92" s="51">
        <f>IF(N$2&gt;'1. Inputs'!$B$93,1000000000000000,MIN(N91,O92))</f>
        <v>-2926181.2212303737</v>
      </c>
      <c r="O92" s="51">
        <f>IF(O$2&gt;'1. Inputs'!$B$93,1000000000000000,MIN(O91,P92))</f>
        <v>-2926181.2212303737</v>
      </c>
      <c r="P92" s="51">
        <f>IF(P$2&gt;'1. Inputs'!$B$93,1000000000000000,MIN(P91,Q92))</f>
        <v>-2926181.2212303737</v>
      </c>
      <c r="Q92" s="51">
        <f>IF(Q$2&gt;'1. Inputs'!$B$93,1000000000000000,MIN(Q91,R92))</f>
        <v>-2926181.2212303737</v>
      </c>
      <c r="R92" s="51">
        <f>IF(R$2&gt;'1. Inputs'!$B$93,1000000000000000,MIN(R91,S92))</f>
        <v>-2926181.2212303737</v>
      </c>
      <c r="S92" s="51">
        <f>IF(S$2&gt;'1. Inputs'!$B$93,1000000000000000,MIN(S91,T92))</f>
        <v>-2926181.2212303737</v>
      </c>
      <c r="T92" s="51">
        <f>IF(T$2&gt;'1. Inputs'!$B$93,1000000000000000,MIN(T91,U92))</f>
        <v>-2926181.2212303737</v>
      </c>
      <c r="U92" s="51">
        <f>IF(U$2&gt;'1. Inputs'!$B$93,1000000000000000,MIN(U91,V92))</f>
        <v>-2926181.2212303737</v>
      </c>
      <c r="V92" s="51">
        <f>IF(V$2&gt;'1. Inputs'!$B$93,1000000000000000,MIN(V91,W92))</f>
        <v>-2926181.2212303737</v>
      </c>
      <c r="W92" s="51">
        <f>IF(W$2&gt;'1. Inputs'!$B$93,1000000000000000,MIN(W91,X92))</f>
        <v>-2926181.2212303737</v>
      </c>
      <c r="X92" s="51">
        <f>IF(X$2&gt;'1. Inputs'!$B$93,1000000000000000,MIN(X91,Y92))</f>
        <v>-2926181.2212303737</v>
      </c>
      <c r="Y92" s="51">
        <f>IF(Y$2&gt;'1. Inputs'!$B$93,1000000000000000,MIN(Y91,Z92))</f>
        <v>-2926181.2212303737</v>
      </c>
      <c r="Z92" s="51">
        <f>IF(Z$2&gt;'1. Inputs'!$B$93,1000000000000000,MIN(Z91,AA92))</f>
        <v>-2926181.2212303737</v>
      </c>
      <c r="AA92" s="51">
        <f>IF(AA$2&gt;'1. Inputs'!$B$93,1000000000000000,MIN(AA91,AB92))</f>
        <v>-2926181.2212303737</v>
      </c>
      <c r="AB92" s="51">
        <f>IF(AB$2&gt;'1. Inputs'!$B$93,1000000000000000,MIN(AB91,AC92))</f>
        <v>-2926181.2212303737</v>
      </c>
      <c r="AC92" s="51">
        <f>IF(AC$2&gt;'1. Inputs'!$B$93,1000000000000000,MIN(AC91,AD92))</f>
        <v>-2926181.2212303737</v>
      </c>
      <c r="AD92" s="51">
        <f>IF(AD$2&gt;'1. Inputs'!$B$93,1000000000000000,MIN(AD91,AE92))</f>
        <v>-2926181.2212303737</v>
      </c>
      <c r="AE92" s="51">
        <f>IF(AE$2&gt;'1. Inputs'!$B$93,1000000000000000,MIN(AE91,AF92))</f>
        <v>-2926181.2212303737</v>
      </c>
      <c r="AF92" s="51">
        <f>IF(AF$2&gt;'1. Inputs'!$B$93,1000000000000000,MIN(AF91,AG92))</f>
        <v>-2926181.2212303737</v>
      </c>
      <c r="AG92" s="51">
        <f>IF(AG$2&gt;'1. Inputs'!$B$93,1000000000000000,MIN(AG91,AH92))</f>
        <v>-2926181.2212303737</v>
      </c>
      <c r="AH92" s="51">
        <f>IF(AH$2&gt;'1. Inputs'!$B$93,1000000000000000,MIN(AH91,AI92))</f>
        <v>-2926181.2212303737</v>
      </c>
      <c r="AI92" s="51">
        <f>IF(AI$2&gt;'1. Inputs'!$B$93,1000000000000000,MIN(AI91,AJ92))</f>
        <v>-2926181.2212303737</v>
      </c>
      <c r="AJ92" s="51">
        <f>IF(AJ$2&gt;'1. Inputs'!$B$93,1000000000000000,MIN(AJ91,AK92))</f>
        <v>-2926181.2212303737</v>
      </c>
      <c r="AK92" s="51">
        <f>IF(AK$2&gt;'1. Inputs'!$B$93,1000000000000000,MIN(AK91,AL92))</f>
        <v>-2926181.2212303737</v>
      </c>
      <c r="AL92" s="51">
        <f>IF(AL$2&gt;'1. Inputs'!$B$93,1000000000000000,MIN(AL91,AM92))</f>
        <v>-2926181.2212303737</v>
      </c>
      <c r="AM92" s="51">
        <f>IF(AM$2&gt;'1. Inputs'!$B$93,1000000000000000,MIN(AM91,AN92))</f>
        <v>-2926181.2212303737</v>
      </c>
      <c r="AN92" s="51">
        <f>IF(AN$2&gt;'1. Inputs'!$B$93,1000000000000000,MIN(AN91,AO92))</f>
        <v>-2926181.2212303737</v>
      </c>
      <c r="AO92" s="51">
        <f>IF(AO$2&gt;'1. Inputs'!$B$93,1000000000000000,MIN(AO91,AP92))</f>
        <v>-2926181.2212303737</v>
      </c>
      <c r="AP92" s="51">
        <f>IF(AP$2&gt;'1. Inputs'!$B$93,1000000000000000,MIN(AP91,AQ92))</f>
        <v>-2926181.2212303737</v>
      </c>
      <c r="AQ92" s="51">
        <f>IF(AQ$2&gt;'1. Inputs'!$B$93,1000000000000000,MIN(AQ91,AR92))</f>
        <v>-2926181.2212303737</v>
      </c>
      <c r="AR92" s="51">
        <f>IF(AR$2&gt;'1. Inputs'!$B$93,1000000000000000,MIN(AR91,AS92))</f>
        <v>-2926181.2212303737</v>
      </c>
      <c r="AS92" s="51">
        <f>IF(AS$2&gt;'1. Inputs'!$B$93,1000000000000000,MIN(AS91,AT92))</f>
        <v>-2926181.2212303737</v>
      </c>
      <c r="AT92" s="51">
        <f>IF(AT$2&gt;'1. Inputs'!$B$93,1000000000000000,MIN(AT91,AU92))</f>
        <v>-2926181.2212303737</v>
      </c>
      <c r="AU92" s="51">
        <f>IF(AU$2&gt;'1. Inputs'!$B$93,1000000000000000,MIN(AU91,AV92))</f>
        <v>-2926181.2212303737</v>
      </c>
      <c r="AV92" s="51">
        <f>IF(AV$2&gt;'1. Inputs'!$B$93,1000000000000000,MIN(AV91,AW92))</f>
        <v>-2926181.2212303737</v>
      </c>
      <c r="AW92" s="51">
        <f>IF(AW$2&gt;'1. Inputs'!$B$93,1000000000000000,MIN(AW91,AX92))</f>
        <v>-2926181.2212303737</v>
      </c>
      <c r="AX92" s="51">
        <f>IF(AX$2&gt;'1. Inputs'!$B$93,1000000000000000,MIN(AX91,AY92))</f>
        <v>-2926181.2212303737</v>
      </c>
      <c r="AY92" s="51">
        <f>IF(AY$2&gt;'1. Inputs'!$B$93,1000000000000000,MIN(AY91,AZ92))</f>
        <v>-2926181.2212303737</v>
      </c>
      <c r="AZ92" s="51">
        <f>IF(AZ$2&gt;'1. Inputs'!$B$93,1000000000000000,MIN(AZ91,BA92))</f>
        <v>-2926181.2212303737</v>
      </c>
      <c r="BA92" s="51">
        <f>IF(BA$2&gt;'1. Inputs'!$B$93,1000000000000000,MIN(BA91,BB92))</f>
        <v>-2926181.2212303737</v>
      </c>
      <c r="BB92" s="51">
        <f>IF(BB$2&gt;'1. Inputs'!$B$93,1000000000000000,MIN(BB91,BC92))</f>
        <v>-2926181.2212303737</v>
      </c>
      <c r="BC92" s="51">
        <f>IF(BC$2&gt;'1. Inputs'!$B$93,1000000000000000,MIN(BC91,BD92))</f>
        <v>-2926181.2212303737</v>
      </c>
      <c r="BD92" s="51">
        <f>IF(BD$2&gt;'1. Inputs'!$B$93,1000000000000000,MIN(BD91,BE92))</f>
        <v>-2926181.2212303737</v>
      </c>
      <c r="BE92" s="51">
        <f>IF(BE$2&gt;'1. Inputs'!$B$93,1000000000000000,MIN(BE91,BF92))</f>
        <v>-2926181.2212303737</v>
      </c>
      <c r="BF92" s="51">
        <f>IF(BF$2&gt;'1. Inputs'!$B$93,1000000000000000,MIN(BF91,BG92))</f>
        <v>-2926181.2212303737</v>
      </c>
      <c r="BG92" s="51">
        <f>IF(BG$2&gt;'1. Inputs'!$B$93,1000000000000000,MIN(BG91,BH92))</f>
        <v>-2926181.2212303737</v>
      </c>
      <c r="BH92" s="51">
        <f>IF(BH$2&gt;'1. Inputs'!$B$93,1000000000000000,MIN(BH91,BI92))</f>
        <v>-2926181.2212303737</v>
      </c>
      <c r="BI92" s="51">
        <f>IF(BI$2&gt;'1. Inputs'!$B$93,1000000000000000,MIN(BI91,BJ92))</f>
        <v>-2919962.8322457434</v>
      </c>
      <c r="BJ92" s="51">
        <f>IF(BJ$2&gt;'1. Inputs'!$B$93,1000000000000000,MIN(BJ91,BK92))</f>
        <v>-2885403.5628564381</v>
      </c>
      <c r="BK92" s="51">
        <f>IF(BK$2&gt;'1. Inputs'!$B$93,1000000000000000,MIN(BK91,BL92))</f>
        <v>-2846658.8159898645</v>
      </c>
      <c r="BL92" s="51">
        <f>IF(BL$2&gt;'1. Inputs'!$B$93,1000000000000000,MIN(BL91,BM92))</f>
        <v>-2807632.9528041431</v>
      </c>
      <c r="BM92" s="51">
        <f>IF(BM$2&gt;'1. Inputs'!$B$93,1000000000000000,MIN(BM91,BN92))</f>
        <v>-2768325.2799905934</v>
      </c>
      <c r="BN92" s="51">
        <f>IF(BN$2&gt;'1. Inputs'!$B$93,1000000000000000,MIN(BN91,BO92))</f>
        <v>-2728735.1025306485</v>
      </c>
      <c r="BO92" s="51">
        <f>IF(BO$2&gt;'1. Inputs'!$B$93,1000000000000000,MIN(BO91,BP92))</f>
        <v>-2688861.7236916386</v>
      </c>
      <c r="BP92" s="51">
        <f>IF(BP$2&gt;'1. Inputs'!$B$93,1000000000000000,MIN(BP91,BQ92))</f>
        <v>-2648704.4450225635</v>
      </c>
      <c r="BQ92" s="51">
        <f>IF(BQ$2&gt;'1. Inputs'!$B$93,1000000000000000,MIN(BQ91,BR92))</f>
        <v>-2608262.5663498533</v>
      </c>
      <c r="BR92" s="51">
        <f>IF(BR$2&gt;'1. Inputs'!$B$93,1000000000000000,MIN(BR91,BS92))</f>
        <v>-2567535.3857731223</v>
      </c>
      <c r="BS92" s="51">
        <f>IF(BS$2&gt;'1. Inputs'!$B$93,1000000000000000,MIN(BS91,BT92))</f>
        <v>-2526522.1996609084</v>
      </c>
      <c r="BT92" s="51">
        <f>IF(BT$2&gt;'1. Inputs'!$B$93,1000000000000000,MIN(BT91,BU92))</f>
        <v>-2485222.3026464046</v>
      </c>
      <c r="BU92" s="51">
        <f>IF(BU$2&gt;'1. Inputs'!$B$93,1000000000000000,MIN(BU91,BV92))</f>
        <v>-2443634.9876231793</v>
      </c>
      <c r="BV92" s="51">
        <f>IF(BV$2&gt;'1. Inputs'!$B$93,1000000000000000,MIN(BV91,BW92))</f>
        <v>-2401759.5457408857</v>
      </c>
      <c r="BW92" s="51">
        <f>IF(BW$2&gt;'1. Inputs'!$B$93,1000000000000000,MIN(BW91,BX92))</f>
        <v>-2363801.7610501987</v>
      </c>
      <c r="BX92" s="51">
        <f>IF(BX$2&gt;'1. Inputs'!$B$93,1000000000000000,MIN(BX91,BY92))</f>
        <v>-2325557.9672788959</v>
      </c>
      <c r="BY92" s="51">
        <f>IF(BY$2&gt;'1. Inputs'!$B$93,1000000000000000,MIN(BY91,BZ92))</f>
        <v>-2287027.4590514274</v>
      </c>
      <c r="BZ92" s="51">
        <f>IF(BZ$2&gt;'1. Inputs'!$B$93,1000000000000000,MIN(BZ91,CA92))</f>
        <v>-2248209.5292525967</v>
      </c>
      <c r="CA92" s="51">
        <f>IF(CA$2&gt;'1. Inputs'!$B$93,1000000000000000,MIN(CA91,CB92))</f>
        <v>-2209103.4690232701</v>
      </c>
      <c r="CB92" s="51">
        <f>IF(CB$2&gt;'1. Inputs'!$B$93,1000000000000000,MIN(CB91,CC92))</f>
        <v>-2169708.5677560768</v>
      </c>
      <c r="CC92" s="51">
        <f>IF(CC$2&gt;'1. Inputs'!$B$93,1000000000000000,MIN(CC91,CD92))</f>
        <v>-2130024.1130910958</v>
      </c>
      <c r="CD92" s="51">
        <f>IF(CD$2&gt;'1. Inputs'!$B$93,1000000000000000,MIN(CD91,CE92))</f>
        <v>-2090049.3909115349</v>
      </c>
      <c r="CE92" s="51">
        <f>IF(CE$2&gt;'1. Inputs'!$B$93,1000000000000000,MIN(CE91,CF92))</f>
        <v>-2049783.6853393968</v>
      </c>
      <c r="CF92" s="51">
        <f>IF(CF$2&gt;'1. Inputs'!$B$93,1000000000000000,MIN(CF91,CG92))</f>
        <v>-2009226.2787311361</v>
      </c>
      <c r="CG92" s="51">
        <f>IF(CG$2&gt;'1. Inputs'!$B$93,1000000000000000,MIN(CG91,CH92))</f>
        <v>-1968376.4516733051</v>
      </c>
      <c r="CH92" s="51">
        <f>IF(CH$2&gt;'1. Inputs'!$B$93,1000000000000000,MIN(CH91,CI92))</f>
        <v>-1927233.4829781882</v>
      </c>
      <c r="CI92" s="51">
        <f>IF(CI$2&gt;'1. Inputs'!$B$93,1000000000000000,MIN(CI91,CJ92))</f>
        <v>-1885796.6496794261</v>
      </c>
      <c r="CJ92" s="51">
        <f>IF(CJ$2&gt;'1. Inputs'!$B$93,1000000000000000,MIN(CJ91,CK92))</f>
        <v>-1844065.22702763</v>
      </c>
      <c r="CK92" s="51">
        <f>IF(CK$2&gt;'1. Inputs'!$B$93,1000000000000000,MIN(CK91,CL92))</f>
        <v>-1802038.4884859831</v>
      </c>
      <c r="CL92" s="51">
        <f>IF(CL$2&gt;'1. Inputs'!$B$93,1000000000000000,MIN(CL91,CM92))</f>
        <v>-1759715.7057258328</v>
      </c>
      <c r="CM92" s="51">
        <f>IF(CM$2&gt;'1. Inputs'!$B$93,1000000000000000,MIN(CM91,CN92))</f>
        <v>-1717096.1486222721</v>
      </c>
      <c r="CN92" s="51">
        <f>IF(CN$2&gt;'1. Inputs'!$B$93,1000000000000000,MIN(CN91,CO92))</f>
        <v>-1674179.0852497085</v>
      </c>
      <c r="CO92" s="51">
        <f>IF(CO$2&gt;'1. Inputs'!$B$93,1000000000000000,MIN(CO91,CP92))</f>
        <v>-1635235.3634257466</v>
      </c>
      <c r="CP92" s="51">
        <f>IF(CP$2&gt;'1. Inputs'!$B$93,1000000000000000,MIN(CP91,CQ92))</f>
        <v>-1595996.3673117256</v>
      </c>
      <c r="CQ92" s="51">
        <f>IF(CQ$2&gt;'1. Inputs'!$B$93,1000000000000000,MIN(CQ91,CR92))</f>
        <v>-1556461.3686815896</v>
      </c>
      <c r="CR92" s="51">
        <f>IF(CR$2&gt;'1. Inputs'!$B$93,1000000000000000,MIN(CR91,CS92))</f>
        <v>-1516629.6375132804</v>
      </c>
      <c r="CS92" s="51">
        <f>IF(CS$2&gt;'1. Inputs'!$B$93,1000000000000000,MIN(CS91,CT92))</f>
        <v>-1476500.4419843089</v>
      </c>
      <c r="CT92" s="51">
        <f>IF(CT$2&gt;'1. Inputs'!$B$93,1000000000000000,MIN(CT91,CU92))</f>
        <v>-1436073.0484673139</v>
      </c>
      <c r="CU92" s="51">
        <f>IF(CU$2&gt;'1. Inputs'!$B$93,1000000000000000,MIN(CU91,CV92))</f>
        <v>-1395346.7215256114</v>
      </c>
      <c r="CV92" s="51">
        <f>IF(CV$2&gt;'1. Inputs'!$B$93,1000000000000000,MIN(CV91,CW92))</f>
        <v>-1354320.7239087319</v>
      </c>
      <c r="CW92" s="51">
        <f>IF(CW$2&gt;'1. Inputs'!$B$93,1000000000000000,MIN(CW91,CX92))</f>
        <v>-1312994.3165479479</v>
      </c>
      <c r="CX92" s="51">
        <f>IF(CX$2&gt;'1. Inputs'!$B$93,1000000000000000,MIN(CX91,CY92))</f>
        <v>-1271366.7585517885</v>
      </c>
      <c r="CY92" s="51">
        <f>IF(CY$2&gt;'1. Inputs'!$B$93,1000000000000000,MIN(CY91,CZ92))</f>
        <v>-1229437.307201545</v>
      </c>
      <c r="CZ92" s="51">
        <f>IF(CZ$2&gt;'1. Inputs'!$B$93,1000000000000000,MIN(CZ91,DA92))</f>
        <v>-1187205.2179467636</v>
      </c>
      <c r="DA92" s="51">
        <f>IF(DA$2&gt;'1. Inputs'!$B$93,1000000000000000,MIN(DA91,DB92))</f>
        <v>-1144669.7444007283</v>
      </c>
      <c r="DB92" s="51">
        <f>IF(DB$2&gt;'1. Inputs'!$B$93,1000000000000000,MIN(DB91,DC92))</f>
        <v>-1101830.1383359323</v>
      </c>
      <c r="DC92" s="51">
        <f>IF(DC$2&gt;'1. Inputs'!$B$93,1000000000000000,MIN(DC91,DD92))</f>
        <v>-1058685.6496795379</v>
      </c>
      <c r="DD92" s="51">
        <f>IF(DD$2&gt;'1. Inputs'!$B$93,1000000000000000,MIN(DD91,DE92))</f>
        <v>-1015235.5265088251</v>
      </c>
      <c r="DE92" s="51">
        <f>IF(DE$2&gt;'1. Inputs'!$B$93,1000000000000000,MIN(DE91,DF92))</f>
        <v>-971479.01504663005</v>
      </c>
      <c r="DF92" s="51">
        <f>IF(DF$2&gt;'1. Inputs'!$B$93,1000000000000000,MIN(DF91,DG92))</f>
        <v>-927415.35965677071</v>
      </c>
      <c r="DG92" s="51">
        <f>IF(DG$2&gt;'1. Inputs'!$B$93,1000000000000000,MIN(DG91,DH92))</f>
        <v>-883043.80283946276</v>
      </c>
      <c r="DH92" s="51">
        <f>IF(DH$2&gt;'1. Inputs'!$B$93,1000000000000000,MIN(DH91,DI92))</f>
        <v>-838363.58522672264</v>
      </c>
      <c r="DI92" s="51">
        <f>IF(DI$2&gt;'1. Inputs'!$B$93,1000000000000000,MIN(DI91,DJ92))</f>
        <v>-793373.94557776069</v>
      </c>
      <c r="DJ92" s="51">
        <f>IF(DJ$2&gt;'1. Inputs'!$B$93,1000000000000000,MIN(DJ91,DK92))</f>
        <v>-748074.12077436224</v>
      </c>
      <c r="DK92" s="51">
        <f>IF(DK$2&gt;'1. Inputs'!$B$93,1000000000000000,MIN(DK91,DL92))</f>
        <v>-702463.34581625694</v>
      </c>
      <c r="DL92" s="51">
        <f>IF(DL$2&gt;'1. Inputs'!$B$93,1000000000000000,MIN(DL91,DM92))</f>
        <v>-656540.8538164777</v>
      </c>
      <c r="DM92" s="51">
        <f>IF(DM$2&gt;'1. Inputs'!$B$93,1000000000000000,MIN(DM91,DN92))</f>
        <v>-610305.87599670701</v>
      </c>
      <c r="DN92" s="51">
        <f>IF(DN$2&gt;'1. Inputs'!$B$93,1000000000000000,MIN(DN91,DO92))</f>
        <v>-563757.64168261271</v>
      </c>
      <c r="DO92" s="51">
        <f>IF(DO$2&gt;'1. Inputs'!$B$93,1000000000000000,MIN(DO91,DP92))</f>
        <v>-516895.37829917198</v>
      </c>
      <c r="DP92" s="51">
        <f>IF(DP$2&gt;'1. Inputs'!$B$93,1000000000000000,MIN(DP91,DQ92))</f>
        <v>-469718.31136598339</v>
      </c>
      <c r="DQ92" s="51">
        <f>IF(DQ$2&gt;'1. Inputs'!$B$93,1000000000000000,MIN(DQ91,DR92))</f>
        <v>-422225.66449256806</v>
      </c>
      <c r="DR92" s="51">
        <f>IF(DR$2&gt;'1. Inputs'!$B$93,1000000000000000,MIN(DR91,DS92))</f>
        <v>-374416.65937365859</v>
      </c>
      <c r="DS92" s="51">
        <f>IF(DS$2&gt;'1. Inputs'!$B$93,1000000000000000,MIN(DS91,DT92))</f>
        <v>12609749.675547827</v>
      </c>
      <c r="DT92" s="51">
        <f>IF(DT$2&gt;'1. Inputs'!$B$93,1000000000000000,MIN(DT91,DU92))</f>
        <v>1000000000000000</v>
      </c>
      <c r="DU92" s="51">
        <f>IF(DU$2&gt;'1. Inputs'!$B$93,1000000000000000,MIN(DU91,DV92))</f>
        <v>1000000000000000</v>
      </c>
      <c r="DV92" s="51">
        <f>IF(DV$2&gt;'1. Inputs'!$B$93,1000000000000000,MIN(DV91,DW92))</f>
        <v>1000000000000000</v>
      </c>
      <c r="DW92" s="51">
        <f>IF(DW$2&gt;'1. Inputs'!$B$93,1000000000000000,MIN(DW91,DX92))</f>
        <v>1000000000000000</v>
      </c>
      <c r="DX92" s="51">
        <f>IF(DX$2&gt;'1. Inputs'!$B$93,1000000000000000,MIN(DX91,DY92))</f>
        <v>1000000000000000</v>
      </c>
      <c r="DY92" s="51">
        <f>IF(DY$2&gt;'1. Inputs'!$B$93,1000000000000000,MIN(DY91,DZ92))</f>
        <v>1000000000000000</v>
      </c>
      <c r="DZ92" s="51">
        <f>IF(DZ$2&gt;'1. Inputs'!$B$93,1000000000000000,MIN(DZ91,EA92))</f>
        <v>1000000000000000</v>
      </c>
      <c r="EA92" s="51">
        <f>IF(EA$2&gt;'1. Inputs'!$B$93,1000000000000000,MIN(EA91,EB92))</f>
        <v>1000000000000000</v>
      </c>
      <c r="EB92" s="51">
        <f>IF(EB$2&gt;'1. Inputs'!$B$93,1000000000000000,MIN(EB91,EC92))</f>
        <v>1000000000000000</v>
      </c>
      <c r="EC92" s="51">
        <f>IF(EC$2&gt;'1. Inputs'!$B$93,1000000000000000,MIN(EC91,ED92))</f>
        <v>1000000000000000</v>
      </c>
      <c r="ED92" s="51">
        <f>IF(ED$2&gt;'1. Inputs'!$B$93,1000000000000000,MIN(ED91,EE92))</f>
        <v>1000000000000000</v>
      </c>
      <c r="EE92" s="51">
        <f>IF(EE$2&gt;'1. Inputs'!$B$93,1000000000000000,EE91)</f>
        <v>1000000000000000</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E5F8A"/>
  </sheetPr>
  <dimension ref="A1:G28"/>
  <sheetViews>
    <sheetView zoomScaleNormal="100" workbookViewId="0"/>
  </sheetViews>
  <sheetFormatPr defaultColWidth="8.7109375" defaultRowHeight="15" x14ac:dyDescent="0.25"/>
  <cols>
    <col min="1" max="1" width="46" customWidth="1"/>
    <col min="2" max="5" width="17" customWidth="1"/>
  </cols>
  <sheetData>
    <row r="1" spans="1:7" ht="24" customHeight="1" x14ac:dyDescent="0.25">
      <c r="A1" s="2" t="s">
        <v>273</v>
      </c>
      <c r="B1" s="2"/>
      <c r="C1" s="2"/>
      <c r="D1" s="2"/>
      <c r="E1" s="2"/>
      <c r="F1" s="2"/>
      <c r="G1" s="2"/>
    </row>
    <row r="3" spans="1:7" x14ac:dyDescent="0.25">
      <c r="A3" s="5" t="s">
        <v>274</v>
      </c>
      <c r="B3" s="5"/>
      <c r="C3" s="5"/>
      <c r="D3" s="5"/>
      <c r="E3" s="5"/>
      <c r="F3" s="5"/>
      <c r="G3" s="5"/>
    </row>
    <row r="4" spans="1:7" x14ac:dyDescent="0.25">
      <c r="C4" s="25" t="s">
        <v>275</v>
      </c>
      <c r="D4" s="25" t="s">
        <v>276</v>
      </c>
      <c r="E4" s="25" t="s">
        <v>277</v>
      </c>
    </row>
    <row r="5" spans="1:7" x14ac:dyDescent="0.25">
      <c r="A5" s="6" t="s">
        <v>278</v>
      </c>
      <c r="C5" s="62">
        <f>'1. Inputs'!$C$21</f>
        <v>1500000</v>
      </c>
      <c r="D5" s="63">
        <f>IFERROR(C5/'1. Inputs'!$B$21,0)</f>
        <v>15</v>
      </c>
      <c r="E5" s="28">
        <f t="shared" ref="E5:E14" si="0">IFERROR(C5/$C$14,0)</f>
        <v>9.879972295631112E-2</v>
      </c>
    </row>
    <row r="6" spans="1:7" x14ac:dyDescent="0.25">
      <c r="A6" s="6" t="s">
        <v>279</v>
      </c>
      <c r="C6" s="26">
        <f>SUMPRODUCT('1. Inputs'!$B$18:$B$20,'1. Inputs'!$H$18:$H$20)</f>
        <v>9280000</v>
      </c>
      <c r="D6" s="63">
        <f>IFERROR(C6/'1. Inputs'!$B$21,0)</f>
        <v>92.8</v>
      </c>
      <c r="E6" s="28">
        <f t="shared" si="0"/>
        <v>0.61124095268971146</v>
      </c>
    </row>
    <row r="7" spans="1:7" x14ac:dyDescent="0.25">
      <c r="A7" s="6" t="s">
        <v>280</v>
      </c>
      <c r="C7" s="26">
        <f>SUMPRODUCT('1. Inputs'!$B$18:$B$20,'1. Inputs'!$H$18:$H$20,'1. Inputs'!$I$18:$I$20)</f>
        <v>1392000</v>
      </c>
      <c r="D7" s="63">
        <f>IFERROR(C7/'1. Inputs'!$B$21,0)</f>
        <v>13.92</v>
      </c>
      <c r="E7" s="28">
        <f t="shared" si="0"/>
        <v>9.1686142903456724E-2</v>
      </c>
    </row>
    <row r="8" spans="1:7" x14ac:dyDescent="0.25">
      <c r="A8" s="6" t="s">
        <v>281</v>
      </c>
      <c r="C8" s="26">
        <f>'1. Inputs'!$K$21-C5-C6-C7</f>
        <v>533600</v>
      </c>
      <c r="D8" s="63">
        <f>IFERROR(C8/'1. Inputs'!$B$21,0)</f>
        <v>5.3360000000000003</v>
      </c>
      <c r="E8" s="28">
        <f t="shared" si="0"/>
        <v>3.5146354779658412E-2</v>
      </c>
    </row>
    <row r="9" spans="1:7" x14ac:dyDescent="0.25">
      <c r="A9" s="6" t="s">
        <v>282</v>
      </c>
      <c r="C9" s="26">
        <f>-SUMIFS('2. Monthly Engine'!$C$54:$EE$54,'2. Monthly Engine'!$C$2:$EE$2,"&lt;="&amp;'1. Inputs'!$B$62)</f>
        <v>332500</v>
      </c>
      <c r="D9" s="63">
        <f>IFERROR(C9/'1. Inputs'!$B$21,0)</f>
        <v>3.3250000000000002</v>
      </c>
      <c r="E9" s="28">
        <f t="shared" si="0"/>
        <v>2.1900605255315633E-2</v>
      </c>
    </row>
    <row r="10" spans="1:7" x14ac:dyDescent="0.25">
      <c r="A10" s="6" t="s">
        <v>283</v>
      </c>
      <c r="C10" s="26">
        <f>-SUMIFS('2. Monthly Engine'!$C$55:$EE$55,'2. Monthly Engine'!$C$2:$EE$2,"&lt;="&amp;'1. Inputs'!$B$62)</f>
        <v>173819.44995866943</v>
      </c>
      <c r="D10" s="63">
        <f>IFERROR(C10/'1. Inputs'!$B$21,0)</f>
        <v>1.7381944995866943</v>
      </c>
      <c r="E10" s="28">
        <f t="shared" si="0"/>
        <v>1.144887566688995E-2</v>
      </c>
    </row>
    <row r="11" spans="1:7" x14ac:dyDescent="0.25">
      <c r="A11" s="6" t="s">
        <v>246</v>
      </c>
      <c r="C11" s="26">
        <f>-SUM('2. Monthly Engine'!$C$59:$EE$59)</f>
        <v>381168</v>
      </c>
      <c r="D11" s="63">
        <f>IFERROR(C11/'1. Inputs'!$B$21,0)</f>
        <v>3.81168</v>
      </c>
      <c r="E11" s="28">
        <f t="shared" si="0"/>
        <v>2.5106195199874132E-2</v>
      </c>
    </row>
    <row r="12" spans="1:7" x14ac:dyDescent="0.25">
      <c r="A12" s="6" t="s">
        <v>284</v>
      </c>
      <c r="C12" s="26">
        <f>SUM('2. Monthly Engine'!$C$68:$EE$68)</f>
        <v>1406336.0013583817</v>
      </c>
      <c r="D12" s="63">
        <f>IFERROR(C12/'1. Inputs'!$B$21,0)</f>
        <v>14.063360013583818</v>
      </c>
      <c r="E12" s="28">
        <f t="shared" si="0"/>
        <v>9.2630404878462996E-2</v>
      </c>
    </row>
    <row r="13" spans="1:7" x14ac:dyDescent="0.25">
      <c r="A13" s="6" t="s">
        <v>285</v>
      </c>
      <c r="C13" s="26">
        <f>-SUM('2. Monthly Engine'!$C$70:$EE$70)-SUM('2. Monthly Engine'!$C$77:$EE$77)</f>
        <v>182805.35577479179</v>
      </c>
      <c r="D13" s="63">
        <f>IFERROR(C13/'1. Inputs'!$B$21,0)</f>
        <v>1.828053557747918</v>
      </c>
      <c r="E13" s="28">
        <f t="shared" si="0"/>
        <v>1.2040745670319545E-2</v>
      </c>
    </row>
    <row r="14" spans="1:7" x14ac:dyDescent="0.25">
      <c r="A14" s="64" t="s">
        <v>286</v>
      </c>
      <c r="C14" s="27">
        <f>SUM(C5:C13)</f>
        <v>15182228.807091843</v>
      </c>
      <c r="D14" s="63">
        <f>IFERROR(C14/'1. Inputs'!$B$21,0)</f>
        <v>151.82228807091843</v>
      </c>
      <c r="E14" s="28">
        <f t="shared" si="0"/>
        <v>1</v>
      </c>
    </row>
    <row r="16" spans="1:7" x14ac:dyDescent="0.25">
      <c r="A16" s="5" t="s">
        <v>287</v>
      </c>
      <c r="B16" s="5"/>
      <c r="C16" s="5"/>
      <c r="D16" s="5"/>
      <c r="E16" s="5"/>
      <c r="F16" s="5"/>
      <c r="G16" s="5"/>
    </row>
    <row r="17" spans="1:7" x14ac:dyDescent="0.25">
      <c r="A17" s="6" t="s">
        <v>288</v>
      </c>
      <c r="C17" s="26">
        <f>MAX('2. Monthly Engine'!$C$72:$EE$72)</f>
        <v>8782701.6836488582</v>
      </c>
    </row>
    <row r="18" spans="1:7" x14ac:dyDescent="0.25">
      <c r="A18" s="6" t="s">
        <v>289</v>
      </c>
      <c r="C18" s="26">
        <f>C19-C17</f>
        <v>6399527.1234429851</v>
      </c>
    </row>
    <row r="19" spans="1:7" x14ac:dyDescent="0.25">
      <c r="A19" s="64" t="s">
        <v>290</v>
      </c>
      <c r="C19" s="27">
        <f>C14</f>
        <v>15182228.807091843</v>
      </c>
    </row>
    <row r="20" spans="1:7" x14ac:dyDescent="0.25">
      <c r="A20" s="6" t="s">
        <v>291</v>
      </c>
      <c r="C20" s="62">
        <f>'5. Equity Waterfall'!$B$8</f>
        <v>2926181.2212303737</v>
      </c>
    </row>
    <row r="21" spans="1:7" x14ac:dyDescent="0.25">
      <c r="A21" s="65" t="s">
        <v>17</v>
      </c>
      <c r="C21" s="62">
        <f>C20*'1. Inputs'!$B$74</f>
        <v>2633563.0991073363</v>
      </c>
    </row>
    <row r="22" spans="1:7" x14ac:dyDescent="0.25">
      <c r="A22" s="65" t="s">
        <v>292</v>
      </c>
      <c r="C22" s="62">
        <f>C20*'1. Inputs'!$B$75</f>
        <v>292618.12212303729</v>
      </c>
    </row>
    <row r="23" spans="1:7" x14ac:dyDescent="0.25">
      <c r="A23" s="30" t="s">
        <v>293</v>
      </c>
    </row>
    <row r="25" spans="1:7" x14ac:dyDescent="0.25">
      <c r="A25" s="5" t="s">
        <v>294</v>
      </c>
      <c r="B25" s="5"/>
      <c r="C25" s="5"/>
      <c r="D25" s="5"/>
      <c r="E25" s="5"/>
      <c r="F25" s="5"/>
      <c r="G25" s="5"/>
    </row>
    <row r="26" spans="1:7" x14ac:dyDescent="0.25">
      <c r="A26" s="6" t="s">
        <v>3</v>
      </c>
      <c r="C26" s="66">
        <f>'1. Inputs'!$B$21</f>
        <v>100000</v>
      </c>
    </row>
    <row r="27" spans="1:7" x14ac:dyDescent="0.25">
      <c r="A27" s="6" t="s">
        <v>9</v>
      </c>
      <c r="C27" s="63">
        <f>IFERROR(C14/C26,0)</f>
        <v>151.82228807091843</v>
      </c>
    </row>
    <row r="28" spans="1:7" x14ac:dyDescent="0.25">
      <c r="A28" s="6" t="s">
        <v>295</v>
      </c>
      <c r="C28" s="28">
        <f>IFERROR(C17/C14,0)</f>
        <v>0.578485662101623</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E5F8A"/>
  </sheetPr>
  <dimension ref="A1:M71"/>
  <sheetViews>
    <sheetView zoomScaleNormal="100" workbookViewId="0">
      <pane xSplit="2" ySplit="14" topLeftCell="C54" activePane="bottomRight" state="frozen"/>
      <selection pane="topRight" activeCell="C1" sqref="C1"/>
      <selection pane="bottomLeft" activeCell="A15" sqref="A15"/>
      <selection pane="bottomRight" activeCell="E24" sqref="E24"/>
    </sheetView>
  </sheetViews>
  <sheetFormatPr defaultColWidth="8.7109375" defaultRowHeight="15" x14ac:dyDescent="0.25"/>
  <cols>
    <col min="1" max="1" width="44" customWidth="1"/>
    <col min="3" max="13" width="14" customWidth="1"/>
  </cols>
  <sheetData>
    <row r="1" spans="1:13" ht="24" customHeight="1" x14ac:dyDescent="0.25">
      <c r="A1" s="2" t="s">
        <v>296</v>
      </c>
      <c r="B1" s="2"/>
      <c r="C1" s="2"/>
      <c r="D1" s="2"/>
      <c r="E1" s="2"/>
      <c r="F1" s="2"/>
      <c r="G1" s="2"/>
      <c r="H1" s="2"/>
      <c r="I1" s="2"/>
      <c r="J1" s="2"/>
      <c r="K1" s="2"/>
      <c r="L1" s="2"/>
      <c r="M1" s="2"/>
    </row>
    <row r="3" spans="1:13" x14ac:dyDescent="0.25">
      <c r="A3" s="5" t="s">
        <v>297</v>
      </c>
      <c r="B3" s="5"/>
      <c r="C3" s="5"/>
      <c r="D3" s="5"/>
      <c r="E3" s="5"/>
      <c r="F3" s="5"/>
      <c r="G3" s="5"/>
      <c r="H3" s="5"/>
      <c r="I3" s="5"/>
      <c r="J3" s="5"/>
      <c r="K3" s="5"/>
      <c r="L3" s="5"/>
      <c r="M3" s="5"/>
    </row>
    <row r="4" spans="1:13" x14ac:dyDescent="0.25">
      <c r="A4" s="6" t="s">
        <v>156</v>
      </c>
      <c r="C4" s="66">
        <f>'1. Inputs'!$B$62</f>
        <v>48</v>
      </c>
    </row>
    <row r="5" spans="1:13" x14ac:dyDescent="0.25">
      <c r="A5" s="6" t="s">
        <v>298</v>
      </c>
      <c r="C5" s="26">
        <f>SUMIFS('2. Monthly Engine'!$C$50:$EE$50,'2. Monthly Engine'!$C$2:$EE$2,"&gt;"&amp;'1. Inputs'!$B$62,'2. Monthly Engine'!$C$2:$EE$2,"&lt;="&amp;'1. Inputs'!$B$62+12)</f>
        <v>1167989.6900679588</v>
      </c>
    </row>
    <row r="6" spans="1:13" x14ac:dyDescent="0.25">
      <c r="A6" s="6" t="s">
        <v>299</v>
      </c>
      <c r="C6" s="26">
        <f>IFERROR(C5/'1. Inputs'!$B$63,0)</f>
        <v>16685567.000970839</v>
      </c>
    </row>
    <row r="7" spans="1:13" x14ac:dyDescent="0.25">
      <c r="A7" s="6" t="s">
        <v>300</v>
      </c>
      <c r="C7" s="26">
        <f>C6*'1. Inputs'!$B$64</f>
        <v>10845618.550631046</v>
      </c>
    </row>
    <row r="8" spans="1:13" x14ac:dyDescent="0.25">
      <c r="A8" s="6" t="s">
        <v>301</v>
      </c>
      <c r="C8" s="26">
        <f>IFERROR(C5/('1. Inputs'!$B$68*(-PMT('1. Inputs'!$B$65/12,'1. Inputs'!$B$66*12,1)*12)),0)</f>
        <v>11803788.670129372</v>
      </c>
    </row>
    <row r="9" spans="1:13" x14ac:dyDescent="0.25">
      <c r="A9" s="6" t="s">
        <v>302</v>
      </c>
      <c r="C9" s="26">
        <f>IFERROR(C5/'1. Inputs'!$B$69,0)</f>
        <v>12977663.22297732</v>
      </c>
    </row>
    <row r="10" spans="1:13" x14ac:dyDescent="0.25">
      <c r="A10" s="8" t="s">
        <v>303</v>
      </c>
      <c r="C10" s="67">
        <f>MIN(C7,C8,C9)</f>
        <v>10845618.550631046</v>
      </c>
    </row>
    <row r="11" spans="1:13" x14ac:dyDescent="0.25">
      <c r="A11" s="6" t="s">
        <v>304</v>
      </c>
      <c r="C11" s="26">
        <f>-PMT('1. Inputs'!$B$65/12,'1. Inputs'!$B$66*12,C10)</f>
        <v>71545.224467368826</v>
      </c>
    </row>
    <row r="13" spans="1:13" x14ac:dyDescent="0.25">
      <c r="A13" s="5" t="s">
        <v>305</v>
      </c>
      <c r="B13" s="5"/>
      <c r="C13" s="5"/>
      <c r="D13" s="5"/>
      <c r="E13" s="5"/>
      <c r="F13" s="5"/>
      <c r="G13" s="5"/>
      <c r="H13" s="5"/>
      <c r="I13" s="5"/>
      <c r="J13" s="5"/>
      <c r="K13" s="5"/>
      <c r="L13" s="5"/>
      <c r="M13" s="5"/>
    </row>
    <row r="14" spans="1:13" x14ac:dyDescent="0.25">
      <c r="A14" s="24" t="s">
        <v>50</v>
      </c>
      <c r="C14" s="25" t="s">
        <v>51</v>
      </c>
      <c r="D14" s="25" t="s">
        <v>52</v>
      </c>
      <c r="E14" s="25" t="s">
        <v>53</v>
      </c>
      <c r="F14" s="25" t="s">
        <v>54</v>
      </c>
      <c r="G14" s="25" t="s">
        <v>55</v>
      </c>
      <c r="H14" s="25" t="s">
        <v>56</v>
      </c>
      <c r="I14" s="25" t="s">
        <v>57</v>
      </c>
      <c r="J14" s="25" t="s">
        <v>58</v>
      </c>
      <c r="K14" s="25" t="s">
        <v>59</v>
      </c>
      <c r="L14" s="25" t="s">
        <v>60</v>
      </c>
      <c r="M14" s="25" t="s">
        <v>61</v>
      </c>
    </row>
    <row r="15" spans="1:13" x14ac:dyDescent="0.25">
      <c r="A15" s="24" t="s">
        <v>202</v>
      </c>
      <c r="C15" s="68">
        <f>EDATE('1. Inputs'!$B$12,0)</f>
        <v>46023</v>
      </c>
      <c r="D15" s="68">
        <f>EDATE('1. Inputs'!$B$12,12)</f>
        <v>46388</v>
      </c>
      <c r="E15" s="68">
        <f>EDATE('1. Inputs'!$B$12,24)</f>
        <v>46753</v>
      </c>
      <c r="F15" s="68">
        <f>EDATE('1. Inputs'!$B$12,36)</f>
        <v>47119</v>
      </c>
      <c r="G15" s="68">
        <f>EDATE('1. Inputs'!$B$12,48)</f>
        <v>47484</v>
      </c>
      <c r="H15" s="68">
        <f>EDATE('1. Inputs'!$B$12,60)</f>
        <v>47849</v>
      </c>
      <c r="I15" s="68">
        <f>EDATE('1. Inputs'!$B$12,72)</f>
        <v>48214</v>
      </c>
      <c r="J15" s="68">
        <f>EDATE('1. Inputs'!$B$12,84)</f>
        <v>48580</v>
      </c>
      <c r="K15" s="68">
        <f>EDATE('1. Inputs'!$B$12,96)</f>
        <v>48945</v>
      </c>
      <c r="L15" s="68">
        <f>EDATE('1. Inputs'!$B$12,108)</f>
        <v>49310</v>
      </c>
      <c r="M15" s="68">
        <f>EDATE('1. Inputs'!$B$12,120)</f>
        <v>49675</v>
      </c>
    </row>
    <row r="16" spans="1:13" x14ac:dyDescent="0.25">
      <c r="A16" s="6" t="s">
        <v>306</v>
      </c>
      <c r="C16" s="66">
        <f>INDEX('2. Monthly Engine'!$C$27:$EE$27,MATCH(0*12,'2. Monthly Engine'!$C$2:$EE$2,0))</f>
        <v>0</v>
      </c>
      <c r="D16" s="66">
        <f>INDEX('2. Monthly Engine'!$C$27:$EE$27,MATCH(1*12,'2. Monthly Engine'!$C$2:$EE$2,0))</f>
        <v>0</v>
      </c>
      <c r="E16" s="66">
        <f>INDEX('2. Monthly Engine'!$C$27:$EE$27,MATCH(2*12,'2. Monthly Engine'!$C$2:$EE$2,0))</f>
        <v>40000</v>
      </c>
      <c r="F16" s="66">
        <f>INDEX('2. Monthly Engine'!$C$27:$EE$27,MATCH(3*12,'2. Monthly Engine'!$C$2:$EE$2,0))</f>
        <v>70000</v>
      </c>
      <c r="G16" s="66">
        <f>INDEX('2. Monthly Engine'!$C$27:$EE$27,MATCH(4*12,'2. Monthly Engine'!$C$2:$EE$2,0))</f>
        <v>70000</v>
      </c>
      <c r="H16" s="66">
        <f>INDEX('2. Monthly Engine'!$C$27:$EE$27,MATCH(5*12,'2. Monthly Engine'!$C$2:$EE$2,0))</f>
        <v>100000</v>
      </c>
      <c r="I16" s="66">
        <f>INDEX('2. Monthly Engine'!$C$27:$EE$27,MATCH(6*12,'2. Monthly Engine'!$C$2:$EE$2,0))</f>
        <v>100000</v>
      </c>
      <c r="J16" s="66">
        <f>INDEX('2. Monthly Engine'!$C$27:$EE$27,MATCH(7*12,'2. Monthly Engine'!$C$2:$EE$2,0))</f>
        <v>100000</v>
      </c>
      <c r="K16" s="66">
        <f>INDEX('2. Monthly Engine'!$C$27:$EE$27,MATCH(8*12,'2. Monthly Engine'!$C$2:$EE$2,0))</f>
        <v>100000</v>
      </c>
      <c r="L16" s="66">
        <f>INDEX('2. Monthly Engine'!$C$27:$EE$27,MATCH(9*12,'2. Monthly Engine'!$C$2:$EE$2,0))</f>
        <v>100000</v>
      </c>
      <c r="M16" s="66">
        <f>INDEX('2. Monthly Engine'!$C$27:$EE$27,MATCH(10*12,'2. Monthly Engine'!$C$2:$EE$2,0))</f>
        <v>100000</v>
      </c>
    </row>
    <row r="17" spans="1:13" x14ac:dyDescent="0.25">
      <c r="A17" s="6" t="s">
        <v>307</v>
      </c>
      <c r="C17" s="28">
        <f>INDEX('2. Monthly Engine'!$C$31:$EE$31,MATCH(0*12,'2. Monthly Engine'!$C$2:$EE$2,0))</f>
        <v>0</v>
      </c>
      <c r="D17" s="28">
        <f>INDEX('2. Monthly Engine'!$C$31:$EE$31,MATCH(1*12,'2. Monthly Engine'!$C$2:$EE$2,0))</f>
        <v>0</v>
      </c>
      <c r="E17" s="28">
        <f>INDEX('2. Monthly Engine'!$C$31:$EE$31,MATCH(2*12,'2. Monthly Engine'!$C$2:$EE$2,0))</f>
        <v>0.6</v>
      </c>
      <c r="F17" s="28">
        <f>INDEX('2. Monthly Engine'!$C$31:$EE$31,MATCH(3*12,'2. Monthly Engine'!$C$2:$EE$2,0))</f>
        <v>0.7142857142857143</v>
      </c>
      <c r="G17" s="28">
        <f>INDEX('2. Monthly Engine'!$C$31:$EE$31,MATCH(4*12,'2. Monthly Engine'!$C$2:$EE$2,0))</f>
        <v>0.95</v>
      </c>
      <c r="H17" s="28">
        <f>INDEX('2. Monthly Engine'!$C$31:$EE$31,MATCH(5*12,'2. Monthly Engine'!$C$2:$EE$2,0))</f>
        <v>0.95</v>
      </c>
      <c r="I17" s="28">
        <f>INDEX('2. Monthly Engine'!$C$31:$EE$31,MATCH(6*12,'2. Monthly Engine'!$C$2:$EE$2,0))</f>
        <v>0.95</v>
      </c>
      <c r="J17" s="28">
        <f>INDEX('2. Monthly Engine'!$C$31:$EE$31,MATCH(7*12,'2. Monthly Engine'!$C$2:$EE$2,0))</f>
        <v>0.95</v>
      </c>
      <c r="K17" s="28">
        <f>INDEX('2. Monthly Engine'!$C$31:$EE$31,MATCH(8*12,'2. Monthly Engine'!$C$2:$EE$2,0))</f>
        <v>0.95</v>
      </c>
      <c r="L17" s="28">
        <f>INDEX('2. Monthly Engine'!$C$31:$EE$31,MATCH(9*12,'2. Monthly Engine'!$C$2:$EE$2,0))</f>
        <v>0.95</v>
      </c>
      <c r="M17" s="28">
        <f>INDEX('2. Monthly Engine'!$C$31:$EE$31,MATCH(10*12,'2. Monthly Engine'!$C$2:$EE$2,0))</f>
        <v>0.95</v>
      </c>
    </row>
    <row r="18" spans="1:13" x14ac:dyDescent="0.25">
      <c r="A18" s="6" t="s">
        <v>229</v>
      </c>
      <c r="C18" s="26">
        <f>SUMIFS('2. Monthly Engine'!$C$35:$EE$35,'2. Monthly Engine'!$C$3:$EE$3,0)</f>
        <v>0</v>
      </c>
      <c r="D18" s="26">
        <f>SUMIFS('2. Monthly Engine'!$C$35:$EE$35,'2. Monthly Engine'!$C$3:$EE$3,1)</f>
        <v>0</v>
      </c>
      <c r="E18" s="26">
        <f>SUMIFS('2. Monthly Engine'!$C$35:$EE$35,'2. Monthly Engine'!$C$3:$EE$3,2)</f>
        <v>190258.44739172544</v>
      </c>
      <c r="F18" s="26">
        <f>SUMIFS('2. Monthly Engine'!$C$35:$EE$35,'2. Monthly Engine'!$C$3:$EE$3,3)</f>
        <v>619032.89379648259</v>
      </c>
      <c r="G18" s="26">
        <f>SUMIFS('2. Monthly Engine'!$C$35:$EE$35,'2. Monthly Engine'!$C$3:$EE$3,4)</f>
        <v>1049331.426977535</v>
      </c>
      <c r="H18" s="26">
        <f>SUMIFS('2. Monthly Engine'!$C$35:$EE$35,'2. Monthly Engine'!$C$3:$EE$3,5)</f>
        <v>1352676.7483515155</v>
      </c>
      <c r="I18" s="26">
        <f>SUMIFS('2. Monthly Engine'!$C$35:$EE$35,'2. Monthly Engine'!$C$3:$EE$3,6)</f>
        <v>1590336.7298292383</v>
      </c>
      <c r="J18" s="26">
        <f>SUMIFS('2. Monthly Engine'!$C$35:$EE$35,'2. Monthly Engine'!$C$3:$EE$3,7)</f>
        <v>1638046.8317241156</v>
      </c>
      <c r="K18" s="26">
        <f>SUMIFS('2. Monthly Engine'!$C$35:$EE$35,'2. Monthly Engine'!$C$3:$EE$3,8)</f>
        <v>1687188.2366758392</v>
      </c>
      <c r="L18" s="26">
        <f>SUMIFS('2. Monthly Engine'!$C$35:$EE$35,'2. Monthly Engine'!$C$3:$EE$3,9)</f>
        <v>1737803.8837761141</v>
      </c>
      <c r="M18" s="26">
        <f>SUMIFS('2. Monthly Engine'!$C$35:$EE$35,'2. Monthly Engine'!$C$3:$EE$3,10)</f>
        <v>1789938.000289398</v>
      </c>
    </row>
    <row r="19" spans="1:13" x14ac:dyDescent="0.25">
      <c r="A19" s="6" t="s">
        <v>308</v>
      </c>
      <c r="C19" s="26">
        <f>SUMIFS('2. Monthly Engine'!$C$36:$EE$36,'2. Monthly Engine'!$C$3:$EE$3,0)</f>
        <v>0</v>
      </c>
      <c r="D19" s="26">
        <f>SUMIFS('2. Monthly Engine'!$C$36:$EE$36,'2. Monthly Engine'!$C$3:$EE$3,1)</f>
        <v>0</v>
      </c>
      <c r="E19" s="26">
        <f>SUMIFS('2. Monthly Engine'!$C$36:$EE$36,'2. Monthly Engine'!$C$3:$EE$3,2)</f>
        <v>17452.290899736308</v>
      </c>
      <c r="F19" s="26">
        <f>SUMIFS('2. Monthly Engine'!$C$36:$EE$36,'2. Monthly Engine'!$C$3:$EE$3,3)</f>
        <v>111269.43531257074</v>
      </c>
      <c r="G19" s="26">
        <f>SUMIFS('2. Monthly Engine'!$C$36:$EE$36,'2. Monthly Engine'!$C$3:$EE$3,4)</f>
        <v>196526.40160140907</v>
      </c>
      <c r="H19" s="26">
        <f>SUMIFS('2. Monthly Engine'!$C$36:$EE$36,'2. Monthly Engine'!$C$3:$EE$3,5)</f>
        <v>250613.70722587593</v>
      </c>
      <c r="I19" s="26">
        <f>SUMIFS('2. Monthly Engine'!$C$36:$EE$36,'2. Monthly Engine'!$C$3:$EE$3,6)</f>
        <v>307759.60790213966</v>
      </c>
      <c r="J19" s="26">
        <f>SUMIFS('2. Monthly Engine'!$C$36:$EE$36,'2. Monthly Engine'!$C$3:$EE$3,7)</f>
        <v>316992.39613920386</v>
      </c>
      <c r="K19" s="26">
        <f>SUMIFS('2. Monthly Engine'!$C$36:$EE$36,'2. Monthly Engine'!$C$3:$EE$3,8)</f>
        <v>326502.16802337999</v>
      </c>
      <c r="L19" s="26">
        <f>SUMIFS('2. Monthly Engine'!$C$36:$EE$36,'2. Monthly Engine'!$C$3:$EE$3,9)</f>
        <v>336297.23306408135</v>
      </c>
      <c r="M19" s="26">
        <f>SUMIFS('2. Monthly Engine'!$C$36:$EE$36,'2. Monthly Engine'!$C$3:$EE$3,10)</f>
        <v>346386.15005600383</v>
      </c>
    </row>
    <row r="20" spans="1:13" x14ac:dyDescent="0.25">
      <c r="A20" s="6" t="s">
        <v>231</v>
      </c>
      <c r="C20" s="26">
        <f>SUMIFS('2. Monthly Engine'!$C$37:$EE$37,'2. Monthly Engine'!$C$3:$EE$3,0)</f>
        <v>0</v>
      </c>
      <c r="D20" s="26">
        <f>SUMIFS('2. Monthly Engine'!$C$37:$EE$37,'2. Monthly Engine'!$C$3:$EE$3,1)</f>
        <v>0</v>
      </c>
      <c r="E20" s="26">
        <f>SUMIFS('2. Monthly Engine'!$C$37:$EE$37,'2. Monthly Engine'!$C$3:$EE$3,2)</f>
        <v>1586.5718999760279</v>
      </c>
      <c r="F20" s="26">
        <f>SUMIFS('2. Monthly Engine'!$C$37:$EE$37,'2. Monthly Engine'!$C$3:$EE$3,3)</f>
        <v>10115.403210233704</v>
      </c>
      <c r="G20" s="26">
        <f>SUMIFS('2. Monthly Engine'!$C$37:$EE$37,'2. Monthly Engine'!$C$3:$EE$3,4)</f>
        <v>17866.036509219008</v>
      </c>
      <c r="H20" s="26">
        <f>SUMIFS('2. Monthly Engine'!$C$37:$EE$37,'2. Monthly Engine'!$C$3:$EE$3,5)</f>
        <v>22783.064293261446</v>
      </c>
      <c r="I20" s="26">
        <f>SUMIFS('2. Monthly Engine'!$C$37:$EE$37,'2. Monthly Engine'!$C$3:$EE$3,6)</f>
        <v>27978.146172921784</v>
      </c>
      <c r="J20" s="26">
        <f>SUMIFS('2. Monthly Engine'!$C$37:$EE$37,'2. Monthly Engine'!$C$3:$EE$3,7)</f>
        <v>28817.490558109439</v>
      </c>
      <c r="K20" s="26">
        <f>SUMIFS('2. Monthly Engine'!$C$37:$EE$37,'2. Monthly Engine'!$C$3:$EE$3,8)</f>
        <v>29682.015274852725</v>
      </c>
      <c r="L20" s="26">
        <f>SUMIFS('2. Monthly Engine'!$C$37:$EE$37,'2. Monthly Engine'!$C$3:$EE$3,9)</f>
        <v>30572.475733098312</v>
      </c>
      <c r="M20" s="26">
        <f>SUMIFS('2. Monthly Engine'!$C$37:$EE$37,'2. Monthly Engine'!$C$3:$EE$3,10)</f>
        <v>31489.650005091251</v>
      </c>
    </row>
    <row r="21" spans="1:13" x14ac:dyDescent="0.25">
      <c r="A21" s="6" t="s">
        <v>232</v>
      </c>
      <c r="C21" s="26">
        <f>SUMIFS('2. Monthly Engine'!$C$38:$EE$38,'2. Monthly Engine'!$C$3:$EE$3,0)</f>
        <v>0</v>
      </c>
      <c r="D21" s="26">
        <f>SUMIFS('2. Monthly Engine'!$C$38:$EE$38,'2. Monthly Engine'!$C$3:$EE$3,1)</f>
        <v>0</v>
      </c>
      <c r="E21" s="26">
        <f>SUMIFS('2. Monthly Engine'!$C$38:$EE$38,'2. Monthly Engine'!$C$3:$EE$3,2)</f>
        <v>-104583.5647930199</v>
      </c>
      <c r="F21" s="26">
        <f>SUMIFS('2. Monthly Engine'!$C$38:$EE$38,'2. Monthly Engine'!$C$3:$EE$3,3)</f>
        <v>-72801.120443862601</v>
      </c>
      <c r="G21" s="26">
        <f>SUMIFS('2. Monthly Engine'!$C$38:$EE$38,'2. Monthly Engine'!$C$3:$EE$3,4)</f>
        <v>-84565.455479708544</v>
      </c>
      <c r="H21" s="26">
        <f>SUMIFS('2. Monthly Engine'!$C$38:$EE$38,'2. Monthly Engine'!$C$3:$EE$3,5)</f>
        <v>-122391.27651539735</v>
      </c>
      <c r="I21" s="26">
        <f>SUMIFS('2. Monthly Engine'!$C$38:$EE$38,'2. Monthly Engine'!$C$3:$EE$3,6)</f>
        <v>-79516.836491461916</v>
      </c>
      <c r="J21" s="26">
        <f>SUMIFS('2. Monthly Engine'!$C$38:$EE$38,'2. Monthly Engine'!$C$3:$EE$3,7)</f>
        <v>-81902.341586205774</v>
      </c>
      <c r="K21" s="26">
        <f>SUMIFS('2. Monthly Engine'!$C$38:$EE$38,'2. Monthly Engine'!$C$3:$EE$3,8)</f>
        <v>-84359.41183379195</v>
      </c>
      <c r="L21" s="26">
        <f>SUMIFS('2. Monthly Engine'!$C$38:$EE$38,'2. Monthly Engine'!$C$3:$EE$3,9)</f>
        <v>-86890.194188805719</v>
      </c>
      <c r="M21" s="26">
        <f>SUMIFS('2. Monthly Engine'!$C$38:$EE$38,'2. Monthly Engine'!$C$3:$EE$3,10)</f>
        <v>-89496.900014469895</v>
      </c>
    </row>
    <row r="22" spans="1:13" x14ac:dyDescent="0.25">
      <c r="A22" s="14" t="s">
        <v>309</v>
      </c>
      <c r="C22" s="69">
        <f>SUMIFS('2. Monthly Engine'!$C$39:$EE$39,'2. Monthly Engine'!$C$3:$EE$3,0)</f>
        <v>0</v>
      </c>
      <c r="D22" s="69">
        <f>SUMIFS('2. Monthly Engine'!$C$39:$EE$39,'2. Monthly Engine'!$C$3:$EE$3,1)</f>
        <v>0</v>
      </c>
      <c r="E22" s="69">
        <f>SUMIFS('2. Monthly Engine'!$C$39:$EE$39,'2. Monthly Engine'!$C$3:$EE$3,2)</f>
        <v>104713.74539841786</v>
      </c>
      <c r="F22" s="69">
        <f>SUMIFS('2. Monthly Engine'!$C$39:$EE$39,'2. Monthly Engine'!$C$3:$EE$3,3)</f>
        <v>667616.61187542439</v>
      </c>
      <c r="G22" s="69">
        <f>SUMIFS('2. Monthly Engine'!$C$39:$EE$39,'2. Monthly Engine'!$C$3:$EE$3,4)</f>
        <v>1179158.4096084544</v>
      </c>
      <c r="H22" s="69">
        <f>SUMIFS('2. Monthly Engine'!$C$39:$EE$39,'2. Monthly Engine'!$C$3:$EE$3,5)</f>
        <v>1503682.2433552556</v>
      </c>
      <c r="I22" s="69">
        <f>SUMIFS('2. Monthly Engine'!$C$39:$EE$39,'2. Monthly Engine'!$C$3:$EE$3,6)</f>
        <v>1846557.6474128377</v>
      </c>
      <c r="J22" s="69">
        <f>SUMIFS('2. Monthly Engine'!$C$39:$EE$39,'2. Monthly Engine'!$C$3:$EE$3,7)</f>
        <v>1901954.3768352228</v>
      </c>
      <c r="K22" s="69">
        <f>SUMIFS('2. Monthly Engine'!$C$39:$EE$39,'2. Monthly Engine'!$C$3:$EE$3,8)</f>
        <v>1959013.0081402799</v>
      </c>
      <c r="L22" s="69">
        <f>SUMIFS('2. Monthly Engine'!$C$39:$EE$39,'2. Monthly Engine'!$C$3:$EE$3,9)</f>
        <v>2017783.3983844882</v>
      </c>
      <c r="M22" s="69">
        <f>SUMIFS('2. Monthly Engine'!$C$39:$EE$39,'2. Monthly Engine'!$C$3:$EE$3,10)</f>
        <v>2078316.900336023</v>
      </c>
    </row>
    <row r="23" spans="1:13" x14ac:dyDescent="0.25">
      <c r="A23" s="6" t="s">
        <v>310</v>
      </c>
      <c r="C23" s="26">
        <f>SUMIFS('2. Monthly Engine'!$C$49:$EE$49,'2. Monthly Engine'!$C$3:$EE$3,0)</f>
        <v>0</v>
      </c>
      <c r="D23" s="26">
        <f>SUMIFS('2. Monthly Engine'!$C$49:$EE$49,'2. Monthly Engine'!$C$3:$EE$3,1)</f>
        <v>0</v>
      </c>
      <c r="E23" s="26">
        <f>SUMIFS('2. Monthly Engine'!$C$49:$EE$49,'2. Monthly Engine'!$C$3:$EE$3,2)</f>
        <v>-42944.90021054745</v>
      </c>
      <c r="F23" s="26">
        <f>SUMIFS('2. Monthly Engine'!$C$49:$EE$49,'2. Monthly Engine'!$C$3:$EE$3,3)</f>
        <v>-152803.95765578194</v>
      </c>
      <c r="G23" s="26">
        <f>SUMIFS('2. Monthly Engine'!$C$49:$EE$49,'2. Monthly Engine'!$C$3:$EE$3,4)</f>
        <v>-260919.03447235457</v>
      </c>
      <c r="H23" s="26">
        <f>SUMIFS('2. Monthly Engine'!$C$49:$EE$49,'2. Monthly Engine'!$C$3:$EE$3,5)</f>
        <v>-335692.55328729667</v>
      </c>
      <c r="I23" s="26">
        <f>SUMIFS('2. Monthly Engine'!$C$49:$EE$49,'2. Monthly Engine'!$C$3:$EE$3,6)</f>
        <v>-397819.78789876576</v>
      </c>
      <c r="J23" s="26">
        <f>SUMIFS('2. Monthly Engine'!$C$49:$EE$49,'2. Monthly Engine'!$C$3:$EE$3,7)</f>
        <v>-409754.38153572875</v>
      </c>
      <c r="K23" s="26">
        <f>SUMIFS('2. Monthly Engine'!$C$49:$EE$49,'2. Monthly Engine'!$C$3:$EE$3,8)</f>
        <v>-422047.0129818006</v>
      </c>
      <c r="L23" s="26">
        <f>SUMIFS('2. Monthly Engine'!$C$49:$EE$49,'2. Monthly Engine'!$C$3:$EE$3,9)</f>
        <v>-434708.42337125464</v>
      </c>
      <c r="M23" s="26">
        <f>SUMIFS('2. Monthly Engine'!$C$49:$EE$49,'2. Monthly Engine'!$C$3:$EE$3,10)</f>
        <v>-447749.67607239226</v>
      </c>
    </row>
    <row r="24" spans="1:13" x14ac:dyDescent="0.25">
      <c r="A24" s="70" t="s">
        <v>238</v>
      </c>
      <c r="C24" s="27">
        <f>SUMIFS('2. Monthly Engine'!$C$50:$EE$50,'2. Monthly Engine'!$C$3:$EE$3,0)</f>
        <v>0</v>
      </c>
      <c r="D24" s="27">
        <f>SUMIFS('2. Monthly Engine'!$C$50:$EE$50,'2. Monthly Engine'!$C$3:$EE$3,1)</f>
        <v>0</v>
      </c>
      <c r="E24" s="27">
        <f>SUMIFS('2. Monthly Engine'!$C$50:$EE$50,'2. Monthly Engine'!$C$3:$EE$3,2)</f>
        <v>61768.845187870407</v>
      </c>
      <c r="F24" s="27">
        <f>SUMIFS('2. Monthly Engine'!$C$50:$EE$50,'2. Monthly Engine'!$C$3:$EE$3,3)</f>
        <v>514812.65421964251</v>
      </c>
      <c r="G24" s="27">
        <f>SUMIFS('2. Monthly Engine'!$C$50:$EE$50,'2. Monthly Engine'!$C$3:$EE$3,4)</f>
        <v>918239.37513609976</v>
      </c>
      <c r="H24" s="27">
        <f>SUMIFS('2. Monthly Engine'!$C$50:$EE$50,'2. Monthly Engine'!$C$3:$EE$3,5)</f>
        <v>1167989.6900679588</v>
      </c>
      <c r="I24" s="27">
        <f>SUMIFS('2. Monthly Engine'!$C$50:$EE$50,'2. Monthly Engine'!$C$3:$EE$3,6)</f>
        <v>1448737.8595140718</v>
      </c>
      <c r="J24" s="27">
        <f>SUMIFS('2. Monthly Engine'!$C$50:$EE$50,'2. Monthly Engine'!$C$3:$EE$3,7)</f>
        <v>1492199.9952994941</v>
      </c>
      <c r="K24" s="27">
        <f>SUMIFS('2. Monthly Engine'!$C$50:$EE$50,'2. Monthly Engine'!$C$3:$EE$3,8)</f>
        <v>1536965.9951584789</v>
      </c>
      <c r="L24" s="27">
        <f>SUMIFS('2. Monthly Engine'!$C$50:$EE$50,'2. Monthly Engine'!$C$3:$EE$3,9)</f>
        <v>1583074.9750132335</v>
      </c>
      <c r="M24" s="27">
        <f>SUMIFS('2. Monthly Engine'!$C$50:$EE$50,'2. Monthly Engine'!$C$3:$EE$3,10)</f>
        <v>1630567.2242636306</v>
      </c>
    </row>
    <row r="25" spans="1:13" x14ac:dyDescent="0.25">
      <c r="A25" s="6" t="s">
        <v>240</v>
      </c>
      <c r="C25" s="26">
        <f>SUMIFS('2. Monthly Engine'!$C$53:$EE$53,'2. Monthly Engine'!$C$3:$EE$3,0)</f>
        <v>0</v>
      </c>
      <c r="D25" s="26">
        <f>SUMIFS('2. Monthly Engine'!$C$53:$EE$53,'2. Monthly Engine'!$C$3:$EE$3,1)</f>
        <v>0</v>
      </c>
      <c r="E25" s="26">
        <f>SUMIFS('2. Monthly Engine'!$C$53:$EE$53,'2. Monthly Engine'!$C$3:$EE$3,2)</f>
        <v>-2113.9827487969487</v>
      </c>
      <c r="F25" s="26">
        <f>SUMIFS('2. Monthly Engine'!$C$53:$EE$53,'2. Monthly Engine'!$C$3:$EE$3,3)</f>
        <v>-6878.1432644053612</v>
      </c>
      <c r="G25" s="26">
        <f>SUMIFS('2. Monthly Engine'!$C$53:$EE$53,'2. Monthly Engine'!$C$3:$EE$3,4)</f>
        <v>-11659.238077528164</v>
      </c>
      <c r="H25" s="26">
        <f>SUMIFS('2. Monthly Engine'!$C$53:$EE$53,'2. Monthly Engine'!$C$3:$EE$3,5)</f>
        <v>-15029.741648350167</v>
      </c>
      <c r="I25" s="26">
        <f>SUMIFS('2. Monthly Engine'!$C$53:$EE$53,'2. Monthly Engine'!$C$3:$EE$3,6)</f>
        <v>-17670.408109213757</v>
      </c>
      <c r="J25" s="26">
        <f>SUMIFS('2. Monthly Engine'!$C$53:$EE$53,'2. Monthly Engine'!$C$3:$EE$3,7)</f>
        <v>-18200.520352490174</v>
      </c>
      <c r="K25" s="26">
        <f>SUMIFS('2. Monthly Engine'!$C$53:$EE$53,'2. Monthly Engine'!$C$3:$EE$3,8)</f>
        <v>-18746.535963064875</v>
      </c>
      <c r="L25" s="26">
        <f>SUMIFS('2. Monthly Engine'!$C$53:$EE$53,'2. Monthly Engine'!$C$3:$EE$3,9)</f>
        <v>-19308.932041956828</v>
      </c>
      <c r="M25" s="26">
        <f>SUMIFS('2. Monthly Engine'!$C$53:$EE$53,'2. Monthly Engine'!$C$3:$EE$3,10)</f>
        <v>-19888.20000321553</v>
      </c>
    </row>
    <row r="26" spans="1:13" x14ac:dyDescent="0.25">
      <c r="A26" s="6" t="s">
        <v>311</v>
      </c>
      <c r="C26" s="26">
        <f>SUMIFS('2. Monthly Engine'!$C$54:$EE$54,'2. Monthly Engine'!$C$3:$EE$3,0)+SUMIFS('2. Monthly Engine'!$C$56:$EE$56,'2. Monthly Engine'!$C$3:$EE$3,0)</f>
        <v>0</v>
      </c>
      <c r="D26" s="26">
        <f>SUMIFS('2. Monthly Engine'!$C$54:$EE$54,'2. Monthly Engine'!$C$3:$EE$3,1)+SUMIFS('2. Monthly Engine'!$C$56:$EE$56,'2. Monthly Engine'!$C$3:$EE$3,1)</f>
        <v>0</v>
      </c>
      <c r="E26" s="26">
        <f>SUMIFS('2. Monthly Engine'!$C$54:$EE$54,'2. Monthly Engine'!$C$3:$EE$3,2)+SUMIFS('2. Monthly Engine'!$C$56:$EE$56,'2. Monthly Engine'!$C$3:$EE$3,2)</f>
        <v>-120000</v>
      </c>
      <c r="F26" s="26">
        <f>SUMIFS('2. Monthly Engine'!$C$54:$EE$54,'2. Monthly Engine'!$C$3:$EE$3,3)+SUMIFS('2. Monthly Engine'!$C$56:$EE$56,'2. Monthly Engine'!$C$3:$EE$3,3)</f>
        <v>-130000</v>
      </c>
      <c r="G26" s="26">
        <f>SUMIFS('2. Monthly Engine'!$C$54:$EE$54,'2. Monthly Engine'!$C$3:$EE$3,4)+SUMIFS('2. Monthly Engine'!$C$56:$EE$56,'2. Monthly Engine'!$C$3:$EE$3,4)</f>
        <v>-82500</v>
      </c>
      <c r="H26" s="26">
        <f>SUMIFS('2. Monthly Engine'!$C$54:$EE$54,'2. Monthly Engine'!$C$3:$EE$3,5)+SUMIFS('2. Monthly Engine'!$C$56:$EE$56,'2. Monthly Engine'!$C$3:$EE$3,5)</f>
        <v>-157277.77777777778</v>
      </c>
      <c r="I26" s="26">
        <f>SUMIFS('2. Monthly Engine'!$C$54:$EE$54,'2. Monthly Engine'!$C$3:$EE$3,6)+SUMIFS('2. Monthly Engine'!$C$56:$EE$56,'2. Monthly Engine'!$C$3:$EE$3,6)</f>
        <v>-47104.166666666672</v>
      </c>
      <c r="J26" s="26">
        <f>SUMIFS('2. Monthly Engine'!$C$54:$EE$54,'2. Monthly Engine'!$C$3:$EE$3,7)+SUMIFS('2. Monthly Engine'!$C$56:$EE$56,'2. Monthly Engine'!$C$3:$EE$3,7)</f>
        <v>-77583.333333333343</v>
      </c>
      <c r="K26" s="26">
        <f>SUMIFS('2. Monthly Engine'!$C$54:$EE$54,'2. Monthly Engine'!$C$3:$EE$3,8)+SUMIFS('2. Monthly Engine'!$C$56:$EE$56,'2. Monthly Engine'!$C$3:$EE$3,8)</f>
        <v>-96979.166666666657</v>
      </c>
      <c r="L26" s="26">
        <f>SUMIFS('2. Monthly Engine'!$C$54:$EE$54,'2. Monthly Engine'!$C$3:$EE$3,9)+SUMIFS('2. Monthly Engine'!$C$56:$EE$56,'2. Monthly Engine'!$C$3:$EE$3,9)</f>
        <v>-110833.33333333331</v>
      </c>
      <c r="M26" s="26">
        <f>SUMIFS('2. Monthly Engine'!$C$54:$EE$54,'2. Monthly Engine'!$C$3:$EE$3,10)+SUMIFS('2. Monthly Engine'!$C$56:$EE$56,'2. Monthly Engine'!$C$3:$EE$3,10)</f>
        <v>-110833.33333333331</v>
      </c>
    </row>
    <row r="27" spans="1:13" x14ac:dyDescent="0.25">
      <c r="A27" s="6" t="s">
        <v>283</v>
      </c>
      <c r="C27" s="26">
        <f>SUMIFS('2. Monthly Engine'!$C$55:$EE$55,'2. Monthly Engine'!$C$3:$EE$3,0)+SUMIFS('2. Monthly Engine'!$C$57:$EE$57,'2. Monthly Engine'!$C$3:$EE$3,0)</f>
        <v>0</v>
      </c>
      <c r="D27" s="26">
        <f>SUMIFS('2. Monthly Engine'!$C$55:$EE$55,'2. Monthly Engine'!$C$3:$EE$3,1)+SUMIFS('2. Monthly Engine'!$C$57:$EE$57,'2. Monthly Engine'!$C$3:$EE$3,1)</f>
        <v>0</v>
      </c>
      <c r="E27" s="26">
        <f>SUMIFS('2. Monthly Engine'!$C$55:$EE$55,'2. Monthly Engine'!$C$3:$EE$3,2)+SUMIFS('2. Monthly Engine'!$C$57:$EE$57,'2. Monthly Engine'!$C$3:$EE$3,2)</f>
        <v>-61567.877947766283</v>
      </c>
      <c r="F27" s="26">
        <f>SUMIFS('2. Monthly Engine'!$C$55:$EE$55,'2. Monthly Engine'!$C$3:$EE$3,3)+SUMIFS('2. Monthly Engine'!$C$57:$EE$57,'2. Monthly Engine'!$C$3:$EE$3,3)</f>
        <v>-68159.633205426682</v>
      </c>
      <c r="G27" s="26">
        <f>SUMIFS('2. Monthly Engine'!$C$55:$EE$55,'2. Monthly Engine'!$C$3:$EE$3,4)+SUMIFS('2. Monthly Engine'!$C$57:$EE$57,'2. Monthly Engine'!$C$3:$EE$3,4)</f>
        <v>-44091.938805476442</v>
      </c>
      <c r="H27" s="26">
        <f>SUMIFS('2. Monthly Engine'!$C$55:$EE$55,'2. Monthly Engine'!$C$3:$EE$3,5)+SUMIFS('2. Monthly Engine'!$C$57:$EE$57,'2. Monthly Engine'!$C$3:$EE$3,5)</f>
        <v>-86805.836912978411</v>
      </c>
      <c r="I27" s="26">
        <f>SUMIFS('2. Monthly Engine'!$C$55:$EE$55,'2. Monthly Engine'!$C$3:$EE$3,6)+SUMIFS('2. Monthly Engine'!$C$57:$EE$57,'2. Monthly Engine'!$C$3:$EE$3,6)</f>
        <v>-24097.959715971439</v>
      </c>
      <c r="J27" s="26">
        <f>SUMIFS('2. Monthly Engine'!$C$55:$EE$55,'2. Monthly Engine'!$C$3:$EE$3,7)+SUMIFS('2. Monthly Engine'!$C$57:$EE$57,'2. Monthly Engine'!$C$3:$EE$3,7)</f>
        <v>-40848.792866120137</v>
      </c>
      <c r="K27" s="26">
        <f>SUMIFS('2. Monthly Engine'!$C$55:$EE$55,'2. Monthly Engine'!$C$3:$EE$3,8)+SUMIFS('2. Monthly Engine'!$C$57:$EE$57,'2. Monthly Engine'!$C$3:$EE$3,8)</f>
        <v>-52657.540685104163</v>
      </c>
      <c r="L27" s="26">
        <f>SUMIFS('2. Monthly Engine'!$C$55:$EE$55,'2. Monthly Engine'!$C$3:$EE$3,9)+SUMIFS('2. Monthly Engine'!$C$57:$EE$57,'2. Monthly Engine'!$C$3:$EE$3,9)</f>
        <v>-61909.263359524062</v>
      </c>
      <c r="M27" s="26">
        <f>SUMIFS('2. Monthly Engine'!$C$55:$EE$55,'2. Monthly Engine'!$C$3:$EE$3,10)+SUMIFS('2. Monthly Engine'!$C$57:$EE$57,'2. Monthly Engine'!$C$3:$EE$3,10)</f>
        <v>-63766.541260309794</v>
      </c>
    </row>
    <row r="28" spans="1:13" x14ac:dyDescent="0.25">
      <c r="A28" s="6" t="s">
        <v>245</v>
      </c>
      <c r="C28" s="26">
        <f>SUMIFS('2. Monthly Engine'!$C$58:$EE$58,'2. Monthly Engine'!$C$3:$EE$3,0)</f>
        <v>-1500000</v>
      </c>
      <c r="D28" s="26">
        <f>SUMIFS('2. Monthly Engine'!$C$58:$EE$58,'2. Monthly Engine'!$C$3:$EE$3,1)</f>
        <v>-1062600</v>
      </c>
      <c r="E28" s="26">
        <f>SUMIFS('2. Monthly Engine'!$C$58:$EE$58,'2. Monthly Engine'!$C$3:$EE$3,2)</f>
        <v>-3187800</v>
      </c>
      <c r="F28" s="26">
        <f>SUMIFS('2. Monthly Engine'!$C$58:$EE$58,'2. Monthly Engine'!$C$3:$EE$3,3)</f>
        <v>-3368924.9999999995</v>
      </c>
      <c r="G28" s="26">
        <f>SUMIFS('2. Monthly Engine'!$C$58:$EE$58,'2. Monthly Engine'!$C$3:$EE$3,4)</f>
        <v>-1793137.4999999998</v>
      </c>
      <c r="H28" s="26">
        <f>SUMIFS('2. Monthly Engine'!$C$58:$EE$58,'2. Monthly Engine'!$C$3:$EE$3,5)</f>
        <v>-1793137.4999999998</v>
      </c>
      <c r="I28" s="26">
        <f>SUMIFS('2. Monthly Engine'!$C$58:$EE$58,'2. Monthly Engine'!$C$3:$EE$3,6)</f>
        <v>0</v>
      </c>
      <c r="J28" s="26">
        <f>SUMIFS('2. Monthly Engine'!$C$58:$EE$58,'2. Monthly Engine'!$C$3:$EE$3,7)</f>
        <v>0</v>
      </c>
      <c r="K28" s="26">
        <f>SUMIFS('2. Monthly Engine'!$C$58:$EE$58,'2. Monthly Engine'!$C$3:$EE$3,8)</f>
        <v>0</v>
      </c>
      <c r="L28" s="26">
        <f>SUMIFS('2. Monthly Engine'!$C$58:$EE$58,'2. Monthly Engine'!$C$3:$EE$3,9)</f>
        <v>0</v>
      </c>
      <c r="M28" s="26">
        <f>SUMIFS('2. Monthly Engine'!$C$58:$EE$58,'2. Monthly Engine'!$C$3:$EE$3,10)</f>
        <v>0</v>
      </c>
    </row>
    <row r="29" spans="1:13" x14ac:dyDescent="0.25">
      <c r="A29" s="6" t="s">
        <v>312</v>
      </c>
      <c r="C29" s="26">
        <f>SUMIFS('2. Monthly Engine'!$C$59:$EE$59,'2. Monthly Engine'!$C$3:$EE$3,0)+SUMIFS('2. Monthly Engine'!$C$60:$EE$60,'2. Monthly Engine'!$C$3:$EE$3,0)</f>
        <v>-45000</v>
      </c>
      <c r="D29" s="26">
        <f>SUMIFS('2. Monthly Engine'!$C$59:$EE$59,'2. Monthly Engine'!$C$3:$EE$3,1)+SUMIFS('2. Monthly Engine'!$C$60:$EE$60,'2. Monthly Engine'!$C$3:$EE$3,1)</f>
        <v>-31878</v>
      </c>
      <c r="E29" s="26">
        <f>SUMIFS('2. Monthly Engine'!$C$59:$EE$59,'2. Monthly Engine'!$C$3:$EE$3,2)+SUMIFS('2. Monthly Engine'!$C$60:$EE$60,'2. Monthly Engine'!$C$3:$EE$3,2)</f>
        <v>-96681.137453984178</v>
      </c>
      <c r="F29" s="26">
        <f>SUMIFS('2. Monthly Engine'!$C$59:$EE$59,'2. Monthly Engine'!$C$3:$EE$3,3)+SUMIFS('2. Monthly Engine'!$C$60:$EE$60,'2. Monthly Engine'!$C$3:$EE$3,3)</f>
        <v>-107743.91611875423</v>
      </c>
      <c r="G29" s="26">
        <f>SUMIFS('2. Monthly Engine'!$C$59:$EE$59,'2. Monthly Engine'!$C$3:$EE$3,4)+SUMIFS('2. Monthly Engine'!$C$60:$EE$60,'2. Monthly Engine'!$C$3:$EE$3,4)</f>
        <v>-65585.709096084538</v>
      </c>
      <c r="H29" s="26">
        <f>SUMIFS('2. Monthly Engine'!$C$59:$EE$59,'2. Monthly Engine'!$C$3:$EE$3,5)+SUMIFS('2. Monthly Engine'!$C$60:$EE$60,'2. Monthly Engine'!$C$3:$EE$3,5)</f>
        <v>-68830.947433552545</v>
      </c>
      <c r="I29" s="26">
        <f>SUMIFS('2. Monthly Engine'!$C$59:$EE$59,'2. Monthly Engine'!$C$3:$EE$3,6)+SUMIFS('2. Monthly Engine'!$C$60:$EE$60,'2. Monthly Engine'!$C$3:$EE$3,6)</f>
        <v>-18465.576474128378</v>
      </c>
      <c r="J29" s="26">
        <f>SUMIFS('2. Monthly Engine'!$C$59:$EE$59,'2. Monthly Engine'!$C$3:$EE$3,7)+SUMIFS('2. Monthly Engine'!$C$60:$EE$60,'2. Monthly Engine'!$C$3:$EE$3,7)</f>
        <v>-19019.543768352232</v>
      </c>
      <c r="K29" s="26">
        <f>SUMIFS('2. Monthly Engine'!$C$59:$EE$59,'2. Monthly Engine'!$C$3:$EE$3,8)+SUMIFS('2. Monthly Engine'!$C$60:$EE$60,'2. Monthly Engine'!$C$3:$EE$3,8)</f>
        <v>-19590.1300814028</v>
      </c>
      <c r="L29" s="26">
        <f>SUMIFS('2. Monthly Engine'!$C$59:$EE$59,'2. Monthly Engine'!$C$3:$EE$3,9)+SUMIFS('2. Monthly Engine'!$C$60:$EE$60,'2. Monthly Engine'!$C$3:$EE$3,9)</f>
        <v>-20177.833983844885</v>
      </c>
      <c r="M29" s="26">
        <f>SUMIFS('2. Monthly Engine'!$C$59:$EE$59,'2. Monthly Engine'!$C$3:$EE$3,10)+SUMIFS('2. Monthly Engine'!$C$60:$EE$60,'2. Monthly Engine'!$C$3:$EE$3,10)</f>
        <v>-20783.169003360224</v>
      </c>
    </row>
    <row r="30" spans="1:13" x14ac:dyDescent="0.25">
      <c r="A30" s="14" t="s">
        <v>313</v>
      </c>
      <c r="C30" s="69">
        <f>SUMIFS('2. Monthly Engine'!$C$62:$EE$62,'2. Monthly Engine'!$C$3:$EE$3,0)</f>
        <v>-1545000</v>
      </c>
      <c r="D30" s="69">
        <f>SUMIFS('2. Monthly Engine'!$C$62:$EE$62,'2. Monthly Engine'!$C$3:$EE$3,1)</f>
        <v>-1094478</v>
      </c>
      <c r="E30" s="69">
        <f>SUMIFS('2. Monthly Engine'!$C$62:$EE$62,'2. Monthly Engine'!$C$3:$EE$3,2)</f>
        <v>-3406394.1529626772</v>
      </c>
      <c r="F30" s="69">
        <f>SUMIFS('2. Monthly Engine'!$C$62:$EE$62,'2. Monthly Engine'!$C$3:$EE$3,3)</f>
        <v>-3166894.0383689431</v>
      </c>
      <c r="G30" s="69">
        <f>SUMIFS('2. Monthly Engine'!$C$62:$EE$62,'2. Monthly Engine'!$C$3:$EE$3,4)</f>
        <v>-1078735.010842989</v>
      </c>
      <c r="H30" s="69">
        <f>SUMIFS('2. Monthly Engine'!$C$62:$EE$62,'2. Monthly Engine'!$C$3:$EE$3,5)</f>
        <v>-953092.11370469979</v>
      </c>
      <c r="I30" s="69">
        <f>SUMIFS('2. Monthly Engine'!$C$62:$EE$62,'2. Monthly Engine'!$C$3:$EE$3,6)</f>
        <v>1341399.7485480919</v>
      </c>
      <c r="J30" s="69">
        <f>SUMIFS('2. Monthly Engine'!$C$62:$EE$62,'2. Monthly Engine'!$C$3:$EE$3,7)</f>
        <v>1336547.8049791984</v>
      </c>
      <c r="K30" s="69">
        <f>SUMIFS('2. Monthly Engine'!$C$62:$EE$62,'2. Monthly Engine'!$C$3:$EE$3,8)</f>
        <v>1348992.6217622405</v>
      </c>
      <c r="L30" s="69">
        <f>SUMIFS('2. Monthly Engine'!$C$62:$EE$62,'2. Monthly Engine'!$C$3:$EE$3,9)</f>
        <v>1370845.6122945745</v>
      </c>
      <c r="M30" s="69">
        <f>SUMIFS('2. Monthly Engine'!$C$62:$EE$62,'2. Monthly Engine'!$C$3:$EE$3,10)</f>
        <v>1415295.9806634118</v>
      </c>
    </row>
    <row r="31" spans="1:13" x14ac:dyDescent="0.25">
      <c r="A31" s="6" t="s">
        <v>269</v>
      </c>
      <c r="C31" s="26">
        <f>SUMIFS('2. Monthly Engine'!$C$88:$EE$88,'2. Monthly Engine'!$C$3:$EE$3,0)</f>
        <v>0</v>
      </c>
      <c r="D31" s="26">
        <f>SUMIFS('2. Monthly Engine'!$C$88:$EE$88,'2. Monthly Engine'!$C$3:$EE$3,1)</f>
        <v>0</v>
      </c>
      <c r="E31" s="26">
        <f>SUMIFS('2. Monthly Engine'!$C$88:$EE$88,'2. Monthly Engine'!$C$3:$EE$3,2)</f>
        <v>0</v>
      </c>
      <c r="F31" s="26">
        <f>SUMIFS('2. Monthly Engine'!$C$88:$EE$88,'2. Monthly Engine'!$C$3:$EE$3,3)</f>
        <v>0</v>
      </c>
      <c r="G31" s="26">
        <f>SUMIFS('2. Monthly Engine'!$C$88:$EE$88,'2. Monthly Engine'!$C$3:$EE$3,4)</f>
        <v>0</v>
      </c>
      <c r="H31" s="26">
        <f>SUMIFS('2. Monthly Engine'!$C$88:$EE$88,'2. Monthly Engine'!$C$3:$EE$3,5)</f>
        <v>0</v>
      </c>
      <c r="I31" s="26">
        <f>SUMIFS('2. Monthly Engine'!$C$88:$EE$88,'2. Monthly Engine'!$C$3:$EE$3,6)</f>
        <v>0</v>
      </c>
      <c r="J31" s="26">
        <f>SUMIFS('2. Monthly Engine'!$C$88:$EE$88,'2. Monthly Engine'!$C$3:$EE$3,7)</f>
        <v>0</v>
      </c>
      <c r="K31" s="26">
        <f>SUMIFS('2. Monthly Engine'!$C$88:$EE$88,'2. Monthly Engine'!$C$3:$EE$3,8)</f>
        <v>0</v>
      </c>
      <c r="L31" s="26">
        <f>SUMIFS('2. Monthly Engine'!$C$88:$EE$88,'2. Monthly Engine'!$C$3:$EE$3,9)</f>
        <v>0</v>
      </c>
      <c r="M31" s="26">
        <f>SUMIFS('2. Monthly Engine'!$C$88:$EE$88,'2. Monthly Engine'!$C$3:$EE$3,10)</f>
        <v>22470340.879473008</v>
      </c>
    </row>
    <row r="32" spans="1:13" x14ac:dyDescent="0.25">
      <c r="A32" s="70" t="s">
        <v>314</v>
      </c>
      <c r="C32" s="27">
        <f t="shared" ref="C32:M32" si="0">C30+C31</f>
        <v>-1545000</v>
      </c>
      <c r="D32" s="27">
        <f t="shared" si="0"/>
        <v>-1094478</v>
      </c>
      <c r="E32" s="27">
        <f t="shared" si="0"/>
        <v>-3406394.1529626772</v>
      </c>
      <c r="F32" s="27">
        <f t="shared" si="0"/>
        <v>-3166894.0383689431</v>
      </c>
      <c r="G32" s="27">
        <f t="shared" si="0"/>
        <v>-1078735.010842989</v>
      </c>
      <c r="H32" s="27">
        <f t="shared" si="0"/>
        <v>-953092.11370469979</v>
      </c>
      <c r="I32" s="27">
        <f t="shared" si="0"/>
        <v>1341399.7485480919</v>
      </c>
      <c r="J32" s="27">
        <f t="shared" si="0"/>
        <v>1336547.8049791984</v>
      </c>
      <c r="K32" s="27">
        <f t="shared" si="0"/>
        <v>1348992.6217622405</v>
      </c>
      <c r="L32" s="27">
        <f t="shared" si="0"/>
        <v>1370845.6122945745</v>
      </c>
      <c r="M32" s="27">
        <f t="shared" si="0"/>
        <v>23885636.86013642</v>
      </c>
    </row>
    <row r="33" spans="1:13" x14ac:dyDescent="0.25">
      <c r="A33" s="6" t="s">
        <v>315</v>
      </c>
      <c r="C33" s="26">
        <f>SUMIFS('2. Monthly Engine'!$C$66:$EE$66,'2. Monthly Engine'!$C$3:$EE$3,0)</f>
        <v>1004250</v>
      </c>
      <c r="D33" s="26">
        <f>SUMIFS('2. Monthly Engine'!$C$66:$EE$66,'2. Monthly Engine'!$C$3:$EE$3,1)</f>
        <v>711410.7</v>
      </c>
      <c r="E33" s="26">
        <f>SUMIFS('2. Monthly Engine'!$C$66:$EE$66,'2. Monthly Engine'!$C$3:$EE$3,2)</f>
        <v>2252251.2206660481</v>
      </c>
      <c r="F33" s="26">
        <f>SUMIFS('2. Monthly Engine'!$C$66:$EE$66,'2. Monthly Engine'!$C$3:$EE$3,3)</f>
        <v>2384299.0490835272</v>
      </c>
      <c r="G33" s="26">
        <f>SUMIFS('2. Monthly Engine'!$C$66:$EE$66,'2. Monthly Engine'!$C$3:$EE$3,4)</f>
        <v>1082706.0570985593</v>
      </c>
      <c r="H33" s="26">
        <f>SUMIFS('2. Monthly Engine'!$C$66:$EE$66,'2. Monthly Engine'!$C$3:$EE$3,5)</f>
        <v>0</v>
      </c>
      <c r="I33" s="26">
        <f>SUMIFS('2. Monthly Engine'!$C$66:$EE$66,'2. Monthly Engine'!$C$3:$EE$3,6)</f>
        <v>0</v>
      </c>
      <c r="J33" s="26">
        <f>SUMIFS('2. Monthly Engine'!$C$66:$EE$66,'2. Monthly Engine'!$C$3:$EE$3,7)</f>
        <v>0</v>
      </c>
      <c r="K33" s="26">
        <f>SUMIFS('2. Monthly Engine'!$C$66:$EE$66,'2. Monthly Engine'!$C$3:$EE$3,8)</f>
        <v>0</v>
      </c>
      <c r="L33" s="26">
        <f>SUMIFS('2. Monthly Engine'!$C$66:$EE$66,'2. Monthly Engine'!$C$3:$EE$3,9)</f>
        <v>0</v>
      </c>
      <c r="M33" s="26">
        <f>SUMIFS('2. Monthly Engine'!$C$66:$EE$66,'2. Monthly Engine'!$C$3:$EE$3,10)</f>
        <v>0</v>
      </c>
    </row>
    <row r="34" spans="1:13" x14ac:dyDescent="0.25">
      <c r="A34" s="6" t="s">
        <v>316</v>
      </c>
      <c r="C34" s="26">
        <f>SUMIFS('2. Monthly Engine'!$C$69:$EE$69,'2. Monthly Engine'!$C$3:$EE$3,0)+SUMIFS('2. Monthly Engine'!$C$70:$EE$70,'2. Monthly Engine'!$C$3:$EE$3,0)</f>
        <v>-10042.5</v>
      </c>
      <c r="D34" s="26">
        <f>SUMIFS('2. Monthly Engine'!$C$69:$EE$69,'2. Monthly Engine'!$C$3:$EE$3,1)+SUMIFS('2. Monthly Engine'!$C$70:$EE$70,'2. Monthly Engine'!$C$3:$EE$3,1)</f>
        <v>-7114.107</v>
      </c>
      <c r="E34" s="26">
        <f>SUMIFS('2. Monthly Engine'!$C$69:$EE$69,'2. Monthly Engine'!$C$3:$EE$3,2)+SUMIFS('2. Monthly Engine'!$C$70:$EE$70,'2. Monthly Engine'!$C$3:$EE$3,2)</f>
        <v>-22522.512206660482</v>
      </c>
      <c r="F34" s="26">
        <f>SUMIFS('2. Monthly Engine'!$C$69:$EE$69,'2. Monthly Engine'!$C$3:$EE$3,3)+SUMIFS('2. Monthly Engine'!$C$70:$EE$70,'2. Monthly Engine'!$C$3:$EE$3,3)</f>
        <v>-23842.990490835266</v>
      </c>
      <c r="G34" s="26">
        <f>SUMIFS('2. Monthly Engine'!$C$69:$EE$69,'2. Monthly Engine'!$C$3:$EE$3,4)+SUMIFS('2. Monthly Engine'!$C$70:$EE$70,'2. Monthly Engine'!$C$3:$EE$3,4)</f>
        <v>-10827.060570985595</v>
      </c>
      <c r="H34" s="26">
        <f>SUMIFS('2. Monthly Engine'!$C$69:$EE$69,'2. Monthly Engine'!$C$3:$EE$3,5)+SUMIFS('2. Monthly Engine'!$C$70:$EE$70,'2. Monthly Engine'!$C$3:$EE$3,5)</f>
        <v>0</v>
      </c>
      <c r="I34" s="26">
        <f>SUMIFS('2. Monthly Engine'!$C$69:$EE$69,'2. Monthly Engine'!$C$3:$EE$3,6)+SUMIFS('2. Monthly Engine'!$C$70:$EE$70,'2. Monthly Engine'!$C$3:$EE$3,6)</f>
        <v>0</v>
      </c>
      <c r="J34" s="26">
        <f>SUMIFS('2. Monthly Engine'!$C$69:$EE$69,'2. Monthly Engine'!$C$3:$EE$3,7)+SUMIFS('2. Monthly Engine'!$C$70:$EE$70,'2. Monthly Engine'!$C$3:$EE$3,7)</f>
        <v>0</v>
      </c>
      <c r="K34" s="26">
        <f>SUMIFS('2. Monthly Engine'!$C$69:$EE$69,'2. Monthly Engine'!$C$3:$EE$3,8)+SUMIFS('2. Monthly Engine'!$C$70:$EE$70,'2. Monthly Engine'!$C$3:$EE$3,8)</f>
        <v>0</v>
      </c>
      <c r="L34" s="26">
        <f>SUMIFS('2. Monthly Engine'!$C$69:$EE$69,'2. Monthly Engine'!$C$3:$EE$3,9)+SUMIFS('2. Monthly Engine'!$C$70:$EE$70,'2. Monthly Engine'!$C$3:$EE$3,9)</f>
        <v>0</v>
      </c>
      <c r="M34" s="26">
        <f>SUMIFS('2. Monthly Engine'!$C$69:$EE$69,'2. Monthly Engine'!$C$3:$EE$3,10)+SUMIFS('2. Monthly Engine'!$C$70:$EE$70,'2. Monthly Engine'!$C$3:$EE$3,10)</f>
        <v>0</v>
      </c>
    </row>
    <row r="35" spans="1:13" x14ac:dyDescent="0.25">
      <c r="A35" s="6" t="s">
        <v>317</v>
      </c>
      <c r="C35" s="26">
        <f>SUMIFS('2. Monthly Engine'!$C$71:$EE$71,'2. Monthly Engine'!$C$3:$EE$3,0)</f>
        <v>0</v>
      </c>
      <c r="D35" s="26">
        <f>SUMIFS('2. Monthly Engine'!$C$71:$EE$71,'2. Monthly Engine'!$C$3:$EE$3,1)</f>
        <v>0</v>
      </c>
      <c r="E35" s="26">
        <f>SUMIFS('2. Monthly Engine'!$C$71:$EE$71,'2. Monthly Engine'!$C$3:$EE$3,2)</f>
        <v>0</v>
      </c>
      <c r="F35" s="26">
        <f>SUMIFS('2. Monthly Engine'!$C$71:$EE$71,'2. Monthly Engine'!$C$3:$EE$3,3)</f>
        <v>0</v>
      </c>
      <c r="G35" s="26">
        <f>SUMIFS('2. Monthly Engine'!$C$71:$EE$71,'2. Monthly Engine'!$C$3:$EE$3,4)</f>
        <v>-8841253.0282065179</v>
      </c>
      <c r="H35" s="26">
        <f>SUMIFS('2. Monthly Engine'!$C$71:$EE$71,'2. Monthly Engine'!$C$3:$EE$3,5)</f>
        <v>0</v>
      </c>
      <c r="I35" s="26">
        <f>SUMIFS('2. Monthly Engine'!$C$71:$EE$71,'2. Monthly Engine'!$C$3:$EE$3,6)</f>
        <v>0</v>
      </c>
      <c r="J35" s="26">
        <f>SUMIFS('2. Monthly Engine'!$C$71:$EE$71,'2. Monthly Engine'!$C$3:$EE$3,7)</f>
        <v>0</v>
      </c>
      <c r="K35" s="26">
        <f>SUMIFS('2. Monthly Engine'!$C$71:$EE$71,'2. Monthly Engine'!$C$3:$EE$3,8)</f>
        <v>0</v>
      </c>
      <c r="L35" s="26">
        <f>SUMIFS('2. Monthly Engine'!$C$71:$EE$71,'2. Monthly Engine'!$C$3:$EE$3,9)</f>
        <v>0</v>
      </c>
      <c r="M35" s="26">
        <f>SUMIFS('2. Monthly Engine'!$C$71:$EE$71,'2. Monthly Engine'!$C$3:$EE$3,10)</f>
        <v>0</v>
      </c>
    </row>
    <row r="36" spans="1:13" x14ac:dyDescent="0.25">
      <c r="A36" s="6" t="s">
        <v>318</v>
      </c>
      <c r="C36" s="26">
        <f>SUMIFS('2. Monthly Engine'!$C$76:$EE$76,'2. Monthly Engine'!$C$3:$EE$3,0)+SUMIFS('2. Monthly Engine'!$C$77:$EE$77,'2. Monthly Engine'!$C$3:$EE$3,0)</f>
        <v>0</v>
      </c>
      <c r="D36" s="26">
        <f>SUMIFS('2. Monthly Engine'!$C$76:$EE$76,'2. Monthly Engine'!$C$3:$EE$3,1)+SUMIFS('2. Monthly Engine'!$C$77:$EE$77,'2. Monthly Engine'!$C$3:$EE$3,1)</f>
        <v>0</v>
      </c>
      <c r="E36" s="26">
        <f>SUMIFS('2. Monthly Engine'!$C$76:$EE$76,'2. Monthly Engine'!$C$3:$EE$3,2)+SUMIFS('2. Monthly Engine'!$C$77:$EE$77,'2. Monthly Engine'!$C$3:$EE$3,2)</f>
        <v>0</v>
      </c>
      <c r="F36" s="26">
        <f>SUMIFS('2. Monthly Engine'!$C$76:$EE$76,'2. Monthly Engine'!$C$3:$EE$3,3)+SUMIFS('2. Monthly Engine'!$C$77:$EE$77,'2. Monthly Engine'!$C$3:$EE$3,3)</f>
        <v>0</v>
      </c>
      <c r="G36" s="26">
        <f>SUMIFS('2. Monthly Engine'!$C$76:$EE$76,'2. Monthly Engine'!$C$3:$EE$3,4)+SUMIFS('2. Monthly Engine'!$C$77:$EE$77,'2. Monthly Engine'!$C$3:$EE$3,4)</f>
        <v>10737162.365124736</v>
      </c>
      <c r="H36" s="26">
        <f>SUMIFS('2. Monthly Engine'!$C$76:$EE$76,'2. Monthly Engine'!$C$3:$EE$3,5)+SUMIFS('2. Monthly Engine'!$C$77:$EE$77,'2. Monthly Engine'!$C$3:$EE$3,5)</f>
        <v>0</v>
      </c>
      <c r="I36" s="26">
        <f>SUMIFS('2. Monthly Engine'!$C$76:$EE$76,'2. Monthly Engine'!$C$3:$EE$3,6)+SUMIFS('2. Monthly Engine'!$C$77:$EE$77,'2. Monthly Engine'!$C$3:$EE$3,6)</f>
        <v>0</v>
      </c>
      <c r="J36" s="26">
        <f>SUMIFS('2. Monthly Engine'!$C$76:$EE$76,'2. Monthly Engine'!$C$3:$EE$3,7)+SUMIFS('2. Monthly Engine'!$C$77:$EE$77,'2. Monthly Engine'!$C$3:$EE$3,7)</f>
        <v>0</v>
      </c>
      <c r="K36" s="26">
        <f>SUMIFS('2. Monthly Engine'!$C$76:$EE$76,'2. Monthly Engine'!$C$3:$EE$3,8)+SUMIFS('2. Monthly Engine'!$C$77:$EE$77,'2. Monthly Engine'!$C$3:$EE$3,8)</f>
        <v>0</v>
      </c>
      <c r="L36" s="26">
        <f>SUMIFS('2. Monthly Engine'!$C$76:$EE$76,'2. Monthly Engine'!$C$3:$EE$3,9)+SUMIFS('2. Monthly Engine'!$C$77:$EE$77,'2. Monthly Engine'!$C$3:$EE$3,9)</f>
        <v>0</v>
      </c>
      <c r="M36" s="26">
        <f>SUMIFS('2. Monthly Engine'!$C$76:$EE$76,'2. Monthly Engine'!$C$3:$EE$3,10)+SUMIFS('2. Monthly Engine'!$C$77:$EE$77,'2. Monthly Engine'!$C$3:$EE$3,10)</f>
        <v>0</v>
      </c>
    </row>
    <row r="37" spans="1:13" x14ac:dyDescent="0.25">
      <c r="A37" s="6" t="s">
        <v>319</v>
      </c>
      <c r="C37" s="26">
        <f>SUMIFS('2. Monthly Engine'!$C$78:$EE$78,'2. Monthly Engine'!$C$3:$EE$3,0)+SUMIFS('2. Monthly Engine'!$C$79:$EE$79,'2. Monthly Engine'!$C$3:$EE$3,0)</f>
        <v>0</v>
      </c>
      <c r="D37" s="26">
        <f>SUMIFS('2. Monthly Engine'!$C$78:$EE$78,'2. Monthly Engine'!$C$3:$EE$3,1)+SUMIFS('2. Monthly Engine'!$C$79:$EE$79,'2. Monthly Engine'!$C$3:$EE$3,1)</f>
        <v>0</v>
      </c>
      <c r="E37" s="26">
        <f>SUMIFS('2. Monthly Engine'!$C$78:$EE$78,'2. Monthly Engine'!$C$3:$EE$3,2)+SUMIFS('2. Monthly Engine'!$C$79:$EE$79,'2. Monthly Engine'!$C$3:$EE$3,2)</f>
        <v>0</v>
      </c>
      <c r="F37" s="26">
        <f>SUMIFS('2. Monthly Engine'!$C$78:$EE$78,'2. Monthly Engine'!$C$3:$EE$3,3)+SUMIFS('2. Monthly Engine'!$C$79:$EE$79,'2. Monthly Engine'!$C$3:$EE$3,3)</f>
        <v>0</v>
      </c>
      <c r="G37" s="26">
        <f>SUMIFS('2. Monthly Engine'!$C$78:$EE$78,'2. Monthly Engine'!$C$3:$EE$3,4)+SUMIFS('2. Monthly Engine'!$C$79:$EE$79,'2. Monthly Engine'!$C$3:$EE$3,4)</f>
        <v>0</v>
      </c>
      <c r="H37" s="26">
        <f>SUMIFS('2. Monthly Engine'!$C$78:$EE$78,'2. Monthly Engine'!$C$3:$EE$3,5)+SUMIFS('2. Monthly Engine'!$C$79:$EE$79,'2. Monthly Engine'!$C$3:$EE$3,5)</f>
        <v>-858542.69360842579</v>
      </c>
      <c r="I37" s="26">
        <f>SUMIFS('2. Monthly Engine'!$C$78:$EE$78,'2. Monthly Engine'!$C$3:$EE$3,6)+SUMIFS('2. Monthly Engine'!$C$79:$EE$79,'2. Monthly Engine'!$C$3:$EE$3,6)</f>
        <v>-858542.69360842591</v>
      </c>
      <c r="J37" s="26">
        <f>SUMIFS('2. Monthly Engine'!$C$78:$EE$78,'2. Monthly Engine'!$C$3:$EE$3,7)+SUMIFS('2. Monthly Engine'!$C$79:$EE$79,'2. Monthly Engine'!$C$3:$EE$3,7)</f>
        <v>-858542.69360842591</v>
      </c>
      <c r="K37" s="26">
        <f>SUMIFS('2. Monthly Engine'!$C$78:$EE$78,'2. Monthly Engine'!$C$3:$EE$3,8)+SUMIFS('2. Monthly Engine'!$C$79:$EE$79,'2. Monthly Engine'!$C$3:$EE$3,8)</f>
        <v>-858542.69360842591</v>
      </c>
      <c r="L37" s="26">
        <f>SUMIFS('2. Monthly Engine'!$C$78:$EE$78,'2. Monthly Engine'!$C$3:$EE$3,9)+SUMIFS('2. Monthly Engine'!$C$79:$EE$79,'2. Monthly Engine'!$C$3:$EE$3,9)</f>
        <v>-858542.69360842591</v>
      </c>
      <c r="M37" s="26">
        <f>SUMIFS('2. Monthly Engine'!$C$78:$EE$78,'2. Monthly Engine'!$C$3:$EE$3,10)+SUMIFS('2. Monthly Engine'!$C$79:$EE$79,'2. Monthly Engine'!$C$3:$EE$3,10)</f>
        <v>-858542.69360842579</v>
      </c>
    </row>
    <row r="38" spans="1:13" x14ac:dyDescent="0.25">
      <c r="A38" s="6" t="s">
        <v>320</v>
      </c>
      <c r="C38" s="26">
        <f>SUMIFS('2. Monthly Engine'!$C$80:$EE$80,'2. Monthly Engine'!$C$3:$EE$3,0)</f>
        <v>0</v>
      </c>
      <c r="D38" s="26">
        <f>SUMIFS('2. Monthly Engine'!$C$80:$EE$80,'2. Monthly Engine'!$C$3:$EE$3,1)</f>
        <v>0</v>
      </c>
      <c r="E38" s="26">
        <f>SUMIFS('2. Monthly Engine'!$C$80:$EE$80,'2. Monthly Engine'!$C$3:$EE$3,2)</f>
        <v>0</v>
      </c>
      <c r="F38" s="26">
        <f>SUMIFS('2. Monthly Engine'!$C$80:$EE$80,'2. Monthly Engine'!$C$3:$EE$3,3)</f>
        <v>0</v>
      </c>
      <c r="G38" s="26">
        <f>SUMIFS('2. Monthly Engine'!$C$80:$EE$80,'2. Monthly Engine'!$C$3:$EE$3,4)</f>
        <v>0</v>
      </c>
      <c r="H38" s="26">
        <f>SUMIFS('2. Monthly Engine'!$C$80:$EE$80,'2. Monthly Engine'!$C$3:$EE$3,5)</f>
        <v>0</v>
      </c>
      <c r="I38" s="26">
        <f>SUMIFS('2. Monthly Engine'!$C$80:$EE$80,'2. Monthly Engine'!$C$3:$EE$3,6)</f>
        <v>0</v>
      </c>
      <c r="J38" s="26">
        <f>SUMIFS('2. Monthly Engine'!$C$80:$EE$80,'2. Monthly Engine'!$C$3:$EE$3,7)</f>
        <v>0</v>
      </c>
      <c r="K38" s="26">
        <f>SUMIFS('2. Monthly Engine'!$C$80:$EE$80,'2. Monthly Engine'!$C$3:$EE$3,8)</f>
        <v>0</v>
      </c>
      <c r="L38" s="26">
        <f>SUMIFS('2. Monthly Engine'!$C$80:$EE$80,'2. Monthly Engine'!$C$3:$EE$3,9)</f>
        <v>0</v>
      </c>
      <c r="M38" s="26">
        <f>SUMIFS('2. Monthly Engine'!$C$80:$EE$80,'2. Monthly Engine'!$C$3:$EE$3,10)</f>
        <v>-9534300.6881407052</v>
      </c>
    </row>
    <row r="39" spans="1:13" x14ac:dyDescent="0.25">
      <c r="A39" s="70" t="s">
        <v>270</v>
      </c>
      <c r="C39" s="27">
        <f t="shared" ref="C39:M39" si="1">C32+C33+C34+C35+C36+C37+C38</f>
        <v>-550792.5</v>
      </c>
      <c r="D39" s="27">
        <f t="shared" si="1"/>
        <v>-390181.40700000006</v>
      </c>
      <c r="E39" s="27">
        <f t="shared" si="1"/>
        <v>-1176665.4445032896</v>
      </c>
      <c r="F39" s="27">
        <f t="shared" si="1"/>
        <v>-806437.97977625125</v>
      </c>
      <c r="G39" s="27">
        <f t="shared" si="1"/>
        <v>1889053.3226028029</v>
      </c>
      <c r="H39" s="27">
        <f t="shared" si="1"/>
        <v>-1811634.8073131256</v>
      </c>
      <c r="I39" s="27">
        <f t="shared" si="1"/>
        <v>482857.05493966595</v>
      </c>
      <c r="J39" s="27">
        <f t="shared" si="1"/>
        <v>478005.11137077247</v>
      </c>
      <c r="K39" s="27">
        <f t="shared" si="1"/>
        <v>490449.92815381463</v>
      </c>
      <c r="L39" s="27">
        <f t="shared" si="1"/>
        <v>512302.91868614859</v>
      </c>
      <c r="M39" s="27">
        <f t="shared" si="1"/>
        <v>13492793.478387289</v>
      </c>
    </row>
    <row r="40" spans="1:13" x14ac:dyDescent="0.25">
      <c r="A40" s="6" t="s">
        <v>321</v>
      </c>
      <c r="C40" s="26">
        <f>INDEX('2. Monthly Engine'!$C$72:$EE$72,MATCH(0*12,'2. Monthly Engine'!$C$2:$EE$2,0))+INDEX('2. Monthly Engine'!$C$81:$EE$81,MATCH(0*12,'2. Monthly Engine'!$C$2:$EE$2,0))</f>
        <v>1004250</v>
      </c>
      <c r="D40" s="26">
        <f>INDEX('2. Monthly Engine'!$C$72:$EE$72,MATCH(1*12,'2. Monthly Engine'!$C$2:$EE$2,0))+INDEX('2. Monthly Engine'!$C$81:$EE$81,MATCH(1*12,'2. Monthly Engine'!$C$2:$EE$2,0))</f>
        <v>1803766.2321292204</v>
      </c>
      <c r="E40" s="26">
        <f>INDEX('2. Monthly Engine'!$C$72:$EE$72,MATCH(2*12,'2. Monthly Engine'!$C$2:$EE$2,0))+INDEX('2. Monthly Engine'!$C$81:$EE$81,MATCH(2*12,'2. Monthly Engine'!$C$2:$EE$2,0))</f>
        <v>4309251.4092031736</v>
      </c>
      <c r="F40" s="26">
        <f>INDEX('2. Monthly Engine'!$C$72:$EE$72,MATCH(3*12,'2. Monthly Engine'!$C$2:$EE$2,0))+INDEX('2. Monthly Engine'!$C$81:$EE$81,MATCH(3*12,'2. Monthly Engine'!$C$2:$EE$2,0))</f>
        <v>7140391.4286497161</v>
      </c>
      <c r="G40" s="26">
        <f>INDEX('2. Monthly Engine'!$C$72:$EE$72,MATCH(4*12,'2. Monthly Engine'!$C$2:$EE$2,0))+INDEX('2. Monthly Engine'!$C$81:$EE$81,MATCH(4*12,'2. Monthly Engine'!$C$2:$EE$2,0))</f>
        <v>10845618.550631046</v>
      </c>
      <c r="H40" s="26">
        <f>INDEX('2. Monthly Engine'!$C$72:$EE$72,MATCH(5*12,'2. Monthly Engine'!$C$2:$EE$2,0))+INDEX('2. Monthly Engine'!$C$81:$EE$81,MATCH(5*12,'2. Monthly Engine'!$C$2:$EE$2,0))</f>
        <v>10659660.032817248</v>
      </c>
      <c r="I40" s="26">
        <f>INDEX('2. Monthly Engine'!$C$72:$EE$72,MATCH(6*12,'2. Monthly Engine'!$C$2:$EE$2,0))+INDEX('2. Monthly Engine'!$C$81:$EE$81,MATCH(6*12,'2. Monthly Engine'!$C$2:$EE$2,0))</f>
        <v>10461740.325696163</v>
      </c>
      <c r="J40" s="26">
        <f>INDEX('2. Monthly Engine'!$C$72:$EE$72,MATCH(7*12,'2. Monthly Engine'!$C$2:$EE$2,0))+INDEX('2. Monthly Engine'!$C$81:$EE$81,MATCH(7*12,'2. Monthly Engine'!$C$2:$EE$2,0))</f>
        <v>10251090.063866688</v>
      </c>
      <c r="K40" s="26">
        <f>INDEX('2. Monthly Engine'!$C$72:$EE$72,MATCH(8*12,'2. Monthly Engine'!$C$2:$EE$2,0))+INDEX('2. Monthly Engine'!$C$81:$EE$81,MATCH(8*12,'2. Monthly Engine'!$C$2:$EE$2,0))</f>
        <v>10026890.394949039</v>
      </c>
      <c r="L40" s="26">
        <f>INDEX('2. Monthly Engine'!$C$72:$EE$72,MATCH(9*12,'2. Monthly Engine'!$C$2:$EE$2,0))+INDEX('2. Monthly Engine'!$C$81:$EE$81,MATCH(9*12,'2. Monthly Engine'!$C$2:$EE$2,0))</f>
        <v>9788269.796492463</v>
      </c>
      <c r="M40" s="26">
        <f>INDEX('2. Monthly Engine'!$C$72:$EE$72,MATCH(10*12,'2. Monthly Engine'!$C$2:$EE$2,0))+INDEX('2. Monthly Engine'!$C$81:$EE$81,MATCH(10*12,'2. Monthly Engine'!$C$2:$EE$2,0))</f>
        <v>0</v>
      </c>
    </row>
    <row r="41" spans="1:13" x14ac:dyDescent="0.25">
      <c r="A41" s="6" t="s">
        <v>68</v>
      </c>
      <c r="C41" s="29">
        <f t="shared" ref="C41:M41" si="2">IFERROR(IF(C37&gt;=0,0,C24/-C37),0)</f>
        <v>0</v>
      </c>
      <c r="D41" s="29">
        <f t="shared" si="2"/>
        <v>0</v>
      </c>
      <c r="E41" s="29">
        <f t="shared" si="2"/>
        <v>0</v>
      </c>
      <c r="F41" s="29">
        <f t="shared" si="2"/>
        <v>0</v>
      </c>
      <c r="G41" s="29">
        <f t="shared" si="2"/>
        <v>0</v>
      </c>
      <c r="H41" s="29">
        <f t="shared" si="2"/>
        <v>1.3604328576356963</v>
      </c>
      <c r="I41" s="29">
        <f t="shared" si="2"/>
        <v>1.6874383420876551</v>
      </c>
      <c r="J41" s="29">
        <f t="shared" si="2"/>
        <v>1.7380614923502848</v>
      </c>
      <c r="K41" s="29">
        <f t="shared" si="2"/>
        <v>1.7902033371207933</v>
      </c>
      <c r="L41" s="29">
        <f t="shared" si="2"/>
        <v>1.8439094372344174</v>
      </c>
      <c r="M41" s="29">
        <f t="shared" si="2"/>
        <v>1.8992267203514503</v>
      </c>
    </row>
    <row r="42" spans="1:13" x14ac:dyDescent="0.25">
      <c r="A42" s="6" t="s">
        <v>322</v>
      </c>
      <c r="C42" s="28">
        <f t="shared" ref="C42:M42" si="3">IFERROR(IF(C40&lt;=0,0,C24/C40),0)</f>
        <v>0</v>
      </c>
      <c r="D42" s="28">
        <f t="shared" si="3"/>
        <v>0</v>
      </c>
      <c r="E42" s="28">
        <f t="shared" si="3"/>
        <v>1.4334008235386787E-2</v>
      </c>
      <c r="F42" s="28">
        <f t="shared" si="3"/>
        <v>7.20986600474081E-2</v>
      </c>
      <c r="G42" s="28">
        <f t="shared" si="3"/>
        <v>8.4664546411017977E-2</v>
      </c>
      <c r="H42" s="28">
        <f t="shared" si="3"/>
        <v>0.10957100756235563</v>
      </c>
      <c r="I42" s="28">
        <f t="shared" si="3"/>
        <v>0.13847962331426605</v>
      </c>
      <c r="J42" s="28">
        <f t="shared" si="3"/>
        <v>0.14556500684344195</v>
      </c>
      <c r="K42" s="28">
        <f t="shared" si="3"/>
        <v>0.15328441167889023</v>
      </c>
      <c r="L42" s="28">
        <f t="shared" si="3"/>
        <v>0.16173184923657435</v>
      </c>
      <c r="M42" s="28">
        <f t="shared" si="3"/>
        <v>0</v>
      </c>
    </row>
    <row r="44" spans="1:13" x14ac:dyDescent="0.25">
      <c r="A44" s="5" t="s">
        <v>323</v>
      </c>
      <c r="B44" s="5"/>
      <c r="C44" s="5"/>
      <c r="D44" s="5"/>
      <c r="E44" s="5"/>
      <c r="F44" s="5"/>
      <c r="G44" s="5"/>
      <c r="H44" s="5"/>
      <c r="I44" s="5"/>
      <c r="J44" s="5"/>
      <c r="K44" s="5"/>
      <c r="L44" s="5"/>
      <c r="M44" s="5"/>
    </row>
    <row r="45" spans="1:13" x14ac:dyDescent="0.25">
      <c r="A45" s="6" t="s">
        <v>324</v>
      </c>
      <c r="C45" s="62">
        <f>'3. Sources &amp; Uses'!$C$14</f>
        <v>15182228.807091843</v>
      </c>
    </row>
    <row r="46" spans="1:13" x14ac:dyDescent="0.25">
      <c r="A46" s="6" t="s">
        <v>325</v>
      </c>
      <c r="C46" s="26">
        <f>C5</f>
        <v>1167989.6900679588</v>
      </c>
    </row>
    <row r="47" spans="1:13" x14ac:dyDescent="0.25">
      <c r="A47" s="6" t="s">
        <v>36</v>
      </c>
      <c r="C47" s="71">
        <f>IFERROR(C46/C45,0)</f>
        <v>7.6931371863028009E-2</v>
      </c>
    </row>
    <row r="48" spans="1:13" x14ac:dyDescent="0.25">
      <c r="A48" s="6" t="s">
        <v>38</v>
      </c>
      <c r="C48" s="71">
        <f>'1. Inputs'!$B$91</f>
        <v>7.2499999999999995E-2</v>
      </c>
    </row>
    <row r="49" spans="1:13" x14ac:dyDescent="0.25">
      <c r="A49" s="6" t="s">
        <v>326</v>
      </c>
      <c r="C49" s="71">
        <f>C47-C48</f>
        <v>4.4313718630280136E-3</v>
      </c>
    </row>
    <row r="50" spans="1:13" x14ac:dyDescent="0.25">
      <c r="A50" s="6" t="s">
        <v>266</v>
      </c>
      <c r="C50" s="26">
        <f>SUM('2. Monthly Engine'!$C$85:$EE$85)</f>
        <v>23165299.875745371</v>
      </c>
    </row>
    <row r="51" spans="1:13" x14ac:dyDescent="0.25">
      <c r="A51" s="8" t="s">
        <v>21</v>
      </c>
      <c r="C51" s="72">
        <f>IFERROR(IRR(C32:M32),0)</f>
        <v>0.14158724015011903</v>
      </c>
    </row>
    <row r="52" spans="1:13" x14ac:dyDescent="0.25">
      <c r="A52" s="14" t="s">
        <v>327</v>
      </c>
      <c r="C52" s="73">
        <f>IFERROR(SUMIF(C32:M32,"&gt;0")/-SUMIF(C32:M32,"&lt;0"),0)</f>
        <v>2.6042224760914445</v>
      </c>
    </row>
    <row r="53" spans="1:13" x14ac:dyDescent="0.25">
      <c r="A53" s="8" t="s">
        <v>328</v>
      </c>
      <c r="C53" s="72">
        <f>IFERROR(IRR(C39:M39),0)</f>
        <v>0.24808214575667797</v>
      </c>
    </row>
    <row r="54" spans="1:13" x14ac:dyDescent="0.25">
      <c r="A54" s="14" t="s">
        <v>329</v>
      </c>
      <c r="C54" s="73">
        <f>IFERROR(SUMIF(C39:M39,"&gt;0")/-SUMIF(C39:M39,"&lt;0"),0)</f>
        <v>3.6626934464169372</v>
      </c>
    </row>
    <row r="55" spans="1:13" x14ac:dyDescent="0.25">
      <c r="A55" s="6" t="s">
        <v>330</v>
      </c>
      <c r="C55" s="26">
        <f>-MIN(C39:M39)</f>
        <v>1811634.8073131256</v>
      </c>
    </row>
    <row r="56" spans="1:13" x14ac:dyDescent="0.25">
      <c r="A56" s="14" t="s">
        <v>331</v>
      </c>
      <c r="C56" s="69">
        <f>-SUMIF(C39:M39,"&lt;0")</f>
        <v>4735712.138592666</v>
      </c>
    </row>
    <row r="58" spans="1:13" x14ac:dyDescent="0.25">
      <c r="A58" s="5" t="s">
        <v>332</v>
      </c>
      <c r="B58" s="5"/>
      <c r="C58" s="5"/>
      <c r="D58" s="5"/>
      <c r="E58" s="5"/>
      <c r="F58" s="5"/>
      <c r="G58" s="5"/>
      <c r="H58" s="5"/>
      <c r="I58" s="5"/>
      <c r="J58" s="5"/>
      <c r="K58" s="5"/>
      <c r="L58" s="5"/>
      <c r="M58" s="5"/>
    </row>
    <row r="59" spans="1:13" x14ac:dyDescent="0.25">
      <c r="A59" s="6" t="s">
        <v>333</v>
      </c>
      <c r="C59" s="66">
        <f>MIN(10,ROUNDUP('1. Inputs'!$B$62/12,0)+1)</f>
        <v>5</v>
      </c>
    </row>
    <row r="60" spans="1:13" x14ac:dyDescent="0.25">
      <c r="A60" s="6" t="s">
        <v>334</v>
      </c>
      <c r="C60" s="26">
        <f>INDEX(C18:M18,$C$59+1)+INDEX(C19:M19,$C$59+1)+INDEX(C20:M20,$C$59+1)</f>
        <v>1626073.5198706528</v>
      </c>
    </row>
    <row r="61" spans="1:13" x14ac:dyDescent="0.25">
      <c r="A61" s="6" t="s">
        <v>335</v>
      </c>
      <c r="C61" s="26">
        <f>-INDEX(C23:M23,$C$59+1)</f>
        <v>335692.55328729667</v>
      </c>
    </row>
    <row r="62" spans="1:13" x14ac:dyDescent="0.25">
      <c r="A62" s="6" t="s">
        <v>336</v>
      </c>
      <c r="C62" s="26">
        <f>-INDEX(C37:M37,$C$59+1)</f>
        <v>858542.69360842579</v>
      </c>
    </row>
    <row r="63" spans="1:13" x14ac:dyDescent="0.25">
      <c r="A63" s="8" t="s">
        <v>337</v>
      </c>
      <c r="C63" s="74">
        <f>IFERROR((C61+C62)/C60,0)</f>
        <v>0.73442881413548811</v>
      </c>
    </row>
    <row r="64" spans="1:13" x14ac:dyDescent="0.25">
      <c r="A64" s="8" t="s">
        <v>338</v>
      </c>
      <c r="C64" s="75">
        <f>IFERROR((C61+C62)/'1. Inputs'!$B$21,0)</f>
        <v>11.942352468957226</v>
      </c>
    </row>
    <row r="65" spans="1:3" x14ac:dyDescent="0.25">
      <c r="A65" s="6" t="s">
        <v>37</v>
      </c>
      <c r="C65" s="63">
        <f>IFERROR(INDEX('2. Monthly Engine'!$C$32:$EE$32,MATCH($C$59*12,'2. Monthly Engine'!$C$2:$EE$2,0)),0)</f>
        <v>15.650200003049997</v>
      </c>
    </row>
    <row r="66" spans="1:3" x14ac:dyDescent="0.25">
      <c r="A66" s="14" t="s">
        <v>339</v>
      </c>
      <c r="C66" s="76">
        <f>C65-C64</f>
        <v>3.707847534092771</v>
      </c>
    </row>
    <row r="67" spans="1:3" x14ac:dyDescent="0.25">
      <c r="A67" s="6" t="s">
        <v>340</v>
      </c>
      <c r="C67" s="26">
        <f>'5. Equity Waterfall'!$B$8*'1. Inputs'!$B$76</f>
        <v>234094.49769842991</v>
      </c>
    </row>
    <row r="68" spans="1:3" x14ac:dyDescent="0.25">
      <c r="A68" s="8" t="s">
        <v>341</v>
      </c>
      <c r="C68" s="75">
        <f>IFERROR((C61+C62+C67)/('1. Inputs'!$B$21*(1-'1. Inputs'!$B$33)),0)</f>
        <v>15.035049943096343</v>
      </c>
    </row>
    <row r="69" spans="1:3" x14ac:dyDescent="0.25">
      <c r="A69" s="6" t="s">
        <v>41</v>
      </c>
      <c r="C69" s="29">
        <f>IFERROR(INDEX(C41:M41,$C$59+1),0)</f>
        <v>1.3604328576356963</v>
      </c>
    </row>
    <row r="70" spans="1:3" x14ac:dyDescent="0.25">
      <c r="A70" s="6" t="s">
        <v>43</v>
      </c>
      <c r="C70" s="28">
        <f>IFERROR(INDEX(C42:M42,$C$59+1),0)</f>
        <v>0.10957100756235563</v>
      </c>
    </row>
    <row r="71" spans="1:3" x14ac:dyDescent="0.25">
      <c r="A71" s="30" t="s">
        <v>342</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3864"/>
  </sheetPr>
  <dimension ref="A1:M77"/>
  <sheetViews>
    <sheetView zoomScaleNormal="100" workbookViewId="0">
      <pane xSplit="2" ySplit="11" topLeftCell="C62" activePane="bottomRight" state="frozen"/>
      <selection pane="topRight" activeCell="C1" sqref="C1"/>
      <selection pane="bottomLeft" activeCell="A12" sqref="A12"/>
      <selection pane="bottomRight" activeCell="E65" sqref="E65"/>
    </sheetView>
  </sheetViews>
  <sheetFormatPr defaultColWidth="8.7109375" defaultRowHeight="15" x14ac:dyDescent="0.25"/>
  <cols>
    <col min="1" max="1" width="48" customWidth="1"/>
    <col min="2" max="2" width="15" customWidth="1"/>
    <col min="3" max="13" width="14" customWidth="1"/>
  </cols>
  <sheetData>
    <row r="1" spans="1:13" ht="24" customHeight="1" x14ac:dyDescent="0.25">
      <c r="A1" s="2" t="s">
        <v>343</v>
      </c>
      <c r="B1" s="2"/>
      <c r="C1" s="2"/>
      <c r="D1" s="2"/>
      <c r="E1" s="2"/>
      <c r="F1" s="2"/>
      <c r="G1" s="2"/>
      <c r="H1" s="2"/>
      <c r="I1" s="2"/>
      <c r="J1" s="2"/>
      <c r="K1" s="2"/>
      <c r="L1" s="2"/>
      <c r="M1" s="2"/>
    </row>
    <row r="3" spans="1:13" x14ac:dyDescent="0.25">
      <c r="A3" s="24" t="s">
        <v>344</v>
      </c>
    </row>
    <row r="4" spans="1:13" x14ac:dyDescent="0.25">
      <c r="A4" s="6" t="s">
        <v>345</v>
      </c>
      <c r="B4" s="28">
        <f>'1. Inputs'!$B$75</f>
        <v>9.9999999999999978E-2</v>
      </c>
    </row>
    <row r="5" spans="1:13" x14ac:dyDescent="0.25">
      <c r="A5" s="6" t="s">
        <v>346</v>
      </c>
      <c r="B5" s="28">
        <f>'1. Inputs'!$B$79+'1. Inputs'!$B$75*(1-'1. Inputs'!$B$79)</f>
        <v>0.28000000000000003</v>
      </c>
    </row>
    <row r="6" spans="1:13" x14ac:dyDescent="0.25">
      <c r="A6" s="6" t="s">
        <v>347</v>
      </c>
      <c r="B6" s="28">
        <f>'1. Inputs'!$B$81+'1. Inputs'!$B$75*(1-'1. Inputs'!$B$81)</f>
        <v>0.37</v>
      </c>
    </row>
    <row r="7" spans="1:13" x14ac:dyDescent="0.25">
      <c r="A7" s="6" t="s">
        <v>348</v>
      </c>
      <c r="B7" s="28">
        <f>'1. Inputs'!$B$82+'1. Inputs'!$B$75*(1-'1. Inputs'!$B$82)</f>
        <v>0.46</v>
      </c>
    </row>
    <row r="8" spans="1:13" x14ac:dyDescent="0.25">
      <c r="A8" s="14" t="s">
        <v>15</v>
      </c>
      <c r="B8" s="67">
        <f>IF('1. Inputs'!$B$73="Upfront",-MIN('2. Monthly Engine'!$C$91:$EE$91),-SUMIF(C12:M12,"&lt;0"))</f>
        <v>2926181.2212303737</v>
      </c>
    </row>
    <row r="9" spans="1:13" x14ac:dyDescent="0.25">
      <c r="A9" s="6" t="s">
        <v>349</v>
      </c>
      <c r="B9" s="26">
        <f>MIN(C18:M18)</f>
        <v>0</v>
      </c>
    </row>
    <row r="10" spans="1:13" x14ac:dyDescent="0.25">
      <c r="A10" s="5" t="s">
        <v>350</v>
      </c>
      <c r="B10" s="5"/>
      <c r="C10" s="5"/>
      <c r="D10" s="5"/>
      <c r="E10" s="5"/>
      <c r="F10" s="5"/>
      <c r="G10" s="5"/>
      <c r="H10" s="5"/>
      <c r="I10" s="5"/>
      <c r="J10" s="5"/>
      <c r="K10" s="5"/>
      <c r="L10" s="5"/>
      <c r="M10" s="5"/>
    </row>
    <row r="11" spans="1:13" x14ac:dyDescent="0.25">
      <c r="A11" s="24" t="s">
        <v>50</v>
      </c>
      <c r="C11" s="25" t="s">
        <v>51</v>
      </c>
      <c r="D11" s="25" t="s">
        <v>52</v>
      </c>
      <c r="E11" s="25" t="s">
        <v>53</v>
      </c>
      <c r="F11" s="25" t="s">
        <v>54</v>
      </c>
      <c r="G11" s="25" t="s">
        <v>55</v>
      </c>
      <c r="H11" s="25" t="s">
        <v>56</v>
      </c>
      <c r="I11" s="25" t="s">
        <v>57</v>
      </c>
      <c r="J11" s="25" t="s">
        <v>58</v>
      </c>
      <c r="K11" s="25" t="s">
        <v>59</v>
      </c>
      <c r="L11" s="25" t="s">
        <v>60</v>
      </c>
      <c r="M11" s="25" t="s">
        <v>61</v>
      </c>
    </row>
    <row r="12" spans="1:13" x14ac:dyDescent="0.25">
      <c r="A12" s="6" t="s">
        <v>351</v>
      </c>
      <c r="C12" s="26">
        <f>'4. Annual &amp; Returns'!C39</f>
        <v>-550792.5</v>
      </c>
      <c r="D12" s="26">
        <f>'4. Annual &amp; Returns'!D39</f>
        <v>-390181.40700000006</v>
      </c>
      <c r="E12" s="26">
        <f>'4. Annual &amp; Returns'!E39</f>
        <v>-1176665.4445032896</v>
      </c>
      <c r="F12" s="26">
        <f>'4. Annual &amp; Returns'!F39</f>
        <v>-806437.97977625125</v>
      </c>
      <c r="G12" s="26">
        <f>'4. Annual &amp; Returns'!G39</f>
        <v>1889053.3226028029</v>
      </c>
      <c r="H12" s="26">
        <f>'4. Annual &amp; Returns'!H39</f>
        <v>-1811634.8073131256</v>
      </c>
      <c r="I12" s="26">
        <f>'4. Annual &amp; Returns'!I39</f>
        <v>482857.05493966595</v>
      </c>
      <c r="J12" s="26">
        <f>'4. Annual &amp; Returns'!J39</f>
        <v>478005.11137077247</v>
      </c>
      <c r="K12" s="26">
        <f>'4. Annual &amp; Returns'!K39</f>
        <v>490449.92815381463</v>
      </c>
      <c r="L12" s="26">
        <f>'4. Annual &amp; Returns'!L39</f>
        <v>512302.91868614859</v>
      </c>
      <c r="M12" s="26">
        <f>'4. Annual &amp; Returns'!M39</f>
        <v>13492793.478387289</v>
      </c>
    </row>
    <row r="13" spans="1:13" x14ac:dyDescent="0.25">
      <c r="A13" s="6" t="s">
        <v>352</v>
      </c>
      <c r="C13" s="26">
        <f>MAX(0,INDEX('2. Monthly Engine'!$C$91:$EE$91,MATCH(0,'2. Monthly Engine'!$C$2:$EE$2,0))-INDEX('2. Monthly Engine'!$C$92:$EE$92,MATCH(1,'2. Monthly Engine'!$C$2:$EE$2,0)))</f>
        <v>2375388.7212303737</v>
      </c>
      <c r="D13" s="26">
        <f>MAX(0,INDEX('2. Monthly Engine'!$C$91:$EE$91,MATCH(12,'2. Monthly Engine'!$C$2:$EE$2,0))-INDEX('2. Monthly Engine'!$C$92:$EE$92,MATCH(13,'2. Monthly Engine'!$C$2:$EE$2,0)))</f>
        <v>1985207.3142303736</v>
      </c>
      <c r="E13" s="26">
        <f>MAX(0,INDEX('2. Monthly Engine'!$C$91:$EE$91,MATCH(24,'2. Monthly Engine'!$C$2:$EE$2,0))-INDEX('2. Monthly Engine'!$C$92:$EE$92,MATCH(25,'2. Monthly Engine'!$C$2:$EE$2,0)))</f>
        <v>808541.86972708348</v>
      </c>
      <c r="F13" s="26">
        <f>MAX(0,INDEX('2. Monthly Engine'!$C$91:$EE$91,MATCH(36,'2. Monthly Engine'!$C$2:$EE$2,0))-INDEX('2. Monthly Engine'!$C$92:$EE$92,MATCH(37,'2. Monthly Engine'!$C$2:$EE$2,0)))</f>
        <v>2103.889950832352</v>
      </c>
      <c r="G13" s="26">
        <f>MAX(0,INDEX('2. Monthly Engine'!$C$91:$EE$91,MATCH(48,'2. Monthly Engine'!$C$2:$EE$2,0))-INDEX('2. Monthly Engine'!$C$92:$EE$92,MATCH(49,'2. Monthly Engine'!$C$2:$EE$2,0)))</f>
        <v>1891157.212553635</v>
      </c>
      <c r="H13" s="26">
        <f>MAX(0,INDEX('2. Monthly Engine'!$C$91:$EE$91,MATCH(60,'2. Monthly Engine'!$C$2:$EE$2,0))-INDEX('2. Monthly Engine'!$C$92:$EE$92,MATCH(61,'2. Monthly Engine'!$C$2:$EE$2,0)))</f>
        <v>0</v>
      </c>
      <c r="I13" s="26">
        <f>MAX(0,INDEX('2. Monthly Engine'!$C$91:$EE$91,MATCH(72,'2. Monthly Engine'!$C$2:$EE$2,0))-INDEX('2. Monthly Engine'!$C$92:$EE$92,MATCH(73,'2. Monthly Engine'!$C$2:$EE$2,0)))</f>
        <v>0</v>
      </c>
      <c r="J13" s="26">
        <f>MAX(0,INDEX('2. Monthly Engine'!$C$91:$EE$91,MATCH(84,'2. Monthly Engine'!$C$2:$EE$2,0))-INDEX('2. Monthly Engine'!$C$92:$EE$92,MATCH(85,'2. Monthly Engine'!$C$2:$EE$2,0)))</f>
        <v>0</v>
      </c>
      <c r="K13" s="26">
        <f>MAX(0,INDEX('2. Monthly Engine'!$C$91:$EE$91,MATCH(96,'2. Monthly Engine'!$C$2:$EE$2,0))-INDEX('2. Monthly Engine'!$C$92:$EE$92,MATCH(97,'2. Monthly Engine'!$C$2:$EE$2,0)))</f>
        <v>0</v>
      </c>
      <c r="L13" s="26">
        <f>MAX(0,INDEX('2. Monthly Engine'!$C$91:$EE$91,MATCH(108,'2. Monthly Engine'!$C$2:$EE$2,0))-INDEX('2. Monthly Engine'!$C$92:$EE$92,MATCH(109,'2. Monthly Engine'!$C$2:$EE$2,0)))</f>
        <v>0</v>
      </c>
      <c r="M13" s="26">
        <f>0</f>
        <v>0</v>
      </c>
    </row>
    <row r="14" spans="1:13" x14ac:dyDescent="0.25">
      <c r="A14" s="14" t="s">
        <v>353</v>
      </c>
      <c r="C14" s="69">
        <f>IF('1. Inputs'!$B$73="Upfront",$B$8,-MIN(0,C12))</f>
        <v>2926181.2212303737</v>
      </c>
      <c r="D14" s="69">
        <f>IF('1. Inputs'!$B$73="Upfront",0,-MIN(0,D12))</f>
        <v>0</v>
      </c>
      <c r="E14" s="69">
        <f>IF('1. Inputs'!$B$73="Upfront",0,-MIN(0,E12))</f>
        <v>0</v>
      </c>
      <c r="F14" s="69">
        <f>IF('1. Inputs'!$B$73="Upfront",0,-MIN(0,F12))</f>
        <v>0</v>
      </c>
      <c r="G14" s="69">
        <f>IF('1. Inputs'!$B$73="Upfront",0,-MIN(0,G12))</f>
        <v>0</v>
      </c>
      <c r="H14" s="69">
        <f>IF('1. Inputs'!$B$73="Upfront",0,-MIN(0,H12))</f>
        <v>0</v>
      </c>
      <c r="I14" s="69">
        <f>IF('1. Inputs'!$B$73="Upfront",0,-MIN(0,I12))</f>
        <v>0</v>
      </c>
      <c r="J14" s="69">
        <f>IF('1. Inputs'!$B$73="Upfront",0,-MIN(0,J12))</f>
        <v>0</v>
      </c>
      <c r="K14" s="69">
        <f>IF('1. Inputs'!$B$73="Upfront",0,-MIN(0,K12))</f>
        <v>0</v>
      </c>
      <c r="L14" s="69">
        <f>IF('1. Inputs'!$B$73="Upfront",0,-MIN(0,L12))</f>
        <v>0</v>
      </c>
      <c r="M14" s="69">
        <f>IF('1. Inputs'!$B$73="Upfront",0,-MIN(0,M12))</f>
        <v>0</v>
      </c>
    </row>
    <row r="15" spans="1:13" x14ac:dyDescent="0.25">
      <c r="A15" s="6" t="s">
        <v>354</v>
      </c>
      <c r="C15" s="26">
        <f>0</f>
        <v>0</v>
      </c>
      <c r="D15" s="26">
        <f t="shared" ref="D15:M15" si="0">C18</f>
        <v>2375388.7212303737</v>
      </c>
      <c r="E15" s="26">
        <f t="shared" si="0"/>
        <v>1985207.3142303736</v>
      </c>
      <c r="F15" s="26">
        <f t="shared" si="0"/>
        <v>808541.86972708348</v>
      </c>
      <c r="G15" s="26">
        <f t="shared" si="0"/>
        <v>2103.8899508322356</v>
      </c>
      <c r="H15" s="26">
        <f t="shared" si="0"/>
        <v>1891157.212553635</v>
      </c>
      <c r="I15" s="26">
        <f t="shared" si="0"/>
        <v>0</v>
      </c>
      <c r="J15" s="26">
        <f t="shared" si="0"/>
        <v>0</v>
      </c>
      <c r="K15" s="26">
        <f t="shared" si="0"/>
        <v>0</v>
      </c>
      <c r="L15" s="26">
        <f t="shared" si="0"/>
        <v>0</v>
      </c>
      <c r="M15" s="26">
        <f t="shared" si="0"/>
        <v>0</v>
      </c>
    </row>
    <row r="16" spans="1:13" x14ac:dyDescent="0.25">
      <c r="A16" s="6" t="s">
        <v>355</v>
      </c>
      <c r="C16" s="26">
        <f t="shared" ref="C16:M16" si="1">C15+C14+C12</f>
        <v>2375388.7212303737</v>
      </c>
      <c r="D16" s="26">
        <f t="shared" si="1"/>
        <v>1985207.3142303736</v>
      </c>
      <c r="E16" s="26">
        <f t="shared" si="1"/>
        <v>808541.86972708395</v>
      </c>
      <c r="F16" s="26">
        <f t="shared" si="1"/>
        <v>2103.8899508322356</v>
      </c>
      <c r="G16" s="26">
        <f t="shared" si="1"/>
        <v>1891157.2125536352</v>
      </c>
      <c r="H16" s="26">
        <f t="shared" si="1"/>
        <v>79522.405240509426</v>
      </c>
      <c r="I16" s="26">
        <f t="shared" si="1"/>
        <v>482857.05493966595</v>
      </c>
      <c r="J16" s="26">
        <f t="shared" si="1"/>
        <v>478005.11137077247</v>
      </c>
      <c r="K16" s="26">
        <f t="shared" si="1"/>
        <v>490449.92815381463</v>
      </c>
      <c r="L16" s="26">
        <f t="shared" si="1"/>
        <v>512302.91868614859</v>
      </c>
      <c r="M16" s="26">
        <f t="shared" si="1"/>
        <v>13492793.478387289</v>
      </c>
    </row>
    <row r="17" spans="1:13" x14ac:dyDescent="0.25">
      <c r="A17" s="70" t="s">
        <v>356</v>
      </c>
      <c r="C17" s="27">
        <f>MAX(0,C16-IF('1. Inputs'!$B$73="Upfront",C13,0))</f>
        <v>0</v>
      </c>
      <c r="D17" s="27">
        <f>MAX(0,D16-IF('1. Inputs'!$B$73="Upfront",D13,0))</f>
        <v>0</v>
      </c>
      <c r="E17" s="27">
        <f>MAX(0,E16-IF('1. Inputs'!$B$73="Upfront",E13,0))</f>
        <v>4.6566128730773926E-10</v>
      </c>
      <c r="F17" s="27">
        <f>MAX(0,F16-IF('1. Inputs'!$B$73="Upfront",F13,0))</f>
        <v>0</v>
      </c>
      <c r="G17" s="27">
        <f>MAX(0,G16-IF('1. Inputs'!$B$73="Upfront",G13,0))</f>
        <v>2.3283064365386963E-10</v>
      </c>
      <c r="H17" s="27">
        <f>MAX(0,H16-IF('1. Inputs'!$B$73="Upfront",H13,0))</f>
        <v>79522.405240509426</v>
      </c>
      <c r="I17" s="27">
        <f>MAX(0,I16-IF('1. Inputs'!$B$73="Upfront",I13,0))</f>
        <v>482857.05493966595</v>
      </c>
      <c r="J17" s="27">
        <f>MAX(0,J16-IF('1. Inputs'!$B$73="Upfront",J13,0))</f>
        <v>478005.11137077247</v>
      </c>
      <c r="K17" s="27">
        <f>MAX(0,K16-IF('1. Inputs'!$B$73="Upfront",K13,0))</f>
        <v>490449.92815381463</v>
      </c>
      <c r="L17" s="27">
        <f>MAX(0,L16-IF('1. Inputs'!$B$73="Upfront",L13,0))</f>
        <v>512302.91868614859</v>
      </c>
      <c r="M17" s="27">
        <f>MAX(0,M16-IF('1. Inputs'!$B$73="Upfront",M13,0))</f>
        <v>13492793.478387289</v>
      </c>
    </row>
    <row r="18" spans="1:13" x14ac:dyDescent="0.25">
      <c r="A18" s="6" t="s">
        <v>357</v>
      </c>
      <c r="C18" s="26">
        <f t="shared" ref="C18:M18" si="2">C16-C17</f>
        <v>2375388.7212303737</v>
      </c>
      <c r="D18" s="26">
        <f t="shared" si="2"/>
        <v>1985207.3142303736</v>
      </c>
      <c r="E18" s="26">
        <f t="shared" si="2"/>
        <v>808541.86972708348</v>
      </c>
      <c r="F18" s="26">
        <f t="shared" si="2"/>
        <v>2103.8899508322356</v>
      </c>
      <c r="G18" s="26">
        <f t="shared" si="2"/>
        <v>1891157.212553635</v>
      </c>
      <c r="H18" s="26">
        <f t="shared" si="2"/>
        <v>0</v>
      </c>
      <c r="I18" s="26">
        <f t="shared" si="2"/>
        <v>0</v>
      </c>
      <c r="J18" s="26">
        <f t="shared" si="2"/>
        <v>0</v>
      </c>
      <c r="K18" s="26">
        <f t="shared" si="2"/>
        <v>0</v>
      </c>
      <c r="L18" s="26">
        <f t="shared" si="2"/>
        <v>0</v>
      </c>
      <c r="M18" s="26">
        <f t="shared" si="2"/>
        <v>0</v>
      </c>
    </row>
    <row r="19" spans="1:13" x14ac:dyDescent="0.25">
      <c r="A19" s="6" t="s">
        <v>358</v>
      </c>
      <c r="C19" s="26">
        <f>0</f>
        <v>0</v>
      </c>
      <c r="D19" s="26">
        <f>SUM($C14:C14)</f>
        <v>2926181.2212303737</v>
      </c>
      <c r="E19" s="26">
        <f>SUM($C14:D14)</f>
        <v>2926181.2212303737</v>
      </c>
      <c r="F19" s="26">
        <f>SUM($C14:E14)</f>
        <v>2926181.2212303737</v>
      </c>
      <c r="G19" s="26">
        <f>SUM($C14:F14)</f>
        <v>2926181.2212303737</v>
      </c>
      <c r="H19" s="26">
        <f>SUM($C14:G14)</f>
        <v>2926181.2212303737</v>
      </c>
      <c r="I19" s="26">
        <f>SUM($C14:H14)</f>
        <v>2926181.2212303737</v>
      </c>
      <c r="J19" s="26">
        <f>SUM($C14:I14)</f>
        <v>2926181.2212303737</v>
      </c>
      <c r="K19" s="26">
        <f>SUM($C14:J14)</f>
        <v>2926181.2212303737</v>
      </c>
      <c r="L19" s="26">
        <f>SUM($C14:K14)</f>
        <v>2926181.2212303737</v>
      </c>
      <c r="M19" s="26">
        <f>SUM($C14:L14)</f>
        <v>2926181.2212303737</v>
      </c>
    </row>
    <row r="20" spans="1:13" x14ac:dyDescent="0.25">
      <c r="A20" s="6" t="s">
        <v>359</v>
      </c>
      <c r="C20" s="26">
        <f>C14*'1. Inputs'!$B$74</f>
        <v>2633563.0991073363</v>
      </c>
      <c r="D20" s="26">
        <f>D14*'1. Inputs'!$B$74</f>
        <v>0</v>
      </c>
      <c r="E20" s="26">
        <f>E14*'1. Inputs'!$B$74</f>
        <v>0</v>
      </c>
      <c r="F20" s="26">
        <f>F14*'1. Inputs'!$B$74</f>
        <v>0</v>
      </c>
      <c r="G20" s="26">
        <f>G14*'1. Inputs'!$B$74</f>
        <v>0</v>
      </c>
      <c r="H20" s="26">
        <f>H14*'1. Inputs'!$B$74</f>
        <v>0</v>
      </c>
      <c r="I20" s="26">
        <f>I14*'1. Inputs'!$B$74</f>
        <v>0</v>
      </c>
      <c r="J20" s="26">
        <f>J14*'1. Inputs'!$B$74</f>
        <v>0</v>
      </c>
      <c r="K20" s="26">
        <f>K14*'1. Inputs'!$B$74</f>
        <v>0</v>
      </c>
      <c r="L20" s="26">
        <f>L14*'1. Inputs'!$B$74</f>
        <v>0</v>
      </c>
      <c r="M20" s="26">
        <f>M14*'1. Inputs'!$B$74</f>
        <v>0</v>
      </c>
    </row>
    <row r="21" spans="1:13" x14ac:dyDescent="0.25">
      <c r="A21" s="6" t="s">
        <v>360</v>
      </c>
      <c r="C21" s="26">
        <f>C14*'1. Inputs'!$B$75</f>
        <v>292618.12212303729</v>
      </c>
      <c r="D21" s="26">
        <f>D14*'1. Inputs'!$B$75</f>
        <v>0</v>
      </c>
      <c r="E21" s="26">
        <f>E14*'1. Inputs'!$B$75</f>
        <v>0</v>
      </c>
      <c r="F21" s="26">
        <f>F14*'1. Inputs'!$B$75</f>
        <v>0</v>
      </c>
      <c r="G21" s="26">
        <f>G14*'1. Inputs'!$B$75</f>
        <v>0</v>
      </c>
      <c r="H21" s="26">
        <f>H14*'1. Inputs'!$B$75</f>
        <v>0</v>
      </c>
      <c r="I21" s="26">
        <f>I14*'1. Inputs'!$B$75</f>
        <v>0</v>
      </c>
      <c r="J21" s="26">
        <f>J14*'1. Inputs'!$B$75</f>
        <v>0</v>
      </c>
      <c r="K21" s="26">
        <f>K14*'1. Inputs'!$B$75</f>
        <v>0</v>
      </c>
      <c r="L21" s="26">
        <f>L14*'1. Inputs'!$B$75</f>
        <v>0</v>
      </c>
      <c r="M21" s="26">
        <f>M14*'1. Inputs'!$B$75</f>
        <v>0</v>
      </c>
    </row>
    <row r="23" spans="1:13" x14ac:dyDescent="0.25">
      <c r="A23" s="5" t="s">
        <v>361</v>
      </c>
      <c r="B23" s="5"/>
      <c r="C23" s="5"/>
      <c r="D23" s="5"/>
      <c r="E23" s="5"/>
      <c r="F23" s="5"/>
      <c r="G23" s="5"/>
      <c r="H23" s="5"/>
      <c r="I23" s="5"/>
      <c r="J23" s="5"/>
      <c r="K23" s="5"/>
      <c r="L23" s="5"/>
      <c r="M23" s="5"/>
    </row>
    <row r="24" spans="1:13" x14ac:dyDescent="0.25">
      <c r="A24" s="6" t="s">
        <v>251</v>
      </c>
      <c r="C24" s="26">
        <f>0</f>
        <v>0</v>
      </c>
      <c r="D24" s="26">
        <f t="shared" ref="D24:M24" si="3">C28</f>
        <v>2926181.2212303737</v>
      </c>
      <c r="E24" s="26">
        <f t="shared" si="3"/>
        <v>3160275.7189288037</v>
      </c>
      <c r="F24" s="26">
        <f t="shared" si="3"/>
        <v>3413097.7764431075</v>
      </c>
      <c r="G24" s="26">
        <f t="shared" si="3"/>
        <v>3686145.5985585563</v>
      </c>
      <c r="H24" s="26">
        <f t="shared" si="3"/>
        <v>3981037.2464432409</v>
      </c>
      <c r="I24" s="26">
        <f t="shared" si="3"/>
        <v>4219997.8209181903</v>
      </c>
      <c r="J24" s="26">
        <f t="shared" si="3"/>
        <v>4074740.5916519798</v>
      </c>
      <c r="K24" s="26">
        <f t="shared" si="3"/>
        <v>3922714.7276133657</v>
      </c>
      <c r="L24" s="26">
        <f t="shared" si="3"/>
        <v>3746081.9776686206</v>
      </c>
      <c r="M24" s="26">
        <f t="shared" si="3"/>
        <v>3533465.6171959615</v>
      </c>
    </row>
    <row r="25" spans="1:13" x14ac:dyDescent="0.25">
      <c r="A25" s="6" t="s">
        <v>362</v>
      </c>
      <c r="C25" s="26">
        <f t="shared" ref="C25:M25" si="4">C14</f>
        <v>2926181.2212303737</v>
      </c>
      <c r="D25" s="26">
        <f t="shared" si="4"/>
        <v>0</v>
      </c>
      <c r="E25" s="26">
        <f t="shared" si="4"/>
        <v>0</v>
      </c>
      <c r="F25" s="26">
        <f t="shared" si="4"/>
        <v>0</v>
      </c>
      <c r="G25" s="26">
        <f t="shared" si="4"/>
        <v>0</v>
      </c>
      <c r="H25" s="26">
        <f t="shared" si="4"/>
        <v>0</v>
      </c>
      <c r="I25" s="26">
        <f t="shared" si="4"/>
        <v>0</v>
      </c>
      <c r="J25" s="26">
        <f t="shared" si="4"/>
        <v>0</v>
      </c>
      <c r="K25" s="26">
        <f t="shared" si="4"/>
        <v>0</v>
      </c>
      <c r="L25" s="26">
        <f t="shared" si="4"/>
        <v>0</v>
      </c>
      <c r="M25" s="26">
        <f t="shared" si="4"/>
        <v>0</v>
      </c>
    </row>
    <row r="26" spans="1:13" x14ac:dyDescent="0.25">
      <c r="A26" s="6" t="s">
        <v>363</v>
      </c>
      <c r="C26" s="26">
        <f>IF(C24&lt;=0,0,IF('1. Inputs'!$B$77="Yes",C24*'1. Inputs'!$B$76,MIN(C24,C19)*'1. Inputs'!$B$76))</f>
        <v>0</v>
      </c>
      <c r="D26" s="26">
        <f>IF(D24&lt;=0,0,IF('1. Inputs'!$B$77="Yes",D24*'1. Inputs'!$B$76,MIN(D24,D19)*'1. Inputs'!$B$76))</f>
        <v>234094.49769842991</v>
      </c>
      <c r="E26" s="26">
        <f>IF(E24&lt;=0,0,IF('1. Inputs'!$B$77="Yes",E24*'1. Inputs'!$B$76,MIN(E24,E19)*'1. Inputs'!$B$76))</f>
        <v>252822.0575143043</v>
      </c>
      <c r="F26" s="26">
        <f>IF(F24&lt;=0,0,IF('1. Inputs'!$B$77="Yes",F24*'1. Inputs'!$B$76,MIN(F24,F19)*'1. Inputs'!$B$76))</f>
        <v>273047.82211544859</v>
      </c>
      <c r="G26" s="26">
        <f>IF(G24&lt;=0,0,IF('1. Inputs'!$B$77="Yes",G24*'1. Inputs'!$B$76,MIN(G24,G19)*'1. Inputs'!$B$76))</f>
        <v>294891.6478846845</v>
      </c>
      <c r="H26" s="26">
        <f>IF(H24&lt;=0,0,IF('1. Inputs'!$B$77="Yes",H24*'1. Inputs'!$B$76,MIN(H24,H19)*'1. Inputs'!$B$76))</f>
        <v>318482.97971545928</v>
      </c>
      <c r="I26" s="26">
        <f>IF(I24&lt;=0,0,IF('1. Inputs'!$B$77="Yes",I24*'1. Inputs'!$B$76,MIN(I24,I19)*'1. Inputs'!$B$76))</f>
        <v>337599.82567345526</v>
      </c>
      <c r="J26" s="26">
        <f>IF(J24&lt;=0,0,IF('1. Inputs'!$B$77="Yes",J24*'1. Inputs'!$B$76,MIN(J24,J19)*'1. Inputs'!$B$76))</f>
        <v>325979.24733215838</v>
      </c>
      <c r="K26" s="26">
        <f>IF(K24&lt;=0,0,IF('1. Inputs'!$B$77="Yes",K24*'1. Inputs'!$B$76,MIN(K24,K19)*'1. Inputs'!$B$76))</f>
        <v>313817.17820906924</v>
      </c>
      <c r="L26" s="26">
        <f>IF(L24&lt;=0,0,IF('1. Inputs'!$B$77="Yes",L24*'1. Inputs'!$B$76,MIN(L24,L19)*'1. Inputs'!$B$76))</f>
        <v>299686.55821348965</v>
      </c>
      <c r="M26" s="26">
        <f>IF(M24&lt;=0,0,IF('1. Inputs'!$B$77="Yes",M24*'1. Inputs'!$B$76,MIN(M24,M19)*'1. Inputs'!$B$76))</f>
        <v>282677.24937567691</v>
      </c>
    </row>
    <row r="27" spans="1:13" x14ac:dyDescent="0.25">
      <c r="A27" s="14" t="s">
        <v>364</v>
      </c>
      <c r="C27" s="69">
        <f t="shared" ref="C27:M27" si="5">MIN(C17,C24+C25+C26)</f>
        <v>0</v>
      </c>
      <c r="D27" s="69">
        <f t="shared" si="5"/>
        <v>0</v>
      </c>
      <c r="E27" s="69">
        <f t="shared" si="5"/>
        <v>4.6566128730773926E-10</v>
      </c>
      <c r="F27" s="69">
        <f t="shared" si="5"/>
        <v>0</v>
      </c>
      <c r="G27" s="69">
        <f t="shared" si="5"/>
        <v>2.3283064365386963E-10</v>
      </c>
      <c r="H27" s="69">
        <f t="shared" si="5"/>
        <v>79522.405240509426</v>
      </c>
      <c r="I27" s="69">
        <f t="shared" si="5"/>
        <v>482857.05493966595</v>
      </c>
      <c r="J27" s="69">
        <f t="shared" si="5"/>
        <v>478005.11137077247</v>
      </c>
      <c r="K27" s="69">
        <f t="shared" si="5"/>
        <v>490449.92815381463</v>
      </c>
      <c r="L27" s="69">
        <f t="shared" si="5"/>
        <v>512302.91868614859</v>
      </c>
      <c r="M27" s="69">
        <f t="shared" si="5"/>
        <v>3816142.8665716383</v>
      </c>
    </row>
    <row r="28" spans="1:13" x14ac:dyDescent="0.25">
      <c r="A28" s="6" t="s">
        <v>258</v>
      </c>
      <c r="C28" s="26">
        <f t="shared" ref="C28:M28" si="6">C24+C25+C26-C27</f>
        <v>2926181.2212303737</v>
      </c>
      <c r="D28" s="26">
        <f t="shared" si="6"/>
        <v>3160275.7189288037</v>
      </c>
      <c r="E28" s="26">
        <f t="shared" si="6"/>
        <v>3413097.7764431075</v>
      </c>
      <c r="F28" s="26">
        <f t="shared" si="6"/>
        <v>3686145.5985585563</v>
      </c>
      <c r="G28" s="26">
        <f t="shared" si="6"/>
        <v>3981037.2464432409</v>
      </c>
      <c r="H28" s="26">
        <f t="shared" si="6"/>
        <v>4219997.8209181903</v>
      </c>
      <c r="I28" s="26">
        <f t="shared" si="6"/>
        <v>4074740.5916519798</v>
      </c>
      <c r="J28" s="26">
        <f t="shared" si="6"/>
        <v>3922714.7276133657</v>
      </c>
      <c r="K28" s="26">
        <f t="shared" si="6"/>
        <v>3746081.9776686206</v>
      </c>
      <c r="L28" s="26">
        <f t="shared" si="6"/>
        <v>3533465.6171959615</v>
      </c>
      <c r="M28" s="26">
        <f t="shared" si="6"/>
        <v>0</v>
      </c>
    </row>
    <row r="30" spans="1:13" x14ac:dyDescent="0.25">
      <c r="A30" s="5" t="s">
        <v>365</v>
      </c>
      <c r="B30" s="5"/>
      <c r="C30" s="5"/>
      <c r="D30" s="5"/>
      <c r="E30" s="5"/>
      <c r="F30" s="5"/>
      <c r="G30" s="5"/>
      <c r="H30" s="5"/>
      <c r="I30" s="5"/>
      <c r="J30" s="5"/>
      <c r="K30" s="5"/>
      <c r="L30" s="5"/>
      <c r="M30" s="5"/>
    </row>
    <row r="31" spans="1:13" x14ac:dyDescent="0.25">
      <c r="A31" s="6" t="s">
        <v>251</v>
      </c>
      <c r="C31" s="26">
        <f>0</f>
        <v>0</v>
      </c>
      <c r="D31" s="26">
        <f t="shared" ref="D31:M31" si="7">C35</f>
        <v>2926181.2212303737</v>
      </c>
      <c r="E31" s="26">
        <f t="shared" si="7"/>
        <v>3365108.4044149299</v>
      </c>
      <c r="F31" s="26">
        <f t="shared" si="7"/>
        <v>3869874.665077169</v>
      </c>
      <c r="G31" s="26">
        <f t="shared" si="7"/>
        <v>4450355.8648387445</v>
      </c>
      <c r="H31" s="26">
        <f t="shared" si="7"/>
        <v>5117909.2445645565</v>
      </c>
      <c r="I31" s="26">
        <f t="shared" si="7"/>
        <v>5806073.22600873</v>
      </c>
      <c r="J31" s="26">
        <f t="shared" si="7"/>
        <v>6194127.154970374</v>
      </c>
      <c r="K31" s="26">
        <f t="shared" si="7"/>
        <v>6645241.1168451579</v>
      </c>
      <c r="L31" s="26">
        <f t="shared" si="7"/>
        <v>7151577.3562181164</v>
      </c>
      <c r="M31" s="26">
        <f t="shared" si="7"/>
        <v>7712011.0409646854</v>
      </c>
    </row>
    <row r="32" spans="1:13" x14ac:dyDescent="0.25">
      <c r="A32" s="6" t="s">
        <v>362</v>
      </c>
      <c r="C32" s="26">
        <f t="shared" ref="C32:M32" si="8">C14</f>
        <v>2926181.2212303737</v>
      </c>
      <c r="D32" s="26">
        <f t="shared" si="8"/>
        <v>0</v>
      </c>
      <c r="E32" s="26">
        <f t="shared" si="8"/>
        <v>0</v>
      </c>
      <c r="F32" s="26">
        <f t="shared" si="8"/>
        <v>0</v>
      </c>
      <c r="G32" s="26">
        <f t="shared" si="8"/>
        <v>0</v>
      </c>
      <c r="H32" s="26">
        <f t="shared" si="8"/>
        <v>0</v>
      </c>
      <c r="I32" s="26">
        <f t="shared" si="8"/>
        <v>0</v>
      </c>
      <c r="J32" s="26">
        <f t="shared" si="8"/>
        <v>0</v>
      </c>
      <c r="K32" s="26">
        <f t="shared" si="8"/>
        <v>0</v>
      </c>
      <c r="L32" s="26">
        <f t="shared" si="8"/>
        <v>0</v>
      </c>
      <c r="M32" s="26">
        <f t="shared" si="8"/>
        <v>0</v>
      </c>
    </row>
    <row r="33" spans="1:13" x14ac:dyDescent="0.25">
      <c r="A33" s="6" t="s">
        <v>366</v>
      </c>
      <c r="C33" s="26">
        <f>MAX(0,C31)*'1. Inputs'!$B$78</f>
        <v>0</v>
      </c>
      <c r="D33" s="26">
        <f>MAX(0,D31)*'1. Inputs'!$B$78</f>
        <v>438927.18318455602</v>
      </c>
      <c r="E33" s="26">
        <f>MAX(0,E31)*'1. Inputs'!$B$78</f>
        <v>504766.26066223945</v>
      </c>
      <c r="F33" s="26">
        <f>MAX(0,F31)*'1. Inputs'!$B$78</f>
        <v>580481.19976157532</v>
      </c>
      <c r="G33" s="26">
        <f>MAX(0,G31)*'1. Inputs'!$B$78</f>
        <v>667553.37972581165</v>
      </c>
      <c r="H33" s="26">
        <f>MAX(0,H31)*'1. Inputs'!$B$78</f>
        <v>767686.3866846835</v>
      </c>
      <c r="I33" s="26">
        <f>MAX(0,I31)*'1. Inputs'!$B$78</f>
        <v>870910.98390130943</v>
      </c>
      <c r="J33" s="26">
        <f>MAX(0,J31)*'1. Inputs'!$B$78</f>
        <v>929119.07324555609</v>
      </c>
      <c r="K33" s="26">
        <f>MAX(0,K31)*'1. Inputs'!$B$78</f>
        <v>996786.16752677364</v>
      </c>
      <c r="L33" s="26">
        <f>MAX(0,L31)*'1. Inputs'!$B$78</f>
        <v>1072736.6034327175</v>
      </c>
      <c r="M33" s="26">
        <f>MAX(0,M31)*'1. Inputs'!$B$78</f>
        <v>1156801.6561447028</v>
      </c>
    </row>
    <row r="34" spans="1:13" x14ac:dyDescent="0.25">
      <c r="A34" s="14" t="s">
        <v>367</v>
      </c>
      <c r="C34" s="69">
        <f t="shared" ref="C34:M34" si="9">MIN(C17-C27,MAX(0,C31+C32+C33-C27))</f>
        <v>0</v>
      </c>
      <c r="D34" s="69">
        <f t="shared" si="9"/>
        <v>0</v>
      </c>
      <c r="E34" s="69">
        <f t="shared" si="9"/>
        <v>0</v>
      </c>
      <c r="F34" s="69">
        <f t="shared" si="9"/>
        <v>0</v>
      </c>
      <c r="G34" s="69">
        <f t="shared" si="9"/>
        <v>0</v>
      </c>
      <c r="H34" s="69">
        <f t="shared" si="9"/>
        <v>0</v>
      </c>
      <c r="I34" s="69">
        <f t="shared" si="9"/>
        <v>0</v>
      </c>
      <c r="J34" s="69">
        <f t="shared" si="9"/>
        <v>0</v>
      </c>
      <c r="K34" s="69">
        <f t="shared" si="9"/>
        <v>0</v>
      </c>
      <c r="L34" s="69">
        <f t="shared" si="9"/>
        <v>0</v>
      </c>
      <c r="M34" s="69">
        <f t="shared" si="9"/>
        <v>5052669.8305377495</v>
      </c>
    </row>
    <row r="35" spans="1:13" x14ac:dyDescent="0.25">
      <c r="A35" s="6" t="s">
        <v>258</v>
      </c>
      <c r="C35" s="26">
        <f t="shared" ref="C35:M35" si="10">C31+C32+C33-C27-C34</f>
        <v>2926181.2212303737</v>
      </c>
      <c r="D35" s="26">
        <f t="shared" si="10"/>
        <v>3365108.4044149299</v>
      </c>
      <c r="E35" s="26">
        <f t="shared" si="10"/>
        <v>3869874.665077169</v>
      </c>
      <c r="F35" s="26">
        <f t="shared" si="10"/>
        <v>4450355.8648387445</v>
      </c>
      <c r="G35" s="26">
        <f t="shared" si="10"/>
        <v>5117909.2445645565</v>
      </c>
      <c r="H35" s="26">
        <f t="shared" si="10"/>
        <v>5806073.22600873</v>
      </c>
      <c r="I35" s="26">
        <f t="shared" si="10"/>
        <v>6194127.154970374</v>
      </c>
      <c r="J35" s="26">
        <f t="shared" si="10"/>
        <v>6645241.1168451579</v>
      </c>
      <c r="K35" s="26">
        <f t="shared" si="10"/>
        <v>7151577.3562181164</v>
      </c>
      <c r="L35" s="26">
        <f t="shared" si="10"/>
        <v>7712011.0409646854</v>
      </c>
      <c r="M35" s="26">
        <f t="shared" si="10"/>
        <v>0</v>
      </c>
    </row>
    <row r="37" spans="1:13" x14ac:dyDescent="0.25">
      <c r="A37" s="5" t="s">
        <v>368</v>
      </c>
      <c r="B37" s="5"/>
      <c r="C37" s="5"/>
      <c r="D37" s="5"/>
      <c r="E37" s="5"/>
      <c r="F37" s="5"/>
      <c r="G37" s="5"/>
      <c r="H37" s="5"/>
      <c r="I37" s="5"/>
      <c r="J37" s="5"/>
      <c r="K37" s="5"/>
      <c r="L37" s="5"/>
      <c r="M37" s="5"/>
    </row>
    <row r="38" spans="1:13" x14ac:dyDescent="0.25">
      <c r="A38" s="6" t="s">
        <v>251</v>
      </c>
      <c r="C38" s="26">
        <f>0</f>
        <v>0</v>
      </c>
      <c r="D38" s="26">
        <f t="shared" ref="D38:M38" si="11">C42</f>
        <v>2926181.2212303737</v>
      </c>
      <c r="E38" s="26">
        <f t="shared" si="11"/>
        <v>3511417.4654764486</v>
      </c>
      <c r="F38" s="26">
        <f t="shared" si="11"/>
        <v>4213700.9585717376</v>
      </c>
      <c r="G38" s="26">
        <f t="shared" si="11"/>
        <v>5056441.150286085</v>
      </c>
      <c r="H38" s="26">
        <f t="shared" si="11"/>
        <v>6067729.3803433022</v>
      </c>
      <c r="I38" s="26">
        <f t="shared" si="11"/>
        <v>7201752.8511714526</v>
      </c>
      <c r="J38" s="26">
        <f t="shared" si="11"/>
        <v>8159246.366466078</v>
      </c>
      <c r="K38" s="26">
        <f t="shared" si="11"/>
        <v>9313090.5283885226</v>
      </c>
      <c r="L38" s="26">
        <f t="shared" si="11"/>
        <v>10685258.705912413</v>
      </c>
      <c r="M38" s="26">
        <f t="shared" si="11"/>
        <v>12310007.528408747</v>
      </c>
    </row>
    <row r="39" spans="1:13" x14ac:dyDescent="0.25">
      <c r="A39" s="6" t="s">
        <v>362</v>
      </c>
      <c r="C39" s="26">
        <f t="shared" ref="C39:M39" si="12">C14</f>
        <v>2926181.2212303737</v>
      </c>
      <c r="D39" s="26">
        <f t="shared" si="12"/>
        <v>0</v>
      </c>
      <c r="E39" s="26">
        <f t="shared" si="12"/>
        <v>0</v>
      </c>
      <c r="F39" s="26">
        <f t="shared" si="12"/>
        <v>0</v>
      </c>
      <c r="G39" s="26">
        <f t="shared" si="12"/>
        <v>0</v>
      </c>
      <c r="H39" s="26">
        <f t="shared" si="12"/>
        <v>0</v>
      </c>
      <c r="I39" s="26">
        <f t="shared" si="12"/>
        <v>0</v>
      </c>
      <c r="J39" s="26">
        <f t="shared" si="12"/>
        <v>0</v>
      </c>
      <c r="K39" s="26">
        <f t="shared" si="12"/>
        <v>0</v>
      </c>
      <c r="L39" s="26">
        <f t="shared" si="12"/>
        <v>0</v>
      </c>
      <c r="M39" s="26">
        <f t="shared" si="12"/>
        <v>0</v>
      </c>
    </row>
    <row r="40" spans="1:13" x14ac:dyDescent="0.25">
      <c r="A40" s="6" t="s">
        <v>366</v>
      </c>
      <c r="C40" s="26">
        <f>MAX(0,C38)*'1. Inputs'!$B$80</f>
        <v>0</v>
      </c>
      <c r="D40" s="26">
        <f>MAX(0,D38)*'1. Inputs'!$B$80</f>
        <v>585236.24424607481</v>
      </c>
      <c r="E40" s="26">
        <f>MAX(0,E38)*'1. Inputs'!$B$80</f>
        <v>702283.4930952898</v>
      </c>
      <c r="F40" s="26">
        <f>MAX(0,F38)*'1. Inputs'!$B$80</f>
        <v>842740.19171434757</v>
      </c>
      <c r="G40" s="26">
        <f>MAX(0,G38)*'1. Inputs'!$B$80</f>
        <v>1011288.2300572171</v>
      </c>
      <c r="H40" s="26">
        <f>MAX(0,H38)*'1. Inputs'!$B$80</f>
        <v>1213545.8760686605</v>
      </c>
      <c r="I40" s="26">
        <f>MAX(0,I38)*'1. Inputs'!$B$80</f>
        <v>1440350.5702342906</v>
      </c>
      <c r="J40" s="26">
        <f>MAX(0,J38)*'1. Inputs'!$B$80</f>
        <v>1631849.2732932158</v>
      </c>
      <c r="K40" s="26">
        <f>MAX(0,K38)*'1. Inputs'!$B$80</f>
        <v>1862618.1056777046</v>
      </c>
      <c r="L40" s="26">
        <f>MAX(0,L38)*'1. Inputs'!$B$80</f>
        <v>2137051.7411824828</v>
      </c>
      <c r="M40" s="26">
        <f>MAX(0,M38)*'1. Inputs'!$B$80</f>
        <v>2462001.5056817494</v>
      </c>
    </row>
    <row r="41" spans="1:13" x14ac:dyDescent="0.25">
      <c r="A41" s="14" t="s">
        <v>369</v>
      </c>
      <c r="C41" s="69">
        <f t="shared" ref="C41:M41" si="13">MIN(C17-C27-C34,MAX(0,C38+C39+C40-C27-C34))</f>
        <v>0</v>
      </c>
      <c r="D41" s="69">
        <f t="shared" si="13"/>
        <v>0</v>
      </c>
      <c r="E41" s="69">
        <f t="shared" si="13"/>
        <v>0</v>
      </c>
      <c r="F41" s="69">
        <f t="shared" si="13"/>
        <v>0</v>
      </c>
      <c r="G41" s="69">
        <f t="shared" si="13"/>
        <v>0</v>
      </c>
      <c r="H41" s="69">
        <f t="shared" si="13"/>
        <v>0</v>
      </c>
      <c r="I41" s="69">
        <f t="shared" si="13"/>
        <v>0</v>
      </c>
      <c r="J41" s="69">
        <f t="shared" si="13"/>
        <v>0</v>
      </c>
      <c r="K41" s="69">
        <f t="shared" si="13"/>
        <v>0</v>
      </c>
      <c r="L41" s="69">
        <f t="shared" si="13"/>
        <v>0</v>
      </c>
      <c r="M41" s="69">
        <f t="shared" si="13"/>
        <v>4623980.7812779006</v>
      </c>
    </row>
    <row r="42" spans="1:13" x14ac:dyDescent="0.25">
      <c r="A42" s="6" t="s">
        <v>258</v>
      </c>
      <c r="C42" s="26">
        <f t="shared" ref="C42:M42" si="14">C38+C39+C40-C27-C34-C41</f>
        <v>2926181.2212303737</v>
      </c>
      <c r="D42" s="26">
        <f t="shared" si="14"/>
        <v>3511417.4654764486</v>
      </c>
      <c r="E42" s="26">
        <f t="shared" si="14"/>
        <v>4213700.9585717376</v>
      </c>
      <c r="F42" s="26">
        <f t="shared" si="14"/>
        <v>5056441.150286085</v>
      </c>
      <c r="G42" s="26">
        <f t="shared" si="14"/>
        <v>6067729.3803433022</v>
      </c>
      <c r="H42" s="26">
        <f t="shared" si="14"/>
        <v>7201752.8511714526</v>
      </c>
      <c r="I42" s="26">
        <f t="shared" si="14"/>
        <v>8159246.366466078</v>
      </c>
      <c r="J42" s="26">
        <f t="shared" si="14"/>
        <v>9313090.5283885226</v>
      </c>
      <c r="K42" s="26">
        <f t="shared" si="14"/>
        <v>10685258.705912413</v>
      </c>
      <c r="L42" s="26">
        <f t="shared" si="14"/>
        <v>12310007.528408747</v>
      </c>
      <c r="M42" s="26">
        <f t="shared" si="14"/>
        <v>1279215.5557032079</v>
      </c>
    </row>
    <row r="44" spans="1:13" x14ac:dyDescent="0.25">
      <c r="A44" s="5" t="s">
        <v>370</v>
      </c>
      <c r="B44" s="5"/>
      <c r="C44" s="5"/>
      <c r="D44" s="5"/>
      <c r="E44" s="5"/>
      <c r="F44" s="5"/>
      <c r="G44" s="5"/>
      <c r="H44" s="5"/>
      <c r="I44" s="5"/>
      <c r="J44" s="5"/>
      <c r="K44" s="5"/>
      <c r="L44" s="5"/>
      <c r="M44" s="5"/>
    </row>
    <row r="45" spans="1:13" x14ac:dyDescent="0.25">
      <c r="A45" s="14" t="s">
        <v>371</v>
      </c>
      <c r="C45" s="69">
        <f t="shared" ref="C45:M45" si="15">C17-C27-C34-C41</f>
        <v>0</v>
      </c>
      <c r="D45" s="69">
        <f t="shared" si="15"/>
        <v>0</v>
      </c>
      <c r="E45" s="69">
        <f t="shared" si="15"/>
        <v>0</v>
      </c>
      <c r="F45" s="69">
        <f t="shared" si="15"/>
        <v>0</v>
      </c>
      <c r="G45" s="69">
        <f t="shared" si="15"/>
        <v>0</v>
      </c>
      <c r="H45" s="69">
        <f t="shared" si="15"/>
        <v>0</v>
      </c>
      <c r="I45" s="69">
        <f t="shared" si="15"/>
        <v>0</v>
      </c>
      <c r="J45" s="69">
        <f t="shared" si="15"/>
        <v>0</v>
      </c>
      <c r="K45" s="69">
        <f t="shared" si="15"/>
        <v>0</v>
      </c>
      <c r="L45" s="69">
        <f t="shared" si="15"/>
        <v>0</v>
      </c>
      <c r="M45" s="69">
        <f t="shared" si="15"/>
        <v>0</v>
      </c>
    </row>
    <row r="47" spans="1:13" x14ac:dyDescent="0.25">
      <c r="A47" s="5" t="s">
        <v>372</v>
      </c>
      <c r="B47" s="5"/>
      <c r="C47" s="5"/>
      <c r="D47" s="5"/>
      <c r="E47" s="5"/>
      <c r="F47" s="5"/>
      <c r="G47" s="5"/>
      <c r="H47" s="5"/>
      <c r="I47" s="5"/>
      <c r="J47" s="5"/>
      <c r="K47" s="5"/>
      <c r="L47" s="5"/>
      <c r="M47" s="5"/>
    </row>
    <row r="48" spans="1:13" x14ac:dyDescent="0.25">
      <c r="A48" s="14" t="s">
        <v>63</v>
      </c>
      <c r="C48" s="69">
        <f t="shared" ref="C48:M48" si="16">C27*(1-$B$4)+C34*(1-$B$5)+C41*(1-$B$6)+C45*(1-$B$7)</f>
        <v>0</v>
      </c>
      <c r="D48" s="69">
        <f t="shared" si="16"/>
        <v>0</v>
      </c>
      <c r="E48" s="69">
        <f t="shared" si="16"/>
        <v>4.1909515857696534E-10</v>
      </c>
      <c r="F48" s="69">
        <f t="shared" si="16"/>
        <v>0</v>
      </c>
      <c r="G48" s="69">
        <f t="shared" si="16"/>
        <v>2.0954757928848267E-10</v>
      </c>
      <c r="H48" s="69">
        <f t="shared" si="16"/>
        <v>71570.164716458487</v>
      </c>
      <c r="I48" s="69">
        <f t="shared" si="16"/>
        <v>434571.34944569936</v>
      </c>
      <c r="J48" s="69">
        <f t="shared" si="16"/>
        <v>430204.60023369524</v>
      </c>
      <c r="K48" s="69">
        <f t="shared" si="16"/>
        <v>441404.93533843319</v>
      </c>
      <c r="L48" s="69">
        <f t="shared" si="16"/>
        <v>461072.62681753375</v>
      </c>
      <c r="M48" s="69">
        <f t="shared" si="16"/>
        <v>9985558.7501067296</v>
      </c>
    </row>
    <row r="49" spans="1:13" x14ac:dyDescent="0.25">
      <c r="A49" s="14" t="s">
        <v>373</v>
      </c>
      <c r="C49" s="69">
        <f t="shared" ref="C49:M49" si="17">C27*$B$4+C34*$B$5+C41*$B$6+C45*$B$7</f>
        <v>0</v>
      </c>
      <c r="D49" s="69">
        <f t="shared" si="17"/>
        <v>0</v>
      </c>
      <c r="E49" s="69">
        <f t="shared" si="17"/>
        <v>4.6566128730773915E-11</v>
      </c>
      <c r="F49" s="69">
        <f t="shared" si="17"/>
        <v>0</v>
      </c>
      <c r="G49" s="69">
        <f t="shared" si="17"/>
        <v>2.3283064365386958E-11</v>
      </c>
      <c r="H49" s="69">
        <f t="shared" si="17"/>
        <v>7952.2405240509406</v>
      </c>
      <c r="I49" s="69">
        <f t="shared" si="17"/>
        <v>48285.705493966583</v>
      </c>
      <c r="J49" s="69">
        <f t="shared" si="17"/>
        <v>47800.511137077236</v>
      </c>
      <c r="K49" s="69">
        <f t="shared" si="17"/>
        <v>49044.992815381454</v>
      </c>
      <c r="L49" s="69">
        <f t="shared" si="17"/>
        <v>51230.291868614848</v>
      </c>
      <c r="M49" s="69">
        <f t="shared" si="17"/>
        <v>3507234.7282805564</v>
      </c>
    </row>
    <row r="50" spans="1:13" x14ac:dyDescent="0.25">
      <c r="A50" s="65" t="s">
        <v>374</v>
      </c>
      <c r="C50" s="26">
        <f>C34*'1. Inputs'!$B$79+C41*'1. Inputs'!$B$81+C45*'1. Inputs'!$B$82</f>
        <v>0</v>
      </c>
      <c r="D50" s="26">
        <f>D34*'1. Inputs'!$B$79+D41*'1. Inputs'!$B$81+D45*'1. Inputs'!$B$82</f>
        <v>0</v>
      </c>
      <c r="E50" s="26">
        <f>E34*'1. Inputs'!$B$79+E41*'1. Inputs'!$B$81+E45*'1. Inputs'!$B$82</f>
        <v>0</v>
      </c>
      <c r="F50" s="26">
        <f>F34*'1. Inputs'!$B$79+F41*'1. Inputs'!$B$81+F45*'1. Inputs'!$B$82</f>
        <v>0</v>
      </c>
      <c r="G50" s="26">
        <f>G34*'1. Inputs'!$B$79+G41*'1. Inputs'!$B$81+G45*'1. Inputs'!$B$82</f>
        <v>0</v>
      </c>
      <c r="H50" s="26">
        <f>H34*'1. Inputs'!$B$79+H41*'1. Inputs'!$B$81+H45*'1. Inputs'!$B$82</f>
        <v>0</v>
      </c>
      <c r="I50" s="26">
        <f>I34*'1. Inputs'!$B$79+I41*'1. Inputs'!$B$81+I45*'1. Inputs'!$B$82</f>
        <v>0</v>
      </c>
      <c r="J50" s="26">
        <f>J34*'1. Inputs'!$B$79+J41*'1. Inputs'!$B$81+J45*'1. Inputs'!$B$82</f>
        <v>0</v>
      </c>
      <c r="K50" s="26">
        <f>K34*'1. Inputs'!$B$79+K41*'1. Inputs'!$B$81+K45*'1. Inputs'!$B$82</f>
        <v>0</v>
      </c>
      <c r="L50" s="26">
        <f>L34*'1. Inputs'!$B$79+L41*'1. Inputs'!$B$81+L45*'1. Inputs'!$B$82</f>
        <v>0</v>
      </c>
      <c r="M50" s="26">
        <f>M34*'1. Inputs'!$B$79+M41*'1. Inputs'!$B$81+M45*'1. Inputs'!$B$82</f>
        <v>2397728.2004909199</v>
      </c>
    </row>
    <row r="51" spans="1:13" x14ac:dyDescent="0.25">
      <c r="A51" s="6" t="s">
        <v>375</v>
      </c>
      <c r="C51" s="26">
        <f t="shared" ref="C51:M51" si="18">ROUND(C48+C49-C17,2)</f>
        <v>0</v>
      </c>
      <c r="D51" s="26">
        <f t="shared" si="18"/>
        <v>0</v>
      </c>
      <c r="E51" s="26">
        <f t="shared" si="18"/>
        <v>0</v>
      </c>
      <c r="F51" s="26">
        <f t="shared" si="18"/>
        <v>0</v>
      </c>
      <c r="G51" s="26">
        <f t="shared" si="18"/>
        <v>0</v>
      </c>
      <c r="H51" s="26">
        <f t="shared" si="18"/>
        <v>0</v>
      </c>
      <c r="I51" s="26">
        <f t="shared" si="18"/>
        <v>0</v>
      </c>
      <c r="J51" s="26">
        <f t="shared" si="18"/>
        <v>0</v>
      </c>
      <c r="K51" s="26">
        <f t="shared" si="18"/>
        <v>0</v>
      </c>
      <c r="L51" s="26">
        <f t="shared" si="18"/>
        <v>0</v>
      </c>
      <c r="M51" s="26">
        <f t="shared" si="18"/>
        <v>0</v>
      </c>
    </row>
    <row r="53" spans="1:13" x14ac:dyDescent="0.25">
      <c r="A53" s="5" t="s">
        <v>376</v>
      </c>
      <c r="B53" s="5"/>
      <c r="C53" s="5"/>
      <c r="D53" s="5"/>
      <c r="E53" s="5"/>
      <c r="F53" s="5"/>
      <c r="G53" s="5"/>
      <c r="H53" s="5"/>
      <c r="I53" s="5"/>
      <c r="J53" s="5"/>
      <c r="K53" s="5"/>
      <c r="L53" s="5"/>
      <c r="M53" s="5"/>
    </row>
    <row r="54" spans="1:13" x14ac:dyDescent="0.25">
      <c r="A54" s="70" t="s">
        <v>377</v>
      </c>
      <c r="C54" s="27">
        <f t="shared" ref="C54:M54" si="19">-C20+C48</f>
        <v>-2633563.0991073363</v>
      </c>
      <c r="D54" s="27">
        <f t="shared" si="19"/>
        <v>0</v>
      </c>
      <c r="E54" s="27">
        <f t="shared" si="19"/>
        <v>4.1909515857696534E-10</v>
      </c>
      <c r="F54" s="27">
        <f t="shared" si="19"/>
        <v>0</v>
      </c>
      <c r="G54" s="27">
        <f t="shared" si="19"/>
        <v>2.0954757928848267E-10</v>
      </c>
      <c r="H54" s="27">
        <f t="shared" si="19"/>
        <v>71570.164716458487</v>
      </c>
      <c r="I54" s="27">
        <f t="shared" si="19"/>
        <v>434571.34944569936</v>
      </c>
      <c r="J54" s="27">
        <f t="shared" si="19"/>
        <v>430204.60023369524</v>
      </c>
      <c r="K54" s="27">
        <f t="shared" si="19"/>
        <v>441404.93533843319</v>
      </c>
      <c r="L54" s="27">
        <f t="shared" si="19"/>
        <v>461072.62681753375</v>
      </c>
      <c r="M54" s="27">
        <f t="shared" si="19"/>
        <v>9985558.7501067296</v>
      </c>
    </row>
    <row r="55" spans="1:13" x14ac:dyDescent="0.25">
      <c r="A55" s="70" t="s">
        <v>378</v>
      </c>
      <c r="C55" s="27">
        <f t="shared" ref="C55:M55" si="20">-C21+C49</f>
        <v>-292618.12212303729</v>
      </c>
      <c r="D55" s="27">
        <f t="shared" si="20"/>
        <v>0</v>
      </c>
      <c r="E55" s="27">
        <f t="shared" si="20"/>
        <v>4.6566128730773915E-11</v>
      </c>
      <c r="F55" s="27">
        <f t="shared" si="20"/>
        <v>0</v>
      </c>
      <c r="G55" s="27">
        <f t="shared" si="20"/>
        <v>2.3283064365386958E-11</v>
      </c>
      <c r="H55" s="27">
        <f t="shared" si="20"/>
        <v>7952.2405240509406</v>
      </c>
      <c r="I55" s="27">
        <f t="shared" si="20"/>
        <v>48285.705493966583</v>
      </c>
      <c r="J55" s="27">
        <f t="shared" si="20"/>
        <v>47800.511137077236</v>
      </c>
      <c r="K55" s="27">
        <f t="shared" si="20"/>
        <v>49044.992815381454</v>
      </c>
      <c r="L55" s="27">
        <f t="shared" si="20"/>
        <v>51230.291868614848</v>
      </c>
      <c r="M55" s="27">
        <f t="shared" si="20"/>
        <v>3507234.7282805564</v>
      </c>
    </row>
    <row r="57" spans="1:13" x14ac:dyDescent="0.25">
      <c r="A57" s="5" t="s">
        <v>379</v>
      </c>
      <c r="B57" s="5"/>
      <c r="C57" s="5"/>
      <c r="D57" s="5"/>
      <c r="E57" s="5"/>
      <c r="F57" s="5"/>
      <c r="G57" s="5"/>
      <c r="H57" s="5"/>
      <c r="I57" s="5"/>
      <c r="J57" s="5"/>
      <c r="K57" s="5"/>
      <c r="L57" s="5"/>
      <c r="M57" s="5"/>
    </row>
    <row r="58" spans="1:13" x14ac:dyDescent="0.25">
      <c r="A58" s="6" t="s">
        <v>63</v>
      </c>
      <c r="C58" s="26">
        <f t="shared" ref="C58:M58" si="21">C48</f>
        <v>0</v>
      </c>
      <c r="D58" s="26">
        <f t="shared" si="21"/>
        <v>0</v>
      </c>
      <c r="E58" s="26">
        <f t="shared" si="21"/>
        <v>4.1909515857696534E-10</v>
      </c>
      <c r="F58" s="26">
        <f t="shared" si="21"/>
        <v>0</v>
      </c>
      <c r="G58" s="26">
        <f t="shared" si="21"/>
        <v>2.0954757928848267E-10</v>
      </c>
      <c r="H58" s="26">
        <f t="shared" si="21"/>
        <v>71570.164716458487</v>
      </c>
      <c r="I58" s="26">
        <f t="shared" si="21"/>
        <v>434571.34944569936</v>
      </c>
      <c r="J58" s="26">
        <f t="shared" si="21"/>
        <v>430204.60023369524</v>
      </c>
      <c r="K58" s="26">
        <f t="shared" si="21"/>
        <v>441404.93533843319</v>
      </c>
      <c r="L58" s="26">
        <f t="shared" si="21"/>
        <v>461072.62681753375</v>
      </c>
      <c r="M58" s="26">
        <f t="shared" si="21"/>
        <v>9985558.7501067296</v>
      </c>
    </row>
    <row r="59" spans="1:13" x14ac:dyDescent="0.25">
      <c r="A59" s="6" t="s">
        <v>380</v>
      </c>
      <c r="C59" s="28">
        <f t="shared" ref="C59:M59" si="22">IFERROR(C48/$C$66,0)</f>
        <v>0</v>
      </c>
      <c r="D59" s="28">
        <f t="shared" si="22"/>
        <v>0</v>
      </c>
      <c r="E59" s="28">
        <f t="shared" si="22"/>
        <v>1.5913617513816944E-16</v>
      </c>
      <c r="F59" s="28">
        <f t="shared" si="22"/>
        <v>0</v>
      </c>
      <c r="G59" s="28">
        <f t="shared" si="22"/>
        <v>7.9568087569084719E-17</v>
      </c>
      <c r="H59" s="28">
        <f t="shared" si="22"/>
        <v>2.7176172365385005E-2</v>
      </c>
      <c r="I59" s="28">
        <f t="shared" si="22"/>
        <v>0.1650126969021552</v>
      </c>
      <c r="J59" s="28">
        <f t="shared" si="22"/>
        <v>0.16335458238290015</v>
      </c>
      <c r="K59" s="28">
        <f t="shared" si="22"/>
        <v>0.16760750311547512</v>
      </c>
      <c r="L59" s="28">
        <f t="shared" si="22"/>
        <v>0.17507559510300602</v>
      </c>
      <c r="M59" s="28">
        <f t="shared" si="22"/>
        <v>3.7916535030018461</v>
      </c>
    </row>
    <row r="60" spans="1:13" x14ac:dyDescent="0.25">
      <c r="A60" s="6" t="s">
        <v>381</v>
      </c>
      <c r="C60" s="26">
        <f>SUM($C48:C48)</f>
        <v>0</v>
      </c>
      <c r="D60" s="26">
        <f>SUM($C48:D48)</f>
        <v>0</v>
      </c>
      <c r="E60" s="26">
        <f>SUM($C48:E48)</f>
        <v>4.1909515857696534E-10</v>
      </c>
      <c r="F60" s="26">
        <f>SUM($C48:F48)</f>
        <v>4.1909515857696534E-10</v>
      </c>
      <c r="G60" s="26">
        <f>SUM($C48:G48)</f>
        <v>6.2864273786544804E-10</v>
      </c>
      <c r="H60" s="26">
        <f>SUM($C48:H48)</f>
        <v>71570.164716459112</v>
      </c>
      <c r="I60" s="26">
        <f>SUM($C48:I48)</f>
        <v>506141.51416215848</v>
      </c>
      <c r="J60" s="26">
        <f>SUM($C48:J48)</f>
        <v>936346.11439585371</v>
      </c>
      <c r="K60" s="26">
        <f>SUM($C48:K48)</f>
        <v>1377751.049734287</v>
      </c>
      <c r="L60" s="26">
        <f>SUM($C48:L48)</f>
        <v>1838823.6765518207</v>
      </c>
      <c r="M60" s="26">
        <f>SUM($C48:M48)</f>
        <v>11824382.42665855</v>
      </c>
    </row>
    <row r="61" spans="1:13" x14ac:dyDescent="0.25">
      <c r="A61" s="6" t="s">
        <v>382</v>
      </c>
      <c r="C61" s="28">
        <f>IFERROR(MIN(1,MAX(0,(SUM($C27:C27)-SUM($C26:C26))*(1-$B$4))/$C$66),0)</f>
        <v>0</v>
      </c>
      <c r="D61" s="28">
        <f>IFERROR(MIN(1,MAX(0,(SUM($C27:D27)-SUM($C26:D26))*(1-$B$4))/$C$66),0)</f>
        <v>0</v>
      </c>
      <c r="E61" s="28">
        <f>IFERROR(MIN(1,MAX(0,(SUM($C27:E27)-SUM($C26:E26))*(1-$B$4))/$C$66),0)</f>
        <v>0</v>
      </c>
      <c r="F61" s="28">
        <f>IFERROR(MIN(1,MAX(0,(SUM($C27:F27)-SUM($C26:F26))*(1-$B$4))/$C$66),0)</f>
        <v>0</v>
      </c>
      <c r="G61" s="28">
        <f>IFERROR(MIN(1,MAX(0,(SUM($C27:G27)-SUM($C26:G26))*(1-$B$4))/$C$66),0)</f>
        <v>0</v>
      </c>
      <c r="H61" s="28">
        <f>IFERROR(MIN(1,MAX(0,(SUM($C27:H27)-SUM($C26:H26))*(1-$B$4))/$C$66),0)</f>
        <v>0</v>
      </c>
      <c r="I61" s="28">
        <f>IFERROR(MIN(1,MAX(0,(SUM($C27:I27)-SUM($C26:I26))*(1-$B$4))/$C$66),0)</f>
        <v>0</v>
      </c>
      <c r="J61" s="28">
        <f>IFERROR(MIN(1,MAX(0,(SUM($C27:J27)-SUM($C26:J26))*(1-$B$4))/$C$66),0)</f>
        <v>0</v>
      </c>
      <c r="K61" s="28">
        <f>IFERROR(MIN(1,MAX(0,(SUM($C27:K27)-SUM($C26:K26))*(1-$B$4))/$C$66),0)</f>
        <v>0</v>
      </c>
      <c r="L61" s="28">
        <f>IFERROR(MIN(1,MAX(0,(SUM($C27:L27)-SUM($C26:L26))*(1-$B$4))/$C$66),0)</f>
        <v>0</v>
      </c>
      <c r="M61" s="28">
        <f>IFERROR(MIN(1,MAX(0,(SUM($C27:M27)-SUM($C26:M26))*(1-$B$4))/$C$66),0)</f>
        <v>1</v>
      </c>
    </row>
    <row r="62" spans="1:13" x14ac:dyDescent="0.25">
      <c r="A62" s="6" t="s">
        <v>383</v>
      </c>
      <c r="C62" s="26">
        <f>MIN(SUM($C26:C26),SUM($C27:C27))*(1-$B$4)</f>
        <v>0</v>
      </c>
      <c r="D62" s="26">
        <f>MIN(SUM($C26:D26),SUM($C27:D27))*(1-$B$4)</f>
        <v>0</v>
      </c>
      <c r="E62" s="26">
        <f>MIN(SUM($C26:E26),SUM($C27:E27))*(1-$B$4)</f>
        <v>4.1909515857696534E-10</v>
      </c>
      <c r="F62" s="26">
        <f>MIN(SUM($C26:F26),SUM($C27:F27))*(1-$B$4)</f>
        <v>4.1909515857696534E-10</v>
      </c>
      <c r="G62" s="26">
        <f>MIN(SUM($C26:G26),SUM($C27:G27))*(1-$B$4)</f>
        <v>6.2864273786544804E-10</v>
      </c>
      <c r="H62" s="26">
        <f>MIN(SUM($C26:H26),SUM($C27:H27))*(1-$B$4)</f>
        <v>71570.164716459112</v>
      </c>
      <c r="I62" s="26">
        <f>MIN(SUM($C26:I26),SUM($C27:I27))*(1-$B$4)</f>
        <v>506141.51416215848</v>
      </c>
      <c r="J62" s="26">
        <f>MIN(SUM($C26:J26),SUM($C27:J27))*(1-$B$4)</f>
        <v>936346.11439585371</v>
      </c>
      <c r="K62" s="26">
        <f>MIN(SUM($C26:K26),SUM($C27:K27))*(1-$B$4)</f>
        <v>1377751.049734287</v>
      </c>
      <c r="L62" s="26">
        <f>MIN(SUM($C26:L26),SUM($C27:L27))*(1-$B$4)</f>
        <v>1838823.6765518209</v>
      </c>
      <c r="M62" s="26">
        <f>MIN(SUM($C26:M26),SUM($C27:M27))*(1-$B$4)</f>
        <v>2639789.1573589579</v>
      </c>
    </row>
    <row r="63" spans="1:13" x14ac:dyDescent="0.25">
      <c r="A63" s="6" t="s">
        <v>384</v>
      </c>
      <c r="C63" s="26">
        <f t="shared" ref="C63:M63" si="23">C49</f>
        <v>0</v>
      </c>
      <c r="D63" s="26">
        <f t="shared" si="23"/>
        <v>0</v>
      </c>
      <c r="E63" s="26">
        <f t="shared" si="23"/>
        <v>4.6566128730773915E-11</v>
      </c>
      <c r="F63" s="26">
        <f t="shared" si="23"/>
        <v>0</v>
      </c>
      <c r="G63" s="26">
        <f t="shared" si="23"/>
        <v>2.3283064365386958E-11</v>
      </c>
      <c r="H63" s="26">
        <f t="shared" si="23"/>
        <v>7952.2405240509406</v>
      </c>
      <c r="I63" s="26">
        <f t="shared" si="23"/>
        <v>48285.705493966583</v>
      </c>
      <c r="J63" s="26">
        <f t="shared" si="23"/>
        <v>47800.511137077236</v>
      </c>
      <c r="K63" s="26">
        <f t="shared" si="23"/>
        <v>49044.992815381454</v>
      </c>
      <c r="L63" s="26">
        <f t="shared" si="23"/>
        <v>51230.291868614848</v>
      </c>
      <c r="M63" s="26">
        <f t="shared" si="23"/>
        <v>3507234.7282805564</v>
      </c>
    </row>
    <row r="64" spans="1:13" x14ac:dyDescent="0.25">
      <c r="A64" s="5" t="s">
        <v>385</v>
      </c>
      <c r="B64" s="5"/>
      <c r="C64" s="5"/>
      <c r="D64" s="5"/>
      <c r="E64" s="5"/>
      <c r="F64" s="5"/>
      <c r="G64" s="5"/>
      <c r="H64" s="5"/>
      <c r="I64" s="5"/>
      <c r="J64" s="5"/>
      <c r="K64" s="5"/>
      <c r="L64" s="5"/>
      <c r="M64" s="5"/>
    </row>
    <row r="65" spans="1:5" x14ac:dyDescent="0.25">
      <c r="C65" s="25" t="s">
        <v>386</v>
      </c>
      <c r="D65" s="25" t="s">
        <v>387</v>
      </c>
      <c r="E65" s="25" t="s">
        <v>388</v>
      </c>
    </row>
    <row r="66" spans="1:5" x14ac:dyDescent="0.25">
      <c r="A66" s="6" t="s">
        <v>389</v>
      </c>
      <c r="C66" s="26">
        <f>SUM(C20:M20)</f>
        <v>2633563.0991073363</v>
      </c>
      <c r="D66" s="26">
        <f>SUM(C21:M21)</f>
        <v>292618.12212303729</v>
      </c>
      <c r="E66" s="26">
        <f>C66+D66</f>
        <v>2926181.2212303737</v>
      </c>
    </row>
    <row r="67" spans="1:5" x14ac:dyDescent="0.25">
      <c r="A67" s="6" t="s">
        <v>390</v>
      </c>
      <c r="C67" s="26">
        <f>SUM(C48:M48)</f>
        <v>11824382.42665855</v>
      </c>
      <c r="D67" s="26">
        <f>SUM(C49:M49)</f>
        <v>3711548.4701196477</v>
      </c>
      <c r="E67" s="26">
        <f>C67+D67</f>
        <v>15535930.896778198</v>
      </c>
    </row>
    <row r="68" spans="1:5" x14ac:dyDescent="0.25">
      <c r="A68" s="6" t="s">
        <v>391</v>
      </c>
      <c r="C68" s="26">
        <f>C67-C66</f>
        <v>9190819.327551214</v>
      </c>
      <c r="D68" s="26">
        <f>D67-D66</f>
        <v>3418930.3479966102</v>
      </c>
      <c r="E68" s="26">
        <f>C68+D68</f>
        <v>12609749.675547823</v>
      </c>
    </row>
    <row r="69" spans="1:5" x14ac:dyDescent="0.25">
      <c r="A69" s="14" t="s">
        <v>392</v>
      </c>
      <c r="C69" s="77">
        <f>IFERROR(C67/C66,0)</f>
        <v>4.4898800528707676</v>
      </c>
      <c r="D69" s="77">
        <f>IFERROR(D67/D66,0)</f>
        <v>12.683932366154174</v>
      </c>
      <c r="E69" s="77">
        <f>IFERROR(E67/E66,0)</f>
        <v>5.3092852841991078</v>
      </c>
    </row>
    <row r="70" spans="1:5" x14ac:dyDescent="0.25">
      <c r="A70" s="14" t="s">
        <v>393</v>
      </c>
      <c r="C70" s="72">
        <f>IFERROR(IRR(C54:M54),0)</f>
        <v>0.17127873288707263</v>
      </c>
      <c r="D70" s="72">
        <f>IFERROR(IRR(C55:M55),0)</f>
        <v>0.2964706454638304</v>
      </c>
      <c r="E70" s="72">
        <f>IFERROR(IRR('4. Annual &amp; Returns'!C39:M39),0)</f>
        <v>0.24808214575667797</v>
      </c>
    </row>
    <row r="71" spans="1:5" x14ac:dyDescent="0.25">
      <c r="A71" s="6" t="s">
        <v>10</v>
      </c>
      <c r="C71" s="28">
        <f>IFERROR(AVERAGE(D48:L48)/C66,0)</f>
        <v>7.7580727763213522E-2</v>
      </c>
      <c r="D71" s="28">
        <f>IFERROR(AVERAGE(D49:L49)/D66,0)</f>
        <v>7.7580727763213522E-2</v>
      </c>
      <c r="E71" s="28">
        <f>IFERROR((C71*C66+D71*D66)/E66,0)</f>
        <v>7.7580727763213522E-2</v>
      </c>
    </row>
    <row r="73" spans="1:5" x14ac:dyDescent="0.25">
      <c r="A73" s="14" t="s">
        <v>394</v>
      </c>
      <c r="C73" s="69">
        <f>SUM(C50:M50)</f>
        <v>2397728.2004909199</v>
      </c>
    </row>
    <row r="74" spans="1:5" x14ac:dyDescent="0.25">
      <c r="A74" s="6" t="s">
        <v>395</v>
      </c>
      <c r="C74" s="26">
        <f>-SUM('2. Monthly Engine'!$C$59:$EE$59)-SUM('2. Monthly Engine'!$C$60:$EE$60)-SUM('2. Monthly Engine'!$C$87:$EE$87)</f>
        <v>766815.62624437886</v>
      </c>
    </row>
    <row r="75" spans="1:5" x14ac:dyDescent="0.25">
      <c r="A75" s="14" t="s">
        <v>396</v>
      </c>
      <c r="C75" s="69">
        <f>C74+D68</f>
        <v>4185745.974240989</v>
      </c>
    </row>
    <row r="77" spans="1:5" x14ac:dyDescent="0.25">
      <c r="A77" s="30" t="s">
        <v>397</v>
      </c>
    </row>
  </sheetData>
  <pageMargins left="0.75" right="0.75" top="1" bottom="1"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M64"/>
  <sheetViews>
    <sheetView zoomScaleNormal="100" workbookViewId="0">
      <pane xSplit="2" ySplit="16" topLeftCell="C29" activePane="bottomRight" state="frozen"/>
      <selection pane="topRight" activeCell="C1" sqref="C1"/>
      <selection pane="bottomLeft" activeCell="A17" sqref="A17"/>
      <selection pane="bottomRight" activeCell="H27" sqref="H27"/>
    </sheetView>
  </sheetViews>
  <sheetFormatPr defaultColWidth="8.7109375" defaultRowHeight="15" x14ac:dyDescent="0.25"/>
  <cols>
    <col min="1" max="1" width="46" customWidth="1"/>
    <col min="2" max="2" width="15" customWidth="1"/>
    <col min="3" max="13" width="14" customWidth="1"/>
  </cols>
  <sheetData>
    <row r="1" spans="1:13" ht="24" customHeight="1" x14ac:dyDescent="0.25">
      <c r="A1" s="2" t="s">
        <v>398</v>
      </c>
      <c r="B1" s="2"/>
      <c r="C1" s="2"/>
      <c r="D1" s="2"/>
      <c r="E1" s="2"/>
      <c r="F1" s="2"/>
      <c r="G1" s="2"/>
      <c r="H1" s="2"/>
      <c r="I1" s="2"/>
      <c r="J1" s="2"/>
      <c r="K1" s="2"/>
      <c r="L1" s="2"/>
      <c r="M1" s="2"/>
    </row>
    <row r="3" spans="1:13" x14ac:dyDescent="0.25">
      <c r="A3" s="5" t="s">
        <v>399</v>
      </c>
      <c r="B3" s="5"/>
      <c r="C3" s="5"/>
      <c r="D3" s="5"/>
      <c r="E3" s="5"/>
      <c r="F3" s="5"/>
      <c r="G3" s="5"/>
      <c r="H3" s="5"/>
      <c r="I3" s="5"/>
      <c r="J3" s="5"/>
      <c r="K3" s="5"/>
      <c r="L3" s="5"/>
      <c r="M3" s="5"/>
    </row>
    <row r="4" spans="1:13" ht="26.25" x14ac:dyDescent="0.25">
      <c r="C4" s="78" t="s">
        <v>400</v>
      </c>
      <c r="D4" s="78" t="s">
        <v>401</v>
      </c>
    </row>
    <row r="5" spans="1:13" x14ac:dyDescent="0.25">
      <c r="A5" s="6" t="s">
        <v>105</v>
      </c>
      <c r="C5" s="66">
        <f>IF('1. Inputs'!$B18=0,999,ROUNDUP('1. Inputs'!$G18/12,0))</f>
        <v>2</v>
      </c>
      <c r="D5" s="26">
        <f>IF('1. Inputs'!$B18=0,0,('1. Inputs'!$K18-'1. Inputs'!$C18)*(1+'1. Inputs'!$B$86))</f>
        <v>4377912</v>
      </c>
    </row>
    <row r="6" spans="1:13" x14ac:dyDescent="0.25">
      <c r="A6" s="6" t="s">
        <v>106</v>
      </c>
      <c r="C6" s="66">
        <f>IF('1. Inputs'!$B19=0,999,ROUNDUP('1. Inputs'!$G19/12,0))</f>
        <v>3</v>
      </c>
      <c r="D6" s="26">
        <f>IF('1. Inputs'!$B19=0,0,('1. Inputs'!$K19-'1. Inputs'!$C19)*(1+'1. Inputs'!$B$86))</f>
        <v>3469992.7499999995</v>
      </c>
    </row>
    <row r="7" spans="1:13" x14ac:dyDescent="0.25">
      <c r="A7" s="6" t="s">
        <v>107</v>
      </c>
      <c r="C7" s="66">
        <f>IF('1. Inputs'!$B20=0,999,ROUNDUP('1. Inputs'!$G20/12,0))</f>
        <v>5</v>
      </c>
      <c r="D7" s="26">
        <f>IF('1. Inputs'!$B20=0,0,('1. Inputs'!$K20-'1. Inputs'!$C20)*(1+'1. Inputs'!$B$86))</f>
        <v>3693863.2499999995</v>
      </c>
    </row>
    <row r="8" spans="1:13" x14ac:dyDescent="0.25">
      <c r="A8" s="14" t="s">
        <v>402</v>
      </c>
      <c r="D8" s="69">
        <f>SUM(D5:D7)</f>
        <v>11541768</v>
      </c>
    </row>
    <row r="9" spans="1:13" x14ac:dyDescent="0.25">
      <c r="A9" s="6" t="s">
        <v>403</v>
      </c>
      <c r="D9" s="26">
        <f>D8*'1. Inputs'!$B$97</f>
        <v>2308353.6</v>
      </c>
    </row>
    <row r="10" spans="1:13" x14ac:dyDescent="0.25">
      <c r="A10" s="6" t="s">
        <v>404</v>
      </c>
      <c r="D10" s="26">
        <f>D8*'1. Inputs'!$B$98</f>
        <v>2308353.6</v>
      </c>
    </row>
    <row r="11" spans="1:13" x14ac:dyDescent="0.25">
      <c r="A11" s="6" t="s">
        <v>405</v>
      </c>
      <c r="D11" s="26">
        <f>D8*'1. Inputs'!$B$99</f>
        <v>6925060.8000000007</v>
      </c>
    </row>
    <row r="12" spans="1:13" x14ac:dyDescent="0.25">
      <c r="A12" s="6" t="s">
        <v>406</v>
      </c>
      <c r="D12" s="26">
        <f>'1. Inputs'!$C$21</f>
        <v>1500000</v>
      </c>
    </row>
    <row r="13" spans="1:13" x14ac:dyDescent="0.25">
      <c r="A13" s="14" t="s">
        <v>407</v>
      </c>
      <c r="D13" s="69">
        <f>D8+D12</f>
        <v>13041768</v>
      </c>
    </row>
    <row r="15" spans="1:13" x14ac:dyDescent="0.25">
      <c r="A15" s="5" t="s">
        <v>408</v>
      </c>
      <c r="B15" s="5"/>
      <c r="C15" s="5"/>
      <c r="D15" s="5"/>
      <c r="E15" s="5"/>
      <c r="F15" s="5"/>
      <c r="G15" s="5"/>
      <c r="H15" s="5"/>
      <c r="I15" s="5"/>
      <c r="J15" s="5"/>
      <c r="K15" s="5"/>
      <c r="L15" s="5"/>
      <c r="M15" s="5"/>
    </row>
    <row r="16" spans="1:13" x14ac:dyDescent="0.25">
      <c r="A16" s="24" t="s">
        <v>50</v>
      </c>
      <c r="C16" s="79">
        <v>0</v>
      </c>
      <c r="D16" s="79">
        <v>1</v>
      </c>
      <c r="E16" s="79">
        <v>2</v>
      </c>
      <c r="F16" s="79">
        <v>3</v>
      </c>
      <c r="G16" s="79">
        <v>4</v>
      </c>
      <c r="H16" s="79">
        <v>5</v>
      </c>
      <c r="I16" s="79">
        <v>6</v>
      </c>
      <c r="J16" s="79">
        <v>7</v>
      </c>
      <c r="K16" s="79">
        <v>8</v>
      </c>
      <c r="L16" s="79">
        <v>9</v>
      </c>
      <c r="M16" s="79">
        <v>10</v>
      </c>
    </row>
    <row r="17" spans="1:13" x14ac:dyDescent="0.25">
      <c r="A17" s="6" t="s">
        <v>409</v>
      </c>
      <c r="C17" s="26">
        <f>SUMPRODUCT(($C$5:$C$7=C$16)*$D$5:$D$7)*('1. Inputs'!$B$97+'1. Inputs'!$B$98)*'1. Inputs'!$B$100</f>
        <v>0</v>
      </c>
      <c r="D17" s="26">
        <f>SUMPRODUCT(($C$5:$C$7=D$16)*$D$5:$D$7)*('1. Inputs'!$B$97+'1. Inputs'!$B$98)*'1. Inputs'!$B$100</f>
        <v>0</v>
      </c>
      <c r="E17" s="26">
        <f>SUMPRODUCT(($C$5:$C$7=E$16)*$D$5:$D$7)*('1. Inputs'!$B$97+'1. Inputs'!$B$98)*'1. Inputs'!$B$100</f>
        <v>1751164.8</v>
      </c>
      <c r="F17" s="26">
        <f>SUMPRODUCT(($C$5:$C$7=F$16)*$D$5:$D$7)*('1. Inputs'!$B$97+'1. Inputs'!$B$98)*'1. Inputs'!$B$100</f>
        <v>1387997.0999999999</v>
      </c>
      <c r="G17" s="26">
        <f>SUMPRODUCT(($C$5:$C$7=G$16)*$D$5:$D$7)*('1. Inputs'!$B$97+'1. Inputs'!$B$98)*'1. Inputs'!$B$100</f>
        <v>0</v>
      </c>
      <c r="H17" s="26">
        <f>SUMPRODUCT(($C$5:$C$7=H$16)*$D$5:$D$7)*('1. Inputs'!$B$97+'1. Inputs'!$B$98)*'1. Inputs'!$B$100</f>
        <v>1477545.2999999998</v>
      </c>
      <c r="I17" s="26">
        <f>SUMPRODUCT(($C$5:$C$7=I$16)*$D$5:$D$7)*('1. Inputs'!$B$97+'1. Inputs'!$B$98)*'1. Inputs'!$B$100</f>
        <v>0</v>
      </c>
      <c r="J17" s="26">
        <f>SUMPRODUCT(($C$5:$C$7=J$16)*$D$5:$D$7)*('1. Inputs'!$B$97+'1. Inputs'!$B$98)*'1. Inputs'!$B$100</f>
        <v>0</v>
      </c>
      <c r="K17" s="26">
        <f>SUMPRODUCT(($C$5:$C$7=K$16)*$D$5:$D$7)*('1. Inputs'!$B$97+'1. Inputs'!$B$98)*'1. Inputs'!$B$100</f>
        <v>0</v>
      </c>
      <c r="L17" s="26">
        <f>SUMPRODUCT(($C$5:$C$7=L$16)*$D$5:$D$7)*('1. Inputs'!$B$97+'1. Inputs'!$B$98)*'1. Inputs'!$B$100</f>
        <v>0</v>
      </c>
      <c r="M17" s="26">
        <f>SUMPRODUCT(($C$5:$C$7=M$16)*$D$5:$D$7)*('1. Inputs'!$B$97+'1. Inputs'!$B$98)*'1. Inputs'!$B$100</f>
        <v>0</v>
      </c>
    </row>
    <row r="18" spans="1:13" x14ac:dyDescent="0.25">
      <c r="A18" s="6" t="s">
        <v>410</v>
      </c>
      <c r="C18" s="26">
        <f>SUMPRODUCT(($C$5:$C$7&lt;=C$16)*($C$5:$C$7+5&gt;C$16)*$D$5:$D$7)*'1. Inputs'!$B$97*(1-'1. Inputs'!$B$100)/5</f>
        <v>0</v>
      </c>
      <c r="D18" s="26">
        <f>SUMPRODUCT(($C$5:$C$7&lt;=D$16)*($C$5:$C$7+5&gt;D$16)*$D$5:$D$7)*'1. Inputs'!$B$97*(1-'1. Inputs'!$B$100)/5</f>
        <v>0</v>
      </c>
      <c r="E18" s="26">
        <f>SUMPRODUCT(($C$5:$C$7&lt;=E$16)*($C$5:$C$7+5&gt;E$16)*$D$5:$D$7)*'1. Inputs'!$B$97*(1-'1. Inputs'!$B$100)/5</f>
        <v>0</v>
      </c>
      <c r="F18" s="26">
        <f>SUMPRODUCT(($C$5:$C$7&lt;=F$16)*($C$5:$C$7+5&gt;F$16)*$D$5:$D$7)*'1. Inputs'!$B$97*(1-'1. Inputs'!$B$100)/5</f>
        <v>0</v>
      </c>
      <c r="G18" s="26">
        <f>SUMPRODUCT(($C$5:$C$7&lt;=G$16)*($C$5:$C$7+5&gt;G$16)*$D$5:$D$7)*'1. Inputs'!$B$97*(1-'1. Inputs'!$B$100)/5</f>
        <v>0</v>
      </c>
      <c r="H18" s="26">
        <f>SUMPRODUCT(($C$5:$C$7&lt;=H$16)*($C$5:$C$7+5&gt;H$16)*$D$5:$D$7)*'1. Inputs'!$B$97*(1-'1. Inputs'!$B$100)/5</f>
        <v>0</v>
      </c>
      <c r="I18" s="26">
        <f>SUMPRODUCT(($C$5:$C$7&lt;=I$16)*($C$5:$C$7+5&gt;I$16)*$D$5:$D$7)*'1. Inputs'!$B$97*(1-'1. Inputs'!$B$100)/5</f>
        <v>0</v>
      </c>
      <c r="J18" s="26">
        <f>SUMPRODUCT(($C$5:$C$7&lt;=J$16)*($C$5:$C$7+5&gt;J$16)*$D$5:$D$7)*'1. Inputs'!$B$97*(1-'1. Inputs'!$B$100)/5</f>
        <v>0</v>
      </c>
      <c r="K18" s="26">
        <f>SUMPRODUCT(($C$5:$C$7&lt;=K$16)*($C$5:$C$7+5&gt;K$16)*$D$5:$D$7)*'1. Inputs'!$B$97*(1-'1. Inputs'!$B$100)/5</f>
        <v>0</v>
      </c>
      <c r="L18" s="26">
        <f>SUMPRODUCT(($C$5:$C$7&lt;=L$16)*($C$5:$C$7+5&gt;L$16)*$D$5:$D$7)*'1. Inputs'!$B$97*(1-'1. Inputs'!$B$100)/5</f>
        <v>0</v>
      </c>
      <c r="M18" s="26">
        <f>SUMPRODUCT(($C$5:$C$7&lt;=M$16)*($C$5:$C$7+5&gt;M$16)*$D$5:$D$7)*'1. Inputs'!$B$97*(1-'1. Inputs'!$B$100)/5</f>
        <v>0</v>
      </c>
    </row>
    <row r="19" spans="1:13" x14ac:dyDescent="0.25">
      <c r="A19" s="6" t="s">
        <v>411</v>
      </c>
      <c r="C19" s="26">
        <f>SUMPRODUCT(($C$5:$C$7&lt;=C$16)*($C$5:$C$7+15&gt;C$16)*$D$5:$D$7)*'1. Inputs'!$B$98*(1-'1. Inputs'!$B$100)/15</f>
        <v>0</v>
      </c>
      <c r="D19" s="26">
        <f>SUMPRODUCT(($C$5:$C$7&lt;=D$16)*($C$5:$C$7+15&gt;D$16)*$D$5:$D$7)*'1. Inputs'!$B$98*(1-'1. Inputs'!$B$100)/15</f>
        <v>0</v>
      </c>
      <c r="E19" s="26">
        <f>SUMPRODUCT(($C$5:$C$7&lt;=E$16)*($C$5:$C$7+15&gt;E$16)*$D$5:$D$7)*'1. Inputs'!$B$98*(1-'1. Inputs'!$B$100)/15</f>
        <v>0</v>
      </c>
      <c r="F19" s="26">
        <f>SUMPRODUCT(($C$5:$C$7&lt;=F$16)*($C$5:$C$7+15&gt;F$16)*$D$5:$D$7)*'1. Inputs'!$B$98*(1-'1. Inputs'!$B$100)/15</f>
        <v>0</v>
      </c>
      <c r="G19" s="26">
        <f>SUMPRODUCT(($C$5:$C$7&lt;=G$16)*($C$5:$C$7+15&gt;G$16)*$D$5:$D$7)*'1. Inputs'!$B$98*(1-'1. Inputs'!$B$100)/15</f>
        <v>0</v>
      </c>
      <c r="H19" s="26">
        <f>SUMPRODUCT(($C$5:$C$7&lt;=H$16)*($C$5:$C$7+15&gt;H$16)*$D$5:$D$7)*'1. Inputs'!$B$98*(1-'1. Inputs'!$B$100)/15</f>
        <v>0</v>
      </c>
      <c r="I19" s="26">
        <f>SUMPRODUCT(($C$5:$C$7&lt;=I$16)*($C$5:$C$7+15&gt;I$16)*$D$5:$D$7)*'1. Inputs'!$B$98*(1-'1. Inputs'!$B$100)/15</f>
        <v>0</v>
      </c>
      <c r="J19" s="26">
        <f>SUMPRODUCT(($C$5:$C$7&lt;=J$16)*($C$5:$C$7+15&gt;J$16)*$D$5:$D$7)*'1. Inputs'!$B$98*(1-'1. Inputs'!$B$100)/15</f>
        <v>0</v>
      </c>
      <c r="K19" s="26">
        <f>SUMPRODUCT(($C$5:$C$7&lt;=K$16)*($C$5:$C$7+15&gt;K$16)*$D$5:$D$7)*'1. Inputs'!$B$98*(1-'1. Inputs'!$B$100)/15</f>
        <v>0</v>
      </c>
      <c r="L19" s="26">
        <f>SUMPRODUCT(($C$5:$C$7&lt;=L$16)*($C$5:$C$7+15&gt;L$16)*$D$5:$D$7)*'1. Inputs'!$B$98*(1-'1. Inputs'!$B$100)/15</f>
        <v>0</v>
      </c>
      <c r="M19" s="26">
        <f>SUMPRODUCT(($C$5:$C$7&lt;=M$16)*($C$5:$C$7+15&gt;M$16)*$D$5:$D$7)*'1. Inputs'!$B$98*(1-'1. Inputs'!$B$100)/15</f>
        <v>0</v>
      </c>
    </row>
    <row r="20" spans="1:13" x14ac:dyDescent="0.25">
      <c r="A20" s="6" t="s">
        <v>412</v>
      </c>
      <c r="C20" s="26">
        <f>SUMPRODUCT(($C$5:$C$7&lt;=C$16)*($C$5:$C$7+39&gt;C$16)*$D$5:$D$7)*'1. Inputs'!$B$99/39</f>
        <v>0</v>
      </c>
      <c r="D20" s="26">
        <f>SUMPRODUCT(($C$5:$C$7&lt;=D$16)*($C$5:$C$7+39&gt;D$16)*$D$5:$D$7)*'1. Inputs'!$B$99/39</f>
        <v>0</v>
      </c>
      <c r="E20" s="26">
        <f>SUMPRODUCT(($C$5:$C$7&lt;=E$16)*($C$5:$C$7+39&gt;E$16)*$D$5:$D$7)*'1. Inputs'!$B$99/39</f>
        <v>67352.492307692315</v>
      </c>
      <c r="F20" s="26">
        <f>SUMPRODUCT(($C$5:$C$7&lt;=F$16)*($C$5:$C$7+39&gt;F$16)*$D$5:$D$7)*'1. Inputs'!$B$99/39</f>
        <v>120736.99615384616</v>
      </c>
      <c r="G20" s="26">
        <f>SUMPRODUCT(($C$5:$C$7&lt;=G$16)*($C$5:$C$7+39&gt;G$16)*$D$5:$D$7)*'1. Inputs'!$B$99/39</f>
        <v>120736.99615384616</v>
      </c>
      <c r="H20" s="26">
        <f>SUMPRODUCT(($C$5:$C$7&lt;=H$16)*($C$5:$C$7+39&gt;H$16)*$D$5:$D$7)*'1. Inputs'!$B$99/39</f>
        <v>177565.66153846154</v>
      </c>
      <c r="I20" s="26">
        <f>SUMPRODUCT(($C$5:$C$7&lt;=I$16)*($C$5:$C$7+39&gt;I$16)*$D$5:$D$7)*'1. Inputs'!$B$99/39</f>
        <v>177565.66153846154</v>
      </c>
      <c r="J20" s="26">
        <f>SUMPRODUCT(($C$5:$C$7&lt;=J$16)*($C$5:$C$7+39&gt;J$16)*$D$5:$D$7)*'1. Inputs'!$B$99/39</f>
        <v>177565.66153846154</v>
      </c>
      <c r="K20" s="26">
        <f>SUMPRODUCT(($C$5:$C$7&lt;=K$16)*($C$5:$C$7+39&gt;K$16)*$D$5:$D$7)*'1. Inputs'!$B$99/39</f>
        <v>177565.66153846154</v>
      </c>
      <c r="L20" s="26">
        <f>SUMPRODUCT(($C$5:$C$7&lt;=L$16)*($C$5:$C$7+39&gt;L$16)*$D$5:$D$7)*'1. Inputs'!$B$99/39</f>
        <v>177565.66153846154</v>
      </c>
      <c r="M20" s="26">
        <f>SUMPRODUCT(($C$5:$C$7&lt;=M$16)*($C$5:$C$7+39&gt;M$16)*$D$5:$D$7)*'1. Inputs'!$B$99/39</f>
        <v>177565.66153846154</v>
      </c>
    </row>
    <row r="21" spans="1:13" x14ac:dyDescent="0.25">
      <c r="A21" s="70" t="s">
        <v>413</v>
      </c>
      <c r="C21" s="27">
        <f t="shared" ref="C21:M21" si="0">SUM(C17:C20)</f>
        <v>0</v>
      </c>
      <c r="D21" s="27">
        <f t="shared" si="0"/>
        <v>0</v>
      </c>
      <c r="E21" s="27">
        <f t="shared" si="0"/>
        <v>1818517.2923076923</v>
      </c>
      <c r="F21" s="27">
        <f t="shared" si="0"/>
        <v>1508734.096153846</v>
      </c>
      <c r="G21" s="27">
        <f t="shared" si="0"/>
        <v>120736.99615384616</v>
      </c>
      <c r="H21" s="27">
        <f t="shared" si="0"/>
        <v>1655110.9615384613</v>
      </c>
      <c r="I21" s="27">
        <f t="shared" si="0"/>
        <v>177565.66153846154</v>
      </c>
      <c r="J21" s="27">
        <f t="shared" si="0"/>
        <v>177565.66153846154</v>
      </c>
      <c r="K21" s="27">
        <f t="shared" si="0"/>
        <v>177565.66153846154</v>
      </c>
      <c r="L21" s="27">
        <f t="shared" si="0"/>
        <v>177565.66153846154</v>
      </c>
      <c r="M21" s="27">
        <f t="shared" si="0"/>
        <v>177565.66153846154</v>
      </c>
    </row>
    <row r="22" spans="1:13" x14ac:dyDescent="0.25">
      <c r="A22" s="6" t="s">
        <v>414</v>
      </c>
      <c r="C22" s="26">
        <f>SUM($C21:C21)</f>
        <v>0</v>
      </c>
      <c r="D22" s="26">
        <f>SUM($C21:D21)</f>
        <v>0</v>
      </c>
      <c r="E22" s="26">
        <f>SUM($C21:E21)</f>
        <v>1818517.2923076923</v>
      </c>
      <c r="F22" s="26">
        <f>SUM($C21:F21)</f>
        <v>3327251.3884615386</v>
      </c>
      <c r="G22" s="26">
        <f>SUM($C21:G21)</f>
        <v>3447988.384615385</v>
      </c>
      <c r="H22" s="26">
        <f>SUM($C21:H21)</f>
        <v>5103099.346153846</v>
      </c>
      <c r="I22" s="26">
        <f>SUM($C21:I21)</f>
        <v>5280665.0076923072</v>
      </c>
      <c r="J22" s="26">
        <f>SUM($C21:J21)</f>
        <v>5458230.6692307685</v>
      </c>
      <c r="K22" s="26">
        <f>SUM($C21:K21)</f>
        <v>5635796.3307692297</v>
      </c>
      <c r="L22" s="26">
        <f>SUM($C21:L21)</f>
        <v>5813361.9923076909</v>
      </c>
      <c r="M22" s="26">
        <f>SUM($C21:M21)</f>
        <v>5990927.6538461521</v>
      </c>
    </row>
    <row r="24" spans="1:13" x14ac:dyDescent="0.25">
      <c r="A24" s="5" t="s">
        <v>415</v>
      </c>
      <c r="B24" s="5"/>
      <c r="C24" s="5"/>
      <c r="D24" s="5"/>
      <c r="E24" s="5"/>
      <c r="F24" s="5"/>
      <c r="G24" s="5"/>
      <c r="H24" s="5"/>
      <c r="I24" s="5"/>
      <c r="J24" s="5"/>
      <c r="K24" s="5"/>
      <c r="L24" s="5"/>
      <c r="M24" s="5"/>
    </row>
    <row r="25" spans="1:13" x14ac:dyDescent="0.25">
      <c r="A25" s="6" t="s">
        <v>67</v>
      </c>
      <c r="C25" s="26">
        <f>'4. Annual &amp; Returns'!C24</f>
        <v>0</v>
      </c>
      <c r="D25" s="26">
        <f>'4. Annual &amp; Returns'!D24</f>
        <v>0</v>
      </c>
      <c r="E25" s="26">
        <f>'4. Annual &amp; Returns'!E24</f>
        <v>61768.845187870407</v>
      </c>
      <c r="F25" s="26">
        <f>'4. Annual &amp; Returns'!F24</f>
        <v>514812.65421964251</v>
      </c>
      <c r="G25" s="26">
        <f>'4. Annual &amp; Returns'!G24</f>
        <v>918239.37513609976</v>
      </c>
      <c r="H25" s="26">
        <f>'4. Annual &amp; Returns'!H24</f>
        <v>1167989.6900679588</v>
      </c>
      <c r="I25" s="26">
        <f>'4. Annual &amp; Returns'!I24</f>
        <v>1448737.8595140718</v>
      </c>
      <c r="J25" s="26">
        <f>'4. Annual &amp; Returns'!J24</f>
        <v>1492199.9952994941</v>
      </c>
      <c r="K25" s="26">
        <f>'4. Annual &amp; Returns'!K24</f>
        <v>1536965.9951584789</v>
      </c>
      <c r="L25" s="26">
        <f>'4. Annual &amp; Returns'!L24</f>
        <v>1583074.9750132335</v>
      </c>
      <c r="M25" s="26">
        <f>'4. Annual &amp; Returns'!M24</f>
        <v>1630567.2242636306</v>
      </c>
    </row>
    <row r="26" spans="1:13" x14ac:dyDescent="0.25">
      <c r="A26" s="6" t="s">
        <v>416</v>
      </c>
      <c r="C26" s="26">
        <f>-(SUMIFS('2. Monthly Engine'!$C$67:$EE$67,'2. Monthly Engine'!$C$3:$EE$3,0,'2. Monthly Engine'!$C$2:$EE$2,"&gt;"&amp;MIN('1. Inputs'!$G$18:$G$20))-SUMIFS('2. Monthly Engine'!$C$78:$EE$78,'2. Monthly Engine'!$C$3:$EE$3,0))</f>
        <v>0</v>
      </c>
      <c r="D26" s="26">
        <f>-(SUMIFS('2. Monthly Engine'!$C$67:$EE$67,'2. Monthly Engine'!$C$3:$EE$3,1,'2. Monthly Engine'!$C$2:$EE$2,"&gt;"&amp;MIN('1. Inputs'!$G$18:$G$20))-SUMIFS('2. Monthly Engine'!$C$78:$EE$78,'2. Monthly Engine'!$C$3:$EE$3,1))</f>
        <v>0</v>
      </c>
      <c r="E26" s="26">
        <f>-(SUMIFS('2. Monthly Engine'!$C$67:$EE$67,'2. Monthly Engine'!$C$3:$EE$3,2,'2. Monthly Engine'!$C$2:$EE$2,"&gt;"&amp;MIN('1. Inputs'!$G$18:$G$20))-SUMIFS('2. Monthly Engine'!$C$78:$EE$78,'2. Monthly Engine'!$C$3:$EE$3,2))</f>
        <v>-84269.531339711815</v>
      </c>
      <c r="F26" s="26">
        <f>-(SUMIFS('2. Monthly Engine'!$C$67:$EE$67,'2. Monthly Engine'!$C$3:$EE$3,3,'2. Monthly Engine'!$C$2:$EE$2,"&gt;"&amp;MIN('1. Inputs'!$G$18:$G$20))-SUMIFS('2. Monthly Engine'!$C$78:$EE$78,'2. Monthly Engine'!$C$3:$EE$3,3))</f>
        <v>-446840.97036301607</v>
      </c>
      <c r="G26" s="26">
        <f>-(SUMIFS('2. Monthly Engine'!$C$67:$EE$67,'2. Monthly Engine'!$C$3:$EE$3,4,'2. Monthly Engine'!$C$2:$EE$2,"&gt;"&amp;MIN('1. Inputs'!$G$18:$G$20))-SUMIFS('2. Monthly Engine'!$C$78:$EE$78,'2. Monthly Engine'!$C$3:$EE$3,4))</f>
        <v>-618155.54245824041</v>
      </c>
      <c r="H26" s="26">
        <f>-(SUMIFS('2. Monthly Engine'!$C$67:$EE$67,'2. Monthly Engine'!$C$3:$EE$3,5,'2. Monthly Engine'!$C$2:$EE$2,"&gt;"&amp;MIN('1. Inputs'!$G$18:$G$20))-SUMIFS('2. Monthly Engine'!$C$78:$EE$78,'2. Monthly Engine'!$C$3:$EE$3,5))</f>
        <v>-672584.17579462705</v>
      </c>
      <c r="I26" s="26">
        <f>-(SUMIFS('2. Monthly Engine'!$C$67:$EE$67,'2. Monthly Engine'!$C$3:$EE$3,6,'2. Monthly Engine'!$C$2:$EE$2,"&gt;"&amp;MIN('1. Inputs'!$G$18:$G$20))-SUMIFS('2. Monthly Engine'!$C$78:$EE$78,'2. Monthly Engine'!$C$3:$EE$3,6))</f>
        <v>-660622.98648733646</v>
      </c>
      <c r="J26" s="26">
        <f>-(SUMIFS('2. Monthly Engine'!$C$67:$EE$67,'2. Monthly Engine'!$C$3:$EE$3,7,'2. Monthly Engine'!$C$2:$EE$2,"&gt;"&amp;MIN('1. Inputs'!$G$18:$G$20))-SUMIFS('2. Monthly Engine'!$C$78:$EE$78,'2. Monthly Engine'!$C$3:$EE$3,7))</f>
        <v>-647892.43177895085</v>
      </c>
      <c r="K26" s="26">
        <f>-(SUMIFS('2. Monthly Engine'!$C$67:$EE$67,'2. Monthly Engine'!$C$3:$EE$3,8,'2. Monthly Engine'!$C$2:$EE$2,"&gt;"&amp;MIN('1. Inputs'!$G$18:$G$20))-SUMIFS('2. Monthly Engine'!$C$78:$EE$78,'2. Monthly Engine'!$C$3:$EE$3,8))</f>
        <v>-634343.02469077636</v>
      </c>
      <c r="L26" s="26">
        <f>-(SUMIFS('2. Monthly Engine'!$C$67:$EE$67,'2. Monthly Engine'!$C$3:$EE$3,9,'2. Monthly Engine'!$C$2:$EE$2,"&gt;"&amp;MIN('1. Inputs'!$G$18:$G$20))-SUMIFS('2. Monthly Engine'!$C$78:$EE$78,'2. Monthly Engine'!$C$3:$EE$3,9))</f>
        <v>-619922.09515185037</v>
      </c>
      <c r="M26" s="26">
        <f>-(SUMIFS('2. Monthly Engine'!$C$67:$EE$67,'2. Monthly Engine'!$C$3:$EE$3,10,'2. Monthly Engine'!$C$2:$EE$2,"&gt;"&amp;MIN('1. Inputs'!$G$18:$G$20))-SUMIFS('2. Monthly Engine'!$C$78:$EE$78,'2. Monthly Engine'!$C$3:$EE$3,10))</f>
        <v>-604573.58525667014</v>
      </c>
    </row>
    <row r="27" spans="1:13" x14ac:dyDescent="0.25">
      <c r="A27" s="6" t="s">
        <v>417</v>
      </c>
      <c r="C27" s="26">
        <f t="shared" ref="C27:M27" si="1">-C21</f>
        <v>0</v>
      </c>
      <c r="D27" s="26">
        <f t="shared" si="1"/>
        <v>0</v>
      </c>
      <c r="E27" s="26">
        <f t="shared" si="1"/>
        <v>-1818517.2923076923</v>
      </c>
      <c r="F27" s="26">
        <f t="shared" si="1"/>
        <v>-1508734.096153846</v>
      </c>
      <c r="G27" s="26">
        <f t="shared" si="1"/>
        <v>-120736.99615384616</v>
      </c>
      <c r="H27" s="26">
        <f t="shared" si="1"/>
        <v>-1655110.9615384613</v>
      </c>
      <c r="I27" s="26">
        <f t="shared" si="1"/>
        <v>-177565.66153846154</v>
      </c>
      <c r="J27" s="26">
        <f t="shared" si="1"/>
        <v>-177565.66153846154</v>
      </c>
      <c r="K27" s="26">
        <f t="shared" si="1"/>
        <v>-177565.66153846154</v>
      </c>
      <c r="L27" s="26">
        <f t="shared" si="1"/>
        <v>-177565.66153846154</v>
      </c>
      <c r="M27" s="26">
        <f t="shared" si="1"/>
        <v>-177565.66153846154</v>
      </c>
    </row>
    <row r="28" spans="1:13" x14ac:dyDescent="0.25">
      <c r="A28" s="6" t="s">
        <v>418</v>
      </c>
      <c r="C28" s="26">
        <f>SUMIFS('2. Monthly Engine'!$C$60:$EE$60,'2. Monthly Engine'!$C$3:$EE$3,0)</f>
        <v>0</v>
      </c>
      <c r="D28" s="26">
        <f>SUMIFS('2. Monthly Engine'!$C$60:$EE$60,'2. Monthly Engine'!$C$3:$EE$3,1)</f>
        <v>0</v>
      </c>
      <c r="E28" s="26">
        <f>SUMIFS('2. Monthly Engine'!$C$60:$EE$60,'2. Monthly Engine'!$C$3:$EE$3,2)</f>
        <v>-1047.1374539841786</v>
      </c>
      <c r="F28" s="26">
        <f>SUMIFS('2. Monthly Engine'!$C$60:$EE$60,'2. Monthly Engine'!$C$3:$EE$3,3)</f>
        <v>-6676.166118754245</v>
      </c>
      <c r="G28" s="26">
        <f>SUMIFS('2. Monthly Engine'!$C$60:$EE$60,'2. Monthly Engine'!$C$3:$EE$3,4)</f>
        <v>-11791.584096084545</v>
      </c>
      <c r="H28" s="26">
        <f>SUMIFS('2. Monthly Engine'!$C$60:$EE$60,'2. Monthly Engine'!$C$3:$EE$3,5)</f>
        <v>-15036.822433552554</v>
      </c>
      <c r="I28" s="26">
        <f>SUMIFS('2. Monthly Engine'!$C$60:$EE$60,'2. Monthly Engine'!$C$3:$EE$3,6)</f>
        <v>-18465.576474128378</v>
      </c>
      <c r="J28" s="26">
        <f>SUMIFS('2. Monthly Engine'!$C$60:$EE$60,'2. Monthly Engine'!$C$3:$EE$3,7)</f>
        <v>-19019.543768352232</v>
      </c>
      <c r="K28" s="26">
        <f>SUMIFS('2. Monthly Engine'!$C$60:$EE$60,'2. Monthly Engine'!$C$3:$EE$3,8)</f>
        <v>-19590.1300814028</v>
      </c>
      <c r="L28" s="26">
        <f>SUMIFS('2. Monthly Engine'!$C$60:$EE$60,'2. Monthly Engine'!$C$3:$EE$3,9)</f>
        <v>-20177.833983844885</v>
      </c>
      <c r="M28" s="26">
        <f>SUMIFS('2. Monthly Engine'!$C$60:$EE$60,'2. Monthly Engine'!$C$3:$EE$3,10)</f>
        <v>-20783.169003360224</v>
      </c>
    </row>
    <row r="29" spans="1:13" x14ac:dyDescent="0.25">
      <c r="A29" s="14" t="s">
        <v>419</v>
      </c>
      <c r="C29" s="69">
        <f t="shared" ref="C29:M29" si="2">SUM(C25:C28)</f>
        <v>0</v>
      </c>
      <c r="D29" s="69">
        <f t="shared" si="2"/>
        <v>0</v>
      </c>
      <c r="E29" s="69">
        <f t="shared" si="2"/>
        <v>-1842065.115913518</v>
      </c>
      <c r="F29" s="69">
        <f t="shared" si="2"/>
        <v>-1447438.5784159738</v>
      </c>
      <c r="G29" s="69">
        <f t="shared" si="2"/>
        <v>167555.25242792864</v>
      </c>
      <c r="H29" s="69">
        <f t="shared" si="2"/>
        <v>-1174742.269698682</v>
      </c>
      <c r="I29" s="69">
        <f t="shared" si="2"/>
        <v>592083.6350141454</v>
      </c>
      <c r="J29" s="69">
        <f t="shared" si="2"/>
        <v>647722.35821372946</v>
      </c>
      <c r="K29" s="69">
        <f t="shared" si="2"/>
        <v>705467.17884783808</v>
      </c>
      <c r="L29" s="69">
        <f t="shared" si="2"/>
        <v>765409.3843390767</v>
      </c>
      <c r="M29" s="69">
        <f t="shared" si="2"/>
        <v>827644.80846513866</v>
      </c>
    </row>
    <row r="30" spans="1:13" x14ac:dyDescent="0.25">
      <c r="A30" s="6" t="s">
        <v>420</v>
      </c>
      <c r="C30" s="26">
        <f>0</f>
        <v>0</v>
      </c>
      <c r="D30" s="26">
        <f t="shared" ref="D30:M30" si="3">C32</f>
        <v>0</v>
      </c>
      <c r="E30" s="26">
        <f t="shared" si="3"/>
        <v>0</v>
      </c>
      <c r="F30" s="26">
        <f t="shared" si="3"/>
        <v>1842065.115913518</v>
      </c>
      <c r="G30" s="26">
        <f t="shared" si="3"/>
        <v>3289503.6943294918</v>
      </c>
      <c r="H30" s="26">
        <f t="shared" si="3"/>
        <v>3121948.4419015632</v>
      </c>
      <c r="I30" s="26">
        <f t="shared" si="3"/>
        <v>4296690.711600245</v>
      </c>
      <c r="J30" s="26">
        <f t="shared" si="3"/>
        <v>3704607.0765860993</v>
      </c>
      <c r="K30" s="26">
        <f t="shared" si="3"/>
        <v>3056884.7183723701</v>
      </c>
      <c r="L30" s="26">
        <f t="shared" si="3"/>
        <v>2351417.5395245319</v>
      </c>
      <c r="M30" s="26">
        <f t="shared" si="3"/>
        <v>1586008.1551854552</v>
      </c>
    </row>
    <row r="31" spans="1:13" x14ac:dyDescent="0.25">
      <c r="A31" s="6" t="s">
        <v>421</v>
      </c>
      <c r="C31" s="26">
        <f t="shared" ref="C31:M31" si="4">IF(C29&gt;=0,-MIN(C29,C30),-C29)</f>
        <v>0</v>
      </c>
      <c r="D31" s="26">
        <f t="shared" si="4"/>
        <v>0</v>
      </c>
      <c r="E31" s="26">
        <f t="shared" si="4"/>
        <v>1842065.115913518</v>
      </c>
      <c r="F31" s="26">
        <f t="shared" si="4"/>
        <v>1447438.5784159738</v>
      </c>
      <c r="G31" s="26">
        <f t="shared" si="4"/>
        <v>-167555.25242792864</v>
      </c>
      <c r="H31" s="26">
        <f t="shared" si="4"/>
        <v>1174742.269698682</v>
      </c>
      <c r="I31" s="26">
        <f t="shared" si="4"/>
        <v>-592083.6350141454</v>
      </c>
      <c r="J31" s="26">
        <f t="shared" si="4"/>
        <v>-647722.35821372946</v>
      </c>
      <c r="K31" s="26">
        <f t="shared" si="4"/>
        <v>-705467.17884783808</v>
      </c>
      <c r="L31" s="26">
        <f t="shared" si="4"/>
        <v>-765409.3843390767</v>
      </c>
      <c r="M31" s="26">
        <f t="shared" si="4"/>
        <v>-827644.80846513866</v>
      </c>
    </row>
    <row r="32" spans="1:13" x14ac:dyDescent="0.25">
      <c r="A32" s="6" t="s">
        <v>422</v>
      </c>
      <c r="C32" s="26">
        <f t="shared" ref="C32:M32" si="5">C30+C31</f>
        <v>0</v>
      </c>
      <c r="D32" s="26">
        <f t="shared" si="5"/>
        <v>0</v>
      </c>
      <c r="E32" s="26">
        <f t="shared" si="5"/>
        <v>1842065.115913518</v>
      </c>
      <c r="F32" s="26">
        <f t="shared" si="5"/>
        <v>3289503.6943294918</v>
      </c>
      <c r="G32" s="26">
        <f t="shared" si="5"/>
        <v>3121948.4419015632</v>
      </c>
      <c r="H32" s="26">
        <f t="shared" si="5"/>
        <v>4296690.711600245</v>
      </c>
      <c r="I32" s="26">
        <f t="shared" si="5"/>
        <v>3704607.0765860993</v>
      </c>
      <c r="J32" s="26">
        <f t="shared" si="5"/>
        <v>3056884.7183723701</v>
      </c>
      <c r="K32" s="26">
        <f t="shared" si="5"/>
        <v>2351417.5395245319</v>
      </c>
      <c r="L32" s="26">
        <f t="shared" si="5"/>
        <v>1586008.1551854552</v>
      </c>
      <c r="M32" s="26">
        <f t="shared" si="5"/>
        <v>758363.34672031656</v>
      </c>
    </row>
    <row r="33" spans="1:13" x14ac:dyDescent="0.25">
      <c r="A33" s="14" t="s">
        <v>423</v>
      </c>
      <c r="C33" s="69">
        <f t="shared" ref="C33:M33" si="6">MAX(0,C29-MIN(C29,C30))</f>
        <v>0</v>
      </c>
      <c r="D33" s="69">
        <f t="shared" si="6"/>
        <v>0</v>
      </c>
      <c r="E33" s="69">
        <f t="shared" si="6"/>
        <v>0</v>
      </c>
      <c r="F33" s="69">
        <f t="shared" si="6"/>
        <v>0</v>
      </c>
      <c r="G33" s="69">
        <f t="shared" si="6"/>
        <v>0</v>
      </c>
      <c r="H33" s="69">
        <f t="shared" si="6"/>
        <v>0</v>
      </c>
      <c r="I33" s="69">
        <f t="shared" si="6"/>
        <v>0</v>
      </c>
      <c r="J33" s="69">
        <f t="shared" si="6"/>
        <v>0</v>
      </c>
      <c r="K33" s="69">
        <f t="shared" si="6"/>
        <v>0</v>
      </c>
      <c r="L33" s="69">
        <f t="shared" si="6"/>
        <v>0</v>
      </c>
      <c r="M33" s="69">
        <f t="shared" si="6"/>
        <v>0</v>
      </c>
    </row>
    <row r="34" spans="1:13" x14ac:dyDescent="0.25">
      <c r="A34" s="70" t="s">
        <v>424</v>
      </c>
      <c r="C34" s="27">
        <f>-IF('1. Inputs'!$B$96="Yes",C33*'1. Inputs'!$B$101,0)</f>
        <v>0</v>
      </c>
      <c r="D34" s="27">
        <f>-IF('1. Inputs'!$B$96="Yes",D33*'1. Inputs'!$B$101,0)</f>
        <v>0</v>
      </c>
      <c r="E34" s="27">
        <f>-IF('1. Inputs'!$B$96="Yes",E33*'1. Inputs'!$B$101,0)</f>
        <v>0</v>
      </c>
      <c r="F34" s="27">
        <f>-IF('1. Inputs'!$B$96="Yes",F33*'1. Inputs'!$B$101,0)</f>
        <v>0</v>
      </c>
      <c r="G34" s="27">
        <f>-IF('1. Inputs'!$B$96="Yes",G33*'1. Inputs'!$B$101,0)</f>
        <v>0</v>
      </c>
      <c r="H34" s="27">
        <f>-IF('1. Inputs'!$B$96="Yes",H33*'1. Inputs'!$B$101,0)</f>
        <v>0</v>
      </c>
      <c r="I34" s="27">
        <f>-IF('1. Inputs'!$B$96="Yes",I33*'1. Inputs'!$B$101,0)</f>
        <v>0</v>
      </c>
      <c r="J34" s="27">
        <f>-IF('1. Inputs'!$B$96="Yes",J33*'1. Inputs'!$B$101,0)</f>
        <v>0</v>
      </c>
      <c r="K34" s="27">
        <f>-IF('1. Inputs'!$B$96="Yes",K33*'1. Inputs'!$B$101,0)</f>
        <v>0</v>
      </c>
      <c r="L34" s="27">
        <f>-IF('1. Inputs'!$B$96="Yes",L33*'1. Inputs'!$B$101,0)</f>
        <v>0</v>
      </c>
      <c r="M34" s="27">
        <f>-IF('1. Inputs'!$B$96="Yes",M33*'1. Inputs'!$B$101,0)</f>
        <v>0</v>
      </c>
    </row>
    <row r="36" spans="1:13" x14ac:dyDescent="0.25">
      <c r="A36" s="5" t="s">
        <v>425</v>
      </c>
      <c r="B36" s="5"/>
      <c r="C36" s="5"/>
      <c r="D36" s="5"/>
      <c r="E36" s="5"/>
      <c r="F36" s="5"/>
      <c r="G36" s="5"/>
      <c r="H36" s="5"/>
      <c r="I36" s="5"/>
      <c r="J36" s="5"/>
      <c r="K36" s="5"/>
      <c r="L36" s="5"/>
      <c r="M36" s="5"/>
    </row>
    <row r="37" spans="1:13" x14ac:dyDescent="0.25">
      <c r="A37" s="6" t="s">
        <v>266</v>
      </c>
      <c r="C37" s="26">
        <f>'4. Annual &amp; Returns'!$M$31/(1-'1. Inputs'!$B$92-'1. Inputs'!$B$88)</f>
        <v>23165299.875745371</v>
      </c>
    </row>
    <row r="38" spans="1:13" x14ac:dyDescent="0.25">
      <c r="A38" s="6" t="s">
        <v>426</v>
      </c>
      <c r="C38" s="26">
        <f>'4. Annual &amp; Returns'!$M$31</f>
        <v>22470340.879473008</v>
      </c>
    </row>
    <row r="39" spans="1:13" x14ac:dyDescent="0.25">
      <c r="A39" s="6" t="s">
        <v>427</v>
      </c>
      <c r="C39" s="26">
        <f>D13</f>
        <v>13041768</v>
      </c>
    </row>
    <row r="40" spans="1:13" x14ac:dyDescent="0.25">
      <c r="A40" s="6" t="s">
        <v>428</v>
      </c>
      <c r="C40" s="26">
        <f>-M22</f>
        <v>-5990927.6538461521</v>
      </c>
    </row>
    <row r="41" spans="1:13" x14ac:dyDescent="0.25">
      <c r="A41" s="14" t="s">
        <v>429</v>
      </c>
      <c r="C41" s="69">
        <f>C39+C40</f>
        <v>7050840.3461538479</v>
      </c>
    </row>
    <row r="42" spans="1:13" x14ac:dyDescent="0.25">
      <c r="A42" s="14" t="s">
        <v>430</v>
      </c>
      <c r="C42" s="69">
        <f>C38-C41</f>
        <v>15419500.53331916</v>
      </c>
    </row>
    <row r="43" spans="1:13" x14ac:dyDescent="0.25">
      <c r="A43" s="6" t="s">
        <v>431</v>
      </c>
      <c r="C43" s="26">
        <f>MIN(M22,MAX(0,C42))</f>
        <v>5990927.6538461521</v>
      </c>
    </row>
    <row r="44" spans="1:13" x14ac:dyDescent="0.25">
      <c r="A44" s="6" t="s">
        <v>432</v>
      </c>
      <c r="C44" s="26">
        <f>MAX(0,C42-C43)</f>
        <v>9428572.8794730082</v>
      </c>
    </row>
    <row r="45" spans="1:13" x14ac:dyDescent="0.25">
      <c r="A45" s="6" t="s">
        <v>433</v>
      </c>
      <c r="C45" s="26">
        <f>M32</f>
        <v>758363.34672031656</v>
      </c>
    </row>
    <row r="46" spans="1:13" x14ac:dyDescent="0.25">
      <c r="A46" s="6" t="s">
        <v>434</v>
      </c>
      <c r="C46" s="26">
        <f>-IF('1. Inputs'!$B$96="Yes",C43*'1. Inputs'!$B$103,0)</f>
        <v>-1497731.913461538</v>
      </c>
    </row>
    <row r="47" spans="1:13" x14ac:dyDescent="0.25">
      <c r="A47" s="6" t="s">
        <v>435</v>
      </c>
      <c r="C47" s="26">
        <f>-IF('1. Inputs'!$B$96="Yes",C44*'1. Inputs'!$B$102,0)</f>
        <v>-1885714.5758946016</v>
      </c>
    </row>
    <row r="48" spans="1:13" x14ac:dyDescent="0.25">
      <c r="A48" s="6" t="s">
        <v>436</v>
      </c>
      <c r="C48" s="26">
        <f>IF('1. Inputs'!$B$96="Yes",C45*'1. Inputs'!$B$101,0)</f>
        <v>280594.43828651711</v>
      </c>
    </row>
    <row r="49" spans="1:13" x14ac:dyDescent="0.25">
      <c r="A49" s="14" t="s">
        <v>437</v>
      </c>
      <c r="C49" s="67">
        <f>C46+C47+C48</f>
        <v>-3102852.0510696224</v>
      </c>
    </row>
    <row r="51" spans="1:13" x14ac:dyDescent="0.25">
      <c r="A51" s="5" t="s">
        <v>438</v>
      </c>
      <c r="B51" s="5"/>
      <c r="C51" s="5"/>
      <c r="D51" s="5"/>
      <c r="E51" s="5"/>
      <c r="F51" s="5"/>
      <c r="G51" s="5"/>
      <c r="H51" s="5"/>
      <c r="I51" s="5"/>
      <c r="J51" s="5"/>
      <c r="K51" s="5"/>
      <c r="L51" s="5"/>
      <c r="M51" s="5"/>
    </row>
    <row r="52" spans="1:13" x14ac:dyDescent="0.25">
      <c r="A52" s="6" t="s">
        <v>439</v>
      </c>
      <c r="C52" s="26">
        <f>'5. Equity Waterfall'!C54</f>
        <v>-2633563.0991073363</v>
      </c>
      <c r="D52" s="26">
        <f>'5. Equity Waterfall'!D54</f>
        <v>0</v>
      </c>
      <c r="E52" s="26">
        <f>'5. Equity Waterfall'!E54</f>
        <v>4.1909515857696534E-10</v>
      </c>
      <c r="F52" s="26">
        <f>'5. Equity Waterfall'!F54</f>
        <v>0</v>
      </c>
      <c r="G52" s="26">
        <f>'5. Equity Waterfall'!G54</f>
        <v>2.0954757928848267E-10</v>
      </c>
      <c r="H52" s="26">
        <f>'5. Equity Waterfall'!H54</f>
        <v>71570.164716458487</v>
      </c>
      <c r="I52" s="26">
        <f>'5. Equity Waterfall'!I54</f>
        <v>434571.34944569936</v>
      </c>
      <c r="J52" s="26">
        <f>'5. Equity Waterfall'!J54</f>
        <v>430204.60023369524</v>
      </c>
      <c r="K52" s="26">
        <f>'5. Equity Waterfall'!K54</f>
        <v>441404.93533843319</v>
      </c>
      <c r="L52" s="26">
        <f>'5. Equity Waterfall'!L54</f>
        <v>461072.62681753375</v>
      </c>
      <c r="M52" s="26">
        <f>'5. Equity Waterfall'!M54</f>
        <v>9985558.7501067296</v>
      </c>
    </row>
    <row r="53" spans="1:13" x14ac:dyDescent="0.25">
      <c r="A53" s="6" t="s">
        <v>440</v>
      </c>
      <c r="C53" s="26">
        <f>C34*'1. Inputs'!$B$74</f>
        <v>0</v>
      </c>
      <c r="D53" s="26">
        <f>D34*'1. Inputs'!$B$74</f>
        <v>0</v>
      </c>
      <c r="E53" s="26">
        <f>E34*'1. Inputs'!$B$74</f>
        <v>0</v>
      </c>
      <c r="F53" s="26">
        <f>F34*'1. Inputs'!$B$74</f>
        <v>0</v>
      </c>
      <c r="G53" s="26">
        <f>G34*'1. Inputs'!$B$74</f>
        <v>0</v>
      </c>
      <c r="H53" s="26">
        <f>H34*'1. Inputs'!$B$74</f>
        <v>0</v>
      </c>
      <c r="I53" s="26">
        <f>I34*'1. Inputs'!$B$74</f>
        <v>0</v>
      </c>
      <c r="J53" s="26">
        <f>J34*'1. Inputs'!$B$74</f>
        <v>0</v>
      </c>
      <c r="K53" s="26">
        <f>K34*'1. Inputs'!$B$74</f>
        <v>0</v>
      </c>
      <c r="L53" s="26">
        <f>L34*'1. Inputs'!$B$74</f>
        <v>0</v>
      </c>
      <c r="M53" s="26">
        <f>M34*'1. Inputs'!$B$74</f>
        <v>0</v>
      </c>
    </row>
    <row r="54" spans="1:13" x14ac:dyDescent="0.25">
      <c r="A54" s="6" t="s">
        <v>441</v>
      </c>
      <c r="C54" s="26">
        <f>0</f>
        <v>0</v>
      </c>
      <c r="D54" s="26">
        <f>0</f>
        <v>0</v>
      </c>
      <c r="E54" s="26">
        <f>0</f>
        <v>0</v>
      </c>
      <c r="F54" s="26">
        <f>0</f>
        <v>0</v>
      </c>
      <c r="G54" s="26">
        <f>0</f>
        <v>0</v>
      </c>
      <c r="H54" s="26">
        <f>0</f>
        <v>0</v>
      </c>
      <c r="I54" s="26">
        <f>0</f>
        <v>0</v>
      </c>
      <c r="J54" s="26">
        <f>0</f>
        <v>0</v>
      </c>
      <c r="K54" s="26">
        <f>0</f>
        <v>0</v>
      </c>
      <c r="L54" s="26">
        <f>0</f>
        <v>0</v>
      </c>
      <c r="M54" s="26">
        <f>$C$49*'1. Inputs'!$B$74</f>
        <v>-2792566.8459626604</v>
      </c>
    </row>
    <row r="55" spans="1:13" x14ac:dyDescent="0.25">
      <c r="A55" s="70" t="s">
        <v>438</v>
      </c>
      <c r="C55" s="27">
        <f t="shared" ref="C55:M55" si="7">C52+C53+C54</f>
        <v>-2633563.0991073363</v>
      </c>
      <c r="D55" s="27">
        <f t="shared" si="7"/>
        <v>0</v>
      </c>
      <c r="E55" s="27">
        <f t="shared" si="7"/>
        <v>4.1909515857696534E-10</v>
      </c>
      <c r="F55" s="27">
        <f t="shared" si="7"/>
        <v>0</v>
      </c>
      <c r="G55" s="27">
        <f t="shared" si="7"/>
        <v>2.0954757928848267E-10</v>
      </c>
      <c r="H55" s="27">
        <f t="shared" si="7"/>
        <v>71570.164716458487</v>
      </c>
      <c r="I55" s="27">
        <f t="shared" si="7"/>
        <v>434571.34944569936</v>
      </c>
      <c r="J55" s="27">
        <f t="shared" si="7"/>
        <v>430204.60023369524</v>
      </c>
      <c r="K55" s="27">
        <f t="shared" si="7"/>
        <v>441404.93533843319</v>
      </c>
      <c r="L55" s="27">
        <f t="shared" si="7"/>
        <v>461072.62681753375</v>
      </c>
      <c r="M55" s="27">
        <f t="shared" si="7"/>
        <v>7192991.9041440692</v>
      </c>
    </row>
    <row r="57" spans="1:13" x14ac:dyDescent="0.25">
      <c r="C57" s="25" t="s">
        <v>442</v>
      </c>
      <c r="D57" s="25" t="s">
        <v>443</v>
      </c>
    </row>
    <row r="58" spans="1:13" x14ac:dyDescent="0.25">
      <c r="A58" s="14" t="s">
        <v>4</v>
      </c>
      <c r="C58" s="72">
        <f>IFERROR(IRR('5. Equity Waterfall'!C54:M54),0)</f>
        <v>0.17127873288707263</v>
      </c>
      <c r="D58" s="72">
        <f>IFERROR(IRR(C55:M55),0)</f>
        <v>0.1404807196658131</v>
      </c>
    </row>
    <row r="59" spans="1:13" x14ac:dyDescent="0.25">
      <c r="A59" s="14" t="s">
        <v>6</v>
      </c>
      <c r="C59" s="77">
        <f>'5. Equity Waterfall'!$C$69</f>
        <v>4.4898800528707676</v>
      </c>
      <c r="D59" s="77">
        <f>IFERROR(SUMIF(C55:M55,"&gt;0")/-SUMIF(C55:M55,"&lt;0"),0)</f>
        <v>3.4295041511468947</v>
      </c>
    </row>
    <row r="60" spans="1:13" x14ac:dyDescent="0.25">
      <c r="A60" s="14" t="s">
        <v>8</v>
      </c>
      <c r="C60" s="67">
        <f>'5. Equity Waterfall'!$C$68</f>
        <v>9190819.327551214</v>
      </c>
      <c r="D60" s="67">
        <f>SUM(C55:M55)</f>
        <v>6398252.4815885536</v>
      </c>
    </row>
    <row r="61" spans="1:13" x14ac:dyDescent="0.25">
      <c r="A61" s="6" t="s">
        <v>444</v>
      </c>
      <c r="C61" s="26">
        <f>M22</f>
        <v>5990927.6538461521</v>
      </c>
    </row>
    <row r="62" spans="1:13" x14ac:dyDescent="0.25">
      <c r="A62" s="6" t="s">
        <v>445</v>
      </c>
      <c r="C62" s="28">
        <f>IFERROR(INDEX(C21:M21,MATCH(MIN($C$5:$C$7),$C$16:$M$16,0))/'5. Equity Waterfall'!$C$66,0)</f>
        <v>0.690515937485641</v>
      </c>
    </row>
    <row r="64" spans="1:13" x14ac:dyDescent="0.25">
      <c r="A64" s="30" t="s">
        <v>446</v>
      </c>
    </row>
  </sheetData>
  <pageMargins left="0.75" right="0.75" top="1" bottom="1" header="0.511811023622047" footer="0.511811023622047"/>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AD47"/>
  </sheetPr>
  <dimension ref="A1:I64"/>
  <sheetViews>
    <sheetView tabSelected="1" zoomScaleNormal="100" workbookViewId="0">
      <selection activeCell="B24" sqref="B24"/>
    </sheetView>
  </sheetViews>
  <sheetFormatPr defaultColWidth="8.7109375" defaultRowHeight="15" x14ac:dyDescent="0.25"/>
  <cols>
    <col min="1" max="1" width="38" customWidth="1"/>
    <col min="2" max="8" width="15" customWidth="1"/>
  </cols>
  <sheetData>
    <row r="1" spans="1:9" ht="24" customHeight="1" x14ac:dyDescent="0.25">
      <c r="A1" s="2" t="s">
        <v>447</v>
      </c>
      <c r="B1" s="2"/>
      <c r="C1" s="2"/>
      <c r="D1" s="2"/>
      <c r="E1" s="2"/>
      <c r="F1" s="2"/>
      <c r="G1" s="2"/>
      <c r="H1" s="2"/>
      <c r="I1" s="2"/>
    </row>
    <row r="2" spans="1:9" x14ac:dyDescent="0.25">
      <c r="A2" s="31" t="s">
        <v>448</v>
      </c>
    </row>
    <row r="4" spans="1:9" x14ac:dyDescent="0.25">
      <c r="A4" s="5" t="s">
        <v>449</v>
      </c>
      <c r="B4" s="5"/>
      <c r="C4" s="5"/>
      <c r="D4" s="5"/>
      <c r="E4" s="5"/>
      <c r="F4" s="5"/>
      <c r="G4" s="5"/>
      <c r="H4" s="5"/>
      <c r="I4" s="5"/>
    </row>
    <row r="5" spans="1:9" x14ac:dyDescent="0.25">
      <c r="A5" s="6" t="s">
        <v>450</v>
      </c>
      <c r="C5" s="11">
        <f>SUMIFS('2. Monthly Engine'!$C$50:$EE$50,'2. Monthly Engine'!$C$2:$EE$2,"&gt;"&amp;'1. Inputs'!$B$93,'2. Monthly Engine'!$C$2:$EE$2,"&lt;="&amp;'1. Inputs'!$B$93+12)</f>
        <v>1679484.2409915393</v>
      </c>
    </row>
    <row r="6" spans="1:9" x14ac:dyDescent="0.25">
      <c r="A6" s="6" t="s">
        <v>451</v>
      </c>
      <c r="C6" s="12">
        <f>'1. Inputs'!$B$28</f>
        <v>13.5</v>
      </c>
    </row>
    <row r="7" spans="1:9" x14ac:dyDescent="0.25">
      <c r="A7" s="6" t="s">
        <v>452</v>
      </c>
      <c r="C7" s="7">
        <f>'1. Inputs'!$B$21*(1-'1. Inputs'!$B$33)</f>
        <v>95000</v>
      </c>
    </row>
    <row r="8" spans="1:9" x14ac:dyDescent="0.25">
      <c r="A8" s="6" t="s">
        <v>453</v>
      </c>
      <c r="C8" s="80">
        <f>(1+'1. Inputs'!$B$31)^(('1. Inputs'!$B$93+6)/12)</f>
        <v>1.3639261606514839</v>
      </c>
    </row>
    <row r="9" spans="1:9" x14ac:dyDescent="0.25">
      <c r="A9" s="6" t="s">
        <v>454</v>
      </c>
      <c r="C9" s="13">
        <f>1-'1. Inputs'!$B$53</f>
        <v>0.96</v>
      </c>
    </row>
    <row r="10" spans="1:9" x14ac:dyDescent="0.25">
      <c r="A10" s="6" t="s">
        <v>455</v>
      </c>
      <c r="C10" s="11">
        <f>-SUM('2. Monthly Engine'!$C$80:$EE$80)</f>
        <v>9534300.6881407052</v>
      </c>
    </row>
    <row r="11" spans="1:9" x14ac:dyDescent="0.25">
      <c r="A11" s="6" t="s">
        <v>456</v>
      </c>
      <c r="C11" s="11">
        <f>SUMIF('4. Annual &amp; Returns'!$C$39:$L$39,"&gt;0")+('4. Annual &amp; Returns'!$M$39-'4. Annual &amp; Returns'!$M$31-'4. Annual &amp; Returns'!$M$38)</f>
        <v>4409421.6228081901</v>
      </c>
    </row>
    <row r="12" spans="1:9" x14ac:dyDescent="0.25">
      <c r="A12" s="6" t="s">
        <v>457</v>
      </c>
      <c r="C12" s="11">
        <f>'5. Equity Waterfall'!$B$8</f>
        <v>2926181.2212303737</v>
      </c>
    </row>
    <row r="13" spans="1:9" x14ac:dyDescent="0.25">
      <c r="A13" s="6" t="s">
        <v>458</v>
      </c>
      <c r="C13" s="13">
        <f>1-'1. Inputs'!$B$92-'1. Inputs'!$B$88</f>
        <v>0.97</v>
      </c>
    </row>
    <row r="14" spans="1:9" x14ac:dyDescent="0.25">
      <c r="A14" s="6" t="s">
        <v>459</v>
      </c>
      <c r="C14" s="12">
        <f>IFERROR(SUMPRODUCT('1. Inputs'!$B$18:$B$20,'1. Inputs'!$H$18:$H$20)/'1. Inputs'!$B$21,0)</f>
        <v>92.8</v>
      </c>
    </row>
    <row r="15" spans="1:9" x14ac:dyDescent="0.25">
      <c r="A15" s="6" t="s">
        <v>460</v>
      </c>
      <c r="C15" s="11">
        <f>'3. Sources &amp; Uses'!$C$14</f>
        <v>15182228.807091843</v>
      </c>
    </row>
    <row r="16" spans="1:9" x14ac:dyDescent="0.25">
      <c r="A16" s="6" t="s">
        <v>461</v>
      </c>
      <c r="C16" s="80">
        <f>(1+'1. Inputs'!$I$18)*(1+'1. Inputs'!$J$18)*(1+'1. Inputs'!$B$86)</f>
        <v>1.243725</v>
      </c>
    </row>
    <row r="17" spans="1:9" x14ac:dyDescent="0.25">
      <c r="A17" s="6" t="s">
        <v>462</v>
      </c>
      <c r="C17" s="11">
        <f>'4. Annual &amp; Returns'!$C$46</f>
        <v>1167989.6900679588</v>
      </c>
    </row>
    <row r="19" spans="1:9" x14ac:dyDescent="0.25">
      <c r="A19" s="5" t="s">
        <v>463</v>
      </c>
      <c r="B19" s="5"/>
      <c r="C19" s="5"/>
      <c r="D19" s="5"/>
      <c r="E19" s="5"/>
      <c r="F19" s="5"/>
      <c r="G19" s="5"/>
      <c r="H19" s="5"/>
      <c r="I19" s="5"/>
    </row>
    <row r="20" spans="1:9" x14ac:dyDescent="0.25">
      <c r="A20" s="81" t="s">
        <v>464</v>
      </c>
      <c r="C20" s="82">
        <v>11.5</v>
      </c>
      <c r="D20" s="82">
        <v>12.5</v>
      </c>
      <c r="E20" s="82">
        <v>13.5</v>
      </c>
      <c r="F20" s="82">
        <v>14.5</v>
      </c>
      <c r="G20" s="82">
        <v>15.5</v>
      </c>
    </row>
    <row r="21" spans="1:9" x14ac:dyDescent="0.25">
      <c r="B21" s="43">
        <v>6.25E-2</v>
      </c>
      <c r="C21" s="11">
        <f t="shared" ref="C21:G27" si="0">IFERROR(($C$5+(C$20-$C$6)*$C$8*$C$7*$C$9)/$B21,0)</f>
        <v>22891265.74861934</v>
      </c>
      <c r="D21" s="11">
        <f t="shared" si="0"/>
        <v>24881506.802241985</v>
      </c>
      <c r="E21" s="11">
        <f t="shared" si="0"/>
        <v>26871747.855864629</v>
      </c>
      <c r="F21" s="11">
        <f t="shared" si="0"/>
        <v>28861988.909487274</v>
      </c>
      <c r="G21" s="11">
        <f t="shared" si="0"/>
        <v>30852229.963109918</v>
      </c>
    </row>
    <row r="22" spans="1:9" x14ac:dyDescent="0.25">
      <c r="B22" s="43">
        <v>6.7500000000000004E-2</v>
      </c>
      <c r="C22" s="11">
        <f t="shared" si="0"/>
        <v>21195616.433906794</v>
      </c>
      <c r="D22" s="11">
        <f t="shared" si="0"/>
        <v>23038432.224298131</v>
      </c>
      <c r="E22" s="11">
        <f t="shared" si="0"/>
        <v>24881248.014689472</v>
      </c>
      <c r="F22" s="11">
        <f t="shared" si="0"/>
        <v>26724063.805080809</v>
      </c>
      <c r="G22" s="11">
        <f t="shared" si="0"/>
        <v>28566879.595472146</v>
      </c>
    </row>
    <row r="23" spans="1:9" x14ac:dyDescent="0.25">
      <c r="B23" s="43">
        <v>7.2499999999999995E-2</v>
      </c>
      <c r="C23" s="11">
        <f t="shared" si="0"/>
        <v>19733849.783292536</v>
      </c>
      <c r="D23" s="11">
        <f t="shared" si="0"/>
        <v>21449574.829518955</v>
      </c>
      <c r="E23" s="11">
        <f t="shared" si="0"/>
        <v>23165299.875745371</v>
      </c>
      <c r="F23" s="11">
        <f t="shared" si="0"/>
        <v>24881024.92197179</v>
      </c>
      <c r="G23" s="11">
        <f t="shared" si="0"/>
        <v>26596749.968198206</v>
      </c>
    </row>
    <row r="24" spans="1:9" x14ac:dyDescent="0.25">
      <c r="B24" s="43">
        <v>7.7499999999999999E-2</v>
      </c>
      <c r="C24" s="11">
        <f t="shared" si="0"/>
        <v>18460698.184370436</v>
      </c>
      <c r="D24" s="11">
        <f t="shared" si="0"/>
        <v>20065731.292130634</v>
      </c>
      <c r="E24" s="11">
        <f t="shared" si="0"/>
        <v>21670764.399890829</v>
      </c>
      <c r="F24" s="11">
        <f t="shared" si="0"/>
        <v>23275797.507651027</v>
      </c>
      <c r="G24" s="11">
        <f t="shared" si="0"/>
        <v>24880830.615411226</v>
      </c>
    </row>
    <row r="25" spans="1:9" x14ac:dyDescent="0.25">
      <c r="B25" s="43">
        <v>8.2500000000000004E-2</v>
      </c>
      <c r="C25" s="11">
        <f t="shared" si="0"/>
        <v>17341867.991378289</v>
      </c>
      <c r="D25" s="11">
        <f t="shared" si="0"/>
        <v>18849626.365334835</v>
      </c>
      <c r="E25" s="11">
        <f t="shared" si="0"/>
        <v>20357384.739291385</v>
      </c>
      <c r="F25" s="11">
        <f t="shared" si="0"/>
        <v>21865143.113247935</v>
      </c>
      <c r="G25" s="11">
        <f t="shared" si="0"/>
        <v>23372901.487204481</v>
      </c>
    </row>
    <row r="26" spans="1:9" x14ac:dyDescent="0.25">
      <c r="B26" s="43">
        <v>8.7499999999999994E-2</v>
      </c>
      <c r="C26" s="11">
        <f t="shared" si="0"/>
        <v>16350904.106156673</v>
      </c>
      <c r="D26" s="11">
        <f t="shared" si="0"/>
        <v>17772504.858744275</v>
      </c>
      <c r="E26" s="11">
        <f t="shared" si="0"/>
        <v>19194105.61133188</v>
      </c>
      <c r="F26" s="11">
        <f t="shared" si="0"/>
        <v>20615706.363919482</v>
      </c>
      <c r="G26" s="11">
        <f t="shared" si="0"/>
        <v>22037307.116507087</v>
      </c>
    </row>
    <row r="27" spans="1:9" x14ac:dyDescent="0.25">
      <c r="B27" s="43">
        <v>9.2499999999999999E-2</v>
      </c>
      <c r="C27" s="11">
        <f t="shared" si="0"/>
        <v>15467071.451769825</v>
      </c>
      <c r="D27" s="11">
        <f t="shared" si="0"/>
        <v>16811828.920433775</v>
      </c>
      <c r="E27" s="11">
        <f t="shared" si="0"/>
        <v>18156586.389097724</v>
      </c>
      <c r="F27" s="11">
        <f t="shared" si="0"/>
        <v>19501343.85776167</v>
      </c>
      <c r="G27" s="11">
        <f t="shared" si="0"/>
        <v>20846101.326425619</v>
      </c>
    </row>
    <row r="29" spans="1:9" x14ac:dyDescent="0.25">
      <c r="A29" s="5" t="s">
        <v>465</v>
      </c>
      <c r="B29" s="5"/>
      <c r="C29" s="5"/>
      <c r="D29" s="5"/>
      <c r="E29" s="5"/>
      <c r="F29" s="5"/>
      <c r="G29" s="5"/>
      <c r="H29" s="5"/>
      <c r="I29" s="5"/>
    </row>
    <row r="30" spans="1:9" x14ac:dyDescent="0.25">
      <c r="A30" s="81" t="s">
        <v>464</v>
      </c>
      <c r="C30" s="82">
        <v>11.5</v>
      </c>
      <c r="D30" s="82">
        <v>12.5</v>
      </c>
      <c r="E30" s="82">
        <v>13.5</v>
      </c>
      <c r="F30" s="82">
        <v>14.5</v>
      </c>
      <c r="G30" s="82">
        <v>15.5</v>
      </c>
    </row>
    <row r="31" spans="1:9" x14ac:dyDescent="0.25">
      <c r="B31" s="43">
        <v>6.25E-2</v>
      </c>
      <c r="C31" s="11">
        <f t="shared" ref="C31:G37" si="1">IFERROR($C$11+($C$5+(C$30-$C$6)*$C$8*$C$7*$C$9)/$B31*$C$13-$C$10-$C$12,0)</f>
        <v>14153467.489597872</v>
      </c>
      <c r="D31" s="11">
        <f t="shared" si="1"/>
        <v>16084001.311611839</v>
      </c>
      <c r="E31" s="11">
        <f t="shared" si="1"/>
        <v>18014535.133625798</v>
      </c>
      <c r="F31" s="11">
        <f t="shared" si="1"/>
        <v>19945068.955639765</v>
      </c>
      <c r="G31" s="11">
        <f t="shared" si="1"/>
        <v>21875602.777653731</v>
      </c>
    </row>
    <row r="32" spans="1:9" x14ac:dyDescent="0.25">
      <c r="B32" s="43">
        <v>6.7500000000000004E-2</v>
      </c>
      <c r="C32" s="11">
        <f t="shared" si="1"/>
        <v>12508687.6543267</v>
      </c>
      <c r="D32" s="11">
        <f t="shared" si="1"/>
        <v>14296218.971006297</v>
      </c>
      <c r="E32" s="11">
        <f t="shared" si="1"/>
        <v>16083750.287685901</v>
      </c>
      <c r="F32" s="11">
        <f t="shared" si="1"/>
        <v>17871281.604365498</v>
      </c>
      <c r="G32" s="11">
        <f t="shared" si="1"/>
        <v>19658812.921045095</v>
      </c>
    </row>
    <row r="33" spans="1:9" x14ac:dyDescent="0.25">
      <c r="B33" s="43">
        <v>7.2499999999999995E-2</v>
      </c>
      <c r="C33" s="11">
        <f t="shared" si="1"/>
        <v>11090774.00323087</v>
      </c>
      <c r="D33" s="11">
        <f t="shared" si="1"/>
        <v>12755027.298070498</v>
      </c>
      <c r="E33" s="11">
        <f t="shared" si="1"/>
        <v>14419280.592910118</v>
      </c>
      <c r="F33" s="11">
        <f t="shared" si="1"/>
        <v>16083533.887749746</v>
      </c>
      <c r="G33" s="11">
        <f t="shared" si="1"/>
        <v>17747787.182589374</v>
      </c>
    </row>
    <row r="34" spans="1:9" x14ac:dyDescent="0.25">
      <c r="B34" s="43">
        <v>7.7499999999999999E-2</v>
      </c>
      <c r="C34" s="11">
        <f t="shared" si="1"/>
        <v>9855816.952276431</v>
      </c>
      <c r="D34" s="11">
        <f t="shared" si="1"/>
        <v>11412699.066803828</v>
      </c>
      <c r="E34" s="11">
        <f t="shared" si="1"/>
        <v>12969581.181331217</v>
      </c>
      <c r="F34" s="11">
        <f t="shared" si="1"/>
        <v>14526463.295858607</v>
      </c>
      <c r="G34" s="11">
        <f t="shared" si="1"/>
        <v>16083345.410386004</v>
      </c>
    </row>
    <row r="35" spans="1:9" x14ac:dyDescent="0.25">
      <c r="B35" s="43">
        <v>8.2500000000000004E-2</v>
      </c>
      <c r="C35" s="11">
        <f t="shared" si="1"/>
        <v>8770551.6650740504</v>
      </c>
      <c r="D35" s="11">
        <f t="shared" si="1"/>
        <v>10233077.287811898</v>
      </c>
      <c r="E35" s="11">
        <f t="shared" si="1"/>
        <v>11695602.910549752</v>
      </c>
      <c r="F35" s="11">
        <f t="shared" si="1"/>
        <v>13158128.533287607</v>
      </c>
      <c r="G35" s="11">
        <f t="shared" si="1"/>
        <v>14620654.156025454</v>
      </c>
    </row>
    <row r="36" spans="1:9" x14ac:dyDescent="0.25">
      <c r="B36" s="43">
        <v>8.7499999999999994E-2</v>
      </c>
      <c r="C36" s="11">
        <f t="shared" si="1"/>
        <v>7809316.696409083</v>
      </c>
      <c r="D36" s="11">
        <f t="shared" si="1"/>
        <v>9188269.426419057</v>
      </c>
      <c r="E36" s="11">
        <f t="shared" si="1"/>
        <v>10567222.156429037</v>
      </c>
      <c r="F36" s="11">
        <f t="shared" si="1"/>
        <v>11946174.886439011</v>
      </c>
      <c r="G36" s="11">
        <f t="shared" si="1"/>
        <v>13325127.616448984</v>
      </c>
    </row>
    <row r="37" spans="1:9" x14ac:dyDescent="0.25">
      <c r="B37" s="43">
        <v>9.2499999999999999E-2</v>
      </c>
      <c r="C37" s="11">
        <f t="shared" si="1"/>
        <v>6951999.0216538412</v>
      </c>
      <c r="D37" s="11">
        <f t="shared" si="1"/>
        <v>8256413.7662578737</v>
      </c>
      <c r="E37" s="11">
        <f t="shared" si="1"/>
        <v>9560828.5108619034</v>
      </c>
      <c r="F37" s="11">
        <f t="shared" si="1"/>
        <v>10865243.255465932</v>
      </c>
      <c r="G37" s="11">
        <f t="shared" si="1"/>
        <v>12169658.000069961</v>
      </c>
    </row>
    <row r="39" spans="1:9" x14ac:dyDescent="0.25">
      <c r="A39" s="5" t="s">
        <v>466</v>
      </c>
      <c r="B39" s="5"/>
      <c r="C39" s="5"/>
      <c r="D39" s="5"/>
      <c r="E39" s="5"/>
      <c r="F39" s="5"/>
      <c r="G39" s="5"/>
      <c r="H39" s="5"/>
      <c r="I39" s="5"/>
    </row>
    <row r="40" spans="1:9" x14ac:dyDescent="0.25">
      <c r="A40" s="81" t="s">
        <v>464</v>
      </c>
      <c r="C40" s="82">
        <v>11.5</v>
      </c>
      <c r="D40" s="82">
        <v>12.5</v>
      </c>
      <c r="E40" s="82">
        <v>13.5</v>
      </c>
      <c r="F40" s="82">
        <v>14.5</v>
      </c>
      <c r="G40" s="82">
        <v>15.5</v>
      </c>
    </row>
    <row r="41" spans="1:9" x14ac:dyDescent="0.25">
      <c r="B41" s="43">
        <v>6.25E-2</v>
      </c>
      <c r="C41" s="22">
        <f t="shared" ref="C41:G47" si="2">IFERROR(($C$11+($C$5+(C$40-$C$6)*$C$8*$C$7*$C$9)/$B41*$C$13-$C$10)/$C$12,0)</f>
        <v>5.8368390128779346</v>
      </c>
      <c r="D41" s="22">
        <f t="shared" si="2"/>
        <v>6.4965841469138352</v>
      </c>
      <c r="E41" s="22">
        <f t="shared" si="2"/>
        <v>7.1563292809497323</v>
      </c>
      <c r="F41" s="22">
        <f t="shared" si="2"/>
        <v>7.8160744149856329</v>
      </c>
      <c r="G41" s="22">
        <f t="shared" si="2"/>
        <v>8.4758195490215336</v>
      </c>
    </row>
    <row r="42" spans="1:9" x14ac:dyDescent="0.25">
      <c r="B42" s="43">
        <v>6.7500000000000004E-2</v>
      </c>
      <c r="C42" s="22">
        <f t="shared" si="2"/>
        <v>5.2747481131968854</v>
      </c>
      <c r="D42" s="22">
        <f t="shared" si="2"/>
        <v>5.8856232373042001</v>
      </c>
      <c r="E42" s="22">
        <f t="shared" si="2"/>
        <v>6.4964983614115166</v>
      </c>
      <c r="F42" s="22">
        <f t="shared" si="2"/>
        <v>7.1073734855188313</v>
      </c>
      <c r="G42" s="22">
        <f t="shared" si="2"/>
        <v>7.7182486096261451</v>
      </c>
    </row>
    <row r="43" spans="1:9" x14ac:dyDescent="0.25">
      <c r="B43" s="43">
        <v>7.2499999999999995E-2</v>
      </c>
      <c r="C43" s="22">
        <f t="shared" si="2"/>
        <v>4.790186992782191</v>
      </c>
      <c r="D43" s="22">
        <f t="shared" si="2"/>
        <v>5.3589327979855534</v>
      </c>
      <c r="E43" s="22">
        <f t="shared" si="2"/>
        <v>5.9276786031889133</v>
      </c>
      <c r="F43" s="22">
        <f t="shared" si="2"/>
        <v>6.4964244083922766</v>
      </c>
      <c r="G43" s="22">
        <f t="shared" si="2"/>
        <v>7.0651702135956391</v>
      </c>
    </row>
    <row r="44" spans="1:9" x14ac:dyDescent="0.25">
      <c r="B44" s="43">
        <v>7.7499999999999999E-2</v>
      </c>
      <c r="C44" s="22">
        <f t="shared" si="2"/>
        <v>4.3681498879048739</v>
      </c>
      <c r="D44" s="22">
        <f t="shared" si="2"/>
        <v>4.9002024153531822</v>
      </c>
      <c r="E44" s="22">
        <f t="shared" si="2"/>
        <v>5.432254942801487</v>
      </c>
      <c r="F44" s="22">
        <f t="shared" si="2"/>
        <v>5.9643074702497927</v>
      </c>
      <c r="G44" s="22">
        <f t="shared" si="2"/>
        <v>6.496359997698101</v>
      </c>
    </row>
    <row r="45" spans="1:9" x14ac:dyDescent="0.25">
      <c r="B45" s="43">
        <v>8.2500000000000004E-2</v>
      </c>
      <c r="C45" s="22">
        <f t="shared" si="2"/>
        <v>3.9972687957399606</v>
      </c>
      <c r="D45" s="22">
        <f t="shared" si="2"/>
        <v>4.497075715464125</v>
      </c>
      <c r="E45" s="22">
        <f t="shared" si="2"/>
        <v>4.9968826351882925</v>
      </c>
      <c r="F45" s="22">
        <f t="shared" si="2"/>
        <v>5.496689554912459</v>
      </c>
      <c r="G45" s="22">
        <f t="shared" si="2"/>
        <v>5.9964964746366238</v>
      </c>
    </row>
    <row r="46" spans="1:9" x14ac:dyDescent="0.25">
      <c r="B46" s="43">
        <v>8.7499999999999994E-2</v>
      </c>
      <c r="C46" s="22">
        <f t="shared" si="2"/>
        <v>3.6687741141081802</v>
      </c>
      <c r="D46" s="22">
        <f t="shared" si="2"/>
        <v>4.1400206384195357</v>
      </c>
      <c r="E46" s="22">
        <f t="shared" si="2"/>
        <v>4.6112671627308952</v>
      </c>
      <c r="F46" s="22">
        <f t="shared" si="2"/>
        <v>5.0825136870422511</v>
      </c>
      <c r="G46" s="22">
        <f t="shared" si="2"/>
        <v>5.5537602113536071</v>
      </c>
    </row>
    <row r="47" spans="1:9" x14ac:dyDescent="0.25">
      <c r="B47" s="43">
        <v>9.2499999999999999E-2</v>
      </c>
      <c r="C47" s="22">
        <f t="shared" si="2"/>
        <v>3.3757923710311859</v>
      </c>
      <c r="D47" s="22">
        <f t="shared" si="2"/>
        <v>3.8215661102446323</v>
      </c>
      <c r="E47" s="22">
        <f t="shared" si="2"/>
        <v>4.2673398494580779</v>
      </c>
      <c r="F47" s="22">
        <f t="shared" si="2"/>
        <v>4.7131135886715221</v>
      </c>
      <c r="G47" s="22">
        <f t="shared" si="2"/>
        <v>5.1588873278849672</v>
      </c>
    </row>
    <row r="49" spans="1:9" x14ac:dyDescent="0.25">
      <c r="A49" s="5" t="s">
        <v>467</v>
      </c>
      <c r="B49" s="5"/>
      <c r="C49" s="5"/>
      <c r="D49" s="5"/>
      <c r="E49" s="5"/>
      <c r="F49" s="5"/>
      <c r="G49" s="5"/>
      <c r="H49" s="5"/>
      <c r="I49" s="5"/>
    </row>
    <row r="50" spans="1:9" x14ac:dyDescent="0.25">
      <c r="A50" s="81" t="s">
        <v>468</v>
      </c>
      <c r="C50" s="82">
        <v>11.5</v>
      </c>
      <c r="D50" s="82">
        <v>12.5</v>
      </c>
      <c r="E50" s="82">
        <v>13.5</v>
      </c>
      <c r="F50" s="82">
        <v>14.5</v>
      </c>
      <c r="G50" s="82">
        <v>15.5</v>
      </c>
    </row>
    <row r="51" spans="1:9" x14ac:dyDescent="0.25">
      <c r="B51" s="39">
        <v>80</v>
      </c>
      <c r="C51" s="19">
        <f>IFERROR(($C$17+(C$50-$C$6)*$C$7*$C$9)/($C$15+($B51-$C$14)*'1. Inputs'!$B$21*$C$16),0)</f>
        <v>7.2521764229399169E-2</v>
      </c>
      <c r="D51" s="19">
        <f>IFERROR(($C$17+(D$50-$C$6)*$C$7*$C$9)/($C$15+($B51-$C$14)*'1. Inputs'!$B$21*$C$16),0)</f>
        <v>7.923245222093564E-2</v>
      </c>
      <c r="E51" s="19">
        <f>IFERROR(($C$17+(E$50-$C$6)*$C$7*$C$9)/($C$15+($B51-$C$14)*'1. Inputs'!$B$21*$C$16),0)</f>
        <v>8.5943140212472124E-2</v>
      </c>
      <c r="F51" s="19">
        <f>IFERROR(($C$17+(F$50-$C$6)*$C$7*$C$9)/($C$15+($B51-$C$14)*'1. Inputs'!$B$21*$C$16),0)</f>
        <v>9.2653828204008595E-2</v>
      </c>
      <c r="G51" s="19">
        <f>IFERROR(($C$17+(G$50-$C$6)*$C$7*$C$9)/($C$15+($B51-$C$14)*'1. Inputs'!$B$21*$C$16),0)</f>
        <v>9.9364516195545066E-2</v>
      </c>
    </row>
    <row r="52" spans="1:9" x14ac:dyDescent="0.25">
      <c r="B52" s="39">
        <v>88</v>
      </c>
      <c r="C52" s="19">
        <f>IFERROR(($C$17+(C$50-$C$6)*$C$7*$C$9)/($C$15+($B52-$C$14)*'1. Inputs'!$B$21*$C$16),0)</f>
        <v>6.7574454416188409E-2</v>
      </c>
      <c r="D52" s="19">
        <f>IFERROR(($C$17+(D$50-$C$6)*$C$7*$C$9)/($C$15+($B52-$C$14)*'1. Inputs'!$B$21*$C$16),0)</f>
        <v>7.3827350834302766E-2</v>
      </c>
      <c r="E52" s="19">
        <f>IFERROR(($C$17+(E$50-$C$6)*$C$7*$C$9)/($C$15+($B52-$C$14)*'1. Inputs'!$B$21*$C$16),0)</f>
        <v>8.0080247252417136E-2</v>
      </c>
      <c r="F52" s="19">
        <f>IFERROR(($C$17+(F$50-$C$6)*$C$7*$C$9)/($C$15+($B52-$C$14)*'1. Inputs'!$B$21*$C$16),0)</f>
        <v>8.6333143670531493E-2</v>
      </c>
      <c r="G52" s="19">
        <f>IFERROR(($C$17+(G$50-$C$6)*$C$7*$C$9)/($C$15+($B52-$C$14)*'1. Inputs'!$B$21*$C$16),0)</f>
        <v>9.2586040088645849E-2</v>
      </c>
    </row>
    <row r="53" spans="1:9" x14ac:dyDescent="0.25">
      <c r="B53" s="39">
        <v>96</v>
      </c>
      <c r="C53" s="19">
        <f>IFERROR(($C$17+(C$50-$C$6)*$C$7*$C$9)/($C$15+($B53-$C$14)*'1. Inputs'!$B$21*$C$16),0)</f>
        <v>6.3259032222401854E-2</v>
      </c>
      <c r="D53" s="19">
        <f>IFERROR(($C$17+(D$50-$C$6)*$C$7*$C$9)/($C$15+($B53-$C$14)*'1. Inputs'!$B$21*$C$16),0)</f>
        <v>6.9112607799359488E-2</v>
      </c>
      <c r="E53" s="19">
        <f>IFERROR(($C$17+(E$50-$C$6)*$C$7*$C$9)/($C$15+($B53-$C$14)*'1. Inputs'!$B$21*$C$16),0)</f>
        <v>7.4966183376317122E-2</v>
      </c>
      <c r="F53" s="19">
        <f>IFERROR(($C$17+(F$50-$C$6)*$C$7*$C$9)/($C$15+($B53-$C$14)*'1. Inputs'!$B$21*$C$16),0)</f>
        <v>8.081975895327477E-2</v>
      </c>
      <c r="G53" s="19">
        <f>IFERROR(($C$17+(G$50-$C$6)*$C$7*$C$9)/($C$15+($B53-$C$14)*'1. Inputs'!$B$21*$C$16),0)</f>
        <v>8.6673334530232404E-2</v>
      </c>
    </row>
    <row r="54" spans="1:9" x14ac:dyDescent="0.25">
      <c r="B54" s="39">
        <v>104</v>
      </c>
      <c r="C54" s="19">
        <f>IFERROR(($C$17+(C$50-$C$6)*$C$7*$C$9)/($C$15+($B54-$C$14)*'1. Inputs'!$B$21*$C$16),0)</f>
        <v>5.9461704358131556E-2</v>
      </c>
      <c r="D54" s="19">
        <f>IFERROR(($C$17+(D$50-$C$6)*$C$7*$C$9)/($C$15+($B54-$C$14)*'1. Inputs'!$B$21*$C$16),0)</f>
        <v>6.4963900142147604E-2</v>
      </c>
      <c r="E54" s="19">
        <f>IFERROR(($C$17+(E$50-$C$6)*$C$7*$C$9)/($C$15+($B54-$C$14)*'1. Inputs'!$B$21*$C$16),0)</f>
        <v>7.0466095926163638E-2</v>
      </c>
      <c r="F54" s="19">
        <f>IFERROR(($C$17+(F$50-$C$6)*$C$7*$C$9)/($C$15+($B54-$C$14)*'1. Inputs'!$B$21*$C$16),0)</f>
        <v>7.5968291710179672E-2</v>
      </c>
      <c r="G54" s="19">
        <f>IFERROR(($C$17+(G$50-$C$6)*$C$7*$C$9)/($C$15+($B54-$C$14)*'1. Inputs'!$B$21*$C$16),0)</f>
        <v>8.147048749419572E-2</v>
      </c>
    </row>
    <row r="55" spans="1:9" x14ac:dyDescent="0.25">
      <c r="B55" s="39">
        <v>112</v>
      </c>
      <c r="C55" s="19">
        <f>IFERROR(($C$17+(C$50-$C$6)*$C$7*$C$9)/($C$15+($B55-$C$14)*'1. Inputs'!$B$21*$C$16),0)</f>
        <v>5.6094453488500569E-2</v>
      </c>
      <c r="D55" s="19">
        <f>IFERROR(($C$17+(D$50-$C$6)*$C$7*$C$9)/($C$15+($B55-$C$14)*'1. Inputs'!$B$21*$C$16),0)</f>
        <v>6.1285065981411799E-2</v>
      </c>
      <c r="E55" s="19">
        <f>IFERROR(($C$17+(E$50-$C$6)*$C$7*$C$9)/($C$15+($B55-$C$14)*'1. Inputs'!$B$21*$C$16),0)</f>
        <v>6.6475678474323022E-2</v>
      </c>
      <c r="F55" s="19">
        <f>IFERROR(($C$17+(F$50-$C$6)*$C$7*$C$9)/($C$15+($B55-$C$14)*'1. Inputs'!$B$21*$C$16),0)</f>
        <v>7.1666290967234259E-2</v>
      </c>
      <c r="G55" s="19">
        <f>IFERROR(($C$17+(G$50-$C$6)*$C$7*$C$9)/($C$15+($B55-$C$14)*'1. Inputs'!$B$21*$C$16),0)</f>
        <v>7.6856903460145481E-2</v>
      </c>
    </row>
    <row r="57" spans="1:9" x14ac:dyDescent="0.25">
      <c r="A57" s="5" t="s">
        <v>469</v>
      </c>
      <c r="B57" s="5"/>
      <c r="C57" s="5"/>
      <c r="D57" s="5"/>
      <c r="E57" s="5"/>
      <c r="F57" s="5"/>
      <c r="G57" s="5"/>
      <c r="H57" s="5"/>
      <c r="I57" s="5"/>
    </row>
    <row r="58" spans="1:9" x14ac:dyDescent="0.25">
      <c r="A58" s="81" t="s">
        <v>468</v>
      </c>
      <c r="C58" s="82">
        <v>11.5</v>
      </c>
      <c r="D58" s="82">
        <v>12.5</v>
      </c>
      <c r="E58" s="82">
        <v>13.5</v>
      </c>
      <c r="F58" s="82">
        <v>14.5</v>
      </c>
      <c r="G58" s="82">
        <v>15.5</v>
      </c>
    </row>
    <row r="59" spans="1:9" x14ac:dyDescent="0.25">
      <c r="B59" s="39">
        <v>80</v>
      </c>
      <c r="C59" s="19">
        <f>IFERROR(($C$17+(C$58-$C$6)*$C$7*$C$9)/($C$15+($B59-$C$14)*'1. Inputs'!$B$21*$C$16)-'1. Inputs'!$B$91,0)</f>
        <v>2.1764229399173773E-5</v>
      </c>
      <c r="D59" s="19">
        <f>IFERROR(($C$17+(D$58-$C$6)*$C$7*$C$9)/($C$15+($B59-$C$14)*'1. Inputs'!$B$21*$C$16)-'1. Inputs'!$B$91,0)</f>
        <v>6.7324522209356447E-3</v>
      </c>
      <c r="E59" s="19">
        <f>IFERROR(($C$17+(E$58-$C$6)*$C$7*$C$9)/($C$15+($B59-$C$14)*'1. Inputs'!$B$21*$C$16)-'1. Inputs'!$B$91,0)</f>
        <v>1.3443140212472129E-2</v>
      </c>
      <c r="F59" s="19">
        <f>IFERROR(($C$17+(F$58-$C$6)*$C$7*$C$9)/($C$15+($B59-$C$14)*'1. Inputs'!$B$21*$C$16)-'1. Inputs'!$B$91,0)</f>
        <v>2.01538282040086E-2</v>
      </c>
      <c r="G59" s="19">
        <f>IFERROR(($C$17+(G$58-$C$6)*$C$7*$C$9)/($C$15+($B59-$C$14)*'1. Inputs'!$B$21*$C$16)-'1. Inputs'!$B$91,0)</f>
        <v>2.6864516195545071E-2</v>
      </c>
    </row>
    <row r="60" spans="1:9" x14ac:dyDescent="0.25">
      <c r="B60" s="39">
        <v>88</v>
      </c>
      <c r="C60" s="19">
        <f>IFERROR(($C$17+(C$58-$C$6)*$C$7*$C$9)/($C$15+($B60-$C$14)*'1. Inputs'!$B$21*$C$16)-'1. Inputs'!$B$91,0)</f>
        <v>-4.9255455838115858E-3</v>
      </c>
      <c r="D60" s="19">
        <f>IFERROR(($C$17+(D$58-$C$6)*$C$7*$C$9)/($C$15+($B60-$C$14)*'1. Inputs'!$B$21*$C$16)-'1. Inputs'!$B$91,0)</f>
        <v>1.3273508343027707E-3</v>
      </c>
      <c r="E60" s="19">
        <f>IFERROR(($C$17+(E$58-$C$6)*$C$7*$C$9)/($C$15+($B60-$C$14)*'1. Inputs'!$B$21*$C$16)-'1. Inputs'!$B$91,0)</f>
        <v>7.580247252417141E-3</v>
      </c>
      <c r="F60" s="19">
        <f>IFERROR(($C$17+(F$58-$C$6)*$C$7*$C$9)/($C$15+($B60-$C$14)*'1. Inputs'!$B$21*$C$16)-'1. Inputs'!$B$91,0)</f>
        <v>1.3833143670531498E-2</v>
      </c>
      <c r="G60" s="19">
        <f>IFERROR(($C$17+(G$58-$C$6)*$C$7*$C$9)/($C$15+($B60-$C$14)*'1. Inputs'!$B$21*$C$16)-'1. Inputs'!$B$91,0)</f>
        <v>2.0086040088645854E-2</v>
      </c>
    </row>
    <row r="61" spans="1:9" x14ac:dyDescent="0.25">
      <c r="B61" s="39">
        <v>96</v>
      </c>
      <c r="C61" s="19">
        <f>IFERROR(($C$17+(C$58-$C$6)*$C$7*$C$9)/($C$15+($B61-$C$14)*'1. Inputs'!$B$21*$C$16)-'1. Inputs'!$B$91,0)</f>
        <v>-9.2409677775981414E-3</v>
      </c>
      <c r="D61" s="19">
        <f>IFERROR(($C$17+(D$58-$C$6)*$C$7*$C$9)/($C$15+($B61-$C$14)*'1. Inputs'!$B$21*$C$16)-'1. Inputs'!$B$91,0)</f>
        <v>-3.3873922006405072E-3</v>
      </c>
      <c r="E61" s="19">
        <f>IFERROR(($C$17+(E$58-$C$6)*$C$7*$C$9)/($C$15+($B61-$C$14)*'1. Inputs'!$B$21*$C$16)-'1. Inputs'!$B$91,0)</f>
        <v>2.466183376317127E-3</v>
      </c>
      <c r="F61" s="19">
        <f>IFERROR(($C$17+(F$58-$C$6)*$C$7*$C$9)/($C$15+($B61-$C$14)*'1. Inputs'!$B$21*$C$16)-'1. Inputs'!$B$91,0)</f>
        <v>8.3197589532747751E-3</v>
      </c>
      <c r="G61" s="19">
        <f>IFERROR(($C$17+(G$58-$C$6)*$C$7*$C$9)/($C$15+($B61-$C$14)*'1. Inputs'!$B$21*$C$16)-'1. Inputs'!$B$91,0)</f>
        <v>1.4173334530232409E-2</v>
      </c>
    </row>
    <row r="62" spans="1:9" x14ac:dyDescent="0.25">
      <c r="B62" s="39">
        <v>104</v>
      </c>
      <c r="C62" s="19">
        <f>IFERROR(($C$17+(C$58-$C$6)*$C$7*$C$9)/($C$15+($B62-$C$14)*'1. Inputs'!$B$21*$C$16)-'1. Inputs'!$B$91,0)</f>
        <v>-1.3038295641868439E-2</v>
      </c>
      <c r="D62" s="19">
        <f>IFERROR(($C$17+(D$58-$C$6)*$C$7*$C$9)/($C$15+($B62-$C$14)*'1. Inputs'!$B$21*$C$16)-'1. Inputs'!$B$91,0)</f>
        <v>-7.5360998578523908E-3</v>
      </c>
      <c r="E62" s="19">
        <f>IFERROR(($C$17+(E$58-$C$6)*$C$7*$C$9)/($C$15+($B62-$C$14)*'1. Inputs'!$B$21*$C$16)-'1. Inputs'!$B$91,0)</f>
        <v>-2.0339040738363567E-3</v>
      </c>
      <c r="F62" s="19">
        <f>IFERROR(($C$17+(F$58-$C$6)*$C$7*$C$9)/($C$15+($B62-$C$14)*'1. Inputs'!$B$21*$C$16)-'1. Inputs'!$B$91,0)</f>
        <v>3.4682917101796773E-3</v>
      </c>
      <c r="G62" s="19">
        <f>IFERROR(($C$17+(G$58-$C$6)*$C$7*$C$9)/($C$15+($B62-$C$14)*'1. Inputs'!$B$21*$C$16)-'1. Inputs'!$B$91,0)</f>
        <v>8.9704874941957252E-3</v>
      </c>
    </row>
    <row r="63" spans="1:9" x14ac:dyDescent="0.25">
      <c r="B63" s="39">
        <v>112</v>
      </c>
      <c r="C63" s="19">
        <f>IFERROR(($C$17+(C$58-$C$6)*$C$7*$C$9)/($C$15+($B63-$C$14)*'1. Inputs'!$B$21*$C$16)-'1. Inputs'!$B$91,0)</f>
        <v>-1.6405546511499426E-2</v>
      </c>
      <c r="D63" s="19">
        <f>IFERROR(($C$17+(D$58-$C$6)*$C$7*$C$9)/($C$15+($B63-$C$14)*'1. Inputs'!$B$21*$C$16)-'1. Inputs'!$B$91,0)</f>
        <v>-1.1214934018588196E-2</v>
      </c>
      <c r="E63" s="19">
        <f>IFERROR(($C$17+(E$58-$C$6)*$C$7*$C$9)/($C$15+($B63-$C$14)*'1. Inputs'!$B$21*$C$16)-'1. Inputs'!$B$91,0)</f>
        <v>-6.0243215256769733E-3</v>
      </c>
      <c r="F63" s="19">
        <f>IFERROR(($C$17+(F$58-$C$6)*$C$7*$C$9)/($C$15+($B63-$C$14)*'1. Inputs'!$B$21*$C$16)-'1. Inputs'!$B$91,0)</f>
        <v>-8.3370903276573649E-4</v>
      </c>
      <c r="G63" s="19">
        <f>IFERROR(($C$17+(G$58-$C$6)*$C$7*$C$9)/($C$15+($B63-$C$14)*'1. Inputs'!$B$21*$C$16)-'1. Inputs'!$B$91,0)</f>
        <v>4.3569034601454865E-3</v>
      </c>
    </row>
    <row r="64" spans="1:9" x14ac:dyDescent="0.25">
      <c r="A64" s="30" t="s">
        <v>470</v>
      </c>
    </row>
  </sheetData>
  <pageMargins left="0.75" right="0.75" top="1" bottom="1"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0E87420FA5F44F9444CB642D6CB160" ma:contentTypeVersion="13" ma:contentTypeDescription="Create a new document." ma:contentTypeScope="" ma:versionID="769464ad5927572f02b969eb7c4a1a15">
  <xsd:schema xmlns:xsd="http://www.w3.org/2001/XMLSchema" xmlns:xs="http://www.w3.org/2001/XMLSchema" xmlns:p="http://schemas.microsoft.com/office/2006/metadata/properties" xmlns:ns2="d1c8a822-37c4-4c2b-9811-4a36132271f1" xmlns:ns3="64cca4c1-1cf2-4243-8b69-bc988d2be36c" targetNamespace="http://schemas.microsoft.com/office/2006/metadata/properties" ma:root="true" ma:fieldsID="b0153775e3b57267194afd8233cfc856" ns2:_="" ns3:_="">
    <xsd:import namespace="d1c8a822-37c4-4c2b-9811-4a36132271f1"/>
    <xsd:import namespace="64cca4c1-1cf2-4243-8b69-bc988d2be3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8a822-37c4-4c2b-9811-4a3613227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a873896-829b-44a7-9498-d40706abed1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cca4c1-1cf2-4243-8b69-bc988d2be3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283d63a-caf2-448d-9573-56ad8281ef2e}" ma:internalName="TaxCatchAll" ma:showField="CatchAllData" ma:web="64cca4c1-1cf2-4243-8b69-bc988d2be3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cca4c1-1cf2-4243-8b69-bc988d2be36c" xsi:nil="true"/>
    <lcf76f155ced4ddcb4097134ff3c332f xmlns="d1c8a822-37c4-4c2b-9811-4a36132271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08EFE4A-9FBA-4631-8137-10D82BFC6FC8}"/>
</file>

<file path=customXml/itemProps2.xml><?xml version="1.0" encoding="utf-8"?>
<ds:datastoreItem xmlns:ds="http://schemas.openxmlformats.org/officeDocument/2006/customXml" ds:itemID="{CD3C5EB7-CDBF-4613-822C-EF961732C9F0}"/>
</file>

<file path=customXml/itemProps3.xml><?xml version="1.0" encoding="utf-8"?>
<ds:datastoreItem xmlns:ds="http://schemas.openxmlformats.org/officeDocument/2006/customXml" ds:itemID="{AFE33D4D-60D8-488B-A904-DD3AE6C0A48E}"/>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0. Investor Summary</vt:lpstr>
      <vt:lpstr>1. Inputs</vt:lpstr>
      <vt:lpstr>2. Monthly Engine</vt:lpstr>
      <vt:lpstr>3. Sources &amp; Uses</vt:lpstr>
      <vt:lpstr>4. Annual &amp; Returns</vt:lpstr>
      <vt:lpstr>5. Equity Waterfall</vt:lpstr>
      <vt:lpstr>6. Tax &amp; After-Tax</vt:lpstr>
      <vt:lpstr>7. Sensitivity</vt:lpstr>
      <vt:lpstr>'0. Investor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Cody Payne</cp:lastModifiedBy>
  <cp:revision>0</cp:revision>
  <dcterms:created xsi:type="dcterms:W3CDTF">2026-08-31T21:30:21Z</dcterms:created>
  <dcterms:modified xsi:type="dcterms:W3CDTF">2026-08-31T21:43:36Z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0x010100E40E87420FA5F44F9444CB642D6CB160</vt:lpwstr>
  </property>
</Properties>
</file>