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latorre/Documents/University of Miami Business School/2 Year Fall 2020 Term 2-1/FIN 650 Investments/"/>
    </mc:Choice>
  </mc:AlternateContent>
  <xr:revisionPtr revIDLastSave="5" documentId="13_ncr:1_{F7FDC365-86F3-FE44-B8AA-C679B45625DA}" xr6:coauthVersionLast="45" xr6:coauthVersionMax="45" xr10:uidLastSave="{54895DA3-F84C-2D43-9421-EA426C62D239}"/>
  <bookViews>
    <workbookView xWindow="0" yWindow="460" windowWidth="68800" windowHeight="26740" activeTab="2" xr2:uid="{A98B4DE6-EEF8-3744-B468-4E8BF858D30E}"/>
  </bookViews>
  <sheets>
    <sheet name="Dates &amp; Stock Prices" sheetId="3" r:id="rId1"/>
    <sheet name="Returns" sheetId="2" r:id="rId2"/>
    <sheet name="Portfolio Analysis" sheetId="4" r:id="rId3"/>
  </sheets>
  <definedNames>
    <definedName name="solver_adj" localSheetId="2" hidden="1">'Portfolio Analysis'!$K$88:$K$94</definedName>
    <definedName name="solver_cvg" localSheetId="2" hidden="1">0.0001</definedName>
    <definedName name="solver_drv" localSheetId="2" hidden="1">1</definedName>
    <definedName name="solver_eng" localSheetId="2" hidden="1">1</definedName>
    <definedName name="solver_itr" localSheetId="2" hidden="1">2147483647</definedName>
    <definedName name="solver_lhs1" localSheetId="2" hidden="1">'Portfolio Analysis'!$K$95</definedName>
    <definedName name="solver_lhs2" localSheetId="2" hidden="1">'Portfolio Analysis'!$Y$130</definedName>
    <definedName name="solver_lin" localSheetId="2" hidden="1">2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2</definedName>
    <definedName name="solver_nod" localSheetId="2" hidden="1">2147483647</definedName>
    <definedName name="solver_num" localSheetId="2" hidden="1">1</definedName>
    <definedName name="solver_opt" localSheetId="2" hidden="1">'Portfolio Analysis'!$K$81</definedName>
    <definedName name="solver_pre" localSheetId="2" hidden="1">0.000001</definedName>
    <definedName name="solver_rbv" localSheetId="2" hidden="1">1</definedName>
    <definedName name="solver_rel1" localSheetId="2" hidden="1">2</definedName>
    <definedName name="solver_rel2" localSheetId="2" hidden="1">2</definedName>
    <definedName name="solver_rhs1" localSheetId="2" hidden="1">1</definedName>
    <definedName name="solver_rhs2" localSheetId="2" hidden="1">'Portfolio Analysis'!$K$78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1</definedName>
    <definedName name="solver_val" localSheetId="2" hidden="1">0</definedName>
    <definedName name="solver_ver" localSheetId="2" hidden="1">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70" i="4" l="1"/>
  <c r="Y137" i="4"/>
  <c r="Y131" i="4"/>
  <c r="AD137" i="4"/>
  <c r="AD144" i="4"/>
  <c r="AD143" i="4"/>
  <c r="AD138" i="4"/>
  <c r="AD139" i="4"/>
  <c r="AD140" i="4"/>
  <c r="AD141" i="4"/>
  <c r="AD142" i="4"/>
  <c r="AD136" i="4"/>
  <c r="AD131" i="4"/>
  <c r="AD126" i="4"/>
  <c r="AD127" i="4"/>
  <c r="AD128" i="4"/>
  <c r="AD129" i="4"/>
  <c r="AD125" i="4"/>
  <c r="AD124" i="4"/>
  <c r="AD123" i="4"/>
  <c r="AD130" i="4"/>
  <c r="Z135" i="4"/>
  <c r="Z134" i="4"/>
  <c r="Z129" i="4"/>
  <c r="Z128" i="4"/>
  <c r="K302" i="4"/>
  <c r="K292" i="4"/>
  <c r="K282" i="4"/>
  <c r="K272" i="4"/>
  <c r="K262" i="4"/>
  <c r="K252" i="4"/>
  <c r="K242" i="4"/>
  <c r="K232" i="4"/>
  <c r="K222" i="4"/>
  <c r="K212" i="4"/>
  <c r="K202" i="4"/>
  <c r="K192" i="4"/>
  <c r="K182" i="4"/>
  <c r="K172" i="4"/>
  <c r="K162" i="4"/>
  <c r="K152" i="4"/>
  <c r="K142" i="4"/>
  <c r="K132" i="4"/>
  <c r="K122" i="4"/>
  <c r="R132" i="4"/>
  <c r="R133" i="4"/>
  <c r="K112" i="4"/>
  <c r="N101" i="4"/>
  <c r="K95" i="4"/>
  <c r="T101" i="4"/>
  <c r="S101" i="4"/>
  <c r="R101" i="4"/>
  <c r="Q101" i="4"/>
  <c r="P101" i="4"/>
  <c r="O101" i="4"/>
  <c r="T94" i="4"/>
  <c r="S93" i="4"/>
  <c r="R92" i="4"/>
  <c r="Q91" i="4"/>
  <c r="P90" i="4"/>
  <c r="O89" i="4"/>
  <c r="N88" i="4"/>
  <c r="K21" i="4"/>
  <c r="T27" i="4"/>
  <c r="S27" i="4"/>
  <c r="R27" i="4"/>
  <c r="Q27" i="4"/>
  <c r="P27" i="4"/>
  <c r="O27" i="4"/>
  <c r="N27" i="4"/>
  <c r="U106" i="4"/>
  <c r="U107" i="4"/>
  <c r="U108" i="4"/>
  <c r="U109" i="4"/>
  <c r="U110" i="4"/>
  <c r="U111" i="4"/>
  <c r="U112" i="4"/>
  <c r="U113" i="4"/>
  <c r="U114" i="4"/>
  <c r="U115" i="4"/>
  <c r="U116" i="4"/>
  <c r="U117" i="4"/>
  <c r="U118" i="4"/>
  <c r="U119" i="4"/>
  <c r="U120" i="4"/>
  <c r="U121" i="4"/>
  <c r="U122" i="4"/>
  <c r="U123" i="4"/>
  <c r="N95" i="4"/>
  <c r="T95" i="4"/>
  <c r="P95" i="4"/>
  <c r="O95" i="4"/>
  <c r="Q95" i="4"/>
  <c r="R95" i="4"/>
  <c r="S95" i="4"/>
  <c r="U95" i="4"/>
  <c r="U98" i="4"/>
  <c r="W86" i="4"/>
  <c r="T20" i="4"/>
  <c r="T21" i="4"/>
  <c r="S19" i="4"/>
  <c r="S21" i="4"/>
  <c r="R18" i="4"/>
  <c r="R21" i="4"/>
  <c r="Q17" i="4"/>
  <c r="Q21" i="4"/>
  <c r="P16" i="4"/>
  <c r="P21" i="4"/>
  <c r="O15" i="4"/>
  <c r="O21" i="4"/>
  <c r="N14" i="4"/>
  <c r="N21" i="4"/>
  <c r="Z84" i="4"/>
  <c r="U21" i="4"/>
  <c r="U24" i="4"/>
  <c r="C65" i="4"/>
  <c r="D65" i="4"/>
  <c r="E65" i="4"/>
  <c r="F65" i="4"/>
  <c r="G65" i="4"/>
  <c r="H65" i="4"/>
  <c r="B65" i="4"/>
  <c r="C64" i="4"/>
  <c r="D64" i="4"/>
  <c r="E64" i="4"/>
  <c r="F64" i="4"/>
  <c r="G64" i="4"/>
  <c r="H64" i="4"/>
  <c r="B64" i="4"/>
  <c r="R6" i="2"/>
  <c r="R7" i="2"/>
  <c r="R8" i="2"/>
  <c r="R14" i="2"/>
  <c r="R15" i="2"/>
  <c r="R16" i="2"/>
  <c r="R22" i="2"/>
  <c r="R23" i="2"/>
  <c r="R24" i="2"/>
  <c r="R30" i="2"/>
  <c r="R31" i="2"/>
  <c r="R32" i="2"/>
  <c r="R38" i="2"/>
  <c r="R39" i="2"/>
  <c r="R40" i="2"/>
  <c r="R46" i="2"/>
  <c r="R47" i="2"/>
  <c r="R48" i="2"/>
  <c r="R54" i="2"/>
  <c r="R55" i="2"/>
  <c r="R56" i="2"/>
  <c r="Q3" i="2"/>
  <c r="R3" i="2"/>
  <c r="Q4" i="2"/>
  <c r="R4" i="2"/>
  <c r="Q5" i="2"/>
  <c r="Q6" i="2"/>
  <c r="Q7" i="2"/>
  <c r="Q8" i="2"/>
  <c r="Q9" i="2"/>
  <c r="R9" i="2"/>
  <c r="Q10" i="2"/>
  <c r="R10" i="2"/>
  <c r="Q11" i="2"/>
  <c r="R11" i="2"/>
  <c r="Q12" i="2"/>
  <c r="R12" i="2"/>
  <c r="Q13" i="2"/>
  <c r="Q14" i="2"/>
  <c r="Q15" i="2"/>
  <c r="Q16" i="2"/>
  <c r="Q17" i="2"/>
  <c r="R17" i="2"/>
  <c r="Q18" i="2"/>
  <c r="R18" i="2"/>
  <c r="Q19" i="2"/>
  <c r="R19" i="2"/>
  <c r="Q20" i="2"/>
  <c r="R20" i="2"/>
  <c r="Q21" i="2"/>
  <c r="Q22" i="2"/>
  <c r="Q23" i="2"/>
  <c r="Q24" i="2"/>
  <c r="Q25" i="2"/>
  <c r="R25" i="2"/>
  <c r="Q26" i="2"/>
  <c r="R26" i="2"/>
  <c r="Q27" i="2"/>
  <c r="R27" i="2"/>
  <c r="Q28" i="2"/>
  <c r="R28" i="2"/>
  <c r="Q29" i="2"/>
  <c r="Q30" i="2"/>
  <c r="Q31" i="2"/>
  <c r="Q32" i="2"/>
  <c r="Q33" i="2"/>
  <c r="R33" i="2"/>
  <c r="Q34" i="2"/>
  <c r="R34" i="2"/>
  <c r="Q35" i="2"/>
  <c r="R35" i="2"/>
  <c r="Q36" i="2"/>
  <c r="R36" i="2"/>
  <c r="Q37" i="2"/>
  <c r="Q38" i="2"/>
  <c r="Q39" i="2"/>
  <c r="Q40" i="2"/>
  <c r="Q41" i="2"/>
  <c r="R41" i="2"/>
  <c r="Q42" i="2"/>
  <c r="R42" i="2"/>
  <c r="Q43" i="2"/>
  <c r="R43" i="2"/>
  <c r="Q44" i="2"/>
  <c r="R44" i="2"/>
  <c r="Q45" i="2"/>
  <c r="Q46" i="2"/>
  <c r="Q47" i="2"/>
  <c r="Q48" i="2"/>
  <c r="Q49" i="2"/>
  <c r="R49" i="2"/>
  <c r="Q50" i="2"/>
  <c r="R50" i="2"/>
  <c r="Q51" i="2"/>
  <c r="R51" i="2"/>
  <c r="Q52" i="2"/>
  <c r="R52" i="2"/>
  <c r="Q53" i="2"/>
  <c r="Q54" i="2"/>
  <c r="Q55" i="2"/>
  <c r="Q56" i="2"/>
  <c r="Q57" i="2"/>
  <c r="R57" i="2"/>
  <c r="Q58" i="2"/>
  <c r="R58" i="2"/>
  <c r="Q59" i="2"/>
  <c r="R59" i="2"/>
  <c r="Q60" i="2"/>
  <c r="R60" i="2"/>
  <c r="Q61" i="2"/>
  <c r="Q2" i="2"/>
  <c r="Q64" i="2"/>
  <c r="K4" i="4"/>
  <c r="K7" i="4"/>
  <c r="K78" i="4"/>
  <c r="K81" i="4"/>
  <c r="R61" i="2"/>
  <c r="R53" i="2"/>
  <c r="R45" i="2"/>
  <c r="R37" i="2"/>
  <c r="R29" i="2"/>
  <c r="R21" i="2"/>
  <c r="R13" i="2"/>
  <c r="R5" i="2"/>
  <c r="R65" i="2"/>
  <c r="R66" i="2"/>
  <c r="W85" i="4"/>
  <c r="AA84" i="4"/>
  <c r="R64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3" i="2"/>
  <c r="N65" i="2"/>
  <c r="N66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3" i="2"/>
  <c r="L65" i="2"/>
  <c r="L66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3" i="2"/>
  <c r="J65" i="2"/>
  <c r="J66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3" i="2"/>
  <c r="H65" i="2"/>
  <c r="H66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3" i="2"/>
  <c r="F65" i="2"/>
  <c r="F66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3" i="2"/>
  <c r="D65" i="2"/>
  <c r="D66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3" i="2"/>
  <c r="B65" i="2"/>
  <c r="B66" i="2"/>
  <c r="H64" i="2"/>
  <c r="B64" i="2"/>
  <c r="J64" i="2"/>
  <c r="D64" i="2"/>
  <c r="L64" i="2"/>
  <c r="F64" i="2"/>
  <c r="N64" i="2"/>
</calcChain>
</file>

<file path=xl/sharedStrings.xml><?xml version="1.0" encoding="utf-8"?>
<sst xmlns="http://schemas.openxmlformats.org/spreadsheetml/2006/main" count="399" uniqueCount="83">
  <si>
    <t>AAPL</t>
  </si>
  <si>
    <t>Date</t>
  </si>
  <si>
    <t>Adj Close</t>
  </si>
  <si>
    <t>NVDA</t>
  </si>
  <si>
    <t>FB</t>
  </si>
  <si>
    <t>TSLA</t>
  </si>
  <si>
    <t>SHOP</t>
  </si>
  <si>
    <t>COST</t>
  </si>
  <si>
    <t>NFLX</t>
  </si>
  <si>
    <t>(AAPL) Apple Inc.</t>
  </si>
  <si>
    <t>(NVDA) Nvidia Corp.</t>
  </si>
  <si>
    <t>(FB) Facebook Inc.</t>
  </si>
  <si>
    <t>(TSLA) Tesla Inc.</t>
  </si>
  <si>
    <t>(SHOP) Shopify Inc.</t>
  </si>
  <si>
    <t>(COST) Costo Corp.</t>
  </si>
  <si>
    <t>(NFLX) Netflix Inc.</t>
  </si>
  <si>
    <t>Returns</t>
  </si>
  <si>
    <t>VARIANCE</t>
  </si>
  <si>
    <t>STD DEV</t>
  </si>
  <si>
    <t>Percentage in Decimals</t>
  </si>
  <si>
    <t>Change</t>
  </si>
  <si>
    <t>STANDARD DEVIATION</t>
  </si>
  <si>
    <t>CORRELATION MATRIX</t>
  </si>
  <si>
    <t>TOTAL</t>
  </si>
  <si>
    <t>COVARIANCE MATRIX</t>
  </si>
  <si>
    <t>VARIANCES</t>
  </si>
  <si>
    <t xml:space="preserve">PORTFOLIO VARIANCE </t>
  </si>
  <si>
    <t>PORTFOLIO ALLOCATION</t>
  </si>
  <si>
    <t xml:space="preserve">PORTFOLIO STD DEV </t>
  </si>
  <si>
    <t xml:space="preserve"> </t>
  </si>
  <si>
    <t>PORTFOLIO EXPECTED RETURN</t>
  </si>
  <si>
    <t>AVERAGE RISK FREE RATE</t>
  </si>
  <si>
    <t>SHARPE RATIO</t>
  </si>
  <si>
    <t>MINIMUM VARIANCE PORTFOLIO</t>
  </si>
  <si>
    <t>EXPECTED RETURN</t>
  </si>
  <si>
    <t>RETURN AVERAGES</t>
  </si>
  <si>
    <t>RUN</t>
  </si>
  <si>
    <t>RUN 1</t>
  </si>
  <si>
    <t>RUN 2</t>
  </si>
  <si>
    <t>RUN 3</t>
  </si>
  <si>
    <t>RUN 4</t>
  </si>
  <si>
    <t>RUN 5</t>
  </si>
  <si>
    <t>RUN 6</t>
  </si>
  <si>
    <t>RUN 7</t>
  </si>
  <si>
    <t>RUN 8</t>
  </si>
  <si>
    <t>RUN 9</t>
  </si>
  <si>
    <t>RUN 10</t>
  </si>
  <si>
    <t>RUN 11</t>
  </si>
  <si>
    <t>RUN 12</t>
  </si>
  <si>
    <t>RUN 13</t>
  </si>
  <si>
    <t>RUN 14</t>
  </si>
  <si>
    <t>RUN 15</t>
  </si>
  <si>
    <t>RUN 16</t>
  </si>
  <si>
    <t>RUN 17</t>
  </si>
  <si>
    <t>RUN 18</t>
  </si>
  <si>
    <t>RUN 19</t>
  </si>
  <si>
    <t>RUN 20</t>
  </si>
  <si>
    <t>LOWEST YIELDING ASSET</t>
  </si>
  <si>
    <t>HIGHEST YIELDING ASSET</t>
  </si>
  <si>
    <t>Interval Between Expected Returns Calculated</t>
  </si>
  <si>
    <t xml:space="preserve">EFFICIENT PORTFOLIO FRONTIER </t>
  </si>
  <si>
    <t xml:space="preserve">ASSET WEIGHT ALLOCATION </t>
  </si>
  <si>
    <t>Difference of Lowest Yielding Asset and Highest Yielding Asset</t>
  </si>
  <si>
    <t>Adjusted Closed Prices in USD</t>
  </si>
  <si>
    <t>MEAN AVERAGE</t>
  </si>
  <si>
    <t>Average Risk Free Rate Per Month</t>
  </si>
  <si>
    <t>3 Month T-Bill in Percentages</t>
  </si>
  <si>
    <t>SHARPE RATIO MAXIMIZED</t>
  </si>
  <si>
    <t>WEIGHT IN RISK FREE ASSET</t>
  </si>
  <si>
    <t>MEAN RETURN</t>
  </si>
  <si>
    <t>CAPITAL MARKET LINE</t>
  </si>
  <si>
    <t>SLOPE</t>
  </si>
  <si>
    <t>CML PORTFOLIO 20% RF ASSET</t>
  </si>
  <si>
    <t>CML PORTFOLIO -20% RF ASSET</t>
  </si>
  <si>
    <t>RF</t>
  </si>
  <si>
    <t>TANGENCY PORTFOLIO</t>
  </si>
  <si>
    <t>TOTAL CAPITAL</t>
  </si>
  <si>
    <t>RISK FREE WEIGHT</t>
  </si>
  <si>
    <t>RISKY OPTIMAL PORTFOLIO</t>
  </si>
  <si>
    <t>PORTFOLIO ALLOCATION CML 20% RF</t>
  </si>
  <si>
    <t>PORTFOLIO ALLOCATION CML -20% RF</t>
  </si>
  <si>
    <t>TOTAL EXPECTED RETURN</t>
  </si>
  <si>
    <t>ADDITIONAL VALUES OF EPF (21-75)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</si>
</sst>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.00000"/>
    <numFmt numFmtId="166" formatCode="0.0000000"/>
    <numFmt numFmtId="167" formatCode="_(* #,##0.00000_);_(* \(#,##0.00000\);_(* &quot;-&quot;??_);_(@_)"/>
    <numFmt numFmtId="168" formatCode="_(* #,##0.0000000_);_(* \(#,##0.0000000\);_(* &quot;-&quot;??_);_(@_)"/>
    <numFmt numFmtId="169" formatCode="_(&quot;$&quot;* #,##0_);_(&quot;$&quot;* \(#,##0\);_(&quot;$&quot;* &quot;-&quot;??_);_(@_)"/>
  </numFmts>
  <fonts count="2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4"/>
      <name val="Calibri"/>
      <family val="2"/>
      <scheme val="minor"/>
    </font>
    <font>
      <b/>
      <sz val="16"/>
      <color theme="9"/>
      <name val="Calibri"/>
      <family val="2"/>
      <scheme val="minor"/>
    </font>
    <font>
      <b/>
      <sz val="16"/>
      <color theme="5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4"/>
      <color theme="9"/>
      <name val="Calibri"/>
      <family val="2"/>
      <scheme val="minor"/>
    </font>
    <font>
      <b/>
      <sz val="14"/>
      <color theme="5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 (Body)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8">
    <xf numFmtId="0" fontId="0" fillId="0" borderId="0" xfId="0"/>
    <xf numFmtId="0" fontId="0" fillId="2" borderId="1" xfId="0" applyFill="1" applyBorder="1"/>
    <xf numFmtId="0" fontId="2" fillId="0" borderId="0" xfId="0" applyFont="1"/>
    <xf numFmtId="164" fontId="0" fillId="0" borderId="0" xfId="0" applyNumberFormat="1"/>
    <xf numFmtId="165" fontId="0" fillId="0" borderId="0" xfId="0" applyNumberFormat="1"/>
    <xf numFmtId="14" fontId="2" fillId="0" borderId="0" xfId="0" applyNumberFormat="1" applyFont="1"/>
    <xf numFmtId="166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2" fillId="0" borderId="0" xfId="0" applyFont="1" applyAlignment="1">
      <alignment horizontal="center"/>
    </xf>
    <xf numFmtId="165" fontId="2" fillId="0" borderId="0" xfId="0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168" fontId="0" fillId="0" borderId="0" xfId="1" applyNumberFormat="1" applyFont="1"/>
    <xf numFmtId="165" fontId="0" fillId="0" borderId="1" xfId="0" applyNumberFormat="1" applyBorder="1"/>
    <xf numFmtId="0" fontId="12" fillId="0" borderId="1" xfId="0" applyFont="1" applyBorder="1"/>
    <xf numFmtId="0" fontId="13" fillId="0" borderId="1" xfId="0" applyFont="1" applyBorder="1"/>
    <xf numFmtId="0" fontId="14" fillId="0" borderId="1" xfId="0" applyFont="1" applyBorder="1"/>
    <xf numFmtId="0" fontId="15" fillId="0" borderId="1" xfId="0" applyFont="1" applyBorder="1"/>
    <xf numFmtId="0" fontId="16" fillId="0" borderId="1" xfId="0" applyFont="1" applyBorder="1"/>
    <xf numFmtId="0" fontId="17" fillId="0" borderId="1" xfId="0" applyFont="1" applyBorder="1"/>
    <xf numFmtId="0" fontId="18" fillId="0" borderId="1" xfId="0" applyFont="1" applyBorder="1"/>
    <xf numFmtId="0" fontId="20" fillId="0" borderId="0" xfId="0" applyFont="1" applyFill="1" applyBorder="1" applyAlignment="1">
      <alignment horizontal="center"/>
    </xf>
    <xf numFmtId="164" fontId="0" fillId="0" borderId="0" xfId="0" applyNumberFormat="1" applyFill="1" applyBorder="1" applyAlignment="1"/>
    <xf numFmtId="164" fontId="0" fillId="0" borderId="2" xfId="0" applyNumberFormat="1" applyFill="1" applyBorder="1" applyAlignment="1"/>
    <xf numFmtId="164" fontId="0" fillId="0" borderId="6" xfId="0" applyNumberFormat="1" applyFill="1" applyBorder="1" applyAlignment="1"/>
    <xf numFmtId="164" fontId="0" fillId="0" borderId="7" xfId="0" applyNumberFormat="1" applyFill="1" applyBorder="1" applyAlignment="1"/>
    <xf numFmtId="164" fontId="0" fillId="0" borderId="8" xfId="0" applyNumberFormat="1" applyFill="1" applyBorder="1" applyAlignment="1"/>
    <xf numFmtId="0" fontId="13" fillId="0" borderId="9" xfId="0" applyFont="1" applyBorder="1"/>
    <xf numFmtId="0" fontId="14" fillId="0" borderId="9" xfId="0" applyFont="1" applyBorder="1"/>
    <xf numFmtId="0" fontId="15" fillId="0" borderId="9" xfId="0" applyFont="1" applyBorder="1"/>
    <xf numFmtId="0" fontId="16" fillId="0" borderId="9" xfId="0" applyFont="1" applyBorder="1"/>
    <xf numFmtId="0" fontId="17" fillId="0" borderId="9" xfId="0" applyFont="1" applyBorder="1"/>
    <xf numFmtId="0" fontId="18" fillId="0" borderId="9" xfId="0" applyFont="1" applyBorder="1"/>
    <xf numFmtId="0" fontId="0" fillId="0" borderId="0" xfId="0" applyBorder="1"/>
    <xf numFmtId="0" fontId="11" fillId="0" borderId="1" xfId="0" applyFont="1" applyBorder="1"/>
    <xf numFmtId="0" fontId="11" fillId="0" borderId="0" xfId="0" applyFont="1" applyBorder="1"/>
    <xf numFmtId="0" fontId="0" fillId="0" borderId="3" xfId="0" applyBorder="1"/>
    <xf numFmtId="0" fontId="12" fillId="0" borderId="10" xfId="0" applyFont="1" applyBorder="1"/>
    <xf numFmtId="164" fontId="2" fillId="0" borderId="1" xfId="0" applyNumberFormat="1" applyFont="1" applyFill="1" applyBorder="1" applyAlignment="1"/>
    <xf numFmtId="0" fontId="21" fillId="0" borderId="0" xfId="0" applyFont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/>
    <xf numFmtId="0" fontId="0" fillId="2" borderId="1" xfId="0" applyFont="1" applyFill="1" applyBorder="1"/>
    <xf numFmtId="0" fontId="11" fillId="0" borderId="1" xfId="0" applyFont="1" applyBorder="1" applyAlignment="1">
      <alignment horizontal="center"/>
    </xf>
    <xf numFmtId="0" fontId="11" fillId="0" borderId="11" xfId="0" applyFont="1" applyBorder="1"/>
    <xf numFmtId="0" fontId="0" fillId="4" borderId="1" xfId="0" applyFont="1" applyFill="1" applyBorder="1"/>
    <xf numFmtId="0" fontId="0" fillId="0" borderId="0" xfId="0" applyFont="1"/>
    <xf numFmtId="0" fontId="11" fillId="3" borderId="1" xfId="0" applyFont="1" applyFill="1" applyBorder="1"/>
    <xf numFmtId="0" fontId="22" fillId="0" borderId="0" xfId="0" applyFont="1" applyBorder="1"/>
    <xf numFmtId="0" fontId="3" fillId="0" borderId="1" xfId="0" applyFont="1" applyBorder="1" applyAlignment="1">
      <alignment horizontal="left"/>
    </xf>
    <xf numFmtId="166" fontId="0" fillId="2" borderId="1" xfId="0" applyNumberFormat="1" applyFill="1" applyBorder="1"/>
    <xf numFmtId="166" fontId="0" fillId="0" borderId="0" xfId="0" applyNumberFormat="1" applyBorder="1"/>
    <xf numFmtId="166" fontId="0" fillId="4" borderId="1" xfId="0" applyNumberFormat="1" applyFont="1" applyFill="1" applyBorder="1"/>
    <xf numFmtId="166" fontId="0" fillId="2" borderId="1" xfId="0" applyNumberFormat="1" applyFont="1" applyFill="1" applyBorder="1"/>
    <xf numFmtId="0" fontId="23" fillId="0" borderId="0" xfId="0" applyFont="1" applyBorder="1"/>
    <xf numFmtId="165" fontId="0" fillId="0" borderId="1" xfId="0" applyNumberFormat="1" applyFill="1" applyBorder="1"/>
    <xf numFmtId="0" fontId="2" fillId="0" borderId="1" xfId="0" applyFont="1" applyBorder="1" applyAlignment="1">
      <alignment horizontal="left"/>
    </xf>
    <xf numFmtId="0" fontId="2" fillId="0" borderId="4" xfId="0" applyFont="1" applyBorder="1"/>
    <xf numFmtId="167" fontId="2" fillId="2" borderId="1" xfId="0" applyNumberFormat="1" applyFont="1" applyFill="1" applyBorder="1"/>
    <xf numFmtId="164" fontId="2" fillId="0" borderId="0" xfId="0" applyNumberFormat="1" applyFont="1"/>
    <xf numFmtId="0" fontId="2" fillId="0" borderId="0" xfId="0" applyFont="1" applyBorder="1"/>
    <xf numFmtId="0" fontId="0" fillId="0" borderId="1" xfId="0" applyFont="1" applyBorder="1"/>
    <xf numFmtId="0" fontId="0" fillId="0" borderId="1" xfId="0" applyBorder="1"/>
    <xf numFmtId="164" fontId="0" fillId="0" borderId="1" xfId="0" applyNumberFormat="1" applyBorder="1"/>
    <xf numFmtId="0" fontId="2" fillId="2" borderId="1" xfId="0" applyFont="1" applyFill="1" applyBorder="1"/>
    <xf numFmtId="164" fontId="2" fillId="2" borderId="1" xfId="0" applyNumberFormat="1" applyFont="1" applyFill="1" applyBorder="1"/>
    <xf numFmtId="165" fontId="0" fillId="2" borderId="1" xfId="0" applyNumberFormat="1" applyFill="1" applyBorder="1"/>
    <xf numFmtId="0" fontId="2" fillId="0" borderId="1" xfId="0" applyFont="1" applyFill="1" applyBorder="1" applyAlignment="1">
      <alignment horizontal="left"/>
    </xf>
    <xf numFmtId="9" fontId="0" fillId="0" borderId="1" xfId="0" applyNumberFormat="1" applyFont="1" applyFill="1" applyBorder="1"/>
    <xf numFmtId="164" fontId="0" fillId="0" borderId="1" xfId="0" applyNumberFormat="1" applyFont="1" applyFill="1" applyBorder="1"/>
    <xf numFmtId="9" fontId="1" fillId="0" borderId="1" xfId="2" applyFont="1" applyFill="1" applyBorder="1" applyAlignment="1"/>
    <xf numFmtId="9" fontId="1" fillId="0" borderId="1" xfId="2" applyFont="1" applyFill="1" applyBorder="1"/>
    <xf numFmtId="2" fontId="2" fillId="2" borderId="1" xfId="0" applyNumberFormat="1" applyFont="1" applyFill="1" applyBorder="1"/>
    <xf numFmtId="2" fontId="0" fillId="0" borderId="1" xfId="0" applyNumberFormat="1" applyBorder="1"/>
    <xf numFmtId="6" fontId="0" fillId="0" borderId="0" xfId="0" applyNumberFormat="1"/>
    <xf numFmtId="0" fontId="2" fillId="0" borderId="11" xfId="0" applyFont="1" applyBorder="1"/>
    <xf numFmtId="0" fontId="0" fillId="0" borderId="12" xfId="0" applyBorder="1"/>
    <xf numFmtId="2" fontId="0" fillId="0" borderId="1" xfId="0" applyNumberFormat="1" applyFill="1" applyBorder="1"/>
    <xf numFmtId="8" fontId="0" fillId="0" borderId="1" xfId="0" applyNumberFormat="1" applyBorder="1"/>
    <xf numFmtId="8" fontId="0" fillId="2" borderId="1" xfId="0" applyNumberFormat="1" applyFill="1" applyBorder="1"/>
    <xf numFmtId="0" fontId="2" fillId="0" borderId="0" xfId="0" applyFont="1" applyFill="1" applyBorder="1"/>
    <xf numFmtId="0" fontId="24" fillId="0" borderId="9" xfId="0" applyFont="1" applyBorder="1"/>
    <xf numFmtId="0" fontId="11" fillId="0" borderId="1" xfId="0" applyFont="1" applyFill="1" applyBorder="1" applyAlignment="1">
      <alignment horizontal="center"/>
    </xf>
    <xf numFmtId="166" fontId="0" fillId="0" borderId="1" xfId="0" applyNumberFormat="1" applyFont="1" applyFill="1" applyBorder="1"/>
    <xf numFmtId="166" fontId="2" fillId="0" borderId="1" xfId="0" applyNumberFormat="1" applyFont="1" applyFill="1" applyBorder="1"/>
    <xf numFmtId="44" fontId="0" fillId="2" borderId="1" xfId="3" applyFont="1" applyFill="1" applyBorder="1"/>
    <xf numFmtId="165" fontId="0" fillId="0" borderId="3" xfId="0" applyNumberFormat="1" applyBorder="1"/>
    <xf numFmtId="0" fontId="22" fillId="0" borderId="1" xfId="0" applyFont="1" applyBorder="1"/>
    <xf numFmtId="169" fontId="2" fillId="0" borderId="1" xfId="3" applyNumberFormat="1" applyFont="1" applyBorder="1"/>
    <xf numFmtId="0" fontId="3" fillId="0" borderId="5" xfId="0" applyFont="1" applyBorder="1"/>
    <xf numFmtId="0" fontId="3" fillId="0" borderId="4" xfId="0" applyFont="1" applyBorder="1"/>
    <xf numFmtId="166" fontId="2" fillId="2" borderId="1" xfId="0" applyNumberFormat="1" applyFont="1" applyFill="1" applyBorder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32882801793055E-2"/>
          <c:y val="4.1000081258703788E-2"/>
          <c:w val="0.88022130217447925"/>
          <c:h val="0.87252750995095807"/>
        </c:manualLayout>
      </c:layout>
      <c:scatterChart>
        <c:scatterStyle val="lineMarker"/>
        <c:varyColors val="0"/>
        <c:ser>
          <c:idx val="1"/>
          <c:order val="0"/>
          <c:tx>
            <c:v>Efficient Portfolio Frontier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9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9E8-3743-A183-B39ABE714265}"/>
              </c:ext>
            </c:extLst>
          </c:dPt>
          <c:xVal>
            <c:numRef>
              <c:f>'Portfolio Analysis'!$V$105:$V$179</c:f>
              <c:numCache>
                <c:formatCode>0.00000</c:formatCode>
                <c:ptCount val="75"/>
                <c:pt idx="0">
                  <c:v>4.6924563199642097E-2</c:v>
                </c:pt>
                <c:pt idx="1">
                  <c:v>4.7103057620490232E-2</c:v>
                </c:pt>
                <c:pt idx="2">
                  <c:v>4.7780143088639773E-2</c:v>
                </c:pt>
                <c:pt idx="3">
                  <c:v>4.8859273323652835E-2</c:v>
                </c:pt>
                <c:pt idx="4">
                  <c:v>5.0359131832814631E-2</c:v>
                </c:pt>
                <c:pt idx="5">
                  <c:v>5.2259595582718171E-2</c:v>
                </c:pt>
                <c:pt idx="6">
                  <c:v>5.4504046465616129E-2</c:v>
                </c:pt>
                <c:pt idx="7">
                  <c:v>5.7051658377466667E-2</c:v>
                </c:pt>
                <c:pt idx="8">
                  <c:v>5.9863999202970718E-2</c:v>
                </c:pt>
                <c:pt idx="9">
                  <c:v>6.2922442747614341E-2</c:v>
                </c:pt>
                <c:pt idx="10">
                  <c:v>6.6208778007505992E-2</c:v>
                </c:pt>
                <c:pt idx="11">
                  <c:v>6.9698906809800287E-2</c:v>
                </c:pt>
                <c:pt idx="12">
                  <c:v>7.333343183014944E-2</c:v>
                </c:pt>
                <c:pt idx="13">
                  <c:v>7.6789740791572303E-2</c:v>
                </c:pt>
                <c:pt idx="14">
                  <c:v>8.0580421260969731E-2</c:v>
                </c:pt>
                <c:pt idx="15">
                  <c:v>8.4466944017914367E-2</c:v>
                </c:pt>
                <c:pt idx="16">
                  <c:v>8.8436166985375722E-2</c:v>
                </c:pt>
                <c:pt idx="17">
                  <c:v>9.2464875952133596E-2</c:v>
                </c:pt>
                <c:pt idx="18">
                  <c:v>9.6564316973395792E-2</c:v>
                </c:pt>
                <c:pt idx="19">
                  <c:v>0.10071993687075838</c:v>
                </c:pt>
                <c:pt idx="20">
                  <c:v>0.10491816504624756</c:v>
                </c:pt>
                <c:pt idx="21">
                  <c:v>0.10916211737760199</c:v>
                </c:pt>
                <c:pt idx="22">
                  <c:v>0.11344409443389558</c:v>
                </c:pt>
                <c:pt idx="23">
                  <c:v>0.11776004028180352</c:v>
                </c:pt>
                <c:pt idx="24">
                  <c:v>0.12210718927015166</c:v>
                </c:pt>
                <c:pt idx="25">
                  <c:v>0.12647730247690014</c:v>
                </c:pt>
                <c:pt idx="26">
                  <c:v>0.13087416820024786</c:v>
                </c:pt>
                <c:pt idx="27">
                  <c:v>0.13529283176742049</c:v>
                </c:pt>
                <c:pt idx="28">
                  <c:v>0.13973246534025935</c:v>
                </c:pt>
                <c:pt idx="29">
                  <c:v>0.14418798079878503</c:v>
                </c:pt>
                <c:pt idx="30">
                  <c:v>0.14867394022588537</c:v>
                </c:pt>
                <c:pt idx="31">
                  <c:v>0.15319926486358187</c:v>
                </c:pt>
                <c:pt idx="32">
                  <c:v>0.15776056083528256</c:v>
                </c:pt>
                <c:pt idx="33">
                  <c:v>0.16235584394475272</c:v>
                </c:pt>
                <c:pt idx="34">
                  <c:v>0.16697931832484864</c:v>
                </c:pt>
                <c:pt idx="35">
                  <c:v>0.17163148326469152</c:v>
                </c:pt>
                <c:pt idx="36">
                  <c:v>0.17630916345031603</c:v>
                </c:pt>
                <c:pt idx="37">
                  <c:v>0.1810103509214426</c:v>
                </c:pt>
                <c:pt idx="38">
                  <c:v>0.18573322080036331</c:v>
                </c:pt>
                <c:pt idx="39">
                  <c:v>0.18946378013933787</c:v>
                </c:pt>
                <c:pt idx="40">
                  <c:v>0.19404294716522102</c:v>
                </c:pt>
                <c:pt idx="41">
                  <c:v>0.20001925552024077</c:v>
                </c:pt>
                <c:pt idx="42">
                  <c:v>0.20321755263419261</c:v>
                </c:pt>
                <c:pt idx="43">
                  <c:v>0.20781554531901283</c:v>
                </c:pt>
                <c:pt idx="44">
                  <c:v>0.21241872328835626</c:v>
                </c:pt>
                <c:pt idx="45">
                  <c:v>0.21702563882135117</c:v>
                </c:pt>
                <c:pt idx="46">
                  <c:v>0.22163831822530775</c:v>
                </c:pt>
                <c:pt idx="47">
                  <c:v>0.22625604353977519</c:v>
                </c:pt>
                <c:pt idx="48">
                  <c:v>0.23087698120644146</c:v>
                </c:pt>
                <c:pt idx="49">
                  <c:v>0.23550241312819181</c:v>
                </c:pt>
                <c:pt idx="50">
                  <c:v>0.24013183194352578</c:v>
                </c:pt>
                <c:pt idx="51">
                  <c:v>0.24476439638933611</c:v>
                </c:pt>
                <c:pt idx="52">
                  <c:v>0.24940050211917436</c:v>
                </c:pt>
                <c:pt idx="53">
                  <c:v>0.25403992440284229</c:v>
                </c:pt>
                <c:pt idx="54">
                  <c:v>0.25868232109324912</c:v>
                </c:pt>
                <c:pt idx="55">
                  <c:v>0.26332729468850125</c:v>
                </c:pt>
                <c:pt idx="56">
                  <c:v>0.2679753633039631</c:v>
                </c:pt>
                <c:pt idx="57">
                  <c:v>0.27262622521269503</c:v>
                </c:pt>
                <c:pt idx="58">
                  <c:v>0.27727878941704676</c:v>
                </c:pt>
                <c:pt idx="59">
                  <c:v>0.28193383659585164</c:v>
                </c:pt>
                <c:pt idx="60">
                  <c:v>0.28659040576396483</c:v>
                </c:pt>
                <c:pt idx="61">
                  <c:v>0.29124990849748339</c:v>
                </c:pt>
                <c:pt idx="62">
                  <c:v>0.29591151344800631</c:v>
                </c:pt>
                <c:pt idx="63">
                  <c:v>0.30057491832007399</c:v>
                </c:pt>
                <c:pt idx="64">
                  <c:v>0.30523937383446614</c:v>
                </c:pt>
                <c:pt idx="65">
                  <c:v>0.30990629402390074</c:v>
                </c:pt>
                <c:pt idx="66">
                  <c:v>0.31457496744944158</c:v>
                </c:pt>
                <c:pt idx="67">
                  <c:v>0.31924510673051953</c:v>
                </c:pt>
                <c:pt idx="68">
                  <c:v>0.32391661284385603</c:v>
                </c:pt>
                <c:pt idx="69">
                  <c:v>0.32858949470242582</c:v>
                </c:pt>
                <c:pt idx="70">
                  <c:v>0.33326337272517148</c:v>
                </c:pt>
                <c:pt idx="71">
                  <c:v>0.3379391885092225</c:v>
                </c:pt>
                <c:pt idx="72">
                  <c:v>0.34261636246117383</c:v>
                </c:pt>
                <c:pt idx="73">
                  <c:v>0.34729461430548164</c:v>
                </c:pt>
                <c:pt idx="74">
                  <c:v>0.35197388114979195</c:v>
                </c:pt>
              </c:numCache>
            </c:numRef>
          </c:xVal>
          <c:yVal>
            <c:numRef>
              <c:f>'Portfolio Analysis'!$U$105:$U$179</c:f>
              <c:numCache>
                <c:formatCode>0.00000</c:formatCode>
                <c:ptCount val="75"/>
                <c:pt idx="0">
                  <c:v>1.7483269237890571E-2</c:v>
                </c:pt>
                <c:pt idx="1">
                  <c:v>1.9973288087223057E-2</c:v>
                </c:pt>
                <c:pt idx="2">
                  <c:v>2.2463306936555544E-2</c:v>
                </c:pt>
                <c:pt idx="3">
                  <c:v>2.495332578588803E-2</c:v>
                </c:pt>
                <c:pt idx="4">
                  <c:v>2.7443344635220517E-2</c:v>
                </c:pt>
                <c:pt idx="5">
                  <c:v>2.9933363484553003E-2</c:v>
                </c:pt>
                <c:pt idx="6">
                  <c:v>3.2423382333885489E-2</c:v>
                </c:pt>
                <c:pt idx="7">
                  <c:v>3.4913401183217972E-2</c:v>
                </c:pt>
                <c:pt idx="8">
                  <c:v>3.7403420032550455E-2</c:v>
                </c:pt>
                <c:pt idx="9">
                  <c:v>3.9893438881882938E-2</c:v>
                </c:pt>
                <c:pt idx="10">
                  <c:v>4.2383457731215421E-2</c:v>
                </c:pt>
                <c:pt idx="11">
                  <c:v>4.4873476580547904E-2</c:v>
                </c:pt>
                <c:pt idx="12">
                  <c:v>4.7363495429880387E-2</c:v>
                </c:pt>
                <c:pt idx="13">
                  <c:v>4.985351427921287E-2</c:v>
                </c:pt>
                <c:pt idx="14">
                  <c:v>5.2343533128545353E-2</c:v>
                </c:pt>
                <c:pt idx="15">
                  <c:v>5.4833551977877835E-2</c:v>
                </c:pt>
                <c:pt idx="16">
                  <c:v>5.7323570827210318E-2</c:v>
                </c:pt>
                <c:pt idx="17">
                  <c:v>5.9813589676542801E-2</c:v>
                </c:pt>
                <c:pt idx="18">
                  <c:v>6.2303608525875284E-2</c:v>
                </c:pt>
                <c:pt idx="19">
                  <c:v>6.4793627375207802E-2</c:v>
                </c:pt>
                <c:pt idx="20">
                  <c:v>6.7283646224540292E-2</c:v>
                </c:pt>
                <c:pt idx="21">
                  <c:v>6.9773665073872781E-2</c:v>
                </c:pt>
                <c:pt idx="22">
                  <c:v>7.2263683923205271E-2</c:v>
                </c:pt>
                <c:pt idx="23">
                  <c:v>7.4753702772537761E-2</c:v>
                </c:pt>
                <c:pt idx="24">
                  <c:v>7.7243721621870251E-2</c:v>
                </c:pt>
                <c:pt idx="25">
                  <c:v>7.9733740471202741E-2</c:v>
                </c:pt>
                <c:pt idx="26">
                  <c:v>8.2223759320535231E-2</c:v>
                </c:pt>
                <c:pt idx="27">
                  <c:v>8.4713778169867721E-2</c:v>
                </c:pt>
                <c:pt idx="28">
                  <c:v>8.720379701920021E-2</c:v>
                </c:pt>
                <c:pt idx="29">
                  <c:v>8.96938158685327E-2</c:v>
                </c:pt>
                <c:pt idx="30">
                  <c:v>9.218383471786519E-2</c:v>
                </c:pt>
                <c:pt idx="31">
                  <c:v>9.467385356719768E-2</c:v>
                </c:pt>
                <c:pt idx="32">
                  <c:v>9.716387241653017E-2</c:v>
                </c:pt>
                <c:pt idx="33">
                  <c:v>9.965389126586266E-2</c:v>
                </c:pt>
                <c:pt idx="34">
                  <c:v>0.10214391011519515</c:v>
                </c:pt>
                <c:pt idx="35">
                  <c:v>0.10463392896452764</c:v>
                </c:pt>
                <c:pt idx="36">
                  <c:v>0.10712394781386013</c:v>
                </c:pt>
                <c:pt idx="37">
                  <c:v>0.10961396666319262</c:v>
                </c:pt>
                <c:pt idx="38">
                  <c:v>0.11210398551252511</c:v>
                </c:pt>
                <c:pt idx="39">
                  <c:v>0.1145940043618576</c:v>
                </c:pt>
                <c:pt idx="40">
                  <c:v>0.11708402321119009</c:v>
                </c:pt>
                <c:pt idx="41">
                  <c:v>0.11957404206052258</c:v>
                </c:pt>
                <c:pt idx="42">
                  <c:v>0.12206406090985507</c:v>
                </c:pt>
                <c:pt idx="43">
                  <c:v>0.12455407975918756</c:v>
                </c:pt>
                <c:pt idx="44">
                  <c:v>0.12704409860852003</c:v>
                </c:pt>
                <c:pt idx="45">
                  <c:v>0.12953411745785251</c:v>
                </c:pt>
                <c:pt idx="46">
                  <c:v>0.13202413630718499</c:v>
                </c:pt>
                <c:pt idx="47">
                  <c:v>0.13451415515651746</c:v>
                </c:pt>
                <c:pt idx="48">
                  <c:v>0.13700417400584994</c:v>
                </c:pt>
                <c:pt idx="49">
                  <c:v>0.13949419285518241</c:v>
                </c:pt>
                <c:pt idx="50">
                  <c:v>0.141984211704515</c:v>
                </c:pt>
                <c:pt idx="51">
                  <c:v>0.14447423055384701</c:v>
                </c:pt>
                <c:pt idx="52">
                  <c:v>0.14696424940318001</c:v>
                </c:pt>
                <c:pt idx="53">
                  <c:v>0.14945426825251201</c:v>
                </c:pt>
                <c:pt idx="54">
                  <c:v>0.15194428710184499</c:v>
                </c:pt>
                <c:pt idx="55">
                  <c:v>0.15443430595117699</c:v>
                </c:pt>
                <c:pt idx="56">
                  <c:v>0.15692432480051</c:v>
                </c:pt>
                <c:pt idx="57">
                  <c:v>0.159414343649842</c:v>
                </c:pt>
                <c:pt idx="58">
                  <c:v>0.161904362499175</c:v>
                </c:pt>
                <c:pt idx="59">
                  <c:v>0.16439438134850701</c:v>
                </c:pt>
                <c:pt idx="60">
                  <c:v>0.16688440019783901</c:v>
                </c:pt>
                <c:pt idx="61">
                  <c:v>0.16937441904717099</c:v>
                </c:pt>
                <c:pt idx="62">
                  <c:v>0.17186443789650299</c:v>
                </c:pt>
                <c:pt idx="63">
                  <c:v>0.174354456745835</c:v>
                </c:pt>
                <c:pt idx="64">
                  <c:v>0.176844475595167</c:v>
                </c:pt>
                <c:pt idx="65">
                  <c:v>0.179334494444499</c:v>
                </c:pt>
                <c:pt idx="66">
                  <c:v>0.18182451329383101</c:v>
                </c:pt>
                <c:pt idx="67">
                  <c:v>0.18431453214316301</c:v>
                </c:pt>
                <c:pt idx="68">
                  <c:v>0.18680455099249499</c:v>
                </c:pt>
                <c:pt idx="69">
                  <c:v>0.18929456984182699</c:v>
                </c:pt>
                <c:pt idx="70">
                  <c:v>0.191784588691159</c:v>
                </c:pt>
                <c:pt idx="71">
                  <c:v>0.194274607540491</c:v>
                </c:pt>
                <c:pt idx="72">
                  <c:v>0.19676462638982301</c:v>
                </c:pt>
                <c:pt idx="73">
                  <c:v>0.19925464523915501</c:v>
                </c:pt>
                <c:pt idx="74">
                  <c:v>0.20174466408848701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073-3B40-9617-BDB8BE502FBC}"/>
            </c:ext>
          </c:extLst>
        </c:ser>
        <c:ser>
          <c:idx val="2"/>
          <c:order val="1"/>
          <c:tx>
            <c:v>Minimum Variance Portfolio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'Portfolio Analysis'!$U$24</c:f>
              <c:numCache>
                <c:formatCode>General</c:formatCode>
                <c:ptCount val="1"/>
                <c:pt idx="0">
                  <c:v>4.6920701560671539E-2</c:v>
                </c:pt>
              </c:numCache>
            </c:numRef>
          </c:xVal>
          <c:yVal>
            <c:numRef>
              <c:f>'Portfolio Analysis'!$K$4</c:f>
              <c:numCache>
                <c:formatCode>0.0000000</c:formatCode>
                <c:ptCount val="1"/>
                <c:pt idx="0">
                  <c:v>1.7799143420122746E-2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2073-3B40-9617-BDB8BE502FBC}"/>
            </c:ext>
          </c:extLst>
        </c:ser>
        <c:ser>
          <c:idx val="4"/>
          <c:order val="2"/>
          <c:tx>
            <c:v>Capital Market Line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Pt>
            <c:idx val="10"/>
            <c:marker>
              <c:symbol val="circle"/>
              <c:size val="5"/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2D9-9F40-91C5-8021B97C076D}"/>
              </c:ext>
            </c:extLst>
          </c:dPt>
          <c:dPt>
            <c:idx val="20"/>
            <c:marker>
              <c:symbol val="circle"/>
              <c:size val="5"/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9E8-3743-A183-B39ABE714265}"/>
              </c:ext>
            </c:extLst>
          </c:dPt>
          <c:xVal>
            <c:numRef>
              <c:f>'Portfolio Analysis'!$Z$85:$Z$105</c:f>
              <c:numCache>
                <c:formatCode>0.000000</c:formatCode>
                <c:ptCount val="21"/>
                <c:pt idx="0">
                  <c:v>0</c:v>
                </c:pt>
                <c:pt idx="1">
                  <c:v>1.8263710618096705E-2</c:v>
                </c:pt>
                <c:pt idx="2">
                  <c:v>3.6527421236193409E-2</c:v>
                </c:pt>
                <c:pt idx="3">
                  <c:v>5.4791131854290138E-2</c:v>
                </c:pt>
                <c:pt idx="4">
                  <c:v>7.3054842472386847E-2</c:v>
                </c:pt>
                <c:pt idx="5">
                  <c:v>9.1318553090483548E-2</c:v>
                </c:pt>
                <c:pt idx="6">
                  <c:v>0.10958226370858025</c:v>
                </c:pt>
                <c:pt idx="7">
                  <c:v>0.12784597432667696</c:v>
                </c:pt>
                <c:pt idx="8">
                  <c:v>0.14610968494477369</c:v>
                </c:pt>
                <c:pt idx="9">
                  <c:v>0.16437339556287039</c:v>
                </c:pt>
                <c:pt idx="10">
                  <c:v>0.1826371061809671</c:v>
                </c:pt>
                <c:pt idx="11">
                  <c:v>0.20090081679906382</c:v>
                </c:pt>
                <c:pt idx="12">
                  <c:v>0.2191645274171605</c:v>
                </c:pt>
                <c:pt idx="13">
                  <c:v>0.23742823803525723</c:v>
                </c:pt>
                <c:pt idx="14">
                  <c:v>0.25569194865335393</c:v>
                </c:pt>
                <c:pt idx="15">
                  <c:v>0.27395565927145066</c:v>
                </c:pt>
                <c:pt idx="16">
                  <c:v>0.29221936988954739</c:v>
                </c:pt>
                <c:pt idx="17">
                  <c:v>0.31048308050764406</c:v>
                </c:pt>
                <c:pt idx="18">
                  <c:v>0.32874679112574079</c:v>
                </c:pt>
                <c:pt idx="19">
                  <c:v>0.34701050174383746</c:v>
                </c:pt>
                <c:pt idx="20">
                  <c:v>0.36527421236193419</c:v>
                </c:pt>
              </c:numCache>
            </c:numRef>
          </c:xVal>
          <c:yVal>
            <c:numRef>
              <c:f>'Portfolio Analysis'!$AA$85:$AA$105</c:f>
              <c:numCache>
                <c:formatCode>0.000000</c:formatCode>
                <c:ptCount val="21"/>
                <c:pt idx="0">
                  <c:v>1.1223564453789279E-2</c:v>
                </c:pt>
                <c:pt idx="1">
                  <c:v>2.118866988395518E-2</c:v>
                </c:pt>
                <c:pt idx="2">
                  <c:v>3.1153775314121078E-2</c:v>
                </c:pt>
                <c:pt idx="3">
                  <c:v>4.111888074428699E-2</c:v>
                </c:pt>
                <c:pt idx="4">
                  <c:v>5.1083986174452894E-2</c:v>
                </c:pt>
                <c:pt idx="5">
                  <c:v>6.1049091604618785E-2</c:v>
                </c:pt>
                <c:pt idx="6">
                  <c:v>7.1014197034784676E-2</c:v>
                </c:pt>
                <c:pt idx="7">
                  <c:v>8.0979302464950581E-2</c:v>
                </c:pt>
                <c:pt idx="8">
                  <c:v>9.09444078951165E-2</c:v>
                </c:pt>
                <c:pt idx="9">
                  <c:v>0.1009095133252824</c:v>
                </c:pt>
                <c:pt idx="10">
                  <c:v>0.1108746187554483</c:v>
                </c:pt>
                <c:pt idx="11">
                  <c:v>0.1208397241856142</c:v>
                </c:pt>
                <c:pt idx="12">
                  <c:v>0.13080482961578008</c:v>
                </c:pt>
                <c:pt idx="13">
                  <c:v>0.14076993504594601</c:v>
                </c:pt>
                <c:pt idx="14">
                  <c:v>0.15073504047611189</c:v>
                </c:pt>
                <c:pt idx="15">
                  <c:v>0.16070014590627779</c:v>
                </c:pt>
                <c:pt idx="16">
                  <c:v>0.17066525133644372</c:v>
                </c:pt>
                <c:pt idx="17">
                  <c:v>0.1806303567666096</c:v>
                </c:pt>
                <c:pt idx="18">
                  <c:v>0.19059546219677553</c:v>
                </c:pt>
                <c:pt idx="19">
                  <c:v>0.20056056762694138</c:v>
                </c:pt>
                <c:pt idx="20">
                  <c:v>0.21052567305710732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E8-3743-A183-B39ABE714265}"/>
            </c:ext>
          </c:extLst>
        </c:ser>
        <c:ser>
          <c:idx val="3"/>
          <c:order val="3"/>
          <c:tx>
            <c:v>Risk Free Asset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RISK</a:t>
                    </a:r>
                    <a:r>
                      <a:rPr lang="en-US" baseline="0"/>
                      <a:t> FREE ASSET</a:t>
                    </a:r>
                    <a:endParaRPr lang="en-US"/>
                  </a:p>
                </c:rich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39E8-3743-A183-B39ABE7142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'Portfolio Analysis'!$Z$85</c:f>
              <c:numCache>
                <c:formatCode>0.000000</c:formatCode>
                <c:ptCount val="1"/>
                <c:pt idx="0">
                  <c:v>0</c:v>
                </c:pt>
              </c:numCache>
            </c:numRef>
          </c:xVal>
          <c:yVal>
            <c:numRef>
              <c:f>'Portfolio Analysis'!$AA$85</c:f>
              <c:numCache>
                <c:formatCode>0.000000</c:formatCode>
                <c:ptCount val="1"/>
                <c:pt idx="0">
                  <c:v>1.1223564453789279E-2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9E8-3743-A183-B39ABE714265}"/>
            </c:ext>
          </c:extLst>
        </c:ser>
        <c:ser>
          <c:idx val="5"/>
          <c:order val="4"/>
          <c:tx>
            <c:v>Tangency Portfolio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6"/>
                </a:solidFill>
                <a:ln w="1111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9E8-3743-A183-B39ABE714265}"/>
              </c:ext>
            </c:extLst>
          </c:dPt>
          <c:xVal>
            <c:numRef>
              <c:f>'Portfolio Analysis'!$Z$77</c:f>
              <c:numCache>
                <c:formatCode>0.000000</c:formatCode>
                <c:ptCount val="1"/>
                <c:pt idx="0">
                  <c:v>0.18266660081929073</c:v>
                </c:pt>
              </c:numCache>
            </c:numRef>
          </c:xVal>
          <c:yVal>
            <c:numRef>
              <c:f>'Portfolio Analysis'!$AA$77</c:f>
              <c:numCache>
                <c:formatCode>0.000000</c:formatCode>
                <c:ptCount val="1"/>
                <c:pt idx="0">
                  <c:v>0.11089068945238323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39E8-3743-A183-B39ABE714265}"/>
            </c:ext>
          </c:extLst>
        </c:ser>
        <c:ser>
          <c:idx val="0"/>
          <c:order val="5"/>
          <c:tx>
            <c:v>Individual Assets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15875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3.6862051406249259E-3"/>
                  <c:y val="-3.25300155563486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APPLE</a:t>
                    </a:r>
                  </a:p>
                </c:rich>
              </c:tx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D-39E8-3743-A183-B39ABE714265}"/>
                </c:ext>
              </c:extLst>
            </c:dLbl>
            <c:dLbl>
              <c:idx val="1"/>
              <c:layout>
                <c:manualLayout>
                  <c:x val="1.4744820562499811E-3"/>
                  <c:y val="2.43975116672613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NVIDIA</a:t>
                    </a:r>
                  </a:p>
                </c:rich>
              </c:tx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F-39E8-3743-A183-B39ABE714265}"/>
                </c:ext>
              </c:extLst>
            </c:dLbl>
            <c:dLbl>
              <c:idx val="2"/>
              <c:layout>
                <c:manualLayout>
                  <c:x val="1.4744820562499542E-3"/>
                  <c:y val="2.43975116672613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FACEBOOK</a:t>
                    </a:r>
                  </a:p>
                </c:rich>
              </c:tx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B-39E8-3743-A183-B39ABE714265}"/>
                </c:ext>
              </c:extLst>
            </c:dLbl>
            <c:dLbl>
              <c:idx val="3"/>
              <c:layout>
                <c:manualLayout>
                  <c:x val="5.8979282249998705E-3"/>
                  <c:y val="-1.355417314847860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TESLA</a:t>
                    </a:r>
                  </a:p>
                </c:rich>
              </c:tx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E-39E8-3743-A183-B39ABE714265}"/>
                </c:ext>
              </c:extLst>
            </c:dLbl>
            <c:dLbl>
              <c:idx val="4"/>
              <c:layout>
                <c:manualLayout>
                  <c:x val="1.4007579534374821E-2"/>
                  <c:y val="-8.132503889087160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SHOPIFY</a:t>
                    </a:r>
                  </a:p>
                </c:rich>
              </c:tx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0-39E8-3743-A183-B39ABE714265}"/>
                </c:ext>
              </c:extLst>
            </c:dLbl>
            <c:dLbl>
              <c:idx val="5"/>
              <c:layout>
                <c:manualLayout>
                  <c:x val="0"/>
                  <c:y val="1.762042509302228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COSTCO</a:t>
                    </a:r>
                  </a:p>
                </c:rich>
              </c:tx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A-39E8-3743-A183-B39ABE714265}"/>
                </c:ext>
              </c:extLst>
            </c:dLbl>
            <c:dLbl>
              <c:idx val="6"/>
              <c:layout>
                <c:manualLayout>
                  <c:x val="8.84689233749986E-3"/>
                  <c:y val="1.0843338518782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NETFLIX</a:t>
                    </a:r>
                  </a:p>
                </c:rich>
              </c:tx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C-39E8-3743-A183-B39ABE71426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trendline>
            <c:spPr>
              <a:ln w="19050" cap="rnd">
                <a:noFill/>
                <a:prstDash val="sysDot"/>
              </a:ln>
              <a:effectLst/>
            </c:spPr>
            <c:trendlineType val="exp"/>
            <c:dispRSqr val="0"/>
            <c:dispEq val="0"/>
          </c:trendline>
          <c:xVal>
            <c:numRef>
              <c:f>'Portfolio Analysis'!$B$65:$H$65</c:f>
              <c:numCache>
                <c:formatCode>0.00000</c:formatCode>
                <c:ptCount val="7"/>
                <c:pt idx="0">
                  <c:v>8.6331711500604688E-2</c:v>
                </c:pt>
                <c:pt idx="1">
                  <c:v>0.12830891043055004</c:v>
                </c:pt>
                <c:pt idx="2">
                  <c:v>8.0511213422176639E-2</c:v>
                </c:pt>
                <c:pt idx="3">
                  <c:v>0.18624884845639386</c:v>
                </c:pt>
                <c:pt idx="4">
                  <c:v>0.1316392162476161</c:v>
                </c:pt>
                <c:pt idx="5">
                  <c:v>5.0579286073751256E-2</c:v>
                </c:pt>
                <c:pt idx="6">
                  <c:v>0.10757945721239133</c:v>
                </c:pt>
              </c:numCache>
            </c:numRef>
          </c:xVal>
          <c:yVal>
            <c:numRef>
              <c:f>'Portfolio Analysis'!$B$64:$H$64</c:f>
              <c:numCache>
                <c:formatCode>0.00000</c:formatCode>
                <c:ptCount val="7"/>
                <c:pt idx="0">
                  <c:v>2.9930354626241926E-2</c:v>
                </c:pt>
                <c:pt idx="1">
                  <c:v>5.9951312040013312E-2</c:v>
                </c:pt>
                <c:pt idx="2">
                  <c:v>2.2321152755455383E-2</c:v>
                </c:pt>
                <c:pt idx="3">
                  <c:v>5.0823580335331672E-2</c:v>
                </c:pt>
                <c:pt idx="4">
                  <c:v>6.4793627375207802E-2</c:v>
                </c:pt>
                <c:pt idx="5">
                  <c:v>1.7483271128842664E-2</c:v>
                </c:pt>
                <c:pt idx="6">
                  <c:v>3.2575809145037965E-2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39E8-3743-A183-B39ABE714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1199520"/>
        <c:axId val="601283312"/>
      </c:scatterChart>
      <c:valAx>
        <c:axId val="601199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chemeClr val="tx1"/>
                    </a:solidFill>
                  </a:rPr>
                  <a:t>STANDARD DEVIATION</a:t>
                </a:r>
              </a:p>
            </c:rich>
          </c:tx>
          <c:layout>
            <c:manualLayout>
              <c:xMode val="edge"/>
              <c:yMode val="edge"/>
              <c:x val="0.47486108504947022"/>
              <c:y val="0.951205974477576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283312"/>
        <c:crosses val="autoZero"/>
        <c:crossBetween val="midCat"/>
      </c:valAx>
      <c:valAx>
        <c:axId val="601283312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chemeClr val="tx1"/>
                    </a:solidFill>
                  </a:rPr>
                  <a:t>EXPECTED RETURN</a:t>
                </a:r>
              </a:p>
            </c:rich>
          </c:tx>
          <c:layout>
            <c:manualLayout>
              <c:xMode val="edge"/>
              <c:yMode val="edge"/>
              <c:x val="1.6044007263128063E-2"/>
              <c:y val="0.39227284283076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1995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147615</xdr:colOff>
      <xdr:row>29</xdr:row>
      <xdr:rowOff>99693</xdr:rowOff>
    </xdr:from>
    <xdr:to>
      <xdr:col>23</xdr:col>
      <xdr:colOff>116415</xdr:colOff>
      <xdr:row>74</xdr:row>
      <xdr:rowOff>111694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B28EEC46-F388-2446-A77A-9A038DCA7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F5618-FD48-F84D-BF7A-C61191CAA215}">
  <dimension ref="A1:O65"/>
  <sheetViews>
    <sheetView workbookViewId="0">
      <selection activeCell="C65" sqref="C65"/>
    </sheetView>
  </sheetViews>
  <sheetFormatPr defaultColWidth="10.8515625" defaultRowHeight="15" x14ac:dyDescent="0.2"/>
  <cols>
    <col min="2" max="2" width="21.20703125" customWidth="1"/>
    <col min="3" max="3" width="12.20703125" customWidth="1"/>
    <col min="4" max="4" width="24.04296875" customWidth="1"/>
    <col min="5" max="5" width="12.20703125" customWidth="1"/>
    <col min="6" max="6" width="22.44140625" customWidth="1"/>
    <col min="7" max="7" width="11.9609375" customWidth="1"/>
    <col min="8" max="8" width="19.60546875" customWidth="1"/>
    <col min="9" max="9" width="12.453125" customWidth="1"/>
    <col min="10" max="10" width="23.1796875" customWidth="1"/>
    <col min="11" max="11" width="12.328125" customWidth="1"/>
    <col min="12" max="12" width="22.6875" customWidth="1"/>
    <col min="13" max="13" width="12.20703125" customWidth="1"/>
    <col min="14" max="14" width="21.94921875" customWidth="1"/>
    <col min="15" max="15" width="11.46484375" customWidth="1"/>
  </cols>
  <sheetData>
    <row r="1" spans="1:15" ht="21" x14ac:dyDescent="0.3">
      <c r="A1" s="7" t="s">
        <v>1</v>
      </c>
      <c r="B1" s="8" t="s">
        <v>9</v>
      </c>
      <c r="C1" s="7" t="s">
        <v>2</v>
      </c>
      <c r="D1" s="9" t="s">
        <v>10</v>
      </c>
      <c r="E1" s="7" t="s">
        <v>2</v>
      </c>
      <c r="F1" s="10" t="s">
        <v>11</v>
      </c>
      <c r="G1" s="7" t="s">
        <v>2</v>
      </c>
      <c r="H1" s="11" t="s">
        <v>12</v>
      </c>
      <c r="I1" s="7" t="s">
        <v>2</v>
      </c>
      <c r="J1" s="12" t="s">
        <v>13</v>
      </c>
      <c r="K1" s="7" t="s">
        <v>2</v>
      </c>
      <c r="L1" s="13" t="s">
        <v>14</v>
      </c>
      <c r="M1" s="7" t="s">
        <v>2</v>
      </c>
      <c r="N1" s="14" t="s">
        <v>15</v>
      </c>
      <c r="O1" s="7" t="s">
        <v>2</v>
      </c>
    </row>
    <row r="2" spans="1:15" x14ac:dyDescent="0.2">
      <c r="A2" s="5">
        <v>42248</v>
      </c>
      <c r="C2" s="4">
        <v>25.482448999999999</v>
      </c>
      <c r="E2" s="4">
        <v>24.034582</v>
      </c>
      <c r="G2" s="4">
        <v>89.900002000000001</v>
      </c>
      <c r="I2" s="4">
        <v>49.68</v>
      </c>
      <c r="K2" s="4">
        <v>35.200001</v>
      </c>
      <c r="M2" s="4">
        <v>131.848129</v>
      </c>
      <c r="O2" s="4">
        <v>103.260002</v>
      </c>
    </row>
    <row r="3" spans="1:15" x14ac:dyDescent="0.2">
      <c r="A3" s="5">
        <v>42278</v>
      </c>
      <c r="C3" s="4">
        <v>27.607911999999999</v>
      </c>
      <c r="E3" s="4">
        <v>27.661702999999999</v>
      </c>
      <c r="G3" s="4">
        <v>101.970001</v>
      </c>
      <c r="I3" s="4">
        <v>41.386001999999998</v>
      </c>
      <c r="K3" s="4">
        <v>32.220001000000003</v>
      </c>
      <c r="M3" s="4">
        <v>144.20574999999999</v>
      </c>
      <c r="O3" s="4">
        <v>108.379997</v>
      </c>
    </row>
    <row r="4" spans="1:15" x14ac:dyDescent="0.2">
      <c r="A4" s="5">
        <v>42309</v>
      </c>
      <c r="C4" s="4">
        <v>27.330674999999999</v>
      </c>
      <c r="E4" s="4">
        <v>30.928068</v>
      </c>
      <c r="G4" s="4">
        <v>104.239998</v>
      </c>
      <c r="I4" s="4">
        <v>46.051997999999998</v>
      </c>
      <c r="K4" s="4">
        <v>26.34</v>
      </c>
      <c r="M4" s="4">
        <v>147.21534700000001</v>
      </c>
      <c r="O4" s="4">
        <v>123.33000199999999</v>
      </c>
    </row>
    <row r="5" spans="1:15" x14ac:dyDescent="0.2">
      <c r="A5" s="5">
        <v>42339</v>
      </c>
      <c r="C5" s="4">
        <v>24.422156999999999</v>
      </c>
      <c r="E5" s="4">
        <v>32.259143999999999</v>
      </c>
      <c r="G5" s="4">
        <v>104.660004</v>
      </c>
      <c r="I5" s="4">
        <v>48.001998999999998</v>
      </c>
      <c r="K5" s="4">
        <v>25.799999</v>
      </c>
      <c r="M5" s="4">
        <v>147.669006</v>
      </c>
      <c r="O5" s="4">
        <v>114.379997</v>
      </c>
    </row>
    <row r="6" spans="1:15" x14ac:dyDescent="0.2">
      <c r="A6" s="5">
        <v>42370</v>
      </c>
      <c r="C6" s="4">
        <v>22.584578</v>
      </c>
      <c r="E6" s="4">
        <v>28.667180999999999</v>
      </c>
      <c r="G6" s="4">
        <v>112.209999</v>
      </c>
      <c r="I6" s="4">
        <v>38.240001999999997</v>
      </c>
      <c r="K6" s="4">
        <v>23.219999000000001</v>
      </c>
      <c r="M6" s="4">
        <v>138.17794799999999</v>
      </c>
      <c r="O6" s="4">
        <v>91.839995999999999</v>
      </c>
    </row>
    <row r="7" spans="1:15" x14ac:dyDescent="0.2">
      <c r="A7" s="5">
        <v>42401</v>
      </c>
      <c r="C7" s="4">
        <v>22.433772999999999</v>
      </c>
      <c r="E7" s="4">
        <v>30.693166999999999</v>
      </c>
      <c r="G7" s="4">
        <v>106.91999800000001</v>
      </c>
      <c r="I7" s="4">
        <v>38.386001999999998</v>
      </c>
      <c r="K7" s="4">
        <v>22.379999000000002</v>
      </c>
      <c r="M7" s="4">
        <v>137.18133499999999</v>
      </c>
      <c r="O7" s="4">
        <v>93.410004000000001</v>
      </c>
    </row>
    <row r="8" spans="1:15" x14ac:dyDescent="0.2">
      <c r="A8" s="5">
        <v>42430</v>
      </c>
      <c r="C8" s="4">
        <v>25.424799</v>
      </c>
      <c r="E8" s="4">
        <v>34.999412999999997</v>
      </c>
      <c r="G8" s="4">
        <v>114.099998</v>
      </c>
      <c r="I8" s="4">
        <v>45.953999000000003</v>
      </c>
      <c r="K8" s="4">
        <v>28.209999</v>
      </c>
      <c r="M8" s="4">
        <v>144.475357</v>
      </c>
      <c r="O8" s="4">
        <v>102.230003</v>
      </c>
    </row>
    <row r="9" spans="1:15" x14ac:dyDescent="0.2">
      <c r="A9" s="5">
        <v>42461</v>
      </c>
      <c r="C9" s="4">
        <v>21.867334</v>
      </c>
      <c r="E9" s="4">
        <v>34.901187999999998</v>
      </c>
      <c r="G9" s="4">
        <v>117.58000199999999</v>
      </c>
      <c r="I9" s="4">
        <v>48.152000000000001</v>
      </c>
      <c r="K9" s="4">
        <v>31.85</v>
      </c>
      <c r="M9" s="4">
        <v>135.811218</v>
      </c>
      <c r="O9" s="4">
        <v>90.029999000000004</v>
      </c>
    </row>
    <row r="10" spans="1:15" x14ac:dyDescent="0.2">
      <c r="A10" s="5">
        <v>42491</v>
      </c>
      <c r="C10" s="4">
        <v>23.294986999999999</v>
      </c>
      <c r="E10" s="4">
        <v>45.893146999999999</v>
      </c>
      <c r="G10" s="4">
        <v>118.80999799999999</v>
      </c>
      <c r="I10" s="4">
        <v>44.646000000000001</v>
      </c>
      <c r="K10" s="4">
        <v>29.290001</v>
      </c>
      <c r="M10" s="4">
        <v>136.80139199999999</v>
      </c>
      <c r="O10" s="4">
        <v>102.57</v>
      </c>
    </row>
    <row r="11" spans="1:15" x14ac:dyDescent="0.2">
      <c r="A11" s="5">
        <v>42522</v>
      </c>
      <c r="C11" s="4">
        <v>22.437010000000001</v>
      </c>
      <c r="E11" s="4">
        <v>46.297927999999999</v>
      </c>
      <c r="G11" s="4">
        <v>114.279999</v>
      </c>
      <c r="I11" s="4">
        <v>42.456001000000001</v>
      </c>
      <c r="K11" s="4">
        <v>30.76</v>
      </c>
      <c r="M11" s="4">
        <v>144.40605199999999</v>
      </c>
      <c r="O11" s="4">
        <v>91.480002999999996</v>
      </c>
    </row>
    <row r="12" spans="1:15" x14ac:dyDescent="0.2">
      <c r="A12" s="5">
        <v>42552</v>
      </c>
      <c r="C12" s="4">
        <v>24.457744999999999</v>
      </c>
      <c r="E12" s="4">
        <v>56.235084999999998</v>
      </c>
      <c r="G12" s="4">
        <v>123.94000200000001</v>
      </c>
      <c r="I12" s="4">
        <v>46.957999999999998</v>
      </c>
      <c r="K12" s="4">
        <v>34.270000000000003</v>
      </c>
      <c r="M12" s="4">
        <v>153.76709</v>
      </c>
      <c r="O12" s="4">
        <v>91.25</v>
      </c>
    </row>
    <row r="13" spans="1:15" x14ac:dyDescent="0.2">
      <c r="A13" s="5">
        <v>42583</v>
      </c>
      <c r="C13" s="4">
        <v>24.901323000000001</v>
      </c>
      <c r="E13" s="4">
        <v>60.410862000000002</v>
      </c>
      <c r="G13" s="4">
        <v>126.120003</v>
      </c>
      <c r="I13" s="4">
        <v>42.402000000000001</v>
      </c>
      <c r="K13" s="4">
        <v>41.360000999999997</v>
      </c>
      <c r="M13" s="4">
        <v>149.049789</v>
      </c>
      <c r="O13" s="4">
        <v>97.449996999999996</v>
      </c>
    </row>
    <row r="14" spans="1:15" x14ac:dyDescent="0.2">
      <c r="A14" s="5">
        <v>42614</v>
      </c>
      <c r="C14" s="4">
        <v>26.676199</v>
      </c>
      <c r="E14" s="4">
        <v>67.606460999999996</v>
      </c>
      <c r="G14" s="4">
        <v>128.270004</v>
      </c>
      <c r="I14" s="4">
        <v>40.805999999999997</v>
      </c>
      <c r="K14" s="4">
        <v>42.919998</v>
      </c>
      <c r="M14" s="4">
        <v>140.61747700000001</v>
      </c>
      <c r="O14" s="4">
        <v>98.550003000000004</v>
      </c>
    </row>
    <row r="15" spans="1:15" x14ac:dyDescent="0.2">
      <c r="A15" s="5">
        <v>42644</v>
      </c>
      <c r="C15" s="4">
        <v>26.791819</v>
      </c>
      <c r="E15" s="4">
        <v>70.211273000000006</v>
      </c>
      <c r="G15" s="4">
        <v>130.990005</v>
      </c>
      <c r="I15" s="4">
        <v>39.546000999999997</v>
      </c>
      <c r="K15" s="4">
        <v>41.450001</v>
      </c>
      <c r="M15" s="4">
        <v>136.339294</v>
      </c>
      <c r="O15" s="4">
        <v>124.870003</v>
      </c>
    </row>
    <row r="16" spans="1:15" x14ac:dyDescent="0.2">
      <c r="A16" s="5">
        <v>42675</v>
      </c>
      <c r="C16" s="4">
        <v>26.079194999999999</v>
      </c>
      <c r="E16" s="4">
        <v>90.970725999999999</v>
      </c>
      <c r="G16" s="4">
        <v>118.41999800000001</v>
      </c>
      <c r="I16" s="4">
        <v>37.880001</v>
      </c>
      <c r="K16" s="4">
        <v>41.669998</v>
      </c>
      <c r="M16" s="4">
        <v>138.404617</v>
      </c>
      <c r="O16" s="4">
        <v>117</v>
      </c>
    </row>
    <row r="17" spans="1:15" x14ac:dyDescent="0.2">
      <c r="A17" s="5">
        <v>42705</v>
      </c>
      <c r="C17" s="4">
        <v>27.470144000000001</v>
      </c>
      <c r="E17" s="4">
        <v>105.474564</v>
      </c>
      <c r="G17" s="4">
        <v>115.050003</v>
      </c>
      <c r="I17" s="4">
        <v>42.737999000000002</v>
      </c>
      <c r="K17" s="4">
        <v>42.220001000000003</v>
      </c>
      <c r="M17" s="4">
        <v>148.079193</v>
      </c>
      <c r="O17" s="4">
        <v>123.800003</v>
      </c>
    </row>
    <row r="18" spans="1:15" x14ac:dyDescent="0.2">
      <c r="A18" s="5">
        <v>42736</v>
      </c>
      <c r="C18" s="4">
        <v>28.781749999999999</v>
      </c>
      <c r="E18" s="4">
        <v>107.88563499999999</v>
      </c>
      <c r="G18" s="4">
        <v>130.320007</v>
      </c>
      <c r="I18" s="4">
        <v>50.386001999999998</v>
      </c>
      <c r="K18" s="4">
        <v>50.82</v>
      </c>
      <c r="M18" s="4">
        <v>151.630661</v>
      </c>
      <c r="O18" s="4">
        <v>140.71000699999999</v>
      </c>
    </row>
    <row r="19" spans="1:15" x14ac:dyDescent="0.2">
      <c r="A19" s="5">
        <v>42767</v>
      </c>
      <c r="C19" s="4">
        <v>32.491241000000002</v>
      </c>
      <c r="E19" s="4">
        <v>100.276932</v>
      </c>
      <c r="G19" s="4">
        <v>135.53999300000001</v>
      </c>
      <c r="I19" s="4">
        <v>49.998001000000002</v>
      </c>
      <c r="K19" s="4">
        <v>59.209999000000003</v>
      </c>
      <c r="M19" s="4">
        <v>163.86657700000001</v>
      </c>
      <c r="O19" s="4">
        <v>142.13000500000001</v>
      </c>
    </row>
    <row r="20" spans="1:15" x14ac:dyDescent="0.2">
      <c r="A20" s="5">
        <v>42795</v>
      </c>
      <c r="C20" s="4">
        <v>34.220959000000001</v>
      </c>
      <c r="E20" s="4">
        <v>107.77446</v>
      </c>
      <c r="G20" s="4">
        <v>142.050003</v>
      </c>
      <c r="I20" s="4">
        <v>55.66</v>
      </c>
      <c r="K20" s="4">
        <v>68.089995999999999</v>
      </c>
      <c r="M20" s="4">
        <v>155.50737000000001</v>
      </c>
      <c r="O20" s="4">
        <v>147.80999800000001</v>
      </c>
    </row>
    <row r="21" spans="1:15" x14ac:dyDescent="0.2">
      <c r="A21" s="5">
        <v>42826</v>
      </c>
      <c r="C21" s="4">
        <v>34.218575000000001</v>
      </c>
      <c r="E21" s="4">
        <v>103.193573</v>
      </c>
      <c r="G21" s="4">
        <v>150.25</v>
      </c>
      <c r="I21" s="4">
        <v>62.813999000000003</v>
      </c>
      <c r="K21" s="4">
        <v>75.949996999999996</v>
      </c>
      <c r="M21" s="4">
        <v>164.62323000000001</v>
      </c>
      <c r="O21" s="4">
        <v>152.199997</v>
      </c>
    </row>
    <row r="22" spans="1:15" x14ac:dyDescent="0.2">
      <c r="A22" s="5">
        <v>42856</v>
      </c>
      <c r="C22" s="4">
        <v>36.388644999999997</v>
      </c>
      <c r="E22" s="4">
        <v>142.81874099999999</v>
      </c>
      <c r="G22" s="4">
        <v>151.46000699999999</v>
      </c>
      <c r="I22" s="4">
        <v>68.202003000000005</v>
      </c>
      <c r="K22" s="4">
        <v>91.860000999999997</v>
      </c>
      <c r="M22" s="4">
        <v>167.321808</v>
      </c>
      <c r="O22" s="4">
        <v>163.070007</v>
      </c>
    </row>
    <row r="23" spans="1:15" x14ac:dyDescent="0.2">
      <c r="A23" s="5">
        <v>42887</v>
      </c>
      <c r="C23" s="4">
        <v>34.448315000000001</v>
      </c>
      <c r="E23" s="4">
        <v>143.17712399999999</v>
      </c>
      <c r="G23" s="4">
        <v>150.979996</v>
      </c>
      <c r="I23" s="4">
        <v>72.321999000000005</v>
      </c>
      <c r="K23" s="4">
        <v>86.900002000000001</v>
      </c>
      <c r="M23" s="4">
        <v>154.753311</v>
      </c>
      <c r="O23" s="4">
        <v>149.41000399999999</v>
      </c>
    </row>
    <row r="24" spans="1:15" x14ac:dyDescent="0.2">
      <c r="A24" s="5">
        <v>42917</v>
      </c>
      <c r="C24" s="4">
        <v>35.574905000000001</v>
      </c>
      <c r="E24" s="4">
        <v>160.955399</v>
      </c>
      <c r="G24" s="4">
        <v>169.25</v>
      </c>
      <c r="I24" s="4">
        <v>64.694000000000003</v>
      </c>
      <c r="K24" s="4">
        <v>92.370002999999997</v>
      </c>
      <c r="M24" s="4">
        <v>153.379288</v>
      </c>
      <c r="O24" s="4">
        <v>181.66000399999999</v>
      </c>
    </row>
    <row r="25" spans="1:15" x14ac:dyDescent="0.2">
      <c r="A25" s="5">
        <v>42948</v>
      </c>
      <c r="C25" s="4">
        <v>39.227352000000003</v>
      </c>
      <c r="E25" s="4">
        <v>167.819153</v>
      </c>
      <c r="G25" s="4">
        <v>171.970001</v>
      </c>
      <c r="I25" s="4">
        <v>71.180000000000007</v>
      </c>
      <c r="K25" s="4">
        <v>110.91999800000001</v>
      </c>
      <c r="M25" s="4">
        <v>151.666595</v>
      </c>
      <c r="O25" s="4">
        <v>174.71000699999999</v>
      </c>
    </row>
    <row r="26" spans="1:15" x14ac:dyDescent="0.2">
      <c r="A26" s="5">
        <v>42979</v>
      </c>
      <c r="C26" s="4">
        <v>37.008904000000001</v>
      </c>
      <c r="E26" s="4">
        <v>177.21575899999999</v>
      </c>
      <c r="G26" s="4">
        <v>170.86999499999999</v>
      </c>
      <c r="I26" s="4">
        <v>68.220000999999996</v>
      </c>
      <c r="K26" s="4">
        <v>116.489998</v>
      </c>
      <c r="M26" s="4">
        <v>159.480469</v>
      </c>
      <c r="O26" s="4">
        <v>181.35000600000001</v>
      </c>
    </row>
    <row r="27" spans="1:15" x14ac:dyDescent="0.2">
      <c r="A27" s="5">
        <v>43009</v>
      </c>
      <c r="C27" s="4">
        <v>40.591652000000003</v>
      </c>
      <c r="E27" s="4">
        <v>205.01194799999999</v>
      </c>
      <c r="G27" s="4">
        <v>180.05999800000001</v>
      </c>
      <c r="I27" s="4">
        <v>66.305999999999997</v>
      </c>
      <c r="K27" s="4">
        <v>99.489998</v>
      </c>
      <c r="M27" s="4">
        <v>156.36447100000001</v>
      </c>
      <c r="O27" s="4">
        <v>196.429993</v>
      </c>
    </row>
    <row r="28" spans="1:15" x14ac:dyDescent="0.2">
      <c r="A28" s="5">
        <v>43040</v>
      </c>
      <c r="C28" s="4">
        <v>41.266426000000003</v>
      </c>
      <c r="E28" s="4">
        <v>209.77024800000001</v>
      </c>
      <c r="G28" s="4">
        <v>177.179993</v>
      </c>
      <c r="I28" s="4">
        <v>61.77</v>
      </c>
      <c r="K28" s="4">
        <v>103.82</v>
      </c>
      <c r="M28" s="4">
        <v>179.03088399999999</v>
      </c>
      <c r="O28" s="4">
        <v>195.509995</v>
      </c>
    </row>
    <row r="29" spans="1:15" x14ac:dyDescent="0.2">
      <c r="A29" s="5">
        <v>43070</v>
      </c>
      <c r="C29" s="4">
        <v>40.783366999999998</v>
      </c>
      <c r="E29" s="4">
        <v>191.950974</v>
      </c>
      <c r="G29" s="4">
        <v>176.46000699999999</v>
      </c>
      <c r="I29" s="4">
        <v>62.27</v>
      </c>
      <c r="K29" s="4">
        <v>101</v>
      </c>
      <c r="M29" s="4">
        <v>181.20753500000001</v>
      </c>
      <c r="O29" s="4">
        <v>191.96000699999999</v>
      </c>
    </row>
    <row r="30" spans="1:15" x14ac:dyDescent="0.2">
      <c r="A30" s="5">
        <v>43101</v>
      </c>
      <c r="C30" s="4">
        <v>40.349578999999999</v>
      </c>
      <c r="E30" s="4">
        <v>243.83227500000001</v>
      </c>
      <c r="G30" s="4">
        <v>186.88999899999999</v>
      </c>
      <c r="I30" s="4">
        <v>70.861999999999995</v>
      </c>
      <c r="K30" s="4">
        <v>127.91999800000001</v>
      </c>
      <c r="M30" s="4">
        <v>189.72662399999999</v>
      </c>
      <c r="O30" s="4">
        <v>270.29998799999998</v>
      </c>
    </row>
    <row r="31" spans="1:15" x14ac:dyDescent="0.2">
      <c r="A31" s="5">
        <v>43132</v>
      </c>
      <c r="C31" s="4">
        <v>42.925803999999999</v>
      </c>
      <c r="E31" s="4">
        <v>240.062668</v>
      </c>
      <c r="G31" s="4">
        <v>178.320007</v>
      </c>
      <c r="I31" s="4">
        <v>68.611999999999995</v>
      </c>
      <c r="K31" s="4">
        <v>138.21000699999999</v>
      </c>
      <c r="M31" s="4">
        <v>185.86135899999999</v>
      </c>
      <c r="O31" s="4">
        <v>291.38000499999998</v>
      </c>
    </row>
    <row r="32" spans="1:15" x14ac:dyDescent="0.2">
      <c r="A32" s="5">
        <v>43160</v>
      </c>
      <c r="C32" s="4">
        <v>40.598782</v>
      </c>
      <c r="E32" s="4">
        <v>229.87879899999999</v>
      </c>
      <c r="G32" s="4">
        <v>159.78999300000001</v>
      </c>
      <c r="I32" s="4">
        <v>53.226002000000001</v>
      </c>
      <c r="K32" s="4">
        <v>124.589996</v>
      </c>
      <c r="M32" s="4">
        <v>183.94747899999999</v>
      </c>
      <c r="O32" s="4">
        <v>295.35000600000001</v>
      </c>
    </row>
    <row r="33" spans="1:15" x14ac:dyDescent="0.2">
      <c r="A33" s="5">
        <v>43191</v>
      </c>
      <c r="C33" s="4">
        <v>39.988998000000002</v>
      </c>
      <c r="E33" s="4">
        <v>223.238235</v>
      </c>
      <c r="G33" s="4">
        <v>172</v>
      </c>
      <c r="I33" s="4">
        <v>58.779998999999997</v>
      </c>
      <c r="K33" s="4">
        <v>133.63000500000001</v>
      </c>
      <c r="M33" s="4">
        <v>192.46983299999999</v>
      </c>
      <c r="O33" s="4">
        <v>312.459991</v>
      </c>
    </row>
    <row r="34" spans="1:15" x14ac:dyDescent="0.2">
      <c r="A34" s="5">
        <v>43221</v>
      </c>
      <c r="C34" s="4">
        <v>45.218108999999998</v>
      </c>
      <c r="E34" s="4">
        <v>250.326584</v>
      </c>
      <c r="G34" s="4">
        <v>191.779999</v>
      </c>
      <c r="I34" s="4">
        <v>56.945999</v>
      </c>
      <c r="K34" s="4">
        <v>148.08999600000001</v>
      </c>
      <c r="M34" s="4">
        <v>193.524124</v>
      </c>
      <c r="O34" s="4">
        <v>351.60000600000001</v>
      </c>
    </row>
    <row r="35" spans="1:15" x14ac:dyDescent="0.2">
      <c r="A35" s="5">
        <v>43252</v>
      </c>
      <c r="C35" s="4">
        <v>44.964947000000002</v>
      </c>
      <c r="E35" s="4">
        <v>235.294983</v>
      </c>
      <c r="G35" s="4">
        <v>194.320007</v>
      </c>
      <c r="I35" s="4">
        <v>68.589995999999999</v>
      </c>
      <c r="K35" s="4">
        <v>145.88999899999999</v>
      </c>
      <c r="M35" s="4">
        <v>204.603531</v>
      </c>
      <c r="O35" s="4">
        <v>391.42999300000002</v>
      </c>
    </row>
    <row r="36" spans="1:15" x14ac:dyDescent="0.2">
      <c r="A36" s="5">
        <v>43282</v>
      </c>
      <c r="C36" s="4">
        <v>46.223221000000002</v>
      </c>
      <c r="E36" s="4">
        <v>243.201065</v>
      </c>
      <c r="G36" s="4">
        <v>172.58000200000001</v>
      </c>
      <c r="I36" s="4">
        <v>59.627997999999998</v>
      </c>
      <c r="K36" s="4">
        <v>138.21000699999999</v>
      </c>
      <c r="M36" s="4">
        <v>214.129761</v>
      </c>
      <c r="O36" s="4">
        <v>337.45001200000002</v>
      </c>
    </row>
    <row r="37" spans="1:15" x14ac:dyDescent="0.2">
      <c r="A37" s="5">
        <v>43313</v>
      </c>
      <c r="C37" s="4">
        <v>55.293456999999997</v>
      </c>
      <c r="E37" s="4">
        <v>278.77835099999999</v>
      </c>
      <c r="G37" s="4">
        <v>175.729996</v>
      </c>
      <c r="I37" s="4">
        <v>60.332000999999998</v>
      </c>
      <c r="K37" s="4">
        <v>145.66999799999999</v>
      </c>
      <c r="M37" s="4">
        <v>228.247772</v>
      </c>
      <c r="O37" s="4">
        <v>367.67999300000002</v>
      </c>
    </row>
    <row r="38" spans="1:15" x14ac:dyDescent="0.2">
      <c r="A38" s="5">
        <v>43344</v>
      </c>
      <c r="C38" s="4">
        <v>55.026671999999998</v>
      </c>
      <c r="E38" s="4">
        <v>279.26876800000002</v>
      </c>
      <c r="G38" s="4">
        <v>164.46000699999999</v>
      </c>
      <c r="I38" s="4">
        <v>52.953999000000003</v>
      </c>
      <c r="K38" s="4">
        <v>164.46000699999999</v>
      </c>
      <c r="M38" s="4">
        <v>230.53199799999999</v>
      </c>
      <c r="O38" s="4">
        <v>374.13000499999998</v>
      </c>
    </row>
    <row r="39" spans="1:15" x14ac:dyDescent="0.2">
      <c r="A39" s="5">
        <v>43374</v>
      </c>
      <c r="C39" s="4">
        <v>53.349594000000003</v>
      </c>
      <c r="E39" s="4">
        <v>209.51617400000001</v>
      </c>
      <c r="G39" s="4">
        <v>151.78999300000001</v>
      </c>
      <c r="I39" s="4">
        <v>67.463997000000006</v>
      </c>
      <c r="K39" s="4">
        <v>138.14999399999999</v>
      </c>
      <c r="M39" s="4">
        <v>224.397659</v>
      </c>
      <c r="O39" s="4">
        <v>301.77999899999998</v>
      </c>
    </row>
    <row r="40" spans="1:15" x14ac:dyDescent="0.2">
      <c r="A40" s="5">
        <v>43405</v>
      </c>
      <c r="C40" s="4">
        <v>43.530890999999997</v>
      </c>
      <c r="E40" s="4">
        <v>162.41154499999999</v>
      </c>
      <c r="G40" s="4">
        <v>140.61000100000001</v>
      </c>
      <c r="I40" s="4">
        <v>70.096001000000001</v>
      </c>
      <c r="K40" s="4">
        <v>152.66000399999999</v>
      </c>
      <c r="M40" s="4">
        <v>226.998627</v>
      </c>
      <c r="O40" s="4">
        <v>286.13000499999998</v>
      </c>
    </row>
    <row r="41" spans="1:15" x14ac:dyDescent="0.2">
      <c r="A41" s="5">
        <v>43435</v>
      </c>
      <c r="C41" s="4">
        <v>38.585068</v>
      </c>
      <c r="E41" s="4">
        <v>132.80081200000001</v>
      </c>
      <c r="G41" s="4">
        <v>131.08999600000001</v>
      </c>
      <c r="I41" s="4">
        <v>66.559997999999993</v>
      </c>
      <c r="K41" s="4">
        <v>138.449997</v>
      </c>
      <c r="M41" s="4">
        <v>200.41424599999999</v>
      </c>
      <c r="O41" s="4">
        <v>267.66000400000001</v>
      </c>
    </row>
    <row r="42" spans="1:15" x14ac:dyDescent="0.2">
      <c r="A42" s="5">
        <v>43466</v>
      </c>
      <c r="C42" s="4">
        <v>40.713183999999998</v>
      </c>
      <c r="E42" s="4">
        <v>142.99711600000001</v>
      </c>
      <c r="G42" s="4">
        <v>166.69000199999999</v>
      </c>
      <c r="I42" s="4">
        <v>61.403998999999999</v>
      </c>
      <c r="K42" s="4">
        <v>168.470001</v>
      </c>
      <c r="M42" s="4">
        <v>211.157578</v>
      </c>
      <c r="O42" s="4">
        <v>339.5</v>
      </c>
    </row>
    <row r="43" spans="1:15" x14ac:dyDescent="0.2">
      <c r="A43" s="5">
        <v>43497</v>
      </c>
      <c r="C43" s="4">
        <v>42.354534000000001</v>
      </c>
      <c r="E43" s="4">
        <v>153.45208700000001</v>
      </c>
      <c r="G43" s="4">
        <v>161.449997</v>
      </c>
      <c r="I43" s="4">
        <v>63.976002000000001</v>
      </c>
      <c r="K43" s="4">
        <v>189.14999399999999</v>
      </c>
      <c r="M43" s="4">
        <v>215.20107999999999</v>
      </c>
      <c r="O43" s="4">
        <v>358.10000600000001</v>
      </c>
    </row>
    <row r="44" spans="1:15" x14ac:dyDescent="0.2">
      <c r="A44" s="5">
        <v>43525</v>
      </c>
      <c r="C44" s="4">
        <v>46.663288000000001</v>
      </c>
      <c r="E44" s="4">
        <v>178.80365</v>
      </c>
      <c r="G44" s="4">
        <v>166.69000199999999</v>
      </c>
      <c r="I44" s="4">
        <v>55.972000000000001</v>
      </c>
      <c r="K44" s="4">
        <v>206.61999499999999</v>
      </c>
      <c r="M44" s="4">
        <v>238.86595199999999</v>
      </c>
      <c r="O44" s="4">
        <v>356.55999800000001</v>
      </c>
    </row>
    <row r="45" spans="1:15" x14ac:dyDescent="0.2">
      <c r="A45" s="5">
        <v>43556</v>
      </c>
      <c r="C45" s="4">
        <v>49.296771999999997</v>
      </c>
      <c r="E45" s="4">
        <v>180.237595</v>
      </c>
      <c r="G45" s="4">
        <v>193.39999399999999</v>
      </c>
      <c r="I45" s="4">
        <v>47.737999000000002</v>
      </c>
      <c r="K45" s="4">
        <v>243.529999</v>
      </c>
      <c r="M45" s="4">
        <v>242.210114</v>
      </c>
      <c r="O45" s="4">
        <v>370.540009</v>
      </c>
    </row>
    <row r="46" spans="1:15" x14ac:dyDescent="0.2">
      <c r="A46" s="5">
        <v>43586</v>
      </c>
      <c r="C46" s="4">
        <v>43.007851000000002</v>
      </c>
      <c r="E46" s="4">
        <v>134.88943499999999</v>
      </c>
      <c r="G46" s="4">
        <v>177.470001</v>
      </c>
      <c r="I46" s="4">
        <v>37.032001000000001</v>
      </c>
      <c r="K46" s="4">
        <v>274.89999399999999</v>
      </c>
      <c r="M46" s="4">
        <v>236.34054599999999</v>
      </c>
      <c r="O46" s="4">
        <v>343.27999899999998</v>
      </c>
    </row>
    <row r="47" spans="1:15" x14ac:dyDescent="0.2">
      <c r="A47" s="5">
        <v>43617</v>
      </c>
      <c r="C47" s="4">
        <v>48.808441000000002</v>
      </c>
      <c r="E47" s="4">
        <v>163.724884</v>
      </c>
      <c r="G47" s="4">
        <v>193</v>
      </c>
      <c r="I47" s="4">
        <v>44.692000999999998</v>
      </c>
      <c r="K47" s="4">
        <v>300.14999399999999</v>
      </c>
      <c r="M47" s="4">
        <v>261.39086900000001</v>
      </c>
      <c r="O47" s="4">
        <v>367.32000699999998</v>
      </c>
    </row>
    <row r="48" spans="1:15" x14ac:dyDescent="0.2">
      <c r="A48" s="5">
        <v>43647</v>
      </c>
      <c r="C48" s="4">
        <v>52.537140000000001</v>
      </c>
      <c r="E48" s="4">
        <v>168.201065</v>
      </c>
      <c r="G48" s="4">
        <v>194.229996</v>
      </c>
      <c r="I48" s="4">
        <v>48.321998999999998</v>
      </c>
      <c r="K48" s="4">
        <v>317.88000499999998</v>
      </c>
      <c r="M48" s="4">
        <v>272.63742100000002</v>
      </c>
      <c r="O48" s="4">
        <v>322.98998999999998</v>
      </c>
    </row>
    <row r="49" spans="1:15" x14ac:dyDescent="0.2">
      <c r="A49" s="5">
        <v>43678</v>
      </c>
      <c r="C49" s="4">
        <v>51.476730000000003</v>
      </c>
      <c r="E49" s="4">
        <v>166.99479700000001</v>
      </c>
      <c r="G49" s="4">
        <v>185.66999799999999</v>
      </c>
      <c r="I49" s="4">
        <v>45.122002000000002</v>
      </c>
      <c r="K49" s="4">
        <v>385.39001500000001</v>
      </c>
      <c r="M49" s="4">
        <v>291.559753</v>
      </c>
      <c r="O49" s="4">
        <v>293.75</v>
      </c>
    </row>
    <row r="50" spans="1:15" x14ac:dyDescent="0.2">
      <c r="A50" s="5">
        <v>43709</v>
      </c>
      <c r="C50" s="4">
        <v>55.442405999999998</v>
      </c>
      <c r="E50" s="4">
        <v>173.70642100000001</v>
      </c>
      <c r="G50" s="4">
        <v>178.08000200000001</v>
      </c>
      <c r="I50" s="4">
        <v>48.173999999999999</v>
      </c>
      <c r="K50" s="4">
        <v>311.66000400000001</v>
      </c>
      <c r="M50" s="4">
        <v>285.61230499999999</v>
      </c>
      <c r="O50" s="4">
        <v>267.61999500000002</v>
      </c>
    </row>
    <row r="51" spans="1:15" x14ac:dyDescent="0.2">
      <c r="A51" s="5">
        <v>43739</v>
      </c>
      <c r="C51" s="4">
        <v>61.579020999999997</v>
      </c>
      <c r="E51" s="4">
        <v>200.60012800000001</v>
      </c>
      <c r="G51" s="4">
        <v>191.64999399999999</v>
      </c>
      <c r="I51" s="4">
        <v>62.984000999999999</v>
      </c>
      <c r="K51" s="4">
        <v>313.57000699999998</v>
      </c>
      <c r="M51" s="4">
        <v>294.53427099999999</v>
      </c>
      <c r="O51" s="4">
        <v>287.41000400000001</v>
      </c>
    </row>
    <row r="52" spans="1:15" x14ac:dyDescent="0.2">
      <c r="A52" s="5">
        <v>43770</v>
      </c>
      <c r="C52" s="4">
        <v>66.156113000000005</v>
      </c>
      <c r="E52" s="4">
        <v>216.28729200000001</v>
      </c>
      <c r="G52" s="4">
        <v>201.63999899999999</v>
      </c>
      <c r="I52" s="4">
        <v>65.987999000000002</v>
      </c>
      <c r="K52" s="4">
        <v>336.75</v>
      </c>
      <c r="M52" s="4">
        <v>297.85659800000002</v>
      </c>
      <c r="O52" s="4">
        <v>314.66000400000001</v>
      </c>
    </row>
    <row r="53" spans="1:15" x14ac:dyDescent="0.2">
      <c r="A53" s="5">
        <v>43800</v>
      </c>
      <c r="C53" s="4">
        <v>72.909499999999994</v>
      </c>
      <c r="E53" s="4">
        <v>234.98178100000001</v>
      </c>
      <c r="G53" s="4">
        <v>205.25</v>
      </c>
      <c r="I53" s="4">
        <v>83.665999999999997</v>
      </c>
      <c r="K53" s="4">
        <v>397.57998700000002</v>
      </c>
      <c r="M53" s="4">
        <v>292.004974</v>
      </c>
      <c r="O53" s="4">
        <v>323.57000699999998</v>
      </c>
    </row>
    <row r="54" spans="1:15" x14ac:dyDescent="0.2">
      <c r="A54" s="5">
        <v>43831</v>
      </c>
      <c r="C54" s="4">
        <v>76.847342999999995</v>
      </c>
      <c r="E54" s="4">
        <v>236.110229</v>
      </c>
      <c r="G54" s="4">
        <v>201.91000399999999</v>
      </c>
      <c r="I54" s="4">
        <v>130.11399800000001</v>
      </c>
      <c r="K54" s="4">
        <v>465.66000400000001</v>
      </c>
      <c r="M54" s="4">
        <v>303.52938799999998</v>
      </c>
      <c r="O54" s="4">
        <v>345.08999599999999</v>
      </c>
    </row>
    <row r="55" spans="1:15" x14ac:dyDescent="0.2">
      <c r="A55" s="5">
        <v>43862</v>
      </c>
      <c r="C55" s="4">
        <v>67.871758</v>
      </c>
      <c r="E55" s="4">
        <v>269.70474200000001</v>
      </c>
      <c r="G55" s="4">
        <v>192.470001</v>
      </c>
      <c r="I55" s="4">
        <v>133.598007</v>
      </c>
      <c r="K55" s="4">
        <v>463.30999800000001</v>
      </c>
      <c r="M55" s="4">
        <v>279.30825800000002</v>
      </c>
      <c r="O55" s="4">
        <v>369.02999899999998</v>
      </c>
    </row>
    <row r="56" spans="1:15" x14ac:dyDescent="0.2">
      <c r="A56" s="5">
        <v>43891</v>
      </c>
      <c r="C56" s="4">
        <v>63.286769999999997</v>
      </c>
      <c r="E56" s="4">
        <v>263.40096999999997</v>
      </c>
      <c r="G56" s="4">
        <v>166.800003</v>
      </c>
      <c r="I56" s="4">
        <v>104.800003</v>
      </c>
      <c r="K56" s="4">
        <v>416.92999300000002</v>
      </c>
      <c r="M56" s="4">
        <v>283.86947600000002</v>
      </c>
      <c r="O56" s="4">
        <v>375.5</v>
      </c>
    </row>
    <row r="57" spans="1:15" x14ac:dyDescent="0.2">
      <c r="A57" s="5">
        <v>43922</v>
      </c>
      <c r="C57" s="4">
        <v>73.119872999999998</v>
      </c>
      <c r="E57" s="4">
        <v>292.05929600000002</v>
      </c>
      <c r="G57" s="4">
        <v>204.71000699999999</v>
      </c>
      <c r="I57" s="4">
        <v>156.37600699999999</v>
      </c>
      <c r="K57" s="4">
        <v>632.28997800000002</v>
      </c>
      <c r="M57" s="4">
        <v>301.660461</v>
      </c>
      <c r="O57" s="4">
        <v>419.85000600000001</v>
      </c>
    </row>
    <row r="58" spans="1:15" x14ac:dyDescent="0.2">
      <c r="A58" s="5">
        <v>43952</v>
      </c>
      <c r="C58" s="4">
        <v>79.127746999999999</v>
      </c>
      <c r="E58" s="4">
        <v>354.75192299999998</v>
      </c>
      <c r="G58" s="4">
        <v>225.08999600000001</v>
      </c>
      <c r="I58" s="4">
        <v>167</v>
      </c>
      <c r="K58" s="4">
        <v>757.79998799999998</v>
      </c>
      <c r="M58" s="4">
        <v>307.80792200000002</v>
      </c>
      <c r="O58" s="4">
        <v>419.73001099999999</v>
      </c>
    </row>
    <row r="59" spans="1:15" x14ac:dyDescent="0.2">
      <c r="A59" s="5">
        <v>43983</v>
      </c>
      <c r="C59" s="4">
        <v>91.035858000000005</v>
      </c>
      <c r="E59" s="4">
        <v>379.62313799999998</v>
      </c>
      <c r="G59" s="4">
        <v>227.070007</v>
      </c>
      <c r="I59" s="4">
        <v>215.962006</v>
      </c>
      <c r="K59" s="4">
        <v>949.20001200000002</v>
      </c>
      <c r="M59" s="4">
        <v>302.55920400000002</v>
      </c>
      <c r="O59" s="4">
        <v>455.040009</v>
      </c>
    </row>
    <row r="60" spans="1:15" x14ac:dyDescent="0.2">
      <c r="A60" s="5">
        <v>44013</v>
      </c>
      <c r="C60" s="4">
        <v>106.06875599999999</v>
      </c>
      <c r="E60" s="4">
        <v>424.46301299999999</v>
      </c>
      <c r="G60" s="4">
        <v>253.66999799999999</v>
      </c>
      <c r="I60" s="4">
        <v>286.15200800000002</v>
      </c>
      <c r="K60" s="4">
        <v>1024</v>
      </c>
      <c r="M60" s="4">
        <v>324.831299</v>
      </c>
      <c r="O60" s="4">
        <v>488.88000499999998</v>
      </c>
    </row>
    <row r="61" spans="1:15" x14ac:dyDescent="0.2">
      <c r="A61" s="5">
        <v>44044</v>
      </c>
      <c r="C61" s="4">
        <v>128.80775499999999</v>
      </c>
      <c r="E61" s="4">
        <v>534.81994599999996</v>
      </c>
      <c r="G61" s="4">
        <v>293.20001200000002</v>
      </c>
      <c r="I61" s="4">
        <v>498.32000699999998</v>
      </c>
      <c r="K61" s="4">
        <v>1066.420044</v>
      </c>
      <c r="M61" s="4">
        <v>347.66000400000001</v>
      </c>
      <c r="O61" s="4">
        <v>529.55999799999995</v>
      </c>
    </row>
    <row r="62" spans="1:15" x14ac:dyDescent="0.2">
      <c r="A62" s="5">
        <v>44075</v>
      </c>
      <c r="C62" s="4">
        <v>120.959999</v>
      </c>
      <c r="E62" s="4">
        <v>504.74899299999998</v>
      </c>
      <c r="G62" s="4">
        <v>282.73001099999999</v>
      </c>
      <c r="I62" s="4">
        <v>418.32000699999998</v>
      </c>
      <c r="K62" s="4">
        <v>973.02002000000005</v>
      </c>
      <c r="M62" s="4">
        <v>346.57000699999998</v>
      </c>
      <c r="O62" s="4">
        <v>516.04998799999998</v>
      </c>
    </row>
    <row r="65" spans="1:1" x14ac:dyDescent="0.2">
      <c r="A65" s="2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59BB0-8AD5-F044-952B-5B00FAC043D2}">
  <dimension ref="A1:R66"/>
  <sheetViews>
    <sheetView topLeftCell="A2" workbookViewId="0">
      <selection activeCell="N72" sqref="N72"/>
    </sheetView>
  </sheetViews>
  <sheetFormatPr defaultColWidth="10.8515625" defaultRowHeight="15" x14ac:dyDescent="0.2"/>
  <cols>
    <col min="1" max="1" width="17.87890625" customWidth="1"/>
    <col min="5" max="5" width="10.8515625" customWidth="1"/>
    <col min="16" max="16" width="31.44140625" customWidth="1"/>
    <col min="17" max="17" width="24.2890625" customWidth="1"/>
    <col min="18" max="18" width="11.34375" bestFit="1" customWidth="1"/>
  </cols>
  <sheetData>
    <row r="1" spans="1:18" ht="18.75" x14ac:dyDescent="0.25">
      <c r="A1" s="17" t="s">
        <v>1</v>
      </c>
      <c r="B1" s="18" t="s">
        <v>0</v>
      </c>
      <c r="C1" s="17" t="s">
        <v>2</v>
      </c>
      <c r="D1" s="19" t="s">
        <v>3</v>
      </c>
      <c r="E1" s="17" t="s">
        <v>2</v>
      </c>
      <c r="F1" s="20" t="s">
        <v>4</v>
      </c>
      <c r="G1" s="17" t="s">
        <v>2</v>
      </c>
      <c r="H1" s="21" t="s">
        <v>5</v>
      </c>
      <c r="I1" s="17" t="s">
        <v>2</v>
      </c>
      <c r="J1" s="22" t="s">
        <v>6</v>
      </c>
      <c r="K1" s="17" t="s">
        <v>2</v>
      </c>
      <c r="L1" s="23" t="s">
        <v>7</v>
      </c>
      <c r="M1" s="17" t="s">
        <v>2</v>
      </c>
      <c r="N1" s="24" t="s">
        <v>8</v>
      </c>
      <c r="O1" s="17" t="s">
        <v>2</v>
      </c>
      <c r="P1" s="25" t="s">
        <v>66</v>
      </c>
      <c r="Q1" s="17" t="s">
        <v>19</v>
      </c>
      <c r="R1" s="17" t="s">
        <v>20</v>
      </c>
    </row>
    <row r="2" spans="1:18" x14ac:dyDescent="0.2">
      <c r="A2" s="5">
        <v>42248</v>
      </c>
      <c r="B2" s="15" t="s">
        <v>16</v>
      </c>
      <c r="C2" s="4">
        <v>25.482448999999999</v>
      </c>
      <c r="D2" s="15" t="s">
        <v>16</v>
      </c>
      <c r="E2" s="4">
        <v>24.034582</v>
      </c>
      <c r="F2" s="15" t="s">
        <v>16</v>
      </c>
      <c r="G2" s="4">
        <v>89.900002000000001</v>
      </c>
      <c r="H2" s="15" t="s">
        <v>16</v>
      </c>
      <c r="I2" s="4">
        <v>49.68</v>
      </c>
      <c r="J2" s="15" t="s">
        <v>16</v>
      </c>
      <c r="K2" s="4">
        <v>35.200001</v>
      </c>
      <c r="L2" s="15" t="s">
        <v>16</v>
      </c>
      <c r="M2" s="4">
        <v>131.848129</v>
      </c>
      <c r="N2" s="15" t="s">
        <v>16</v>
      </c>
      <c r="O2" s="4">
        <v>103.260002</v>
      </c>
      <c r="P2" s="3">
        <v>2.238095238095238E-2</v>
      </c>
      <c r="Q2" s="26">
        <f>P2%</f>
        <v>2.238095238095238E-4</v>
      </c>
    </row>
    <row r="3" spans="1:18" x14ac:dyDescent="0.2">
      <c r="A3" s="5">
        <v>42278</v>
      </c>
      <c r="B3" s="4">
        <f>(C3-C2)/C2</f>
        <v>8.340889841474812E-2</v>
      </c>
      <c r="C3" s="4">
        <v>27.607911999999999</v>
      </c>
      <c r="D3" s="4">
        <f>(E3-E2)/E2</f>
        <v>0.15091258920167611</v>
      </c>
      <c r="E3" s="4">
        <v>27.661702999999999</v>
      </c>
      <c r="F3" s="4">
        <f>(G3-G2)/G2</f>
        <v>0.13426027509988259</v>
      </c>
      <c r="G3" s="4">
        <v>101.970001</v>
      </c>
      <c r="H3" s="4">
        <f>(I3-I2)/I2</f>
        <v>-0.16694842995169087</v>
      </c>
      <c r="I3" s="4">
        <v>41.386001999999998</v>
      </c>
      <c r="J3" s="4">
        <f>(K3-K2)/K2</f>
        <v>-8.4659088504003083E-2</v>
      </c>
      <c r="K3" s="4">
        <v>32.220001000000003</v>
      </c>
      <c r="L3" s="4">
        <f>(M3-M2)/M2</f>
        <v>9.3726176425302135E-2</v>
      </c>
      <c r="M3" s="4">
        <v>144.20574999999999</v>
      </c>
      <c r="N3" s="4">
        <f>(O3-O2)/O2</f>
        <v>4.9583526058812229E-2</v>
      </c>
      <c r="O3" s="4">
        <v>108.379997</v>
      </c>
      <c r="P3" s="3">
        <v>1.5238095238095238E-2</v>
      </c>
      <c r="Q3" s="26">
        <f t="shared" ref="Q3:Q61" si="0">P3%</f>
        <v>1.5238095238095237E-4</v>
      </c>
      <c r="R3" s="6">
        <f>(Q3-Q2)/Q2</f>
        <v>-0.31914893617021278</v>
      </c>
    </row>
    <row r="4" spans="1:18" x14ac:dyDescent="0.2">
      <c r="A4" s="5">
        <v>42309</v>
      </c>
      <c r="B4" s="4">
        <f>(C4-C3)/C3</f>
        <v>-1.004194015106972E-2</v>
      </c>
      <c r="C4" s="4">
        <v>27.330674999999999</v>
      </c>
      <c r="D4" s="4">
        <f t="shared" ref="D4:D62" si="1">(E4-E3)/E3</f>
        <v>0.11808257069349637</v>
      </c>
      <c r="E4" s="4">
        <v>30.928068</v>
      </c>
      <c r="F4" s="4">
        <f t="shared" ref="F4:F62" si="2">(G4-G3)/G3</f>
        <v>2.2261419807184307E-2</v>
      </c>
      <c r="G4" s="4">
        <v>104.239998</v>
      </c>
      <c r="H4" s="4">
        <f t="shared" ref="H4:H62" si="3">(I4-I3)/I3</f>
        <v>0.11274333771114205</v>
      </c>
      <c r="I4" s="4">
        <v>46.051997999999998</v>
      </c>
      <c r="J4" s="4">
        <f t="shared" ref="J4:J62" si="4">(K4-K3)/K3</f>
        <v>-0.18249536987910098</v>
      </c>
      <c r="K4" s="4">
        <v>26.34</v>
      </c>
      <c r="L4" s="4">
        <f t="shared" ref="L4:L62" si="5">(M4-M3)/M3</f>
        <v>2.0870159476997371E-2</v>
      </c>
      <c r="M4" s="4">
        <v>147.21534700000001</v>
      </c>
      <c r="N4" s="4">
        <f t="shared" ref="N4:N62" si="6">(O4-O3)/O3</f>
        <v>0.13794062939492413</v>
      </c>
      <c r="O4" s="4">
        <v>123.33000199999999</v>
      </c>
      <c r="P4" s="3">
        <v>0.12473684210526316</v>
      </c>
      <c r="Q4" s="26">
        <f t="shared" si="0"/>
        <v>1.2473684210526316E-3</v>
      </c>
      <c r="R4" s="6">
        <f t="shared" ref="R4:R61" si="7">(Q4-Q3)/Q3</f>
        <v>7.1858552631578947</v>
      </c>
    </row>
    <row r="5" spans="1:18" x14ac:dyDescent="0.2">
      <c r="A5" s="5">
        <v>42339</v>
      </c>
      <c r="B5" s="4">
        <f t="shared" ref="B5:B62" si="8">(C5-C4)/C4</f>
        <v>-0.10641954507160913</v>
      </c>
      <c r="C5" s="4">
        <v>24.422156999999999</v>
      </c>
      <c r="D5" s="4">
        <f t="shared" si="1"/>
        <v>4.3037799839291596E-2</v>
      </c>
      <c r="E5" s="4">
        <v>32.259143999999999</v>
      </c>
      <c r="F5" s="4">
        <f t="shared" si="2"/>
        <v>4.029221105702638E-3</v>
      </c>
      <c r="G5" s="4">
        <v>104.660004</v>
      </c>
      <c r="H5" s="4">
        <f t="shared" si="3"/>
        <v>4.2343461406386763E-2</v>
      </c>
      <c r="I5" s="4">
        <v>48.001998999999998</v>
      </c>
      <c r="J5" s="4">
        <f t="shared" si="4"/>
        <v>-2.0501176917236151E-2</v>
      </c>
      <c r="K5" s="4">
        <v>25.799999</v>
      </c>
      <c r="L5" s="4">
        <f t="shared" si="5"/>
        <v>3.0816012681068338E-3</v>
      </c>
      <c r="M5" s="4">
        <v>147.669006</v>
      </c>
      <c r="N5" s="4">
        <f t="shared" si="6"/>
        <v>-7.256956827098722E-2</v>
      </c>
      <c r="O5" s="4">
        <v>114.379997</v>
      </c>
      <c r="P5" s="3">
        <v>0.22772727272727272</v>
      </c>
      <c r="Q5" s="26">
        <f t="shared" si="0"/>
        <v>2.2772727272727272E-3</v>
      </c>
      <c r="R5" s="6">
        <f t="shared" si="7"/>
        <v>0.82566168009205976</v>
      </c>
    </row>
    <row r="6" spans="1:18" x14ac:dyDescent="0.2">
      <c r="A6" s="5">
        <v>42370</v>
      </c>
      <c r="B6" s="4">
        <f t="shared" si="8"/>
        <v>-7.5242289204839607E-2</v>
      </c>
      <c r="C6" s="4">
        <v>22.584578</v>
      </c>
      <c r="D6" s="4">
        <f t="shared" si="1"/>
        <v>-0.11134712687974609</v>
      </c>
      <c r="E6" s="4">
        <v>28.667180999999999</v>
      </c>
      <c r="F6" s="4">
        <f t="shared" si="2"/>
        <v>7.2138302230525378E-2</v>
      </c>
      <c r="G6" s="4">
        <v>112.209999</v>
      </c>
      <c r="H6" s="4">
        <f t="shared" si="3"/>
        <v>-0.20336646813396253</v>
      </c>
      <c r="I6" s="4">
        <v>38.240001999999997</v>
      </c>
      <c r="J6" s="4">
        <f t="shared" si="4"/>
        <v>-0.10000000387596908</v>
      </c>
      <c r="K6" s="4">
        <v>23.219999000000001</v>
      </c>
      <c r="L6" s="4">
        <f t="shared" si="5"/>
        <v>-6.4272512269771834E-2</v>
      </c>
      <c r="M6" s="4">
        <v>138.17794799999999</v>
      </c>
      <c r="N6" s="4">
        <f t="shared" si="6"/>
        <v>-0.19706243741202409</v>
      </c>
      <c r="O6" s="4">
        <v>91.839995999999999</v>
      </c>
      <c r="P6" s="3">
        <v>0.25526315789473686</v>
      </c>
      <c r="Q6" s="26">
        <f t="shared" si="0"/>
        <v>2.5526315789473684E-3</v>
      </c>
      <c r="R6" s="6">
        <f t="shared" si="7"/>
        <v>0.12091606261161891</v>
      </c>
    </row>
    <row r="7" spans="1:18" x14ac:dyDescent="0.2">
      <c r="A7" s="5">
        <v>42401</v>
      </c>
      <c r="B7" s="4">
        <f t="shared" si="8"/>
        <v>-6.6773441593640515E-3</v>
      </c>
      <c r="C7" s="4">
        <v>22.433772999999999</v>
      </c>
      <c r="D7" s="4">
        <f t="shared" si="1"/>
        <v>7.0672662233513636E-2</v>
      </c>
      <c r="E7" s="4">
        <v>30.693166999999999</v>
      </c>
      <c r="F7" s="4">
        <f t="shared" si="2"/>
        <v>-4.714375766102618E-2</v>
      </c>
      <c r="G7" s="4">
        <v>106.91999800000001</v>
      </c>
      <c r="H7" s="4">
        <f t="shared" si="3"/>
        <v>3.8179914321134398E-3</v>
      </c>
      <c r="I7" s="4">
        <v>38.386001999999998</v>
      </c>
      <c r="J7" s="4">
        <f t="shared" si="4"/>
        <v>-3.6175712152270112E-2</v>
      </c>
      <c r="K7" s="4">
        <v>22.379999000000002</v>
      </c>
      <c r="L7" s="4">
        <f t="shared" si="5"/>
        <v>-7.2125329289156655E-3</v>
      </c>
      <c r="M7" s="4">
        <v>137.18133499999999</v>
      </c>
      <c r="N7" s="4">
        <f t="shared" si="6"/>
        <v>1.7095035587762888E-2</v>
      </c>
      <c r="O7" s="4">
        <v>93.410004000000001</v>
      </c>
      <c r="P7" s="3">
        <v>0.3125</v>
      </c>
      <c r="Q7" s="26">
        <f t="shared" si="0"/>
        <v>3.1250000000000002E-3</v>
      </c>
      <c r="R7" s="6">
        <f t="shared" si="7"/>
        <v>0.2242268041237114</v>
      </c>
    </row>
    <row r="8" spans="1:18" x14ac:dyDescent="0.2">
      <c r="A8" s="5">
        <v>42430</v>
      </c>
      <c r="B8" s="4">
        <f t="shared" si="8"/>
        <v>0.13332692632665943</v>
      </c>
      <c r="C8" s="4">
        <v>25.424799</v>
      </c>
      <c r="D8" s="4">
        <f t="shared" si="1"/>
        <v>0.14029982634245591</v>
      </c>
      <c r="E8" s="4">
        <v>34.999412999999997</v>
      </c>
      <c r="F8" s="4">
        <f t="shared" si="2"/>
        <v>6.715301285359164E-2</v>
      </c>
      <c r="G8" s="4">
        <v>114.099998</v>
      </c>
      <c r="H8" s="4">
        <f t="shared" si="3"/>
        <v>0.19715512441227939</v>
      </c>
      <c r="I8" s="4">
        <v>45.953999000000003</v>
      </c>
      <c r="J8" s="4">
        <f t="shared" si="4"/>
        <v>0.260500458467402</v>
      </c>
      <c r="K8" s="4">
        <v>28.209999</v>
      </c>
      <c r="L8" s="4">
        <f t="shared" si="5"/>
        <v>5.3170659113355424E-2</v>
      </c>
      <c r="M8" s="4">
        <v>144.475357</v>
      </c>
      <c r="N8" s="4">
        <f t="shared" si="6"/>
        <v>9.4422423962212829E-2</v>
      </c>
      <c r="O8" s="4">
        <v>102.230003</v>
      </c>
      <c r="P8" s="3">
        <v>0.29409090909090907</v>
      </c>
      <c r="Q8" s="26">
        <f t="shared" si="0"/>
        <v>2.9409090909090908E-3</v>
      </c>
      <c r="R8" s="6">
        <f t="shared" si="7"/>
        <v>-5.8909090909090994E-2</v>
      </c>
    </row>
    <row r="9" spans="1:18" x14ac:dyDescent="0.2">
      <c r="A9" s="5">
        <v>42461</v>
      </c>
      <c r="B9" s="4">
        <f t="shared" si="8"/>
        <v>-0.13992106682927957</v>
      </c>
      <c r="C9" s="4">
        <v>21.867334</v>
      </c>
      <c r="D9" s="4">
        <f t="shared" si="1"/>
        <v>-2.806475640034287E-3</v>
      </c>
      <c r="E9" s="4">
        <v>34.901187999999998</v>
      </c>
      <c r="F9" s="4">
        <f t="shared" si="2"/>
        <v>3.0499597379484562E-2</v>
      </c>
      <c r="G9" s="4">
        <v>117.58000199999999</v>
      </c>
      <c r="H9" s="4">
        <f t="shared" si="3"/>
        <v>4.783046193651172E-2</v>
      </c>
      <c r="I9" s="4">
        <v>48.152000000000001</v>
      </c>
      <c r="J9" s="4">
        <f t="shared" si="4"/>
        <v>0.12903229808693015</v>
      </c>
      <c r="K9" s="4">
        <v>31.85</v>
      </c>
      <c r="L9" s="4">
        <f t="shared" si="5"/>
        <v>-5.9969666660868719E-2</v>
      </c>
      <c r="M9" s="4">
        <v>135.811218</v>
      </c>
      <c r="N9" s="4">
        <f t="shared" si="6"/>
        <v>-0.1193387815903712</v>
      </c>
      <c r="O9" s="4">
        <v>90.029999000000004</v>
      </c>
      <c r="P9" s="3">
        <v>0.2280952380952381</v>
      </c>
      <c r="Q9" s="26">
        <f t="shared" si="0"/>
        <v>2.2809523809523809E-3</v>
      </c>
      <c r="R9" s="6">
        <f t="shared" si="7"/>
        <v>-0.22440568190181789</v>
      </c>
    </row>
    <row r="10" spans="1:18" x14ac:dyDescent="0.2">
      <c r="A10" s="5">
        <v>42491</v>
      </c>
      <c r="B10" s="4">
        <f t="shared" si="8"/>
        <v>6.5287016698057448E-2</v>
      </c>
      <c r="C10" s="4">
        <v>23.294986999999999</v>
      </c>
      <c r="D10" s="4">
        <f t="shared" si="1"/>
        <v>0.31494512450407136</v>
      </c>
      <c r="E10" s="4">
        <v>45.893146999999999</v>
      </c>
      <c r="F10" s="4">
        <f t="shared" si="2"/>
        <v>1.0460928551438533E-2</v>
      </c>
      <c r="G10" s="4">
        <v>118.80999799999999</v>
      </c>
      <c r="H10" s="4">
        <f t="shared" si="3"/>
        <v>-7.281109818906796E-2</v>
      </c>
      <c r="I10" s="4">
        <v>44.646000000000001</v>
      </c>
      <c r="J10" s="4">
        <f t="shared" si="4"/>
        <v>-8.0376734693877586E-2</v>
      </c>
      <c r="K10" s="4">
        <v>29.290001</v>
      </c>
      <c r="L10" s="4">
        <f t="shared" si="5"/>
        <v>7.2908115734592422E-3</v>
      </c>
      <c r="M10" s="4">
        <v>136.80139199999999</v>
      </c>
      <c r="N10" s="4">
        <f t="shared" si="6"/>
        <v>0.13928691701973683</v>
      </c>
      <c r="O10" s="4">
        <v>102.57</v>
      </c>
      <c r="P10" s="3">
        <v>0.2742857142857143</v>
      </c>
      <c r="Q10" s="26">
        <f t="shared" si="0"/>
        <v>2.7428571428571428E-3</v>
      </c>
      <c r="R10" s="6">
        <f t="shared" si="7"/>
        <v>0.20250521920668058</v>
      </c>
    </row>
    <row r="11" spans="1:18" x14ac:dyDescent="0.2">
      <c r="A11" s="5">
        <v>42522</v>
      </c>
      <c r="B11" s="4">
        <f t="shared" si="8"/>
        <v>-3.6830971401701072E-2</v>
      </c>
      <c r="C11" s="4">
        <v>22.437010000000001</v>
      </c>
      <c r="D11" s="4">
        <f t="shared" si="1"/>
        <v>8.8200750321175362E-3</v>
      </c>
      <c r="E11" s="4">
        <v>46.297927999999999</v>
      </c>
      <c r="F11" s="4">
        <f t="shared" si="2"/>
        <v>-3.8128095920008265E-2</v>
      </c>
      <c r="G11" s="4">
        <v>114.279999</v>
      </c>
      <c r="H11" s="4">
        <f t="shared" si="3"/>
        <v>-4.9052524302289124E-2</v>
      </c>
      <c r="I11" s="4">
        <v>42.456001000000001</v>
      </c>
      <c r="J11" s="4">
        <f t="shared" si="4"/>
        <v>5.0187741543607368E-2</v>
      </c>
      <c r="K11" s="4">
        <v>30.76</v>
      </c>
      <c r="L11" s="4">
        <f t="shared" si="5"/>
        <v>5.5589054240032847E-2</v>
      </c>
      <c r="M11" s="4">
        <v>144.40605199999999</v>
      </c>
      <c r="N11" s="4">
        <f t="shared" si="6"/>
        <v>-0.10812125377790775</v>
      </c>
      <c r="O11" s="4">
        <v>91.480002999999996</v>
      </c>
      <c r="P11" s="3">
        <v>0.26954545454545453</v>
      </c>
      <c r="Q11" s="26">
        <f t="shared" si="0"/>
        <v>2.6954545454545452E-3</v>
      </c>
      <c r="R11" s="6">
        <f t="shared" si="7"/>
        <v>-1.7282196969697062E-2</v>
      </c>
    </row>
    <row r="12" spans="1:18" x14ac:dyDescent="0.2">
      <c r="A12" s="5">
        <v>42552</v>
      </c>
      <c r="B12" s="4">
        <f t="shared" si="8"/>
        <v>9.0062579639622137E-2</v>
      </c>
      <c r="C12" s="4">
        <v>24.457744999999999</v>
      </c>
      <c r="D12" s="4">
        <f t="shared" si="1"/>
        <v>0.21463502643142041</v>
      </c>
      <c r="E12" s="4">
        <v>56.235084999999998</v>
      </c>
      <c r="F12" s="4">
        <f t="shared" si="2"/>
        <v>8.452925345230361E-2</v>
      </c>
      <c r="G12" s="4">
        <v>123.94000200000001</v>
      </c>
      <c r="H12" s="4">
        <f t="shared" si="3"/>
        <v>0.10603916746657317</v>
      </c>
      <c r="I12" s="4">
        <v>46.957999999999998</v>
      </c>
      <c r="J12" s="4">
        <f t="shared" si="4"/>
        <v>0.114109232769831</v>
      </c>
      <c r="K12" s="4">
        <v>34.270000000000003</v>
      </c>
      <c r="L12" s="4">
        <f t="shared" si="5"/>
        <v>6.4824416084722045E-2</v>
      </c>
      <c r="M12" s="4">
        <v>153.76709</v>
      </c>
      <c r="N12" s="4">
        <f t="shared" si="6"/>
        <v>-2.5142434680505686E-3</v>
      </c>
      <c r="O12" s="4">
        <v>91.25</v>
      </c>
      <c r="P12" s="3">
        <v>0.29749999999999999</v>
      </c>
      <c r="Q12" s="26">
        <f t="shared" si="0"/>
        <v>2.9749999999999998E-3</v>
      </c>
      <c r="R12" s="6">
        <f t="shared" si="7"/>
        <v>0.10370994940978082</v>
      </c>
    </row>
    <row r="13" spans="1:18" x14ac:dyDescent="0.2">
      <c r="A13" s="5">
        <v>42583</v>
      </c>
      <c r="B13" s="4">
        <f t="shared" si="8"/>
        <v>1.8136504407908507E-2</v>
      </c>
      <c r="C13" s="4">
        <v>24.901323000000001</v>
      </c>
      <c r="D13" s="4">
        <f t="shared" si="1"/>
        <v>7.425572487353764E-2</v>
      </c>
      <c r="E13" s="4">
        <v>60.410862000000002</v>
      </c>
      <c r="F13" s="4">
        <f t="shared" si="2"/>
        <v>1.7589163827833324E-2</v>
      </c>
      <c r="G13" s="4">
        <v>126.120003</v>
      </c>
      <c r="H13" s="4">
        <f t="shared" si="3"/>
        <v>-9.7022871502193395E-2</v>
      </c>
      <c r="I13" s="4">
        <v>42.402000000000001</v>
      </c>
      <c r="J13" s="4">
        <f t="shared" si="4"/>
        <v>0.20688651882112616</v>
      </c>
      <c r="K13" s="4">
        <v>41.360000999999997</v>
      </c>
      <c r="L13" s="4">
        <f t="shared" si="5"/>
        <v>-3.0678222498715376E-2</v>
      </c>
      <c r="M13" s="4">
        <v>149.049789</v>
      </c>
      <c r="N13" s="4">
        <f t="shared" si="6"/>
        <v>6.794517260273969E-2</v>
      </c>
      <c r="O13" s="4">
        <v>97.449996999999996</v>
      </c>
      <c r="P13" s="3">
        <v>0.29739130434782607</v>
      </c>
      <c r="Q13" s="26">
        <f t="shared" si="0"/>
        <v>2.9739130434782608E-3</v>
      </c>
      <c r="R13" s="6">
        <f t="shared" si="7"/>
        <v>-3.6536353671897623E-4</v>
      </c>
    </row>
    <row r="14" spans="1:18" x14ac:dyDescent="0.2">
      <c r="A14" s="5">
        <v>42614</v>
      </c>
      <c r="B14" s="4">
        <f t="shared" si="8"/>
        <v>7.1276373548505786E-2</v>
      </c>
      <c r="C14" s="4">
        <v>26.676199</v>
      </c>
      <c r="D14" s="4">
        <f t="shared" si="1"/>
        <v>0.11911101351276852</v>
      </c>
      <c r="E14" s="4">
        <v>67.606460999999996</v>
      </c>
      <c r="F14" s="4">
        <f t="shared" si="2"/>
        <v>1.7047264104489462E-2</v>
      </c>
      <c r="G14" s="4">
        <v>128.270004</v>
      </c>
      <c r="H14" s="4">
        <f t="shared" si="3"/>
        <v>-3.7639733974812593E-2</v>
      </c>
      <c r="I14" s="4">
        <v>40.805999999999997</v>
      </c>
      <c r="J14" s="4">
        <f t="shared" si="4"/>
        <v>3.7717528101607223E-2</v>
      </c>
      <c r="K14" s="4">
        <v>42.919998</v>
      </c>
      <c r="L14" s="4">
        <f t="shared" si="5"/>
        <v>-5.6573793606645065E-2</v>
      </c>
      <c r="M14" s="4">
        <v>140.61747700000001</v>
      </c>
      <c r="N14" s="4">
        <f t="shared" si="6"/>
        <v>1.1287901835440874E-2</v>
      </c>
      <c r="O14" s="4">
        <v>98.550003000000004</v>
      </c>
      <c r="P14" s="3">
        <v>0.29190476190476189</v>
      </c>
      <c r="Q14" s="26">
        <f t="shared" si="0"/>
        <v>2.9190476190476189E-3</v>
      </c>
      <c r="R14" s="6">
        <f t="shared" si="7"/>
        <v>-1.8448900027847447E-2</v>
      </c>
    </row>
    <row r="15" spans="1:18" x14ac:dyDescent="0.2">
      <c r="A15" s="5">
        <v>42644</v>
      </c>
      <c r="B15" s="4">
        <f t="shared" si="8"/>
        <v>4.3342006857873504E-3</v>
      </c>
      <c r="C15" s="4">
        <v>26.791819</v>
      </c>
      <c r="D15" s="4">
        <f t="shared" si="1"/>
        <v>3.852903940645569E-2</v>
      </c>
      <c r="E15" s="4">
        <v>70.211273000000006</v>
      </c>
      <c r="F15" s="4">
        <f t="shared" si="2"/>
        <v>2.1205277268097664E-2</v>
      </c>
      <c r="G15" s="4">
        <v>130.990005</v>
      </c>
      <c r="H15" s="4">
        <f t="shared" si="3"/>
        <v>-3.0877787580257821E-2</v>
      </c>
      <c r="I15" s="4">
        <v>39.546000999999997</v>
      </c>
      <c r="J15" s="4">
        <f t="shared" si="4"/>
        <v>-3.4249698706882499E-2</v>
      </c>
      <c r="K15" s="4">
        <v>41.450001</v>
      </c>
      <c r="L15" s="4">
        <f t="shared" si="5"/>
        <v>-3.0424262270044942E-2</v>
      </c>
      <c r="M15" s="4">
        <v>136.339294</v>
      </c>
      <c r="N15" s="4">
        <f t="shared" si="6"/>
        <v>0.26707254387399654</v>
      </c>
      <c r="O15" s="4">
        <v>124.870003</v>
      </c>
      <c r="P15" s="3">
        <v>0.32650000000000001</v>
      </c>
      <c r="Q15" s="26">
        <f t="shared" si="0"/>
        <v>3.2650000000000001E-3</v>
      </c>
      <c r="R15" s="6">
        <f t="shared" si="7"/>
        <v>0.11851549755301806</v>
      </c>
    </row>
    <row r="16" spans="1:18" x14ac:dyDescent="0.2">
      <c r="A16" s="5">
        <v>42675</v>
      </c>
      <c r="B16" s="4">
        <f t="shared" si="8"/>
        <v>-2.6598567271598903E-2</v>
      </c>
      <c r="C16" s="4">
        <v>26.079194999999999</v>
      </c>
      <c r="D16" s="4">
        <f t="shared" si="1"/>
        <v>0.29567122362245152</v>
      </c>
      <c r="E16" s="4">
        <v>90.970725999999999</v>
      </c>
      <c r="F16" s="4">
        <f t="shared" si="2"/>
        <v>-9.5961573556699917E-2</v>
      </c>
      <c r="G16" s="4">
        <v>118.41999800000001</v>
      </c>
      <c r="H16" s="4">
        <f t="shared" si="3"/>
        <v>-4.2128153488895044E-2</v>
      </c>
      <c r="I16" s="4">
        <v>37.880001</v>
      </c>
      <c r="J16" s="4">
        <f t="shared" si="4"/>
        <v>5.3075270130873899E-3</v>
      </c>
      <c r="K16" s="4">
        <v>41.669998</v>
      </c>
      <c r="L16" s="4">
        <f t="shared" si="5"/>
        <v>1.5148406152081193E-2</v>
      </c>
      <c r="M16" s="4">
        <v>138.404617</v>
      </c>
      <c r="N16" s="4">
        <f t="shared" si="6"/>
        <v>-6.302556907922871E-2</v>
      </c>
      <c r="O16" s="4">
        <v>117</v>
      </c>
      <c r="P16" s="3">
        <v>0.44600000000000001</v>
      </c>
      <c r="Q16" s="26">
        <f t="shared" si="0"/>
        <v>4.4600000000000004E-3</v>
      </c>
      <c r="R16" s="6">
        <f t="shared" si="7"/>
        <v>0.3660030627871364</v>
      </c>
    </row>
    <row r="17" spans="1:18" x14ac:dyDescent="0.2">
      <c r="A17" s="5">
        <v>42705</v>
      </c>
      <c r="B17" s="4">
        <f t="shared" si="8"/>
        <v>5.3335580335206002E-2</v>
      </c>
      <c r="C17" s="4">
        <v>27.470144000000001</v>
      </c>
      <c r="D17" s="4">
        <f t="shared" si="1"/>
        <v>0.15943412389607622</v>
      </c>
      <c r="E17" s="4">
        <v>105.474564</v>
      </c>
      <c r="F17" s="4">
        <f t="shared" si="2"/>
        <v>-2.8457988996081582E-2</v>
      </c>
      <c r="G17" s="4">
        <v>115.050003</v>
      </c>
      <c r="H17" s="4">
        <f t="shared" si="3"/>
        <v>0.1282470399090011</v>
      </c>
      <c r="I17" s="4">
        <v>42.737999000000002</v>
      </c>
      <c r="J17" s="4">
        <f t="shared" si="4"/>
        <v>1.3199016712215916E-2</v>
      </c>
      <c r="K17" s="4">
        <v>42.220001000000003</v>
      </c>
      <c r="L17" s="4">
        <f t="shared" si="5"/>
        <v>6.9900673905986838E-2</v>
      </c>
      <c r="M17" s="4">
        <v>148.079193</v>
      </c>
      <c r="N17" s="4">
        <f t="shared" si="6"/>
        <v>5.8119683760683792E-2</v>
      </c>
      <c r="O17" s="4">
        <v>123.800003</v>
      </c>
      <c r="P17" s="3">
        <v>0.50523809523809526</v>
      </c>
      <c r="Q17" s="26">
        <f t="shared" si="0"/>
        <v>5.0523809523809523E-3</v>
      </c>
      <c r="R17" s="6">
        <f t="shared" si="7"/>
        <v>0.1328208413410206</v>
      </c>
    </row>
    <row r="18" spans="1:18" x14ac:dyDescent="0.2">
      <c r="A18" s="5">
        <v>42736</v>
      </c>
      <c r="B18" s="4">
        <f t="shared" si="8"/>
        <v>4.7746600818692378E-2</v>
      </c>
      <c r="C18" s="4">
        <v>28.781749999999999</v>
      </c>
      <c r="D18" s="4">
        <f t="shared" si="1"/>
        <v>2.2859264912438913E-2</v>
      </c>
      <c r="E18" s="4">
        <v>107.88563499999999</v>
      </c>
      <c r="F18" s="4">
        <f t="shared" si="2"/>
        <v>0.13272493352303519</v>
      </c>
      <c r="G18" s="4">
        <v>130.320007</v>
      </c>
      <c r="H18" s="4">
        <f t="shared" si="3"/>
        <v>0.17895089098579453</v>
      </c>
      <c r="I18" s="4">
        <v>50.386001999999998</v>
      </c>
      <c r="J18" s="4">
        <f t="shared" si="4"/>
        <v>0.20369490280211022</v>
      </c>
      <c r="K18" s="4">
        <v>50.82</v>
      </c>
      <c r="L18" s="4">
        <f t="shared" si="5"/>
        <v>2.3983572087673384E-2</v>
      </c>
      <c r="M18" s="4">
        <v>151.630661</v>
      </c>
      <c r="N18" s="4">
        <f t="shared" si="6"/>
        <v>0.13659130525222998</v>
      </c>
      <c r="O18" s="4">
        <v>140.71000699999999</v>
      </c>
      <c r="P18" s="3">
        <v>0.51149999999999995</v>
      </c>
      <c r="Q18" s="26">
        <f t="shared" si="0"/>
        <v>5.1149999999999998E-3</v>
      </c>
      <c r="R18" s="6">
        <f t="shared" si="7"/>
        <v>1.239396795475963E-2</v>
      </c>
    </row>
    <row r="19" spans="1:18" x14ac:dyDescent="0.2">
      <c r="A19" s="5">
        <v>42767</v>
      </c>
      <c r="B19" s="4">
        <f t="shared" si="8"/>
        <v>0.12888344176431257</v>
      </c>
      <c r="C19" s="4">
        <v>32.491241000000002</v>
      </c>
      <c r="D19" s="4">
        <f t="shared" si="1"/>
        <v>-7.0525635780889565E-2</v>
      </c>
      <c r="E19" s="4">
        <v>100.276932</v>
      </c>
      <c r="F19" s="4">
        <f t="shared" si="2"/>
        <v>4.0055139039395581E-2</v>
      </c>
      <c r="G19" s="4">
        <v>135.53999300000001</v>
      </c>
      <c r="H19" s="4">
        <f t="shared" si="3"/>
        <v>-7.7005712816824723E-3</v>
      </c>
      <c r="I19" s="4">
        <v>49.998001000000002</v>
      </c>
      <c r="J19" s="4">
        <f t="shared" si="4"/>
        <v>0.1650924635970091</v>
      </c>
      <c r="K19" s="4">
        <v>59.209999000000003</v>
      </c>
      <c r="L19" s="4">
        <f t="shared" si="5"/>
        <v>8.0695526348724442E-2</v>
      </c>
      <c r="M19" s="4">
        <v>163.86657700000001</v>
      </c>
      <c r="N19" s="4">
        <f t="shared" si="6"/>
        <v>1.0091663203456603E-2</v>
      </c>
      <c r="O19" s="4">
        <v>142.13000500000001</v>
      </c>
      <c r="P19" s="3">
        <v>0.52105263157894732</v>
      </c>
      <c r="Q19" s="26">
        <f t="shared" si="0"/>
        <v>5.2105263157894736E-3</v>
      </c>
      <c r="R19" s="6">
        <f t="shared" si="7"/>
        <v>1.8675721561969474E-2</v>
      </c>
    </row>
    <row r="20" spans="1:18" x14ac:dyDescent="0.2">
      <c r="A20" s="5">
        <v>42795</v>
      </c>
      <c r="B20" s="4">
        <f t="shared" si="8"/>
        <v>5.3236439937766555E-2</v>
      </c>
      <c r="C20" s="4">
        <v>34.220959000000001</v>
      </c>
      <c r="D20" s="4">
        <f t="shared" si="1"/>
        <v>7.476822286505537E-2</v>
      </c>
      <c r="E20" s="4">
        <v>107.77446</v>
      </c>
      <c r="F20" s="4">
        <f t="shared" si="2"/>
        <v>4.8030178074452118E-2</v>
      </c>
      <c r="G20" s="4">
        <v>142.050003</v>
      </c>
      <c r="H20" s="4">
        <f t="shared" si="3"/>
        <v>0.11324450751541035</v>
      </c>
      <c r="I20" s="4">
        <v>55.66</v>
      </c>
      <c r="J20" s="4">
        <f t="shared" si="4"/>
        <v>0.14997461830728953</v>
      </c>
      <c r="K20" s="4">
        <v>68.089995999999999</v>
      </c>
      <c r="L20" s="4">
        <f t="shared" si="5"/>
        <v>-5.1012275675960436E-2</v>
      </c>
      <c r="M20" s="4">
        <v>155.50737000000001</v>
      </c>
      <c r="N20" s="4">
        <f t="shared" si="6"/>
        <v>3.9963363119560821E-2</v>
      </c>
      <c r="O20" s="4">
        <v>147.80999800000001</v>
      </c>
      <c r="P20" s="3">
        <v>0.73739130434782607</v>
      </c>
      <c r="Q20" s="26">
        <f t="shared" si="0"/>
        <v>7.3739130434782611E-3</v>
      </c>
      <c r="R20" s="6">
        <f t="shared" si="7"/>
        <v>0.41519543258673702</v>
      </c>
    </row>
    <row r="21" spans="1:18" x14ac:dyDescent="0.2">
      <c r="A21" s="5">
        <v>42826</v>
      </c>
      <c r="B21" s="4">
        <f t="shared" si="8"/>
        <v>-6.966490915696651E-5</v>
      </c>
      <c r="C21" s="4">
        <v>34.218575000000001</v>
      </c>
      <c r="D21" s="4">
        <f t="shared" si="1"/>
        <v>-4.2504383691646462E-2</v>
      </c>
      <c r="E21" s="4">
        <v>103.193573</v>
      </c>
      <c r="F21" s="4">
        <f t="shared" si="2"/>
        <v>5.772613042465051E-2</v>
      </c>
      <c r="G21" s="4">
        <v>150.25</v>
      </c>
      <c r="H21" s="4">
        <f t="shared" si="3"/>
        <v>0.12853034495149132</v>
      </c>
      <c r="I21" s="4">
        <v>62.813999000000003</v>
      </c>
      <c r="J21" s="4">
        <f t="shared" si="4"/>
        <v>0.11543547454460119</v>
      </c>
      <c r="K21" s="4">
        <v>75.949996999999996</v>
      </c>
      <c r="L21" s="4">
        <f t="shared" si="5"/>
        <v>5.8620115561082396E-2</v>
      </c>
      <c r="M21" s="4">
        <v>164.62323000000001</v>
      </c>
      <c r="N21" s="4">
        <f t="shared" si="6"/>
        <v>2.9700284550440145E-2</v>
      </c>
      <c r="O21" s="4">
        <v>152.199997</v>
      </c>
      <c r="P21" s="3">
        <v>0.79842105263157892</v>
      </c>
      <c r="Q21" s="26">
        <f t="shared" si="0"/>
        <v>7.9842105263157898E-3</v>
      </c>
      <c r="R21" s="6">
        <f t="shared" si="7"/>
        <v>8.2764399205561084E-2</v>
      </c>
    </row>
    <row r="22" spans="1:18" x14ac:dyDescent="0.2">
      <c r="A22" s="5">
        <v>42856</v>
      </c>
      <c r="B22" s="4">
        <f t="shared" si="8"/>
        <v>6.3417895105216837E-2</v>
      </c>
      <c r="C22" s="4">
        <v>36.388644999999997</v>
      </c>
      <c r="D22" s="4">
        <f t="shared" si="1"/>
        <v>0.38398871991766376</v>
      </c>
      <c r="E22" s="4">
        <v>142.81874099999999</v>
      </c>
      <c r="F22" s="4">
        <f t="shared" si="2"/>
        <v>8.0532911813643287E-3</v>
      </c>
      <c r="G22" s="4">
        <v>151.46000699999999</v>
      </c>
      <c r="H22" s="4">
        <f t="shared" si="3"/>
        <v>8.5777121115947444E-2</v>
      </c>
      <c r="I22" s="4">
        <v>68.202003000000005</v>
      </c>
      <c r="J22" s="4">
        <f t="shared" si="4"/>
        <v>0.20947998194127646</v>
      </c>
      <c r="K22" s="4">
        <v>91.860000999999997</v>
      </c>
      <c r="L22" s="4">
        <f t="shared" si="5"/>
        <v>1.6392449595357822E-2</v>
      </c>
      <c r="M22" s="4">
        <v>167.321808</v>
      </c>
      <c r="N22" s="4">
        <f t="shared" si="6"/>
        <v>7.1419252393283603E-2</v>
      </c>
      <c r="O22" s="4">
        <v>163.070007</v>
      </c>
      <c r="P22" s="3">
        <v>0.88909090909090904</v>
      </c>
      <c r="Q22" s="26">
        <f t="shared" si="0"/>
        <v>8.8909090909090899E-3</v>
      </c>
      <c r="R22" s="6">
        <f t="shared" si="7"/>
        <v>0.11356145502486949</v>
      </c>
    </row>
    <row r="23" spans="1:18" x14ac:dyDescent="0.2">
      <c r="A23" s="5">
        <v>42887</v>
      </c>
      <c r="B23" s="4">
        <f t="shared" si="8"/>
        <v>-5.3322403183740312E-2</v>
      </c>
      <c r="C23" s="4">
        <v>34.448315000000001</v>
      </c>
      <c r="D23" s="4">
        <f t="shared" si="1"/>
        <v>2.5093555473927856E-3</v>
      </c>
      <c r="E23" s="4">
        <v>143.17712399999999</v>
      </c>
      <c r="F23" s="4">
        <f t="shared" si="2"/>
        <v>-3.1692260518645719E-3</v>
      </c>
      <c r="G23" s="4">
        <v>150.979996</v>
      </c>
      <c r="H23" s="4">
        <f t="shared" si="3"/>
        <v>6.0408724359605689E-2</v>
      </c>
      <c r="I23" s="4">
        <v>72.321999000000005</v>
      </c>
      <c r="J23" s="4">
        <f t="shared" si="4"/>
        <v>-5.3995198628399715E-2</v>
      </c>
      <c r="K23" s="4">
        <v>86.900002000000001</v>
      </c>
      <c r="L23" s="4">
        <f t="shared" si="5"/>
        <v>-7.5115713547632759E-2</v>
      </c>
      <c r="M23" s="4">
        <v>154.753311</v>
      </c>
      <c r="N23" s="4">
        <f t="shared" si="6"/>
        <v>-8.3767721920806795E-2</v>
      </c>
      <c r="O23" s="4">
        <v>149.41000399999999</v>
      </c>
      <c r="P23" s="3">
        <v>0.98272727272727278</v>
      </c>
      <c r="Q23" s="26">
        <f t="shared" si="0"/>
        <v>9.8272727272727279E-3</v>
      </c>
      <c r="R23" s="6">
        <f t="shared" si="7"/>
        <v>0.10531697341513312</v>
      </c>
    </row>
    <row r="24" spans="1:18" x14ac:dyDescent="0.2">
      <c r="A24" s="5">
        <v>42917</v>
      </c>
      <c r="B24" s="4">
        <f t="shared" si="8"/>
        <v>3.2703776657871372E-2</v>
      </c>
      <c r="C24" s="4">
        <v>35.574905000000001</v>
      </c>
      <c r="D24" s="4">
        <f t="shared" si="1"/>
        <v>0.12416980103609294</v>
      </c>
      <c r="E24" s="4">
        <v>160.955399</v>
      </c>
      <c r="F24" s="4">
        <f t="shared" si="2"/>
        <v>0.12100943491878222</v>
      </c>
      <c r="G24" s="4">
        <v>169.25</v>
      </c>
      <c r="H24" s="4">
        <f t="shared" si="3"/>
        <v>-0.10547273451332563</v>
      </c>
      <c r="I24" s="4">
        <v>64.694000000000003</v>
      </c>
      <c r="J24" s="4">
        <f t="shared" si="4"/>
        <v>6.2945924903430914E-2</v>
      </c>
      <c r="K24" s="4">
        <v>92.370002999999997</v>
      </c>
      <c r="L24" s="4">
        <f t="shared" si="5"/>
        <v>-8.8787954914902861E-3</v>
      </c>
      <c r="M24" s="4">
        <v>153.379288</v>
      </c>
      <c r="N24" s="4">
        <f t="shared" si="6"/>
        <v>0.21584900031192022</v>
      </c>
      <c r="O24" s="4">
        <v>181.66000399999999</v>
      </c>
      <c r="P24" s="3">
        <v>1.0669999999999999</v>
      </c>
      <c r="Q24" s="26">
        <f t="shared" si="0"/>
        <v>1.0669999999999999E-2</v>
      </c>
      <c r="R24" s="6">
        <f t="shared" si="7"/>
        <v>8.5753931544865686E-2</v>
      </c>
    </row>
    <row r="25" spans="1:18" x14ac:dyDescent="0.2">
      <c r="A25" s="5">
        <v>42948</v>
      </c>
      <c r="B25" s="4">
        <f t="shared" si="8"/>
        <v>0.10266919897607603</v>
      </c>
      <c r="C25" s="4">
        <v>39.227352000000003</v>
      </c>
      <c r="D25" s="4">
        <f t="shared" si="1"/>
        <v>4.264382582158676E-2</v>
      </c>
      <c r="E25" s="4">
        <v>167.819153</v>
      </c>
      <c r="F25" s="4">
        <f t="shared" si="2"/>
        <v>1.6070906942392889E-2</v>
      </c>
      <c r="G25" s="4">
        <v>171.970001</v>
      </c>
      <c r="H25" s="4">
        <f t="shared" si="3"/>
        <v>0.10025659257427279</v>
      </c>
      <c r="I25" s="4">
        <v>71.180000000000007</v>
      </c>
      <c r="J25" s="4">
        <f t="shared" si="4"/>
        <v>0.20082271730574708</v>
      </c>
      <c r="K25" s="4">
        <v>110.91999800000001</v>
      </c>
      <c r="L25" s="4">
        <f t="shared" si="5"/>
        <v>-1.1166390340787091E-2</v>
      </c>
      <c r="M25" s="4">
        <v>151.666595</v>
      </c>
      <c r="N25" s="4">
        <f t="shared" si="6"/>
        <v>-3.8258267350913394E-2</v>
      </c>
      <c r="O25" s="4">
        <v>174.71000699999999</v>
      </c>
      <c r="P25" s="3">
        <v>1.0143478260869565</v>
      </c>
      <c r="Q25" s="26">
        <f t="shared" si="0"/>
        <v>1.0143478260869565E-2</v>
      </c>
      <c r="R25" s="6">
        <f t="shared" si="7"/>
        <v>-4.9345992420846696E-2</v>
      </c>
    </row>
    <row r="26" spans="1:18" x14ac:dyDescent="0.2">
      <c r="A26" s="5">
        <v>42979</v>
      </c>
      <c r="B26" s="4">
        <f t="shared" si="8"/>
        <v>-5.655360066108979E-2</v>
      </c>
      <c r="C26" s="4">
        <v>37.008904000000001</v>
      </c>
      <c r="D26" s="4">
        <f t="shared" si="1"/>
        <v>5.5992452780404579E-2</v>
      </c>
      <c r="E26" s="4">
        <v>177.21575899999999</v>
      </c>
      <c r="F26" s="4">
        <f t="shared" si="2"/>
        <v>-6.3964993522329953E-3</v>
      </c>
      <c r="G26" s="4">
        <v>170.86999499999999</v>
      </c>
      <c r="H26" s="4">
        <f t="shared" si="3"/>
        <v>-4.1584700758640208E-2</v>
      </c>
      <c r="I26" s="4">
        <v>68.220000999999996</v>
      </c>
      <c r="J26" s="4">
        <f t="shared" si="4"/>
        <v>5.0216373065567428E-2</v>
      </c>
      <c r="K26" s="4">
        <v>116.489998</v>
      </c>
      <c r="L26" s="4">
        <f t="shared" si="5"/>
        <v>5.1520072696298075E-2</v>
      </c>
      <c r="M26" s="4">
        <v>159.480469</v>
      </c>
      <c r="N26" s="4">
        <f t="shared" si="6"/>
        <v>3.8005830999709236E-2</v>
      </c>
      <c r="O26" s="4">
        <v>181.35000600000001</v>
      </c>
      <c r="P26" s="3">
        <v>1.0295000000000001</v>
      </c>
      <c r="Q26" s="26">
        <f t="shared" si="0"/>
        <v>1.0295E-2</v>
      </c>
      <c r="R26" s="6">
        <f t="shared" si="7"/>
        <v>1.4937848264037804E-2</v>
      </c>
    </row>
    <row r="27" spans="1:18" x14ac:dyDescent="0.2">
      <c r="A27" s="5">
        <v>43009</v>
      </c>
      <c r="B27" s="4">
        <f t="shared" si="8"/>
        <v>9.6807730377532986E-2</v>
      </c>
      <c r="C27" s="4">
        <v>40.591652000000003</v>
      </c>
      <c r="D27" s="4">
        <f t="shared" si="1"/>
        <v>0.15684941992094506</v>
      </c>
      <c r="E27" s="4">
        <v>205.01194799999999</v>
      </c>
      <c r="F27" s="4">
        <f t="shared" si="2"/>
        <v>5.3783597289857821E-2</v>
      </c>
      <c r="G27" s="4">
        <v>180.05999800000001</v>
      </c>
      <c r="H27" s="4">
        <f t="shared" si="3"/>
        <v>-2.8056302725647849E-2</v>
      </c>
      <c r="I27" s="4">
        <v>66.305999999999997</v>
      </c>
      <c r="J27" s="4">
        <f t="shared" si="4"/>
        <v>-0.14593527591956865</v>
      </c>
      <c r="K27" s="4">
        <v>99.489998</v>
      </c>
      <c r="L27" s="4">
        <f t="shared" si="5"/>
        <v>-1.9538430125885763E-2</v>
      </c>
      <c r="M27" s="4">
        <v>156.36447100000001</v>
      </c>
      <c r="N27" s="4">
        <f t="shared" si="6"/>
        <v>8.3154047428043582E-2</v>
      </c>
      <c r="O27" s="4">
        <v>196.429993</v>
      </c>
      <c r="P27" s="3">
        <v>1.0747619047619048</v>
      </c>
      <c r="Q27" s="26">
        <f t="shared" si="0"/>
        <v>1.0747619047619048E-2</v>
      </c>
      <c r="R27" s="6">
        <f t="shared" si="7"/>
        <v>4.3964939059645186E-2</v>
      </c>
    </row>
    <row r="28" spans="1:18" x14ac:dyDescent="0.2">
      <c r="A28" s="5">
        <v>43040</v>
      </c>
      <c r="B28" s="4">
        <f t="shared" si="8"/>
        <v>1.6623467308007057E-2</v>
      </c>
      <c r="C28" s="4">
        <v>41.266426000000003</v>
      </c>
      <c r="D28" s="4">
        <f t="shared" si="1"/>
        <v>2.3209866773228359E-2</v>
      </c>
      <c r="E28" s="4">
        <v>209.77024800000001</v>
      </c>
      <c r="F28" s="4">
        <f t="shared" si="2"/>
        <v>-1.5994696390033345E-2</v>
      </c>
      <c r="G28" s="4">
        <v>177.179993</v>
      </c>
      <c r="H28" s="4">
        <f t="shared" si="3"/>
        <v>-6.8410098633607738E-2</v>
      </c>
      <c r="I28" s="4">
        <v>61.77</v>
      </c>
      <c r="J28" s="4">
        <f t="shared" si="4"/>
        <v>4.3521982983656241E-2</v>
      </c>
      <c r="K28" s="4">
        <v>103.82</v>
      </c>
      <c r="L28" s="4">
        <f t="shared" si="5"/>
        <v>0.1449588442632852</v>
      </c>
      <c r="M28" s="4">
        <v>179.03088399999999</v>
      </c>
      <c r="N28" s="4">
        <f t="shared" si="6"/>
        <v>-4.6835922862349874E-3</v>
      </c>
      <c r="O28" s="4">
        <v>195.509995</v>
      </c>
      <c r="P28" s="3">
        <v>1.2295238095238095</v>
      </c>
      <c r="Q28" s="26">
        <f t="shared" si="0"/>
        <v>1.2295238095238095E-2</v>
      </c>
      <c r="R28" s="6">
        <f t="shared" si="7"/>
        <v>0.14399645547186532</v>
      </c>
    </row>
    <row r="29" spans="1:18" x14ac:dyDescent="0.2">
      <c r="A29" s="5">
        <v>43070</v>
      </c>
      <c r="B29" s="4">
        <f t="shared" si="8"/>
        <v>-1.1705859867777363E-2</v>
      </c>
      <c r="C29" s="4">
        <v>40.783366999999998</v>
      </c>
      <c r="D29" s="4">
        <f t="shared" si="1"/>
        <v>-8.4946622173035738E-2</v>
      </c>
      <c r="E29" s="4">
        <v>191.950974</v>
      </c>
      <c r="F29" s="4">
        <f t="shared" si="2"/>
        <v>-4.0635852152901136E-3</v>
      </c>
      <c r="G29" s="4">
        <v>176.46000699999999</v>
      </c>
      <c r="H29" s="4">
        <f t="shared" si="3"/>
        <v>8.0945442771571952E-3</v>
      </c>
      <c r="I29" s="4">
        <v>62.27</v>
      </c>
      <c r="J29" s="4">
        <f t="shared" si="4"/>
        <v>-2.7162396455403519E-2</v>
      </c>
      <c r="K29" s="4">
        <v>101</v>
      </c>
      <c r="L29" s="4">
        <f t="shared" si="5"/>
        <v>1.2157963762274787E-2</v>
      </c>
      <c r="M29" s="4">
        <v>181.20753500000001</v>
      </c>
      <c r="N29" s="4">
        <f t="shared" si="6"/>
        <v>-1.8157578081877672E-2</v>
      </c>
      <c r="O29" s="4">
        <v>191.96000699999999</v>
      </c>
      <c r="P29" s="3">
        <v>1.3220000000000001</v>
      </c>
      <c r="Q29" s="26">
        <f t="shared" si="0"/>
        <v>1.3220000000000001E-2</v>
      </c>
      <c r="R29" s="6">
        <f t="shared" si="7"/>
        <v>7.5213013168086831E-2</v>
      </c>
    </row>
    <row r="30" spans="1:18" x14ac:dyDescent="0.2">
      <c r="A30" s="5">
        <v>43101</v>
      </c>
      <c r="B30" s="4">
        <f t="shared" si="8"/>
        <v>-1.0636394979355182E-2</v>
      </c>
      <c r="C30" s="4">
        <v>40.349578999999999</v>
      </c>
      <c r="D30" s="4">
        <f t="shared" si="1"/>
        <v>0.27028412473697583</v>
      </c>
      <c r="E30" s="4">
        <v>243.83227500000001</v>
      </c>
      <c r="F30" s="4">
        <f t="shared" si="2"/>
        <v>5.9106832065352909E-2</v>
      </c>
      <c r="G30" s="4">
        <v>186.88999899999999</v>
      </c>
      <c r="H30" s="4">
        <f t="shared" si="3"/>
        <v>0.13797976553717667</v>
      </c>
      <c r="I30" s="4">
        <v>70.861999999999995</v>
      </c>
      <c r="J30" s="4">
        <f t="shared" si="4"/>
        <v>0.26653463366336638</v>
      </c>
      <c r="K30" s="4">
        <v>127.91999800000001</v>
      </c>
      <c r="L30" s="4">
        <f t="shared" si="5"/>
        <v>4.7012884977437497E-2</v>
      </c>
      <c r="M30" s="4">
        <v>189.72662399999999</v>
      </c>
      <c r="N30" s="4">
        <f t="shared" si="6"/>
        <v>0.40810574152562934</v>
      </c>
      <c r="O30" s="4">
        <v>270.29998799999998</v>
      </c>
      <c r="P30" s="3">
        <v>1.4133333333333333</v>
      </c>
      <c r="Q30" s="26">
        <f t="shared" si="0"/>
        <v>1.4133333333333333E-2</v>
      </c>
      <c r="R30" s="6">
        <f t="shared" si="7"/>
        <v>6.9087241553202117E-2</v>
      </c>
    </row>
    <row r="31" spans="1:18" x14ac:dyDescent="0.2">
      <c r="A31" s="5">
        <v>43132</v>
      </c>
      <c r="B31" s="4">
        <f t="shared" si="8"/>
        <v>6.3847630231780139E-2</v>
      </c>
      <c r="C31" s="4">
        <v>42.925803999999999</v>
      </c>
      <c r="D31" s="4">
        <f t="shared" si="1"/>
        <v>-1.545983606969179E-2</v>
      </c>
      <c r="E31" s="4">
        <v>240.062668</v>
      </c>
      <c r="F31" s="4">
        <f t="shared" si="2"/>
        <v>-4.5855808474802258E-2</v>
      </c>
      <c r="G31" s="4">
        <v>178.320007</v>
      </c>
      <c r="H31" s="4">
        <f t="shared" si="3"/>
        <v>-3.1751855719567609E-2</v>
      </c>
      <c r="I31" s="4">
        <v>68.611999999999995</v>
      </c>
      <c r="J31" s="4">
        <f t="shared" si="4"/>
        <v>8.0440972177000677E-2</v>
      </c>
      <c r="K31" s="4">
        <v>138.21000699999999</v>
      </c>
      <c r="L31" s="4">
        <f t="shared" si="5"/>
        <v>-2.037281283200398E-2</v>
      </c>
      <c r="M31" s="4">
        <v>185.86135899999999</v>
      </c>
      <c r="N31" s="4">
        <f t="shared" si="6"/>
        <v>7.7987487738993166E-2</v>
      </c>
      <c r="O31" s="4">
        <v>291.38000499999998</v>
      </c>
      <c r="P31" s="3">
        <v>1.5678947368421052</v>
      </c>
      <c r="Q31" s="26">
        <f t="shared" si="0"/>
        <v>1.5678947368421053E-2</v>
      </c>
      <c r="R31" s="6">
        <f t="shared" si="7"/>
        <v>0.10935948361469716</v>
      </c>
    </row>
    <row r="32" spans="1:18" x14ac:dyDescent="0.2">
      <c r="A32" s="5">
        <v>43160</v>
      </c>
      <c r="B32" s="4">
        <f t="shared" si="8"/>
        <v>-5.4210329991722449E-2</v>
      </c>
      <c r="C32" s="4">
        <v>40.598782</v>
      </c>
      <c r="D32" s="4">
        <f t="shared" si="1"/>
        <v>-4.2421710484364092E-2</v>
      </c>
      <c r="E32" s="4">
        <v>229.87879899999999</v>
      </c>
      <c r="F32" s="4">
        <f t="shared" si="2"/>
        <v>-0.10391438578173673</v>
      </c>
      <c r="G32" s="4">
        <v>159.78999300000001</v>
      </c>
      <c r="H32" s="4">
        <f t="shared" si="3"/>
        <v>-0.22424645834547885</v>
      </c>
      <c r="I32" s="4">
        <v>53.226002000000001</v>
      </c>
      <c r="J32" s="4">
        <f t="shared" si="4"/>
        <v>-9.8545765937194343E-2</v>
      </c>
      <c r="K32" s="4">
        <v>124.589996</v>
      </c>
      <c r="L32" s="4">
        <f t="shared" si="5"/>
        <v>-1.029735287795892E-2</v>
      </c>
      <c r="M32" s="4">
        <v>183.94747899999999</v>
      </c>
      <c r="N32" s="4">
        <f t="shared" si="6"/>
        <v>1.3624823021058103E-2</v>
      </c>
      <c r="O32" s="4">
        <v>295.35000600000001</v>
      </c>
      <c r="P32" s="3">
        <v>1.6966666666666668</v>
      </c>
      <c r="Q32" s="26">
        <f t="shared" si="0"/>
        <v>1.6966666666666668E-2</v>
      </c>
      <c r="R32" s="6">
        <f t="shared" si="7"/>
        <v>8.2130468837417564E-2</v>
      </c>
    </row>
    <row r="33" spans="1:18" x14ac:dyDescent="0.2">
      <c r="A33" s="5">
        <v>43191</v>
      </c>
      <c r="B33" s="4">
        <f t="shared" si="8"/>
        <v>-1.5019760937655658E-2</v>
      </c>
      <c r="C33" s="4">
        <v>39.988998000000002</v>
      </c>
      <c r="D33" s="4">
        <f t="shared" si="1"/>
        <v>-2.888723983632777E-2</v>
      </c>
      <c r="E33" s="4">
        <v>223.238235</v>
      </c>
      <c r="F33" s="4">
        <f t="shared" si="2"/>
        <v>7.6412838944175873E-2</v>
      </c>
      <c r="G33" s="4">
        <v>172</v>
      </c>
      <c r="H33" s="4">
        <f t="shared" si="3"/>
        <v>0.10434743905807532</v>
      </c>
      <c r="I33" s="4">
        <v>58.779998999999997</v>
      </c>
      <c r="J33" s="4">
        <f t="shared" si="4"/>
        <v>7.2558064774317935E-2</v>
      </c>
      <c r="K33" s="4">
        <v>133.63000500000001</v>
      </c>
      <c r="L33" s="4">
        <f t="shared" si="5"/>
        <v>4.6330365854049066E-2</v>
      </c>
      <c r="M33" s="4">
        <v>192.46983299999999</v>
      </c>
      <c r="N33" s="4">
        <f t="shared" si="6"/>
        <v>5.7931216023066522E-2</v>
      </c>
      <c r="O33" s="4">
        <v>312.459991</v>
      </c>
      <c r="P33" s="3">
        <v>1.7576190476190476</v>
      </c>
      <c r="Q33" s="26">
        <f t="shared" si="0"/>
        <v>1.7576190476190478E-2</v>
      </c>
      <c r="R33" s="6">
        <f t="shared" si="7"/>
        <v>3.5924782486668548E-2</v>
      </c>
    </row>
    <row r="34" spans="1:18" x14ac:dyDescent="0.2">
      <c r="A34" s="5">
        <v>43221</v>
      </c>
      <c r="B34" s="4">
        <f t="shared" si="8"/>
        <v>0.13076374156711792</v>
      </c>
      <c r="C34" s="4">
        <v>45.218108999999998</v>
      </c>
      <c r="D34" s="4">
        <f t="shared" si="1"/>
        <v>0.12134278431291125</v>
      </c>
      <c r="E34" s="4">
        <v>250.326584</v>
      </c>
      <c r="F34" s="4">
        <f t="shared" si="2"/>
        <v>0.11499999418604653</v>
      </c>
      <c r="G34" s="4">
        <v>191.779999</v>
      </c>
      <c r="H34" s="4">
        <f t="shared" si="3"/>
        <v>-3.1201089336527484E-2</v>
      </c>
      <c r="I34" s="4">
        <v>56.945999</v>
      </c>
      <c r="J34" s="4">
        <f t="shared" si="4"/>
        <v>0.10820916305436044</v>
      </c>
      <c r="K34" s="4">
        <v>148.08999600000001</v>
      </c>
      <c r="L34" s="4">
        <f t="shared" si="5"/>
        <v>5.4776947824338078E-3</v>
      </c>
      <c r="M34" s="4">
        <v>193.524124</v>
      </c>
      <c r="N34" s="4">
        <f t="shared" si="6"/>
        <v>0.12526408541053821</v>
      </c>
      <c r="O34" s="4">
        <v>351.60000600000001</v>
      </c>
      <c r="P34" s="3">
        <v>1.864090909090909</v>
      </c>
      <c r="Q34" s="26">
        <f t="shared" si="0"/>
        <v>1.864090909090909E-2</v>
      </c>
      <c r="R34" s="6">
        <f t="shared" si="7"/>
        <v>6.05773256816333E-2</v>
      </c>
    </row>
    <row r="35" spans="1:18" x14ac:dyDescent="0.2">
      <c r="A35" s="5">
        <v>43252</v>
      </c>
      <c r="B35" s="4">
        <f t="shared" si="8"/>
        <v>-5.5986861370075454E-3</v>
      </c>
      <c r="C35" s="4">
        <v>44.964947000000002</v>
      </c>
      <c r="D35" s="4">
        <f t="shared" si="1"/>
        <v>-6.0047961186575356E-2</v>
      </c>
      <c r="E35" s="4">
        <v>235.294983</v>
      </c>
      <c r="F35" s="4">
        <f t="shared" si="2"/>
        <v>1.3244384259278258E-2</v>
      </c>
      <c r="G35" s="4">
        <v>194.320007</v>
      </c>
      <c r="H35" s="4">
        <f t="shared" si="3"/>
        <v>0.20447436526664498</v>
      </c>
      <c r="I35" s="4">
        <v>68.589995999999999</v>
      </c>
      <c r="J35" s="4">
        <f t="shared" si="4"/>
        <v>-1.4855811056946916E-2</v>
      </c>
      <c r="K35" s="4">
        <v>145.88999899999999</v>
      </c>
      <c r="L35" s="4">
        <f t="shared" si="5"/>
        <v>5.7250779752915988E-2</v>
      </c>
      <c r="M35" s="4">
        <v>204.603531</v>
      </c>
      <c r="N35" s="4">
        <f t="shared" si="6"/>
        <v>0.11328209988710869</v>
      </c>
      <c r="O35" s="4">
        <v>391.42999300000002</v>
      </c>
      <c r="P35" s="3">
        <v>1.8990476190476191</v>
      </c>
      <c r="Q35" s="26">
        <f t="shared" si="0"/>
        <v>1.899047619047619E-2</v>
      </c>
      <c r="R35" s="6">
        <f t="shared" si="7"/>
        <v>1.8752685175508883E-2</v>
      </c>
    </row>
    <row r="36" spans="1:18" x14ac:dyDescent="0.2">
      <c r="A36" s="5">
        <v>43282</v>
      </c>
      <c r="B36" s="4">
        <f t="shared" si="8"/>
        <v>2.7983442302289382E-2</v>
      </c>
      <c r="C36" s="4">
        <v>46.223221000000002</v>
      </c>
      <c r="D36" s="4">
        <f t="shared" si="1"/>
        <v>3.3600724924933899E-2</v>
      </c>
      <c r="E36" s="4">
        <v>243.201065</v>
      </c>
      <c r="F36" s="4">
        <f t="shared" si="2"/>
        <v>-0.11187733746839561</v>
      </c>
      <c r="G36" s="4">
        <v>172.58000200000001</v>
      </c>
      <c r="H36" s="4">
        <f t="shared" si="3"/>
        <v>-0.13066042459019828</v>
      </c>
      <c r="I36" s="4">
        <v>59.627997999999998</v>
      </c>
      <c r="J36" s="4">
        <f t="shared" si="4"/>
        <v>-5.2642347334583221E-2</v>
      </c>
      <c r="K36" s="4">
        <v>138.21000699999999</v>
      </c>
      <c r="L36" s="4">
        <f t="shared" si="5"/>
        <v>4.6559460403447279E-2</v>
      </c>
      <c r="M36" s="4">
        <v>214.129761</v>
      </c>
      <c r="N36" s="4">
        <f t="shared" si="6"/>
        <v>-0.13790456011376728</v>
      </c>
      <c r="O36" s="4">
        <v>337.45001200000002</v>
      </c>
      <c r="P36" s="3">
        <v>1.9571428571428571</v>
      </c>
      <c r="Q36" s="26">
        <f t="shared" si="0"/>
        <v>1.9571428571428569E-2</v>
      </c>
      <c r="R36" s="6">
        <f t="shared" si="7"/>
        <v>3.0591775325977882E-2</v>
      </c>
    </row>
    <row r="37" spans="1:18" x14ac:dyDescent="0.2">
      <c r="A37" s="5">
        <v>43313</v>
      </c>
      <c r="B37" s="4">
        <f t="shared" si="8"/>
        <v>0.19622682720444759</v>
      </c>
      <c r="C37" s="4">
        <v>55.293456999999997</v>
      </c>
      <c r="D37" s="4">
        <f t="shared" si="1"/>
        <v>0.14628754195628207</v>
      </c>
      <c r="E37" s="4">
        <v>278.77835099999999</v>
      </c>
      <c r="F37" s="4">
        <f t="shared" si="2"/>
        <v>1.8252369703877929E-2</v>
      </c>
      <c r="G37" s="4">
        <v>175.729996</v>
      </c>
      <c r="H37" s="4">
        <f t="shared" si="3"/>
        <v>1.1806584551102993E-2</v>
      </c>
      <c r="I37" s="4">
        <v>60.332000999999998</v>
      </c>
      <c r="J37" s="4">
        <f t="shared" si="4"/>
        <v>5.3975766023946464E-2</v>
      </c>
      <c r="K37" s="4">
        <v>145.66999799999999</v>
      </c>
      <c r="L37" s="4">
        <f t="shared" si="5"/>
        <v>6.5932035481980455E-2</v>
      </c>
      <c r="M37" s="4">
        <v>228.247772</v>
      </c>
      <c r="N37" s="4">
        <f t="shared" si="6"/>
        <v>8.9583582530736464E-2</v>
      </c>
      <c r="O37" s="4">
        <v>367.67999300000002</v>
      </c>
      <c r="P37" s="3">
        <v>2.0339130434782611</v>
      </c>
      <c r="Q37" s="26">
        <f t="shared" si="0"/>
        <v>2.033913043478261E-2</v>
      </c>
      <c r="R37" s="6">
        <f t="shared" si="7"/>
        <v>3.9225642653126142E-2</v>
      </c>
    </row>
    <row r="38" spans="1:18" x14ac:dyDescent="0.2">
      <c r="A38" s="5">
        <v>43344</v>
      </c>
      <c r="B38" s="4">
        <f t="shared" si="8"/>
        <v>-4.8248927535856322E-3</v>
      </c>
      <c r="C38" s="4">
        <v>55.026671999999998</v>
      </c>
      <c r="D38" s="4">
        <f t="shared" si="1"/>
        <v>1.7591645773097938E-3</v>
      </c>
      <c r="E38" s="4">
        <v>279.26876800000002</v>
      </c>
      <c r="F38" s="4">
        <f t="shared" si="2"/>
        <v>-6.4132414821201092E-2</v>
      </c>
      <c r="G38" s="4">
        <v>164.46000699999999</v>
      </c>
      <c r="H38" s="4">
        <f t="shared" si="3"/>
        <v>-0.12229002648196594</v>
      </c>
      <c r="I38" s="4">
        <v>52.953999000000003</v>
      </c>
      <c r="J38" s="4">
        <f t="shared" si="4"/>
        <v>0.12899024684547603</v>
      </c>
      <c r="K38" s="4">
        <v>164.46000699999999</v>
      </c>
      <c r="L38" s="4">
        <f t="shared" si="5"/>
        <v>1.0007659570933247E-2</v>
      </c>
      <c r="M38" s="4">
        <v>230.53199799999999</v>
      </c>
      <c r="N38" s="4">
        <f t="shared" si="6"/>
        <v>1.7542461169487562E-2</v>
      </c>
      <c r="O38" s="4">
        <v>374.13000499999998</v>
      </c>
      <c r="P38" s="3">
        <v>2.1263157894736842</v>
      </c>
      <c r="Q38" s="26">
        <f t="shared" si="0"/>
        <v>2.1263157894736841E-2</v>
      </c>
      <c r="R38" s="6">
        <f t="shared" si="7"/>
        <v>4.543102090411999E-2</v>
      </c>
    </row>
    <row r="39" spans="1:18" x14ac:dyDescent="0.2">
      <c r="A39" s="5">
        <v>43374</v>
      </c>
      <c r="B39" s="4">
        <f t="shared" si="8"/>
        <v>-3.0477547324686372E-2</v>
      </c>
      <c r="C39" s="4">
        <v>53.349594000000003</v>
      </c>
      <c r="D39" s="4">
        <f t="shared" si="1"/>
        <v>-0.24976868877797323</v>
      </c>
      <c r="E39" s="4">
        <v>209.51617400000001</v>
      </c>
      <c r="F39" s="4">
        <f t="shared" si="2"/>
        <v>-7.7040091576792771E-2</v>
      </c>
      <c r="G39" s="4">
        <v>151.78999300000001</v>
      </c>
      <c r="H39" s="4">
        <f t="shared" si="3"/>
        <v>0.27401137353195937</v>
      </c>
      <c r="I39" s="4">
        <v>67.463997000000006</v>
      </c>
      <c r="J39" s="4">
        <f t="shared" si="4"/>
        <v>-0.15997818241610556</v>
      </c>
      <c r="K39" s="4">
        <v>138.14999399999999</v>
      </c>
      <c r="L39" s="4">
        <f t="shared" si="5"/>
        <v>-2.6609490453468342E-2</v>
      </c>
      <c r="M39" s="4">
        <v>224.397659</v>
      </c>
      <c r="N39" s="4">
        <f t="shared" si="6"/>
        <v>-0.19338199297861719</v>
      </c>
      <c r="O39" s="4">
        <v>301.77999899999998</v>
      </c>
      <c r="P39" s="3">
        <v>2.249090909090909</v>
      </c>
      <c r="Q39" s="26">
        <f t="shared" si="0"/>
        <v>2.2490909090909089E-2</v>
      </c>
      <c r="R39" s="6">
        <f t="shared" si="7"/>
        <v>5.7740774077407693E-2</v>
      </c>
    </row>
    <row r="40" spans="1:18" x14ac:dyDescent="0.2">
      <c r="A40" s="5">
        <v>43405</v>
      </c>
      <c r="B40" s="4">
        <f t="shared" si="8"/>
        <v>-0.18404456836166375</v>
      </c>
      <c r="C40" s="4">
        <v>43.530890999999997</v>
      </c>
      <c r="D40" s="4">
        <f t="shared" si="1"/>
        <v>-0.22482574066095734</v>
      </c>
      <c r="E40" s="4">
        <v>162.41154499999999</v>
      </c>
      <c r="F40" s="4">
        <f t="shared" si="2"/>
        <v>-7.365434162711898E-2</v>
      </c>
      <c r="G40" s="4">
        <v>140.61000100000001</v>
      </c>
      <c r="H40" s="4">
        <f t="shared" si="3"/>
        <v>3.9013460764857955E-2</v>
      </c>
      <c r="I40" s="4">
        <v>70.096001000000001</v>
      </c>
      <c r="J40" s="4">
        <f t="shared" si="4"/>
        <v>0.10503084060937415</v>
      </c>
      <c r="K40" s="4">
        <v>152.66000399999999</v>
      </c>
      <c r="L40" s="4">
        <f t="shared" si="5"/>
        <v>1.1590887407608805E-2</v>
      </c>
      <c r="M40" s="4">
        <v>226.998627</v>
      </c>
      <c r="N40" s="4">
        <f t="shared" si="6"/>
        <v>-5.1858950400486922E-2</v>
      </c>
      <c r="O40" s="4">
        <v>286.13000499999998</v>
      </c>
      <c r="P40" s="3">
        <v>2.3264999999999998</v>
      </c>
      <c r="Q40" s="26">
        <f t="shared" si="0"/>
        <v>2.3264999999999997E-2</v>
      </c>
      <c r="R40" s="6">
        <f t="shared" si="7"/>
        <v>3.4417946645109103E-2</v>
      </c>
    </row>
    <row r="41" spans="1:18" x14ac:dyDescent="0.2">
      <c r="A41" s="5">
        <v>43435</v>
      </c>
      <c r="B41" s="4">
        <f t="shared" si="8"/>
        <v>-0.11361639714656881</v>
      </c>
      <c r="C41" s="4">
        <v>38.585068</v>
      </c>
      <c r="D41" s="4">
        <f t="shared" si="1"/>
        <v>-0.18231913870408648</v>
      </c>
      <c r="E41" s="4">
        <v>132.80081200000001</v>
      </c>
      <c r="F41" s="4">
        <f t="shared" si="2"/>
        <v>-6.7705034722245663E-2</v>
      </c>
      <c r="G41" s="4">
        <v>131.08999600000001</v>
      </c>
      <c r="H41" s="4">
        <f t="shared" si="3"/>
        <v>-5.0445145936356739E-2</v>
      </c>
      <c r="I41" s="4">
        <v>66.559997999999993</v>
      </c>
      <c r="J41" s="4">
        <f t="shared" si="4"/>
        <v>-9.3082710779962982E-2</v>
      </c>
      <c r="K41" s="4">
        <v>138.449997</v>
      </c>
      <c r="L41" s="4">
        <f t="shared" si="5"/>
        <v>-0.11711251892285678</v>
      </c>
      <c r="M41" s="4">
        <v>200.41424599999999</v>
      </c>
      <c r="N41" s="4">
        <f t="shared" si="6"/>
        <v>-6.4551080548158418E-2</v>
      </c>
      <c r="O41" s="4">
        <v>267.66000400000001</v>
      </c>
      <c r="P41" s="3">
        <v>2.3657894736842104</v>
      </c>
      <c r="Q41" s="26">
        <f t="shared" si="0"/>
        <v>2.3657894736842103E-2</v>
      </c>
      <c r="R41" s="6">
        <f t="shared" si="7"/>
        <v>1.6887803002024759E-2</v>
      </c>
    </row>
    <row r="42" spans="1:18" x14ac:dyDescent="0.2">
      <c r="A42" s="5">
        <v>43466</v>
      </c>
      <c r="B42" s="4">
        <f t="shared" si="8"/>
        <v>5.5153874550642197E-2</v>
      </c>
      <c r="C42" s="4">
        <v>40.713183999999998</v>
      </c>
      <c r="D42" s="4">
        <f t="shared" si="1"/>
        <v>7.6778928128843044E-2</v>
      </c>
      <c r="E42" s="4">
        <v>142.99711600000001</v>
      </c>
      <c r="F42" s="4">
        <f t="shared" si="2"/>
        <v>0.27156920502156379</v>
      </c>
      <c r="G42" s="4">
        <v>166.69000199999999</v>
      </c>
      <c r="H42" s="4">
        <f t="shared" si="3"/>
        <v>-7.746392961129589E-2</v>
      </c>
      <c r="I42" s="4">
        <v>61.403998999999999</v>
      </c>
      <c r="J42" s="4">
        <f t="shared" si="4"/>
        <v>0.21682921379911624</v>
      </c>
      <c r="K42" s="4">
        <v>168.470001</v>
      </c>
      <c r="L42" s="4">
        <f t="shared" si="5"/>
        <v>5.3605630410125685E-2</v>
      </c>
      <c r="M42" s="4">
        <v>211.157578</v>
      </c>
      <c r="N42" s="4">
        <f t="shared" si="6"/>
        <v>0.26840019026525896</v>
      </c>
      <c r="O42" s="4">
        <v>339.5</v>
      </c>
      <c r="P42" s="3">
        <v>2.3742857142857141</v>
      </c>
      <c r="Q42" s="26">
        <f t="shared" si="0"/>
        <v>2.3742857142857142E-2</v>
      </c>
      <c r="R42" s="6">
        <f t="shared" si="7"/>
        <v>3.5912919116479008E-3</v>
      </c>
    </row>
    <row r="43" spans="1:18" x14ac:dyDescent="0.2">
      <c r="A43" s="5">
        <v>43497</v>
      </c>
      <c r="B43" s="4">
        <f t="shared" si="8"/>
        <v>4.0314950557539364E-2</v>
      </c>
      <c r="C43" s="4">
        <v>42.354534000000001</v>
      </c>
      <c r="D43" s="4">
        <f t="shared" si="1"/>
        <v>7.3113159848622405E-2</v>
      </c>
      <c r="E43" s="4">
        <v>153.45208700000001</v>
      </c>
      <c r="F43" s="4">
        <f t="shared" si="2"/>
        <v>-3.1435628634763568E-2</v>
      </c>
      <c r="G43" s="4">
        <v>161.449997</v>
      </c>
      <c r="H43" s="4">
        <f t="shared" si="3"/>
        <v>4.1886571589580056E-2</v>
      </c>
      <c r="I43" s="4">
        <v>63.976002000000001</v>
      </c>
      <c r="J43" s="4">
        <f t="shared" si="4"/>
        <v>0.12275178297173511</v>
      </c>
      <c r="K43" s="4">
        <v>189.14999399999999</v>
      </c>
      <c r="L43" s="4">
        <f t="shared" si="5"/>
        <v>1.9149215663005897E-2</v>
      </c>
      <c r="M43" s="4">
        <v>215.20107999999999</v>
      </c>
      <c r="N43" s="4">
        <f t="shared" si="6"/>
        <v>5.4786468335787944E-2</v>
      </c>
      <c r="O43" s="4">
        <v>358.10000600000001</v>
      </c>
      <c r="P43" s="3">
        <v>2.3884210526315788</v>
      </c>
      <c r="Q43" s="26">
        <f t="shared" si="0"/>
        <v>2.3884210526315789E-2</v>
      </c>
      <c r="R43" s="6">
        <f t="shared" si="7"/>
        <v>5.9535119386915141E-3</v>
      </c>
    </row>
    <row r="44" spans="1:18" x14ac:dyDescent="0.2">
      <c r="A44" s="5">
        <v>43525</v>
      </c>
      <c r="B44" s="4">
        <f t="shared" si="8"/>
        <v>0.10173064352449257</v>
      </c>
      <c r="C44" s="4">
        <v>46.663288000000001</v>
      </c>
      <c r="D44" s="4">
        <f t="shared" si="1"/>
        <v>0.16520832981567724</v>
      </c>
      <c r="E44" s="4">
        <v>178.80365</v>
      </c>
      <c r="F44" s="4">
        <f t="shared" si="2"/>
        <v>3.2455900262419929E-2</v>
      </c>
      <c r="G44" s="4">
        <v>166.69000199999999</v>
      </c>
      <c r="H44" s="4">
        <f t="shared" si="3"/>
        <v>-0.12510944338159799</v>
      </c>
      <c r="I44" s="4">
        <v>55.972000000000001</v>
      </c>
      <c r="J44" s="4">
        <f t="shared" si="4"/>
        <v>9.2360568618363253E-2</v>
      </c>
      <c r="K44" s="4">
        <v>206.61999499999999</v>
      </c>
      <c r="L44" s="4">
        <f t="shared" si="5"/>
        <v>0.10996632544780911</v>
      </c>
      <c r="M44" s="4">
        <v>238.86595199999999</v>
      </c>
      <c r="N44" s="4">
        <f t="shared" si="6"/>
        <v>-4.3004969958028993E-3</v>
      </c>
      <c r="O44" s="4">
        <v>356.55999800000001</v>
      </c>
      <c r="P44" s="3">
        <v>2.4023809523809523</v>
      </c>
      <c r="Q44" s="26">
        <f t="shared" si="0"/>
        <v>2.4023809523809524E-2</v>
      </c>
      <c r="R44" s="6">
        <f t="shared" si="7"/>
        <v>5.8448236059518693E-3</v>
      </c>
    </row>
    <row r="45" spans="1:18" x14ac:dyDescent="0.2">
      <c r="A45" s="5">
        <v>43556</v>
      </c>
      <c r="B45" s="4">
        <f t="shared" si="8"/>
        <v>5.6435885958143278E-2</v>
      </c>
      <c r="C45" s="4">
        <v>49.296771999999997</v>
      </c>
      <c r="D45" s="4">
        <f t="shared" si="1"/>
        <v>8.0196629095658518E-3</v>
      </c>
      <c r="E45" s="4">
        <v>180.237595</v>
      </c>
      <c r="F45" s="4">
        <f t="shared" si="2"/>
        <v>0.16023751682479434</v>
      </c>
      <c r="G45" s="4">
        <v>193.39999399999999</v>
      </c>
      <c r="H45" s="4">
        <f t="shared" si="3"/>
        <v>-0.14710928678625024</v>
      </c>
      <c r="I45" s="4">
        <v>47.737999000000002</v>
      </c>
      <c r="J45" s="4">
        <f t="shared" si="4"/>
        <v>0.17863713528789901</v>
      </c>
      <c r="K45" s="4">
        <v>243.529999</v>
      </c>
      <c r="L45" s="4">
        <f t="shared" si="5"/>
        <v>1.4000161898335396E-2</v>
      </c>
      <c r="M45" s="4">
        <v>242.210114</v>
      </c>
      <c r="N45" s="4">
        <f t="shared" si="6"/>
        <v>3.9208018505766287E-2</v>
      </c>
      <c r="O45" s="4">
        <v>370.540009</v>
      </c>
      <c r="P45" s="3">
        <v>2.382857142857143</v>
      </c>
      <c r="Q45" s="26">
        <f t="shared" si="0"/>
        <v>2.3828571428571432E-2</v>
      </c>
      <c r="R45" s="6">
        <f t="shared" si="7"/>
        <v>-8.1268582755201855E-3</v>
      </c>
    </row>
    <row r="46" spans="1:18" x14ac:dyDescent="0.2">
      <c r="A46" s="5">
        <v>43586</v>
      </c>
      <c r="B46" s="4">
        <f t="shared" si="8"/>
        <v>-0.1275726735210978</v>
      </c>
      <c r="C46" s="4">
        <v>43.007851000000002</v>
      </c>
      <c r="D46" s="4">
        <f t="shared" si="1"/>
        <v>-0.2516021144201353</v>
      </c>
      <c r="E46" s="4">
        <v>134.88943499999999</v>
      </c>
      <c r="F46" s="4">
        <f t="shared" si="2"/>
        <v>-8.2368115275122486E-2</v>
      </c>
      <c r="G46" s="4">
        <v>177.470001</v>
      </c>
      <c r="H46" s="4">
        <f t="shared" si="3"/>
        <v>-0.22426574687388973</v>
      </c>
      <c r="I46" s="4">
        <v>37.032001000000001</v>
      </c>
      <c r="J46" s="4">
        <f t="shared" si="4"/>
        <v>0.12881367851522879</v>
      </c>
      <c r="K46" s="4">
        <v>274.89999399999999</v>
      </c>
      <c r="L46" s="4">
        <f t="shared" si="5"/>
        <v>-2.4233372847510468E-2</v>
      </c>
      <c r="M46" s="4">
        <v>236.34054599999999</v>
      </c>
      <c r="N46" s="4">
        <f t="shared" si="6"/>
        <v>-7.3568330916729763E-2</v>
      </c>
      <c r="O46" s="4">
        <v>343.27999899999998</v>
      </c>
      <c r="P46" s="3">
        <v>2.3527272727272726</v>
      </c>
      <c r="Q46" s="26">
        <f t="shared" si="0"/>
        <v>2.3527272727272727E-2</v>
      </c>
      <c r="R46" s="6">
        <f t="shared" si="7"/>
        <v>-1.2644429910617117E-2</v>
      </c>
    </row>
    <row r="47" spans="1:18" x14ac:dyDescent="0.2">
      <c r="A47" s="5">
        <v>43617</v>
      </c>
      <c r="B47" s="4">
        <f t="shared" si="8"/>
        <v>0.13487281659341685</v>
      </c>
      <c r="C47" s="4">
        <v>48.808441000000002</v>
      </c>
      <c r="D47" s="4">
        <f t="shared" si="1"/>
        <v>0.21377099696503299</v>
      </c>
      <c r="E47" s="4">
        <v>163.724884</v>
      </c>
      <c r="F47" s="4">
        <f t="shared" si="2"/>
        <v>8.7507741660518751E-2</v>
      </c>
      <c r="G47" s="4">
        <v>193</v>
      </c>
      <c r="H47" s="4">
        <f t="shared" si="3"/>
        <v>0.20684812576020389</v>
      </c>
      <c r="I47" s="4">
        <v>44.692000999999998</v>
      </c>
      <c r="J47" s="4">
        <f t="shared" si="4"/>
        <v>9.1851584398361247E-2</v>
      </c>
      <c r="K47" s="4">
        <v>300.14999399999999</v>
      </c>
      <c r="L47" s="4">
        <f t="shared" si="5"/>
        <v>0.10599249017559612</v>
      </c>
      <c r="M47" s="4">
        <v>261.39086900000001</v>
      </c>
      <c r="N47" s="4">
        <f t="shared" si="6"/>
        <v>7.0030319476900263E-2</v>
      </c>
      <c r="O47" s="4">
        <v>367.32000699999998</v>
      </c>
      <c r="P47" s="3">
        <v>2.1705000000000001</v>
      </c>
      <c r="Q47" s="26">
        <f t="shared" si="0"/>
        <v>2.1705000000000002E-2</v>
      </c>
      <c r="R47" s="6">
        <f t="shared" si="7"/>
        <v>-7.7453632148377013E-2</v>
      </c>
    </row>
    <row r="48" spans="1:18" x14ac:dyDescent="0.2">
      <c r="A48" s="5">
        <v>43647</v>
      </c>
      <c r="B48" s="4">
        <f t="shared" si="8"/>
        <v>7.6394552327536933E-2</v>
      </c>
      <c r="C48" s="4">
        <v>52.537140000000001</v>
      </c>
      <c r="D48" s="4">
        <f t="shared" si="1"/>
        <v>2.7339649848217309E-2</v>
      </c>
      <c r="E48" s="4">
        <v>168.201065</v>
      </c>
      <c r="F48" s="4">
        <f t="shared" si="2"/>
        <v>6.3730362694300515E-3</v>
      </c>
      <c r="G48" s="4">
        <v>194.229996</v>
      </c>
      <c r="H48" s="4">
        <f t="shared" si="3"/>
        <v>8.1222543604615074E-2</v>
      </c>
      <c r="I48" s="4">
        <v>48.321998999999998</v>
      </c>
      <c r="J48" s="4">
        <f t="shared" si="4"/>
        <v>5.9070502596778297E-2</v>
      </c>
      <c r="K48" s="4">
        <v>317.88000499999998</v>
      </c>
      <c r="L48" s="4">
        <f t="shared" si="5"/>
        <v>4.3025802863833042E-2</v>
      </c>
      <c r="M48" s="4">
        <v>272.63742100000002</v>
      </c>
      <c r="N48" s="4">
        <f t="shared" si="6"/>
        <v>-0.12068500532289275</v>
      </c>
      <c r="O48" s="4">
        <v>322.98998999999998</v>
      </c>
      <c r="P48" s="3">
        <v>2.0986363636363636</v>
      </c>
      <c r="Q48" s="26">
        <f t="shared" si="0"/>
        <v>2.0986363636363636E-2</v>
      </c>
      <c r="R48" s="6">
        <f t="shared" si="7"/>
        <v>-3.3109254256455459E-2</v>
      </c>
    </row>
    <row r="49" spans="1:18" x14ac:dyDescent="0.2">
      <c r="A49" s="5">
        <v>43678</v>
      </c>
      <c r="B49" s="4">
        <f t="shared" si="8"/>
        <v>-2.0184006971068418E-2</v>
      </c>
      <c r="C49" s="4">
        <v>51.476730000000003</v>
      </c>
      <c r="D49" s="4">
        <f t="shared" si="1"/>
        <v>-7.1715836044200692E-3</v>
      </c>
      <c r="E49" s="4">
        <v>166.99479700000001</v>
      </c>
      <c r="F49" s="4">
        <f t="shared" si="2"/>
        <v>-4.407145227969838E-2</v>
      </c>
      <c r="G49" s="4">
        <v>185.66999799999999</v>
      </c>
      <c r="H49" s="4">
        <f t="shared" si="3"/>
        <v>-6.6222363855435618E-2</v>
      </c>
      <c r="I49" s="4">
        <v>45.122002000000002</v>
      </c>
      <c r="J49" s="4">
        <f t="shared" si="4"/>
        <v>0.21237576739059139</v>
      </c>
      <c r="K49" s="4">
        <v>385.39001500000001</v>
      </c>
      <c r="L49" s="4">
        <f t="shared" si="5"/>
        <v>6.940474983439629E-2</v>
      </c>
      <c r="M49" s="4">
        <v>291.559753</v>
      </c>
      <c r="N49" s="4">
        <f t="shared" si="6"/>
        <v>-9.052909039069594E-2</v>
      </c>
      <c r="O49" s="4">
        <v>293.75</v>
      </c>
      <c r="P49" s="3">
        <v>1.9495454545454545</v>
      </c>
      <c r="Q49" s="26">
        <f t="shared" si="0"/>
        <v>1.9495454545454545E-2</v>
      </c>
      <c r="R49" s="6">
        <f t="shared" si="7"/>
        <v>-7.1041802035954102E-2</v>
      </c>
    </row>
    <row r="50" spans="1:18" x14ac:dyDescent="0.2">
      <c r="A50" s="5">
        <v>43709</v>
      </c>
      <c r="B50" s="4">
        <f t="shared" si="8"/>
        <v>7.7038226787132638E-2</v>
      </c>
      <c r="C50" s="4">
        <v>55.442405999999998</v>
      </c>
      <c r="D50" s="4">
        <f t="shared" si="1"/>
        <v>4.0190617435823466E-2</v>
      </c>
      <c r="E50" s="4">
        <v>173.70642100000001</v>
      </c>
      <c r="F50" s="4">
        <f t="shared" si="2"/>
        <v>-4.0878957730155117E-2</v>
      </c>
      <c r="G50" s="4">
        <v>178.08000200000001</v>
      </c>
      <c r="H50" s="4">
        <f t="shared" si="3"/>
        <v>6.7638798473525122E-2</v>
      </c>
      <c r="I50" s="4">
        <v>48.173999999999999</v>
      </c>
      <c r="J50" s="4">
        <f t="shared" si="4"/>
        <v>-0.19131271732610922</v>
      </c>
      <c r="K50" s="4">
        <v>311.66000400000001</v>
      </c>
      <c r="L50" s="4">
        <f t="shared" si="5"/>
        <v>-2.039872766664063E-2</v>
      </c>
      <c r="M50" s="4">
        <v>285.61230499999999</v>
      </c>
      <c r="N50" s="4">
        <f t="shared" si="6"/>
        <v>-8.8953208510638246E-2</v>
      </c>
      <c r="O50" s="4">
        <v>267.61999500000002</v>
      </c>
      <c r="P50" s="3">
        <v>1.8945000000000001</v>
      </c>
      <c r="Q50" s="26">
        <f t="shared" si="0"/>
        <v>1.8945E-2</v>
      </c>
      <c r="R50" s="6">
        <f t="shared" si="7"/>
        <v>-2.82350198181394E-2</v>
      </c>
    </row>
    <row r="51" spans="1:18" x14ac:dyDescent="0.2">
      <c r="A51" s="5">
        <v>43739</v>
      </c>
      <c r="B51" s="4">
        <f t="shared" si="8"/>
        <v>0.11068450023615496</v>
      </c>
      <c r="C51" s="4">
        <v>61.579020999999997</v>
      </c>
      <c r="D51" s="4">
        <f t="shared" si="1"/>
        <v>0.15482275695496603</v>
      </c>
      <c r="E51" s="4">
        <v>200.60012800000001</v>
      </c>
      <c r="F51" s="4">
        <f t="shared" si="2"/>
        <v>7.6201661318489794E-2</v>
      </c>
      <c r="G51" s="4">
        <v>191.64999399999999</v>
      </c>
      <c r="H51" s="4">
        <f t="shared" si="3"/>
        <v>0.30742726366919915</v>
      </c>
      <c r="I51" s="4">
        <v>62.984000999999999</v>
      </c>
      <c r="J51" s="4">
        <f t="shared" si="4"/>
        <v>6.128482883546265E-3</v>
      </c>
      <c r="K51" s="4">
        <v>313.57000699999998</v>
      </c>
      <c r="L51" s="4">
        <f t="shared" si="5"/>
        <v>3.1238030868452945E-2</v>
      </c>
      <c r="M51" s="4">
        <v>294.53427099999999</v>
      </c>
      <c r="N51" s="4">
        <f t="shared" si="6"/>
        <v>7.3948170427250756E-2</v>
      </c>
      <c r="O51" s="4">
        <v>287.41000400000001</v>
      </c>
      <c r="P51" s="3">
        <v>1.6468181818181817</v>
      </c>
      <c r="Q51" s="26">
        <f t="shared" si="0"/>
        <v>1.6468181818181816E-2</v>
      </c>
      <c r="R51" s="6">
        <f t="shared" si="7"/>
        <v>-0.13073730175867956</v>
      </c>
    </row>
    <row r="52" spans="1:18" x14ac:dyDescent="0.2">
      <c r="A52" s="5">
        <v>43770</v>
      </c>
      <c r="B52" s="4">
        <f t="shared" si="8"/>
        <v>7.4328755567582144E-2</v>
      </c>
      <c r="C52" s="4">
        <v>66.156113000000005</v>
      </c>
      <c r="D52" s="4">
        <f t="shared" si="1"/>
        <v>7.8201166451897758E-2</v>
      </c>
      <c r="E52" s="4">
        <v>216.28729200000001</v>
      </c>
      <c r="F52" s="4">
        <f t="shared" si="2"/>
        <v>5.2126299570872912E-2</v>
      </c>
      <c r="G52" s="4">
        <v>201.63999899999999</v>
      </c>
      <c r="H52" s="4">
        <f t="shared" si="3"/>
        <v>4.76946200988407E-2</v>
      </c>
      <c r="I52" s="4">
        <v>65.987999000000002</v>
      </c>
      <c r="J52" s="4">
        <f t="shared" si="4"/>
        <v>7.3922864057594725E-2</v>
      </c>
      <c r="K52" s="4">
        <v>336.75</v>
      </c>
      <c r="L52" s="4">
        <f t="shared" si="5"/>
        <v>1.1279933532760369E-2</v>
      </c>
      <c r="M52" s="4">
        <v>297.85659800000002</v>
      </c>
      <c r="N52" s="4">
        <f t="shared" si="6"/>
        <v>9.4812287744862209E-2</v>
      </c>
      <c r="O52" s="4">
        <v>314.66000400000001</v>
      </c>
      <c r="P52" s="3">
        <v>1.5421052631578946</v>
      </c>
      <c r="Q52" s="26">
        <f t="shared" si="0"/>
        <v>1.5421052631578946E-2</v>
      </c>
      <c r="R52" s="6">
        <f t="shared" si="7"/>
        <v>-6.3584990630039001E-2</v>
      </c>
    </row>
    <row r="53" spans="1:18" x14ac:dyDescent="0.2">
      <c r="A53" s="5">
        <v>43800</v>
      </c>
      <c r="B53" s="4">
        <f t="shared" si="8"/>
        <v>0.1020825845678084</v>
      </c>
      <c r="C53" s="4">
        <v>72.909499999999994</v>
      </c>
      <c r="D53" s="4">
        <f t="shared" si="1"/>
        <v>8.6433598697051528E-2</v>
      </c>
      <c r="E53" s="4">
        <v>234.98178100000001</v>
      </c>
      <c r="F53" s="4">
        <f t="shared" si="2"/>
        <v>1.7903198858873291E-2</v>
      </c>
      <c r="G53" s="4">
        <v>205.25</v>
      </c>
      <c r="H53" s="4">
        <f t="shared" si="3"/>
        <v>0.26789721264316552</v>
      </c>
      <c r="I53" s="4">
        <v>83.665999999999997</v>
      </c>
      <c r="J53" s="4">
        <f t="shared" si="4"/>
        <v>0.18063841722345958</v>
      </c>
      <c r="K53" s="4">
        <v>397.57998700000002</v>
      </c>
      <c r="L53" s="4">
        <f t="shared" si="5"/>
        <v>-1.964577598512696E-2</v>
      </c>
      <c r="M53" s="4">
        <v>292.004974</v>
      </c>
      <c r="N53" s="4">
        <f t="shared" si="6"/>
        <v>2.8316287061383116E-2</v>
      </c>
      <c r="O53" s="4">
        <v>323.57000699999998</v>
      </c>
      <c r="P53" s="3">
        <v>1.5352380952380953</v>
      </c>
      <c r="Q53" s="26">
        <f t="shared" si="0"/>
        <v>1.5352380952380952E-2</v>
      </c>
      <c r="R53" s="6">
        <f t="shared" si="7"/>
        <v>-4.4531123029415932E-3</v>
      </c>
    </row>
    <row r="54" spans="1:18" x14ac:dyDescent="0.2">
      <c r="A54" s="5">
        <v>43831</v>
      </c>
      <c r="B54" s="4">
        <f t="shared" si="8"/>
        <v>5.4010012412648571E-2</v>
      </c>
      <c r="C54" s="4">
        <v>76.847342999999995</v>
      </c>
      <c r="D54" s="4">
        <f t="shared" si="1"/>
        <v>4.8022786924063346E-3</v>
      </c>
      <c r="E54" s="4">
        <v>236.110229</v>
      </c>
      <c r="F54" s="4">
        <f t="shared" si="2"/>
        <v>-1.6272818514007373E-2</v>
      </c>
      <c r="G54" s="4">
        <v>201.91000399999999</v>
      </c>
      <c r="H54" s="4">
        <f t="shared" si="3"/>
        <v>0.55515977816556328</v>
      </c>
      <c r="I54" s="4">
        <v>130.11399800000001</v>
      </c>
      <c r="J54" s="4">
        <f t="shared" si="4"/>
        <v>0.1712360260226076</v>
      </c>
      <c r="K54" s="4">
        <v>465.66000400000001</v>
      </c>
      <c r="L54" s="4">
        <f t="shared" si="5"/>
        <v>3.9466498950802044E-2</v>
      </c>
      <c r="M54" s="4">
        <v>303.52938799999998</v>
      </c>
      <c r="N54" s="4">
        <f t="shared" si="6"/>
        <v>6.6507984468412149E-2</v>
      </c>
      <c r="O54" s="4">
        <v>345.08999599999999</v>
      </c>
      <c r="P54" s="3">
        <v>1.5223809523809524</v>
      </c>
      <c r="Q54" s="26">
        <f t="shared" si="0"/>
        <v>1.5223809523809523E-2</v>
      </c>
      <c r="R54" s="6">
        <f t="shared" si="7"/>
        <v>-8.3746898263027756E-3</v>
      </c>
    </row>
    <row r="55" spans="1:18" x14ac:dyDescent="0.2">
      <c r="A55" s="5">
        <v>43862</v>
      </c>
      <c r="B55" s="4">
        <f t="shared" si="8"/>
        <v>-0.11679759702297055</v>
      </c>
      <c r="C55" s="4">
        <v>67.871758</v>
      </c>
      <c r="D55" s="4">
        <f t="shared" si="1"/>
        <v>0.14228317486405898</v>
      </c>
      <c r="E55" s="4">
        <v>269.70474200000001</v>
      </c>
      <c r="F55" s="4">
        <f t="shared" si="2"/>
        <v>-4.6753517968332027E-2</v>
      </c>
      <c r="G55" s="4">
        <v>192.470001</v>
      </c>
      <c r="H55" s="4">
        <f t="shared" si="3"/>
        <v>2.6776588634222016E-2</v>
      </c>
      <c r="I55" s="4">
        <v>133.598007</v>
      </c>
      <c r="J55" s="4">
        <f t="shared" si="4"/>
        <v>-5.0466133655747841E-3</v>
      </c>
      <c r="K55" s="4">
        <v>463.30999800000001</v>
      </c>
      <c r="L55" s="4">
        <f t="shared" si="5"/>
        <v>-7.9798302759401876E-2</v>
      </c>
      <c r="M55" s="4">
        <v>279.30825800000002</v>
      </c>
      <c r="N55" s="4">
        <f t="shared" si="6"/>
        <v>6.9373216486982692E-2</v>
      </c>
      <c r="O55" s="4">
        <v>369.02999899999998</v>
      </c>
      <c r="P55" s="3">
        <v>1.5152631578947369</v>
      </c>
      <c r="Q55" s="26">
        <f t="shared" si="0"/>
        <v>1.5152631578947369E-2</v>
      </c>
      <c r="R55" s="6">
        <f t="shared" si="7"/>
        <v>-4.6754358526907664E-3</v>
      </c>
    </row>
    <row r="56" spans="1:18" x14ac:dyDescent="0.2">
      <c r="A56" s="5">
        <v>43891</v>
      </c>
      <c r="B56" s="4">
        <f t="shared" si="8"/>
        <v>-6.7553694424712013E-2</v>
      </c>
      <c r="C56" s="4">
        <v>63.286769999999997</v>
      </c>
      <c r="D56" s="4">
        <f t="shared" si="1"/>
        <v>-2.3372863054814355E-2</v>
      </c>
      <c r="E56" s="4">
        <v>263.40096999999997</v>
      </c>
      <c r="F56" s="4">
        <f t="shared" si="2"/>
        <v>-0.13337142342509778</v>
      </c>
      <c r="G56" s="4">
        <v>166.800003</v>
      </c>
      <c r="H56" s="4">
        <f t="shared" si="3"/>
        <v>-0.2155571377647871</v>
      </c>
      <c r="I56" s="4">
        <v>104.800003</v>
      </c>
      <c r="J56" s="4">
        <f t="shared" si="4"/>
        <v>-0.10010577194580632</v>
      </c>
      <c r="K56" s="4">
        <v>416.92999300000002</v>
      </c>
      <c r="L56" s="4">
        <f t="shared" si="5"/>
        <v>1.6330408676996568E-2</v>
      </c>
      <c r="M56" s="4">
        <v>283.86947600000002</v>
      </c>
      <c r="N56" s="4">
        <f t="shared" si="6"/>
        <v>1.7532452693635958E-2</v>
      </c>
      <c r="O56" s="4">
        <v>375.5</v>
      </c>
      <c r="P56" s="3">
        <v>0.28636363636363638</v>
      </c>
      <c r="Q56" s="26">
        <f t="shared" si="0"/>
        <v>2.8636363636363638E-3</v>
      </c>
      <c r="R56" s="6">
        <f t="shared" si="7"/>
        <v>-0.8110139252897155</v>
      </c>
    </row>
    <row r="57" spans="1:18" x14ac:dyDescent="0.2">
      <c r="A57" s="5">
        <v>43922</v>
      </c>
      <c r="B57" s="4">
        <f t="shared" si="8"/>
        <v>0.15537375347169718</v>
      </c>
      <c r="C57" s="4">
        <v>73.119872999999998</v>
      </c>
      <c r="D57" s="4">
        <f t="shared" si="1"/>
        <v>0.10880114070954275</v>
      </c>
      <c r="E57" s="4">
        <v>292.05929600000002</v>
      </c>
      <c r="F57" s="4">
        <f t="shared" si="2"/>
        <v>0.22727819735111146</v>
      </c>
      <c r="G57" s="4">
        <v>204.71000699999999</v>
      </c>
      <c r="H57" s="4">
        <f t="shared" si="3"/>
        <v>0.49213742866018795</v>
      </c>
      <c r="I57" s="4">
        <v>156.37600699999999</v>
      </c>
      <c r="J57" s="4">
        <f t="shared" si="4"/>
        <v>0.51653752096458072</v>
      </c>
      <c r="K57" s="4">
        <v>632.28997800000002</v>
      </c>
      <c r="L57" s="4">
        <f t="shared" si="5"/>
        <v>6.2673117415413759E-2</v>
      </c>
      <c r="M57" s="4">
        <v>301.660461</v>
      </c>
      <c r="N57" s="4">
        <f t="shared" si="6"/>
        <v>0.1181092037283622</v>
      </c>
      <c r="O57" s="4">
        <v>419.85000600000001</v>
      </c>
      <c r="P57" s="3">
        <v>0.1380952380952381</v>
      </c>
      <c r="Q57" s="26">
        <f t="shared" si="0"/>
        <v>1.3809523809523811E-3</v>
      </c>
      <c r="R57" s="6">
        <f t="shared" si="7"/>
        <v>-0.51776266061980347</v>
      </c>
    </row>
    <row r="58" spans="1:18" x14ac:dyDescent="0.2">
      <c r="A58" s="5">
        <v>43952</v>
      </c>
      <c r="B58" s="4">
        <f t="shared" si="8"/>
        <v>8.2164721484130607E-2</v>
      </c>
      <c r="C58" s="4">
        <v>79.127746999999999</v>
      </c>
      <c r="D58" s="4">
        <f t="shared" si="1"/>
        <v>0.21465718728569405</v>
      </c>
      <c r="E58" s="4">
        <v>354.75192299999998</v>
      </c>
      <c r="F58" s="4">
        <f t="shared" si="2"/>
        <v>9.9555411573016186E-2</v>
      </c>
      <c r="G58" s="4">
        <v>225.08999600000001</v>
      </c>
      <c r="H58" s="4">
        <f t="shared" si="3"/>
        <v>6.7938766335170681E-2</v>
      </c>
      <c r="I58" s="4">
        <v>167</v>
      </c>
      <c r="J58" s="4">
        <f t="shared" si="4"/>
        <v>0.1985007106976476</v>
      </c>
      <c r="K58" s="4">
        <v>757.79998799999998</v>
      </c>
      <c r="L58" s="4">
        <f t="shared" si="5"/>
        <v>2.0378742973544754E-2</v>
      </c>
      <c r="M58" s="4">
        <v>307.80792200000002</v>
      </c>
      <c r="N58" s="4">
        <f t="shared" si="6"/>
        <v>-2.8580444988731801E-4</v>
      </c>
      <c r="O58" s="4">
        <v>419.73001099999999</v>
      </c>
      <c r="P58" s="3">
        <v>0.1275</v>
      </c>
      <c r="Q58" s="26">
        <f t="shared" si="0"/>
        <v>1.2750000000000001E-3</v>
      </c>
      <c r="R58" s="6">
        <f t="shared" si="7"/>
        <v>-7.6724137931034553E-2</v>
      </c>
    </row>
    <row r="59" spans="1:18" x14ac:dyDescent="0.2">
      <c r="A59" s="5">
        <v>43983</v>
      </c>
      <c r="B59" s="4">
        <f t="shared" si="8"/>
        <v>0.15049222872477344</v>
      </c>
      <c r="C59" s="4">
        <v>91.035858000000005</v>
      </c>
      <c r="D59" s="4">
        <f t="shared" si="1"/>
        <v>7.0108753152551648E-2</v>
      </c>
      <c r="E59" s="4">
        <v>379.62313799999998</v>
      </c>
      <c r="F59" s="4">
        <f t="shared" si="2"/>
        <v>8.79653043309837E-3</v>
      </c>
      <c r="G59" s="4">
        <v>227.070007</v>
      </c>
      <c r="H59" s="4">
        <f t="shared" si="3"/>
        <v>0.29318566467065871</v>
      </c>
      <c r="I59" s="4">
        <v>215.962006</v>
      </c>
      <c r="J59" s="4">
        <f t="shared" si="4"/>
        <v>0.25257327399165919</v>
      </c>
      <c r="K59" s="4">
        <v>949.20001200000002</v>
      </c>
      <c r="L59" s="4">
        <f t="shared" si="5"/>
        <v>-1.7051926298375115E-2</v>
      </c>
      <c r="M59" s="4">
        <v>302.55920400000002</v>
      </c>
      <c r="N59" s="4">
        <f t="shared" si="6"/>
        <v>8.4125502286278048E-2</v>
      </c>
      <c r="O59" s="4">
        <v>455.040009</v>
      </c>
      <c r="P59" s="3">
        <v>0.15954545454545455</v>
      </c>
      <c r="Q59" s="26">
        <f t="shared" si="0"/>
        <v>1.5954545454545455E-3</v>
      </c>
      <c r="R59" s="6">
        <f t="shared" si="7"/>
        <v>0.25133689839572187</v>
      </c>
    </row>
    <row r="60" spans="1:18" x14ac:dyDescent="0.2">
      <c r="A60" s="5">
        <v>44013</v>
      </c>
      <c r="B60" s="4">
        <f t="shared" si="8"/>
        <v>0.16513161220494005</v>
      </c>
      <c r="C60" s="4">
        <v>106.06875599999999</v>
      </c>
      <c r="D60" s="4">
        <f t="shared" si="1"/>
        <v>0.11811681246889648</v>
      </c>
      <c r="E60" s="4">
        <v>424.46301299999999</v>
      </c>
      <c r="F60" s="4">
        <f t="shared" si="2"/>
        <v>0.1171444496410307</v>
      </c>
      <c r="G60" s="4">
        <v>253.66999799999999</v>
      </c>
      <c r="H60" s="4">
        <f t="shared" si="3"/>
        <v>0.32501088177519533</v>
      </c>
      <c r="I60" s="4">
        <v>286.15200800000002</v>
      </c>
      <c r="J60" s="4">
        <f t="shared" si="4"/>
        <v>7.8803189058535311E-2</v>
      </c>
      <c r="K60" s="4">
        <v>1024</v>
      </c>
      <c r="L60" s="4">
        <f t="shared" si="5"/>
        <v>7.3612353237153469E-2</v>
      </c>
      <c r="M60" s="4">
        <v>324.831299</v>
      </c>
      <c r="N60" s="4">
        <f t="shared" si="6"/>
        <v>7.4367078346291055E-2</v>
      </c>
      <c r="O60" s="4">
        <v>488.88000499999998</v>
      </c>
      <c r="P60" s="3">
        <v>0.12681818181818183</v>
      </c>
      <c r="Q60" s="26">
        <f t="shared" si="0"/>
        <v>1.2681818181818183E-3</v>
      </c>
      <c r="R60" s="6">
        <f t="shared" si="7"/>
        <v>-0.20512820512820512</v>
      </c>
    </row>
    <row r="61" spans="1:18" x14ac:dyDescent="0.2">
      <c r="A61" s="5">
        <v>44044</v>
      </c>
      <c r="B61" s="4">
        <f t="shared" si="8"/>
        <v>0.21437980285165212</v>
      </c>
      <c r="C61" s="4">
        <v>128.80775499999999</v>
      </c>
      <c r="D61" s="4">
        <f t="shared" si="1"/>
        <v>0.25999187118807915</v>
      </c>
      <c r="E61" s="4">
        <v>534.81994599999996</v>
      </c>
      <c r="F61" s="4">
        <f t="shared" si="2"/>
        <v>0.15583243707046515</v>
      </c>
      <c r="G61" s="4">
        <v>293.20001200000002</v>
      </c>
      <c r="H61" s="4">
        <f t="shared" si="3"/>
        <v>0.74145207116631495</v>
      </c>
      <c r="I61" s="4">
        <v>498.32000699999998</v>
      </c>
      <c r="J61" s="4">
        <f t="shared" si="4"/>
        <v>4.1425824218749963E-2</v>
      </c>
      <c r="K61" s="4">
        <v>1066.420044</v>
      </c>
      <c r="L61" s="4">
        <f t="shared" si="5"/>
        <v>7.0278649472137272E-2</v>
      </c>
      <c r="M61" s="4">
        <v>347.66000400000001</v>
      </c>
      <c r="N61" s="4">
        <f t="shared" si="6"/>
        <v>8.3210588659685461E-2</v>
      </c>
      <c r="O61" s="4">
        <v>529.55999799999995</v>
      </c>
      <c r="P61" s="3">
        <v>0.10428571428571429</v>
      </c>
      <c r="Q61" s="26">
        <f t="shared" si="0"/>
        <v>1.0428571428571429E-3</v>
      </c>
      <c r="R61" s="6">
        <f t="shared" si="7"/>
        <v>-0.17767537122375834</v>
      </c>
    </row>
    <row r="62" spans="1:18" x14ac:dyDescent="0.2">
      <c r="A62" s="5">
        <v>44075</v>
      </c>
      <c r="B62" s="4">
        <f t="shared" si="8"/>
        <v>-6.0926114270060762E-2</v>
      </c>
      <c r="C62" s="4">
        <v>120.959999</v>
      </c>
      <c r="D62" s="4">
        <f t="shared" si="1"/>
        <v>-5.6226311723983416E-2</v>
      </c>
      <c r="E62" s="4">
        <v>504.74899299999998</v>
      </c>
      <c r="F62" s="4">
        <f t="shared" si="2"/>
        <v>-3.5709415318850753E-2</v>
      </c>
      <c r="G62" s="4">
        <v>282.73001099999999</v>
      </c>
      <c r="H62" s="4">
        <f t="shared" si="3"/>
        <v>-0.16053941017062157</v>
      </c>
      <c r="I62" s="4">
        <v>418.32000699999998</v>
      </c>
      <c r="J62" s="4">
        <f t="shared" si="4"/>
        <v>-8.7582772403328832E-2</v>
      </c>
      <c r="K62" s="4">
        <v>973.02002000000005</v>
      </c>
      <c r="L62" s="4">
        <f t="shared" si="5"/>
        <v>-3.1352384152881713E-3</v>
      </c>
      <c r="M62" s="4">
        <v>346.57000699999998</v>
      </c>
      <c r="N62" s="4">
        <f t="shared" si="6"/>
        <v>-2.5511764580073072E-2</v>
      </c>
      <c r="O62" s="4">
        <v>516.04998799999998</v>
      </c>
    </row>
    <row r="64" spans="1:18" x14ac:dyDescent="0.2">
      <c r="A64" s="2" t="s">
        <v>64</v>
      </c>
      <c r="B64" s="16">
        <f>AVERAGE(B3:B62)</f>
        <v>2.9930354626241926E-2</v>
      </c>
      <c r="C64" s="16"/>
      <c r="D64" s="16">
        <f>AVERAGE(D3:D62)</f>
        <v>5.9951312040013312E-2</v>
      </c>
      <c r="E64" s="16"/>
      <c r="F64" s="16">
        <f>AVERAGE(F3:F62)</f>
        <v>2.2321152755455383E-2</v>
      </c>
      <c r="G64" s="16"/>
      <c r="H64" s="16">
        <f>AVERAGE(H3:H62)</f>
        <v>5.0823580335331672E-2</v>
      </c>
      <c r="I64" s="16"/>
      <c r="J64" s="16">
        <f>AVERAGE(J3:J62)</f>
        <v>6.4793627375207802E-2</v>
      </c>
      <c r="K64" s="16"/>
      <c r="L64" s="16">
        <f>AVERAGE(L3:L62)</f>
        <v>1.7483271128842664E-2</v>
      </c>
      <c r="M64" s="16"/>
      <c r="N64" s="16">
        <f>AVERAGE(N3:N62)</f>
        <v>3.2575809145037965E-2</v>
      </c>
      <c r="O64" s="4"/>
      <c r="P64" s="2" t="s">
        <v>65</v>
      </c>
      <c r="Q64" s="74">
        <f>AVERAGE(Q2:Q61)</f>
        <v>1.1223564453789279E-2</v>
      </c>
      <c r="R64" s="75">
        <f>AVERAGE(R3:R61)</f>
        <v>0.14135923736279479</v>
      </c>
    </row>
    <row r="65" spans="1:18" x14ac:dyDescent="0.2">
      <c r="A65" s="2" t="s">
        <v>17</v>
      </c>
      <c r="B65" s="16">
        <f>_xlfn.VAR.S(B3:B62)</f>
        <v>7.453164410623641E-3</v>
      </c>
      <c r="C65" s="16"/>
      <c r="D65" s="16">
        <f>_xlfn.VAR.S(D3:D62)</f>
        <v>1.646317649587491E-2</v>
      </c>
      <c r="E65" s="16"/>
      <c r="F65" s="16">
        <f>_xlfn.VAR.S(F3:F62)</f>
        <v>6.4820554867112759E-3</v>
      </c>
      <c r="G65" s="16"/>
      <c r="H65" s="16">
        <f>_xlfn.VAR.S(H3:H62)</f>
        <v>3.4688633551332768E-2</v>
      </c>
      <c r="I65" s="16"/>
      <c r="J65" s="16">
        <f>_xlfn.VAR.S(J3:J62)</f>
        <v>1.7328883254286637E-2</v>
      </c>
      <c r="K65" s="16"/>
      <c r="L65" s="16">
        <f>_xlfn.VAR.S(L3:L62)</f>
        <v>2.5582641797303679E-3</v>
      </c>
      <c r="M65" s="16"/>
      <c r="N65" s="16">
        <f>_xlfn.VAR.S(N3:N62)</f>
        <v>1.1573339614112737E-2</v>
      </c>
      <c r="R65" s="75">
        <f>_xlfn.VAR.S(R2:R61)</f>
        <v>0.9131227057282385</v>
      </c>
    </row>
    <row r="66" spans="1:18" x14ac:dyDescent="0.2">
      <c r="A66" s="2" t="s">
        <v>18</v>
      </c>
      <c r="B66" s="16">
        <f>SQRT(B65)</f>
        <v>8.6331711500604688E-2</v>
      </c>
      <c r="C66" s="16"/>
      <c r="D66" s="16">
        <f>SQRT(D65)</f>
        <v>0.12830891043055004</v>
      </c>
      <c r="E66" s="16"/>
      <c r="F66" s="16">
        <f>SQRT(F65)</f>
        <v>8.0511213422176639E-2</v>
      </c>
      <c r="G66" s="16"/>
      <c r="H66" s="16">
        <f>SQRT(H65)</f>
        <v>0.18624884845639386</v>
      </c>
      <c r="I66" s="16"/>
      <c r="J66" s="16">
        <f>SQRT(J65)</f>
        <v>0.1316392162476161</v>
      </c>
      <c r="K66" s="16"/>
      <c r="L66" s="16">
        <f>SQRT(L65)</f>
        <v>5.0579286073751256E-2</v>
      </c>
      <c r="M66" s="16"/>
      <c r="N66" s="16">
        <f>SQRT(N65)</f>
        <v>0.10757945721239133</v>
      </c>
      <c r="R66" s="75">
        <f>SQRT(R65)</f>
        <v>0.95557454221438864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19951-5E2B-C14E-A154-EA70C690760C}">
  <dimension ref="A1:AD302"/>
  <sheetViews>
    <sheetView tabSelected="1" topLeftCell="J164" zoomScale="129" zoomScaleNormal="129" workbookViewId="0">
      <selection activeCell="R170" sqref="R170"/>
    </sheetView>
  </sheetViews>
  <sheetFormatPr defaultColWidth="10.8515625" defaultRowHeight="15" x14ac:dyDescent="0.2"/>
  <cols>
    <col min="1" max="1" width="24.66015625" style="56" customWidth="1"/>
    <col min="10" max="10" width="43.28125" customWidth="1"/>
    <col min="11" max="11" width="12.328125" customWidth="1"/>
    <col min="12" max="12" width="16.5234375" customWidth="1"/>
    <col min="13" max="13" width="13.31640625" customWidth="1"/>
    <col min="14" max="14" width="12.328125" bestFit="1" customWidth="1"/>
    <col min="21" max="21" width="23.55078125" customWidth="1"/>
    <col min="22" max="22" width="25.15234375" customWidth="1"/>
    <col min="23" max="23" width="14.671875" customWidth="1"/>
    <col min="24" max="24" width="27.62109375" customWidth="1"/>
    <col min="25" max="25" width="26.87890625" customWidth="1"/>
    <col min="26" max="26" width="21.82421875" customWidth="1"/>
    <col min="27" max="27" width="17.38671875" customWidth="1"/>
    <col min="29" max="29" width="23.67578125" customWidth="1"/>
    <col min="30" max="30" width="33.16796875" customWidth="1"/>
    <col min="31" max="31" width="15.2890625" customWidth="1"/>
  </cols>
  <sheetData>
    <row r="1" spans="1:20" ht="29.25" x14ac:dyDescent="0.4">
      <c r="A1" s="65" t="s">
        <v>1</v>
      </c>
      <c r="B1" s="28" t="s">
        <v>0</v>
      </c>
      <c r="C1" s="29" t="s">
        <v>3</v>
      </c>
      <c r="D1" s="30" t="s">
        <v>4</v>
      </c>
      <c r="E1" s="31" t="s">
        <v>5</v>
      </c>
      <c r="F1" s="32" t="s">
        <v>6</v>
      </c>
      <c r="G1" s="33" t="s">
        <v>7</v>
      </c>
      <c r="H1" s="34" t="s">
        <v>8</v>
      </c>
      <c r="J1" s="70" t="s">
        <v>33</v>
      </c>
      <c r="N1" s="53" t="s">
        <v>22</v>
      </c>
    </row>
    <row r="2" spans="1:20" ht="18.75" x14ac:dyDescent="0.25">
      <c r="A2" s="54">
        <v>42248</v>
      </c>
      <c r="B2" s="2" t="s">
        <v>16</v>
      </c>
      <c r="C2" s="2" t="s">
        <v>16</v>
      </c>
      <c r="D2" s="2" t="s">
        <v>16</v>
      </c>
      <c r="E2" s="2" t="s">
        <v>16</v>
      </c>
      <c r="F2" s="2" t="s">
        <v>16</v>
      </c>
      <c r="G2" s="2" t="s">
        <v>16</v>
      </c>
      <c r="H2" s="2" t="s">
        <v>16</v>
      </c>
      <c r="M2" s="35"/>
      <c r="N2" s="28" t="s">
        <v>0</v>
      </c>
      <c r="O2" s="29" t="s">
        <v>3</v>
      </c>
      <c r="P2" s="30" t="s">
        <v>4</v>
      </c>
      <c r="Q2" s="31" t="s">
        <v>5</v>
      </c>
      <c r="R2" s="32" t="s">
        <v>6</v>
      </c>
      <c r="S2" s="33" t="s">
        <v>7</v>
      </c>
      <c r="T2" s="34" t="s">
        <v>8</v>
      </c>
    </row>
    <row r="3" spans="1:20" ht="18.75" x14ac:dyDescent="0.25">
      <c r="A3" s="54">
        <v>42278</v>
      </c>
      <c r="B3" s="4">
        <v>8.340889841474812E-2</v>
      </c>
      <c r="C3" s="4">
        <v>0.15091258920167611</v>
      </c>
      <c r="D3" s="4">
        <v>0.13426027509988259</v>
      </c>
      <c r="E3" s="4">
        <v>-0.16694842995169087</v>
      </c>
      <c r="F3" s="4">
        <v>-8.4659088504003083E-2</v>
      </c>
      <c r="G3" s="4">
        <v>9.3726176425302135E-2</v>
      </c>
      <c r="H3" s="4">
        <v>4.9583526058812229E-2</v>
      </c>
      <c r="M3" s="28" t="s">
        <v>0</v>
      </c>
      <c r="N3" s="36">
        <v>1</v>
      </c>
      <c r="O3" s="36">
        <v>0.55739382594904863</v>
      </c>
      <c r="P3" s="36">
        <v>0.54231802403011087</v>
      </c>
      <c r="Q3" s="36">
        <v>0.47112221353852901</v>
      </c>
      <c r="R3" s="36">
        <v>0.33290839461478172</v>
      </c>
      <c r="S3" s="36">
        <v>0.45007977927343329</v>
      </c>
      <c r="T3" s="37">
        <v>0.35503824479702084</v>
      </c>
    </row>
    <row r="4" spans="1:20" ht="23.25" x14ac:dyDescent="0.3">
      <c r="A4" s="54">
        <v>42309</v>
      </c>
      <c r="B4" s="4">
        <v>-1.004194015106972E-2</v>
      </c>
      <c r="C4" s="4">
        <v>0.11808257069349637</v>
      </c>
      <c r="D4" s="4">
        <v>2.2261419807184307E-2</v>
      </c>
      <c r="E4" s="4">
        <v>0.11274333771114205</v>
      </c>
      <c r="F4" s="4">
        <v>-0.18249536987910098</v>
      </c>
      <c r="G4" s="4">
        <v>2.0870159476997371E-2</v>
      </c>
      <c r="H4" s="4">
        <v>0.13794062939492413</v>
      </c>
      <c r="J4" s="64" t="s">
        <v>30</v>
      </c>
      <c r="K4" s="66">
        <f>SUMPRODUCT(B64:H64,N27:T27)</f>
        <v>1.7799143420122746E-2</v>
      </c>
      <c r="M4" s="29" t="s">
        <v>3</v>
      </c>
      <c r="N4" s="36">
        <v>0.55739382594904863</v>
      </c>
      <c r="O4" s="36">
        <v>1</v>
      </c>
      <c r="P4" s="36">
        <v>0.361995271960172</v>
      </c>
      <c r="Q4" s="36">
        <v>0.23298256143905507</v>
      </c>
      <c r="R4" s="36">
        <v>0.19304885799447899</v>
      </c>
      <c r="S4" s="36">
        <v>0.29638343135650458</v>
      </c>
      <c r="T4" s="37">
        <v>0.48083507570268613</v>
      </c>
    </row>
    <row r="5" spans="1:20" ht="18.75" x14ac:dyDescent="0.25">
      <c r="A5" s="54">
        <v>42339</v>
      </c>
      <c r="B5" s="4">
        <v>-0.10641954507160913</v>
      </c>
      <c r="C5" s="4">
        <v>4.3037799839291596E-2</v>
      </c>
      <c r="D5" s="4">
        <v>4.029221105702638E-3</v>
      </c>
      <c r="E5" s="4">
        <v>4.2343461406386763E-2</v>
      </c>
      <c r="F5" s="4">
        <v>-2.0501176917236151E-2</v>
      </c>
      <c r="G5" s="4">
        <v>3.0816012681068338E-3</v>
      </c>
      <c r="H5" s="4">
        <v>-7.256956827098722E-2</v>
      </c>
      <c r="K5" s="6"/>
      <c r="M5" s="30" t="s">
        <v>4</v>
      </c>
      <c r="N5" s="36">
        <v>0.54231802403011087</v>
      </c>
      <c r="O5" s="36">
        <v>0.361995271960172</v>
      </c>
      <c r="P5" s="36">
        <v>1</v>
      </c>
      <c r="Q5" s="36">
        <v>0.3436883061078031</v>
      </c>
      <c r="R5" s="36">
        <v>0.45371289329753972</v>
      </c>
      <c r="S5" s="36">
        <v>0.29246523467921659</v>
      </c>
      <c r="T5" s="37">
        <v>0.49430234335171519</v>
      </c>
    </row>
    <row r="6" spans="1:20" ht="18.75" x14ac:dyDescent="0.25">
      <c r="A6" s="54">
        <v>42370</v>
      </c>
      <c r="B6" s="4">
        <v>-7.5242289204839607E-2</v>
      </c>
      <c r="C6" s="4">
        <v>-0.11134712687974609</v>
      </c>
      <c r="D6" s="4">
        <v>7.2138302230525378E-2</v>
      </c>
      <c r="E6" s="4">
        <v>-0.20336646813396253</v>
      </c>
      <c r="F6" s="4">
        <v>-0.10000000387596908</v>
      </c>
      <c r="G6" s="4">
        <v>-6.4272512269771834E-2</v>
      </c>
      <c r="H6" s="4">
        <v>-0.19706243741202409</v>
      </c>
      <c r="K6" s="6"/>
      <c r="M6" s="31" t="s">
        <v>5</v>
      </c>
      <c r="N6" s="36">
        <v>0.47112221353852901</v>
      </c>
      <c r="O6" s="36">
        <v>0.23298256143905507</v>
      </c>
      <c r="P6" s="36">
        <v>0.3436883061078031</v>
      </c>
      <c r="Q6" s="36">
        <v>1</v>
      </c>
      <c r="R6" s="36">
        <v>0.33072417815031069</v>
      </c>
      <c r="S6" s="36">
        <v>0.20120318517486194</v>
      </c>
      <c r="T6" s="37">
        <v>0.19654745413643177</v>
      </c>
    </row>
    <row r="7" spans="1:20" ht="23.25" x14ac:dyDescent="0.3">
      <c r="A7" s="54">
        <v>42401</v>
      </c>
      <c r="B7" s="4">
        <v>-6.6773441593640515E-3</v>
      </c>
      <c r="C7" s="4">
        <v>7.0672662233513636E-2</v>
      </c>
      <c r="D7" s="4">
        <v>-4.714375766102618E-2</v>
      </c>
      <c r="E7" s="4">
        <v>3.8179914321134398E-3</v>
      </c>
      <c r="F7" s="4">
        <v>-3.6175712152270112E-2</v>
      </c>
      <c r="G7" s="4">
        <v>-7.2125329289156655E-3</v>
      </c>
      <c r="H7" s="4">
        <v>1.7095035587762888E-2</v>
      </c>
      <c r="J7" s="64" t="s">
        <v>32</v>
      </c>
      <c r="K7" s="66">
        <f>(K4-B66)/U24</f>
        <v>0.14014238380112054</v>
      </c>
      <c r="M7" s="32" t="s">
        <v>6</v>
      </c>
      <c r="N7" s="36">
        <v>0.33290839461478172</v>
      </c>
      <c r="O7" s="36">
        <v>0.19304885799447899</v>
      </c>
      <c r="P7" s="36">
        <v>0.45371289329753972</v>
      </c>
      <c r="Q7" s="36">
        <v>0.33072417815031069</v>
      </c>
      <c r="R7" s="36">
        <v>1</v>
      </c>
      <c r="S7" s="36">
        <v>0.25948673728757138</v>
      </c>
      <c r="T7" s="37">
        <v>0.31999324946508967</v>
      </c>
    </row>
    <row r="8" spans="1:20" ht="18.75" x14ac:dyDescent="0.25">
      <c r="A8" s="54">
        <v>42430</v>
      </c>
      <c r="B8" s="4">
        <v>0.13332692632665943</v>
      </c>
      <c r="C8" s="4">
        <v>0.14029982634245591</v>
      </c>
      <c r="D8" s="4">
        <v>6.715301285359164E-2</v>
      </c>
      <c r="E8" s="4">
        <v>0.19715512441227939</v>
      </c>
      <c r="F8" s="4">
        <v>0.260500458467402</v>
      </c>
      <c r="G8" s="4">
        <v>5.3170659113355424E-2</v>
      </c>
      <c r="H8" s="4">
        <v>9.4422423962212829E-2</v>
      </c>
      <c r="K8" s="6"/>
      <c r="M8" s="33" t="s">
        <v>7</v>
      </c>
      <c r="N8" s="36">
        <v>0.45007977927343329</v>
      </c>
      <c r="O8" s="36">
        <v>0.29638343135650458</v>
      </c>
      <c r="P8" s="36">
        <v>0.29246523467921659</v>
      </c>
      <c r="Q8" s="36">
        <v>0.20120318517486194</v>
      </c>
      <c r="R8" s="36">
        <v>0.25948673728757138</v>
      </c>
      <c r="S8" s="36">
        <v>1</v>
      </c>
      <c r="T8" s="37">
        <v>0.20511729889636418</v>
      </c>
    </row>
    <row r="9" spans="1:20" ht="18.75" x14ac:dyDescent="0.25">
      <c r="A9" s="54">
        <v>42461</v>
      </c>
      <c r="B9" s="4">
        <v>-0.13992106682927957</v>
      </c>
      <c r="C9" s="4">
        <v>-2.806475640034287E-3</v>
      </c>
      <c r="D9" s="4">
        <v>3.0499597379484562E-2</v>
      </c>
      <c r="E9" s="4">
        <v>4.783046193651172E-2</v>
      </c>
      <c r="F9" s="4">
        <v>0.12903229808693015</v>
      </c>
      <c r="G9" s="4">
        <v>-5.9969666660868719E-2</v>
      </c>
      <c r="H9" s="4">
        <v>-0.1193387815903712</v>
      </c>
      <c r="K9" s="6"/>
      <c r="M9" s="34" t="s">
        <v>8</v>
      </c>
      <c r="N9" s="39">
        <v>0.35503824479702084</v>
      </c>
      <c r="O9" s="40">
        <v>0.48083507570268613</v>
      </c>
      <c r="P9" s="40">
        <v>0.49430234335171519</v>
      </c>
      <c r="Q9" s="40">
        <v>0.19654745413643177</v>
      </c>
      <c r="R9" s="40">
        <v>0.31999324946508967</v>
      </c>
      <c r="S9" s="40">
        <v>0.20511729889636418</v>
      </c>
      <c r="T9" s="38">
        <v>1</v>
      </c>
    </row>
    <row r="10" spans="1:20" x14ac:dyDescent="0.2">
      <c r="A10" s="54">
        <v>42491</v>
      </c>
      <c r="B10" s="4">
        <v>6.5287016698057448E-2</v>
      </c>
      <c r="C10" s="4">
        <v>0.31494512450407136</v>
      </c>
      <c r="D10" s="4">
        <v>1.0460928551438533E-2</v>
      </c>
      <c r="E10" s="4">
        <v>-7.281109818906796E-2</v>
      </c>
      <c r="F10" s="4">
        <v>-8.0376734693877586E-2</v>
      </c>
      <c r="G10" s="4">
        <v>7.2908115734592422E-3</v>
      </c>
      <c r="H10" s="4">
        <v>0.13928691701973683</v>
      </c>
      <c r="K10" s="6"/>
    </row>
    <row r="11" spans="1:20" x14ac:dyDescent="0.2">
      <c r="A11" s="54">
        <v>42522</v>
      </c>
      <c r="B11" s="4">
        <v>-3.6830971401701072E-2</v>
      </c>
      <c r="C11" s="4">
        <v>8.8200750321175362E-3</v>
      </c>
      <c r="D11" s="4">
        <v>-3.8128095920008265E-2</v>
      </c>
      <c r="E11" s="4">
        <v>-4.9052524302289124E-2</v>
      </c>
      <c r="F11" s="4">
        <v>5.0187741543607368E-2</v>
      </c>
      <c r="G11" s="4">
        <v>5.5589054240032847E-2</v>
      </c>
      <c r="H11" s="4">
        <v>-0.10812125377790775</v>
      </c>
      <c r="K11" s="6"/>
    </row>
    <row r="12" spans="1:20" ht="25.5" x14ac:dyDescent="0.35">
      <c r="A12" s="54">
        <v>42552</v>
      </c>
      <c r="B12" s="4">
        <v>9.0062579639622137E-2</v>
      </c>
      <c r="C12" s="4">
        <v>0.21463502643142041</v>
      </c>
      <c r="D12" s="4">
        <v>8.452925345230361E-2</v>
      </c>
      <c r="E12" s="4">
        <v>0.10603916746657317</v>
      </c>
      <c r="F12" s="4">
        <v>0.114109232769831</v>
      </c>
      <c r="G12" s="4">
        <v>6.4824416084722045E-2</v>
      </c>
      <c r="H12" s="4">
        <v>-2.5142434680505686E-3</v>
      </c>
      <c r="K12" s="6"/>
      <c r="N12" s="53" t="s">
        <v>24</v>
      </c>
    </row>
    <row r="13" spans="1:20" ht="23.25" x14ac:dyDescent="0.3">
      <c r="A13" s="54">
        <v>42583</v>
      </c>
      <c r="B13" s="4">
        <v>1.8136504407908507E-2</v>
      </c>
      <c r="C13" s="4">
        <v>7.425572487353764E-2</v>
      </c>
      <c r="D13" s="4">
        <v>1.7589163827833324E-2</v>
      </c>
      <c r="E13" s="4">
        <v>-9.7022871502193395E-2</v>
      </c>
      <c r="F13" s="4">
        <v>0.20688651882112616</v>
      </c>
      <c r="G13" s="4">
        <v>-3.0678222498715376E-2</v>
      </c>
      <c r="H13" s="4">
        <v>6.794517260273969E-2</v>
      </c>
      <c r="J13" s="64" t="s">
        <v>27</v>
      </c>
      <c r="K13" s="67"/>
      <c r="M13" s="35"/>
      <c r="N13" s="28" t="s">
        <v>0</v>
      </c>
      <c r="O13" s="29" t="s">
        <v>3</v>
      </c>
      <c r="P13" s="30" t="s">
        <v>4</v>
      </c>
      <c r="Q13" s="31" t="s">
        <v>5</v>
      </c>
      <c r="R13" s="32" t="s">
        <v>6</v>
      </c>
      <c r="S13" s="33" t="s">
        <v>7</v>
      </c>
      <c r="T13" s="34" t="s">
        <v>8</v>
      </c>
    </row>
    <row r="14" spans="1:20" ht="18.75" x14ac:dyDescent="0.25">
      <c r="A14" s="54">
        <v>42614</v>
      </c>
      <c r="B14" s="4">
        <v>7.1276373548505786E-2</v>
      </c>
      <c r="C14" s="4">
        <v>0.11911101351276852</v>
      </c>
      <c r="D14" s="4">
        <v>1.7047264104489462E-2</v>
      </c>
      <c r="E14" s="4">
        <v>-3.7639733974812593E-2</v>
      </c>
      <c r="F14" s="4">
        <v>3.7717528101607223E-2</v>
      </c>
      <c r="G14" s="4">
        <v>-5.6573793606645065E-2</v>
      </c>
      <c r="H14" s="4">
        <v>1.1287901835440874E-2</v>
      </c>
      <c r="J14" s="51" t="s">
        <v>0</v>
      </c>
      <c r="K14" s="68">
        <v>8.8133982678414578E-4</v>
      </c>
      <c r="M14" s="28" t="s">
        <v>0</v>
      </c>
      <c r="N14" s="52">
        <f>VARP('Portfolio Analysis'!$B$3:$B$62)</f>
        <v>7.3289450037799138E-3</v>
      </c>
      <c r="O14" s="36">
        <v>6.0714172885158509E-3</v>
      </c>
      <c r="P14" s="36">
        <v>3.706649512892493E-3</v>
      </c>
      <c r="Q14" s="36">
        <v>7.4490054170219091E-3</v>
      </c>
      <c r="R14" s="36">
        <v>3.7203272768305947E-3</v>
      </c>
      <c r="S14" s="36">
        <v>1.9325614352704761E-3</v>
      </c>
      <c r="T14" s="37">
        <v>3.2424672527116482E-3</v>
      </c>
    </row>
    <row r="15" spans="1:20" ht="18.75" x14ac:dyDescent="0.25">
      <c r="A15" s="54">
        <v>42644</v>
      </c>
      <c r="B15" s="4">
        <v>4.3342006857873504E-3</v>
      </c>
      <c r="C15" s="4">
        <v>3.852903940645569E-2</v>
      </c>
      <c r="D15" s="4">
        <v>2.1205277268097664E-2</v>
      </c>
      <c r="E15" s="4">
        <v>-3.0877787580257821E-2</v>
      </c>
      <c r="F15" s="4">
        <v>-3.4249698706882499E-2</v>
      </c>
      <c r="G15" s="4">
        <v>-3.0424262270044942E-2</v>
      </c>
      <c r="H15" s="4">
        <v>0.26707254387399654</v>
      </c>
      <c r="J15" s="41" t="s">
        <v>3</v>
      </c>
      <c r="K15" s="68">
        <v>-2.054284204869641E-2</v>
      </c>
      <c r="M15" s="29" t="s">
        <v>3</v>
      </c>
      <c r="N15" s="36">
        <v>6.0714172885158509E-3</v>
      </c>
      <c r="O15" s="52">
        <f>VARP('Portfolio Analysis'!$C$3:$C$62)</f>
        <v>1.6188790220943661E-2</v>
      </c>
      <c r="P15" s="36">
        <v>3.6771965899048934E-3</v>
      </c>
      <c r="Q15" s="36">
        <v>5.4748798185199534E-3</v>
      </c>
      <c r="R15" s="36">
        <v>3.2063439135852165E-3</v>
      </c>
      <c r="S15" s="36">
        <v>1.8914035291605529E-3</v>
      </c>
      <c r="T15" s="37">
        <v>6.526540959142047E-3</v>
      </c>
    </row>
    <row r="16" spans="1:20" ht="18.75" x14ac:dyDescent="0.25">
      <c r="A16" s="54">
        <v>42675</v>
      </c>
      <c r="B16" s="4">
        <v>-2.6598567271598903E-2</v>
      </c>
      <c r="C16" s="4">
        <v>0.29567122362245152</v>
      </c>
      <c r="D16" s="4">
        <v>-9.5961573556699917E-2</v>
      </c>
      <c r="E16" s="4">
        <v>-4.2128153488895044E-2</v>
      </c>
      <c r="F16" s="4">
        <v>5.3075270130873899E-3</v>
      </c>
      <c r="G16" s="4">
        <v>1.5148406152081193E-2</v>
      </c>
      <c r="H16" s="4">
        <v>-6.302556907922871E-2</v>
      </c>
      <c r="J16" s="42" t="s">
        <v>4</v>
      </c>
      <c r="K16" s="68">
        <v>0.17988158989629319</v>
      </c>
      <c r="M16" s="30" t="s">
        <v>4</v>
      </c>
      <c r="N16" s="36">
        <v>3.706649512892493E-3</v>
      </c>
      <c r="O16" s="36">
        <v>3.6771965899048934E-3</v>
      </c>
      <c r="P16" s="52">
        <f>VARP('Portfolio Analysis'!$D$3:$D$62)</f>
        <v>6.3740212285994221E-3</v>
      </c>
      <c r="Q16" s="36">
        <v>5.0677535356855648E-3</v>
      </c>
      <c r="R16" s="36">
        <v>4.7285016210228828E-3</v>
      </c>
      <c r="S16" s="36">
        <v>1.1711272257051244E-3</v>
      </c>
      <c r="T16" s="37">
        <v>4.2099714578468887E-3</v>
      </c>
    </row>
    <row r="17" spans="1:21" ht="18.75" x14ac:dyDescent="0.25">
      <c r="A17" s="54">
        <v>42705</v>
      </c>
      <c r="B17" s="4">
        <v>5.3335580335206002E-2</v>
      </c>
      <c r="C17" s="4">
        <v>0.15943412389607622</v>
      </c>
      <c r="D17" s="4">
        <v>-2.8457988996081582E-2</v>
      </c>
      <c r="E17" s="4">
        <v>0.1282470399090011</v>
      </c>
      <c r="F17" s="4">
        <v>1.3199016712215916E-2</v>
      </c>
      <c r="G17" s="4">
        <v>6.9900673905986838E-2</v>
      </c>
      <c r="H17" s="4">
        <v>5.8119683760683792E-2</v>
      </c>
      <c r="J17" s="43" t="s">
        <v>5</v>
      </c>
      <c r="K17" s="68">
        <v>-7.6271482093333764E-3</v>
      </c>
      <c r="M17" s="31" t="s">
        <v>5</v>
      </c>
      <c r="N17" s="36">
        <v>7.4490054170219091E-3</v>
      </c>
      <c r="O17" s="36">
        <v>5.4748798185199534E-3</v>
      </c>
      <c r="P17" s="36">
        <v>5.0677535356855648E-3</v>
      </c>
      <c r="Q17" s="52">
        <f>VARP('Portfolio Analysis'!$E$3:$E$62)</f>
        <v>3.4110489658810549E-2</v>
      </c>
      <c r="R17" s="36">
        <v>7.9734374451286612E-3</v>
      </c>
      <c r="S17" s="36">
        <v>1.8638111439620985E-3</v>
      </c>
      <c r="T17" s="37">
        <v>3.8724973484914704E-3</v>
      </c>
    </row>
    <row r="18" spans="1:21" ht="18.75" x14ac:dyDescent="0.25">
      <c r="A18" s="54">
        <v>42736</v>
      </c>
      <c r="B18" s="4">
        <v>4.7746600818692378E-2</v>
      </c>
      <c r="C18" s="4">
        <v>2.2859264912438913E-2</v>
      </c>
      <c r="D18" s="4">
        <v>0.13272493352303519</v>
      </c>
      <c r="E18" s="4">
        <v>0.17895089098579453</v>
      </c>
      <c r="F18" s="4">
        <v>0.20369490280211022</v>
      </c>
      <c r="G18" s="4">
        <v>2.3983572087673384E-2</v>
      </c>
      <c r="H18" s="4">
        <v>0.13659130525222998</v>
      </c>
      <c r="J18" s="44" t="s">
        <v>6</v>
      </c>
      <c r="K18" s="68">
        <v>-1.0129984205480305E-2</v>
      </c>
      <c r="M18" s="32" t="s">
        <v>6</v>
      </c>
      <c r="N18" s="36">
        <v>3.7203272768305947E-3</v>
      </c>
      <c r="O18" s="36">
        <v>3.2063439135852165E-3</v>
      </c>
      <c r="P18" s="36">
        <v>4.7285016210228828E-3</v>
      </c>
      <c r="Q18" s="36">
        <v>7.9734374451286612E-3</v>
      </c>
      <c r="R18" s="52">
        <f>VARP('Portfolio Analysis'!$F$3:$F$62)</f>
        <v>1.7040068533381858E-2</v>
      </c>
      <c r="S18" s="36">
        <v>1.6989238359817734E-3</v>
      </c>
      <c r="T18" s="37">
        <v>4.4561131969647798E-3</v>
      </c>
    </row>
    <row r="19" spans="1:21" ht="18.75" x14ac:dyDescent="0.25">
      <c r="A19" s="54">
        <v>42767</v>
      </c>
      <c r="B19" s="4">
        <v>0.12888344176431257</v>
      </c>
      <c r="C19" s="4">
        <v>-7.0525635780889565E-2</v>
      </c>
      <c r="D19" s="4">
        <v>4.0055139039395581E-2</v>
      </c>
      <c r="E19" s="4">
        <v>-7.7005712816824723E-3</v>
      </c>
      <c r="F19" s="4">
        <v>0.1650924635970091</v>
      </c>
      <c r="G19" s="4">
        <v>8.0695526348724442E-2</v>
      </c>
      <c r="H19" s="4">
        <v>1.0091663203456603E-2</v>
      </c>
      <c r="J19" s="45" t="s">
        <v>7</v>
      </c>
      <c r="K19" s="68">
        <v>0.78858805337592131</v>
      </c>
      <c r="M19" s="33" t="s">
        <v>7</v>
      </c>
      <c r="N19" s="36">
        <v>1.9325614352704761E-3</v>
      </c>
      <c r="O19" s="36">
        <v>1.8914035291605529E-3</v>
      </c>
      <c r="P19" s="36">
        <v>1.1711272257051244E-3</v>
      </c>
      <c r="Q19" s="36">
        <v>1.8638111439620985E-3</v>
      </c>
      <c r="R19" s="36">
        <v>1.6989238359817734E-3</v>
      </c>
      <c r="S19" s="52">
        <f>VARP('Portfolio Analysis'!$G$3:$G$62)</f>
        <v>2.5156264434015281E-3</v>
      </c>
      <c r="T19" s="37">
        <v>1.0975014275627268E-3</v>
      </c>
    </row>
    <row r="20" spans="1:21" ht="18.75" x14ac:dyDescent="0.25">
      <c r="A20" s="54">
        <v>42795</v>
      </c>
      <c r="B20" s="4">
        <v>5.3236439937766555E-2</v>
      </c>
      <c r="C20" s="4">
        <v>7.476822286505537E-2</v>
      </c>
      <c r="D20" s="4">
        <v>4.8030178074452118E-2</v>
      </c>
      <c r="E20" s="4">
        <v>0.11324450751541035</v>
      </c>
      <c r="F20" s="4">
        <v>0.14997461830728953</v>
      </c>
      <c r="G20" s="4">
        <v>-5.1012275675960436E-2</v>
      </c>
      <c r="H20" s="4">
        <v>3.9963363119560821E-2</v>
      </c>
      <c r="J20" s="46" t="s">
        <v>8</v>
      </c>
      <c r="K20" s="68">
        <v>6.8948990337495381E-2</v>
      </c>
      <c r="M20" s="34" t="s">
        <v>8</v>
      </c>
      <c r="N20" s="40">
        <v>3.2424672527116482E-3</v>
      </c>
      <c r="O20" s="40">
        <v>6.526540959142047E-3</v>
      </c>
      <c r="P20" s="40">
        <v>4.2099714578468887E-3</v>
      </c>
      <c r="Q20" s="40">
        <v>3.8724973484914704E-3</v>
      </c>
      <c r="R20" s="40">
        <v>4.4561131969647798E-3</v>
      </c>
      <c r="S20" s="40">
        <v>1.0975014275627268E-3</v>
      </c>
      <c r="T20" s="52">
        <f>VARP('Portfolio Analysis'!$H$3:$H$62)</f>
        <v>1.1380450620544191E-2</v>
      </c>
      <c r="U20" s="17" t="s">
        <v>26</v>
      </c>
    </row>
    <row r="21" spans="1:21" ht="18.75" x14ac:dyDescent="0.25">
      <c r="A21" s="54">
        <v>42826</v>
      </c>
      <c r="B21" s="4">
        <v>-6.966490915696651E-5</v>
      </c>
      <c r="C21" s="4">
        <v>-4.2504383691646462E-2</v>
      </c>
      <c r="D21" s="4">
        <v>5.772613042465051E-2</v>
      </c>
      <c r="E21" s="4">
        <v>0.12853034495149132</v>
      </c>
      <c r="F21" s="4">
        <v>0.11543547454460119</v>
      </c>
      <c r="G21" s="4">
        <v>5.8620115561082396E-2</v>
      </c>
      <c r="H21" s="4">
        <v>2.9700284550440145E-2</v>
      </c>
      <c r="J21" s="59" t="s">
        <v>23</v>
      </c>
      <c r="K21" s="69">
        <f>SUM(K14:K20)</f>
        <v>0.99999999897298386</v>
      </c>
      <c r="M21" s="63" t="s">
        <v>25</v>
      </c>
      <c r="N21" s="61">
        <f>N27*SUMPRODUCT(K14:K20,N14:N20)</f>
        <v>1.9403148510779686E-6</v>
      </c>
      <c r="O21" s="61">
        <f>O27*SUMPRODUCT(K14:K20,O14:O20)</f>
        <v>-4.5226009565011005E-5</v>
      </c>
      <c r="P21" s="61">
        <f>P27*SUMPRODUCT(K14:K20,P14:P20)</f>
        <v>3.9601901365994438E-4</v>
      </c>
      <c r="Q21" s="61">
        <f>Q27*SUMPRODUCT(K14:K20,Q14:Q20)</f>
        <v>-1.6791460471036256E-5</v>
      </c>
      <c r="R21" s="61">
        <f>R27*SUMPRODUCT(K14:K20,R14:R20)</f>
        <v>-2.2301638136908145E-5</v>
      </c>
      <c r="S21" s="61">
        <f>S27*SUMPRODUCT(K14:K20,S14:S20)</f>
        <v>1.7361172958827605E-3</v>
      </c>
      <c r="T21" s="61">
        <f>T27*SUMPRODUCT(K14:K20,T14:T20)</f>
        <v>1.5179471872477757E-4</v>
      </c>
      <c r="U21" s="80">
        <f>SUM(N21:T21)</f>
        <v>2.2015522349456049E-3</v>
      </c>
    </row>
    <row r="22" spans="1:21" x14ac:dyDescent="0.2">
      <c r="A22" s="54">
        <v>42856</v>
      </c>
      <c r="B22" s="4">
        <v>6.3417895105216837E-2</v>
      </c>
      <c r="C22" s="4">
        <v>0.38398871991766376</v>
      </c>
      <c r="D22" s="4">
        <v>8.0532911813643287E-3</v>
      </c>
      <c r="E22" s="4">
        <v>8.5777121115947444E-2</v>
      </c>
      <c r="F22" s="4">
        <v>0.20947998194127646</v>
      </c>
      <c r="G22" s="4">
        <v>1.6392449595357822E-2</v>
      </c>
      <c r="H22" s="4">
        <v>7.1419252393283603E-2</v>
      </c>
    </row>
    <row r="23" spans="1:21" ht="18.75" x14ac:dyDescent="0.25">
      <c r="A23" s="54">
        <v>42887</v>
      </c>
      <c r="B23" s="4">
        <v>-5.3322403183740312E-2</v>
      </c>
      <c r="C23" s="4">
        <v>2.5093555473927856E-3</v>
      </c>
      <c r="D23" s="4">
        <v>-3.1692260518645719E-3</v>
      </c>
      <c r="E23" s="4">
        <v>6.0408724359605689E-2</v>
      </c>
      <c r="F23" s="4">
        <v>-5.3995198628399715E-2</v>
      </c>
      <c r="G23" s="4">
        <v>-7.5115713547632759E-2</v>
      </c>
      <c r="H23" s="4">
        <v>-8.3767721920806795E-2</v>
      </c>
      <c r="U23" s="17" t="s">
        <v>28</v>
      </c>
    </row>
    <row r="24" spans="1:21" ht="18.75" x14ac:dyDescent="0.25">
      <c r="A24" s="54">
        <v>42917</v>
      </c>
      <c r="B24" s="4">
        <v>3.2703776657871372E-2</v>
      </c>
      <c r="C24" s="4">
        <v>0.12416980103609294</v>
      </c>
      <c r="D24" s="4">
        <v>0.12100943491878222</v>
      </c>
      <c r="E24" s="4">
        <v>-0.10547273451332563</v>
      </c>
      <c r="F24" s="4">
        <v>6.2945924903430914E-2</v>
      </c>
      <c r="G24" s="4">
        <v>-8.8787954914902861E-3</v>
      </c>
      <c r="H24" s="4">
        <v>0.21584900031192022</v>
      </c>
      <c r="M24" s="49"/>
      <c r="N24" s="47"/>
      <c r="O24" s="47"/>
      <c r="P24" s="47"/>
      <c r="Q24" s="47"/>
      <c r="R24" s="47"/>
      <c r="S24" s="47"/>
      <c r="T24" s="47"/>
      <c r="U24" s="1">
        <f>SQRT(U21)</f>
        <v>4.6920701560671539E-2</v>
      </c>
    </row>
    <row r="25" spans="1:21" x14ac:dyDescent="0.2">
      <c r="A25" s="54">
        <v>42948</v>
      </c>
      <c r="B25" s="4">
        <v>0.10266919897607603</v>
      </c>
      <c r="C25" s="4">
        <v>4.264382582158676E-2</v>
      </c>
      <c r="D25" s="4">
        <v>1.6070906942392889E-2</v>
      </c>
      <c r="E25" s="4">
        <v>0.10025659257427279</v>
      </c>
      <c r="F25" s="4">
        <v>0.20082271730574708</v>
      </c>
      <c r="G25" s="4">
        <v>-1.1166390340787091E-2</v>
      </c>
      <c r="H25" s="4">
        <v>-3.8258267350913394E-2</v>
      </c>
      <c r="U25" t="s">
        <v>29</v>
      </c>
    </row>
    <row r="26" spans="1:21" x14ac:dyDescent="0.2">
      <c r="A26" s="54">
        <v>42979</v>
      </c>
      <c r="B26" s="4">
        <v>-5.655360066108979E-2</v>
      </c>
      <c r="C26" s="4">
        <v>5.5992452780404579E-2</v>
      </c>
      <c r="D26" s="4">
        <v>-6.3964993522329953E-3</v>
      </c>
      <c r="E26" s="4">
        <v>-4.1584700758640208E-2</v>
      </c>
      <c r="F26" s="4">
        <v>5.0216373065567428E-2</v>
      </c>
      <c r="G26" s="4">
        <v>5.1520072696298075E-2</v>
      </c>
      <c r="H26" s="4">
        <v>3.8005830999709236E-2</v>
      </c>
    </row>
    <row r="27" spans="1:21" ht="18.75" x14ac:dyDescent="0.25">
      <c r="A27" s="54">
        <v>43009</v>
      </c>
      <c r="B27" s="4">
        <v>9.6807730377532986E-2</v>
      </c>
      <c r="C27" s="4">
        <v>0.15684941992094506</v>
      </c>
      <c r="D27" s="4">
        <v>5.3783597289857821E-2</v>
      </c>
      <c r="E27" s="4">
        <v>-2.8056302725647849E-2</v>
      </c>
      <c r="F27" s="4">
        <v>-0.14593527591956865</v>
      </c>
      <c r="G27" s="4">
        <v>-1.9538430125885763E-2</v>
      </c>
      <c r="H27" s="4">
        <v>8.3154047428043582E-2</v>
      </c>
      <c r="L27" s="60" t="s">
        <v>27</v>
      </c>
      <c r="M27" s="50"/>
      <c r="N27" s="61">
        <f>K14</f>
        <v>8.8133982678414578E-4</v>
      </c>
      <c r="O27" s="61">
        <f>K15</f>
        <v>-2.054284204869641E-2</v>
      </c>
      <c r="P27" s="61">
        <f>K16</f>
        <v>0.17988158989629319</v>
      </c>
      <c r="Q27" s="61">
        <f>K17</f>
        <v>-7.6271482093333764E-3</v>
      </c>
      <c r="R27" s="61">
        <f>K18</f>
        <v>-1.0129984205480305E-2</v>
      </c>
      <c r="S27" s="61">
        <f>K19</f>
        <v>0.78858805337592131</v>
      </c>
      <c r="T27" s="61">
        <f>K20</f>
        <v>6.8948990337495381E-2</v>
      </c>
    </row>
    <row r="28" spans="1:21" x14ac:dyDescent="0.2">
      <c r="A28" s="54">
        <v>43040</v>
      </c>
      <c r="B28" s="4">
        <v>1.6623467308007057E-2</v>
      </c>
      <c r="C28" s="4">
        <v>2.3209866773228359E-2</v>
      </c>
      <c r="D28" s="4">
        <v>-1.5994696390033345E-2</v>
      </c>
      <c r="E28" s="4">
        <v>-6.8410098633607738E-2</v>
      </c>
      <c r="F28" s="4">
        <v>4.3521982983656241E-2</v>
      </c>
      <c r="G28" s="4">
        <v>0.1449588442632852</v>
      </c>
      <c r="H28" s="4">
        <v>-4.6835922862349874E-3</v>
      </c>
    </row>
    <row r="29" spans="1:21" x14ac:dyDescent="0.2">
      <c r="A29" s="54">
        <v>43070</v>
      </c>
      <c r="B29" s="4">
        <v>-1.1705859867777363E-2</v>
      </c>
      <c r="C29" s="4">
        <v>-8.4946622173035738E-2</v>
      </c>
      <c r="D29" s="4">
        <v>-4.0635852152901136E-3</v>
      </c>
      <c r="E29" s="4">
        <v>8.0945442771571952E-3</v>
      </c>
      <c r="F29" s="4">
        <v>-2.7162396455403519E-2</v>
      </c>
      <c r="G29" s="4">
        <v>1.2157963762274787E-2</v>
      </c>
      <c r="H29" s="4">
        <v>-1.8157578081877672E-2</v>
      </c>
      <c r="M29" s="62"/>
    </row>
    <row r="30" spans="1:21" x14ac:dyDescent="0.2">
      <c r="A30" s="54">
        <v>43101</v>
      </c>
      <c r="B30" s="4">
        <v>-1.0636394979355182E-2</v>
      </c>
      <c r="C30" s="4">
        <v>0.27028412473697583</v>
      </c>
      <c r="D30" s="4">
        <v>5.9106832065352909E-2</v>
      </c>
      <c r="E30" s="4">
        <v>0.13797976553717667</v>
      </c>
      <c r="F30" s="4">
        <v>0.26653463366336638</v>
      </c>
      <c r="G30" s="4">
        <v>4.7012884977437497E-2</v>
      </c>
      <c r="H30" s="4">
        <v>0.40810574152562934</v>
      </c>
    </row>
    <row r="31" spans="1:21" x14ac:dyDescent="0.2">
      <c r="A31" s="54">
        <v>43132</v>
      </c>
      <c r="B31" s="4">
        <v>6.3847630231780139E-2</v>
      </c>
      <c r="C31" s="4">
        <v>-1.545983606969179E-2</v>
      </c>
      <c r="D31" s="4">
        <v>-4.5855808474802258E-2</v>
      </c>
      <c r="E31" s="4">
        <v>-3.1751855719567609E-2</v>
      </c>
      <c r="F31" s="4">
        <v>8.0440972177000677E-2</v>
      </c>
      <c r="G31" s="4">
        <v>-2.037281283200398E-2</v>
      </c>
      <c r="H31" s="4">
        <v>7.7987487738993166E-2</v>
      </c>
    </row>
    <row r="32" spans="1:21" x14ac:dyDescent="0.2">
      <c r="A32" s="54">
        <v>43160</v>
      </c>
      <c r="B32" s="4">
        <v>-5.4210329991722449E-2</v>
      </c>
      <c r="C32" s="4">
        <v>-4.2421710484364092E-2</v>
      </c>
      <c r="D32" s="4">
        <v>-0.10391438578173673</v>
      </c>
      <c r="E32" s="4">
        <v>-0.22424645834547885</v>
      </c>
      <c r="F32" s="4">
        <v>-9.8545765937194343E-2</v>
      </c>
      <c r="G32" s="4">
        <v>-1.029735287795892E-2</v>
      </c>
      <c r="H32" s="4">
        <v>1.3624823021058103E-2</v>
      </c>
    </row>
    <row r="33" spans="1:8" x14ac:dyDescent="0.2">
      <c r="A33" s="54">
        <v>43191</v>
      </c>
      <c r="B33" s="4">
        <v>-1.5019760937655658E-2</v>
      </c>
      <c r="C33" s="4">
        <v>-2.888723983632777E-2</v>
      </c>
      <c r="D33" s="4">
        <v>7.6412838944175873E-2</v>
      </c>
      <c r="E33" s="4">
        <v>0.10434743905807532</v>
      </c>
      <c r="F33" s="4">
        <v>7.2558064774317935E-2</v>
      </c>
      <c r="G33" s="4">
        <v>4.6330365854049066E-2</v>
      </c>
      <c r="H33" s="4">
        <v>5.7931216023066522E-2</v>
      </c>
    </row>
    <row r="34" spans="1:8" x14ac:dyDescent="0.2">
      <c r="A34" s="54">
        <v>43221</v>
      </c>
      <c r="B34" s="4">
        <v>0.13076374156711792</v>
      </c>
      <c r="C34" s="4">
        <v>0.12134278431291125</v>
      </c>
      <c r="D34" s="4">
        <v>0.11499999418604653</v>
      </c>
      <c r="E34" s="4">
        <v>-3.1201089336527484E-2</v>
      </c>
      <c r="F34" s="4">
        <v>0.10820916305436044</v>
      </c>
      <c r="G34" s="4">
        <v>5.4776947824338078E-3</v>
      </c>
      <c r="H34" s="4">
        <v>0.12526408541053821</v>
      </c>
    </row>
    <row r="35" spans="1:8" x14ac:dyDescent="0.2">
      <c r="A35" s="54">
        <v>43252</v>
      </c>
      <c r="B35" s="4">
        <v>-5.5986861370075454E-3</v>
      </c>
      <c r="C35" s="4">
        <v>-6.0047961186575356E-2</v>
      </c>
      <c r="D35" s="4">
        <v>1.3244384259278258E-2</v>
      </c>
      <c r="E35" s="4">
        <v>0.20447436526664498</v>
      </c>
      <c r="F35" s="4">
        <v>-1.4855811056946916E-2</v>
      </c>
      <c r="G35" s="4">
        <v>5.7250779752915988E-2</v>
      </c>
      <c r="H35" s="4">
        <v>0.11328209988710869</v>
      </c>
    </row>
    <row r="36" spans="1:8" x14ac:dyDescent="0.2">
      <c r="A36" s="54">
        <v>43282</v>
      </c>
      <c r="B36" s="4">
        <v>2.7983442302289382E-2</v>
      </c>
      <c r="C36" s="4">
        <v>3.3600724924933899E-2</v>
      </c>
      <c r="D36" s="4">
        <v>-0.11187733746839561</v>
      </c>
      <c r="E36" s="4">
        <v>-0.13066042459019828</v>
      </c>
      <c r="F36" s="4">
        <v>-5.2642347334583221E-2</v>
      </c>
      <c r="G36" s="4">
        <v>4.6559460403447279E-2</v>
      </c>
      <c r="H36" s="4">
        <v>-0.13790456011376728</v>
      </c>
    </row>
    <row r="37" spans="1:8" x14ac:dyDescent="0.2">
      <c r="A37" s="54">
        <v>43313</v>
      </c>
      <c r="B37" s="4">
        <v>0.19622682720444759</v>
      </c>
      <c r="C37" s="4">
        <v>0.14628754195628207</v>
      </c>
      <c r="D37" s="4">
        <v>1.8252369703877929E-2</v>
      </c>
      <c r="E37" s="4">
        <v>1.1806584551102993E-2</v>
      </c>
      <c r="F37" s="4">
        <v>5.3975766023946464E-2</v>
      </c>
      <c r="G37" s="4">
        <v>6.5932035481980455E-2</v>
      </c>
      <c r="H37" s="4">
        <v>8.9583582530736464E-2</v>
      </c>
    </row>
    <row r="38" spans="1:8" x14ac:dyDescent="0.2">
      <c r="A38" s="54">
        <v>43344</v>
      </c>
      <c r="B38" s="4">
        <v>-4.8248927535856322E-3</v>
      </c>
      <c r="C38" s="4">
        <v>1.7591645773097938E-3</v>
      </c>
      <c r="D38" s="4">
        <v>-6.4132414821201092E-2</v>
      </c>
      <c r="E38" s="4">
        <v>-0.12229002648196594</v>
      </c>
      <c r="F38" s="4">
        <v>0.12899024684547603</v>
      </c>
      <c r="G38" s="4">
        <v>1.0007659570933247E-2</v>
      </c>
      <c r="H38" s="4">
        <v>1.7542461169487562E-2</v>
      </c>
    </row>
    <row r="39" spans="1:8" x14ac:dyDescent="0.2">
      <c r="A39" s="54">
        <v>43374</v>
      </c>
      <c r="B39" s="4">
        <v>-3.0477547324686372E-2</v>
      </c>
      <c r="C39" s="4">
        <v>-0.24976868877797323</v>
      </c>
      <c r="D39" s="4">
        <v>-7.7040091576792771E-2</v>
      </c>
      <c r="E39" s="4">
        <v>0.27401137353195937</v>
      </c>
      <c r="F39" s="4">
        <v>-0.15997818241610556</v>
      </c>
      <c r="G39" s="4">
        <v>-2.6609490453468342E-2</v>
      </c>
      <c r="H39" s="4">
        <v>-0.19338199297861719</v>
      </c>
    </row>
    <row r="40" spans="1:8" x14ac:dyDescent="0.2">
      <c r="A40" s="54">
        <v>43405</v>
      </c>
      <c r="B40" s="4">
        <v>-0.18404456836166375</v>
      </c>
      <c r="C40" s="4">
        <v>-0.22482574066095734</v>
      </c>
      <c r="D40" s="4">
        <v>-7.365434162711898E-2</v>
      </c>
      <c r="E40" s="4">
        <v>3.9013460764857955E-2</v>
      </c>
      <c r="F40" s="4">
        <v>0.10503084060937415</v>
      </c>
      <c r="G40" s="4">
        <v>1.1590887407608805E-2</v>
      </c>
      <c r="H40" s="4">
        <v>-5.1858950400486922E-2</v>
      </c>
    </row>
    <row r="41" spans="1:8" x14ac:dyDescent="0.2">
      <c r="A41" s="54">
        <v>43435</v>
      </c>
      <c r="B41" s="4">
        <v>-0.11361639714656881</v>
      </c>
      <c r="C41" s="4">
        <v>-0.18231913870408648</v>
      </c>
      <c r="D41" s="4">
        <v>-6.7705034722245663E-2</v>
      </c>
      <c r="E41" s="4">
        <v>-5.0445145936356739E-2</v>
      </c>
      <c r="F41" s="4">
        <v>-9.3082710779962982E-2</v>
      </c>
      <c r="G41" s="4">
        <v>-0.11711251892285678</v>
      </c>
      <c r="H41" s="4">
        <v>-6.4551080548158418E-2</v>
      </c>
    </row>
    <row r="42" spans="1:8" x14ac:dyDescent="0.2">
      <c r="A42" s="54">
        <v>43466</v>
      </c>
      <c r="B42" s="4">
        <v>5.5153874550642197E-2</v>
      </c>
      <c r="C42" s="4">
        <v>7.6778928128843044E-2</v>
      </c>
      <c r="D42" s="4">
        <v>0.27156920502156379</v>
      </c>
      <c r="E42" s="4">
        <v>-7.746392961129589E-2</v>
      </c>
      <c r="F42" s="4">
        <v>0.21682921379911624</v>
      </c>
      <c r="G42" s="4">
        <v>5.3605630410125685E-2</v>
      </c>
      <c r="H42" s="4">
        <v>0.26840019026525896</v>
      </c>
    </row>
    <row r="43" spans="1:8" x14ac:dyDescent="0.2">
      <c r="A43" s="54">
        <v>43497</v>
      </c>
      <c r="B43" s="4">
        <v>4.0314950557539364E-2</v>
      </c>
      <c r="C43" s="4">
        <v>7.3113159848622405E-2</v>
      </c>
      <c r="D43" s="4">
        <v>-3.1435628634763568E-2</v>
      </c>
      <c r="E43" s="4">
        <v>4.1886571589580056E-2</v>
      </c>
      <c r="F43" s="4">
        <v>0.12275178297173511</v>
      </c>
      <c r="G43" s="4">
        <v>1.9149215663005897E-2</v>
      </c>
      <c r="H43" s="4">
        <v>5.4786468335787944E-2</v>
      </c>
    </row>
    <row r="44" spans="1:8" x14ac:dyDescent="0.2">
      <c r="A44" s="54">
        <v>43525</v>
      </c>
      <c r="B44" s="4">
        <v>0.10173064352449257</v>
      </c>
      <c r="C44" s="4">
        <v>0.16520832981567724</v>
      </c>
      <c r="D44" s="4">
        <v>3.2455900262419929E-2</v>
      </c>
      <c r="E44" s="4">
        <v>-0.12510944338159799</v>
      </c>
      <c r="F44" s="4">
        <v>9.2360568618363253E-2</v>
      </c>
      <c r="G44" s="4">
        <v>0.10996632544780911</v>
      </c>
      <c r="H44" s="4">
        <v>-4.3004969958028993E-3</v>
      </c>
    </row>
    <row r="45" spans="1:8" x14ac:dyDescent="0.2">
      <c r="A45" s="54">
        <v>43556</v>
      </c>
      <c r="B45" s="4">
        <v>5.6435885958143278E-2</v>
      </c>
      <c r="C45" s="4">
        <v>8.0196629095658518E-3</v>
      </c>
      <c r="D45" s="4">
        <v>0.16023751682479434</v>
      </c>
      <c r="E45" s="4">
        <v>-0.14710928678625024</v>
      </c>
      <c r="F45" s="4">
        <v>0.17863713528789901</v>
      </c>
      <c r="G45" s="4">
        <v>1.4000161898335396E-2</v>
      </c>
      <c r="H45" s="4">
        <v>3.9208018505766287E-2</v>
      </c>
    </row>
    <row r="46" spans="1:8" x14ac:dyDescent="0.2">
      <c r="A46" s="54">
        <v>43586</v>
      </c>
      <c r="B46" s="4">
        <v>-0.1275726735210978</v>
      </c>
      <c r="C46" s="4">
        <v>-0.2516021144201353</v>
      </c>
      <c r="D46" s="4">
        <v>-8.2368115275122486E-2</v>
      </c>
      <c r="E46" s="4">
        <v>-0.22426574687388973</v>
      </c>
      <c r="F46" s="4">
        <v>0.12881367851522879</v>
      </c>
      <c r="G46" s="4">
        <v>-2.4233372847510468E-2</v>
      </c>
      <c r="H46" s="4">
        <v>-7.3568330916729763E-2</v>
      </c>
    </row>
    <row r="47" spans="1:8" x14ac:dyDescent="0.2">
      <c r="A47" s="54">
        <v>43617</v>
      </c>
      <c r="B47" s="4">
        <v>0.13487281659341685</v>
      </c>
      <c r="C47" s="4">
        <v>0.21377099696503299</v>
      </c>
      <c r="D47" s="4">
        <v>8.7507741660518751E-2</v>
      </c>
      <c r="E47" s="4">
        <v>0.20684812576020389</v>
      </c>
      <c r="F47" s="4">
        <v>9.1851584398361247E-2</v>
      </c>
      <c r="G47" s="4">
        <v>0.10599249017559612</v>
      </c>
      <c r="H47" s="4">
        <v>7.0030319476900263E-2</v>
      </c>
    </row>
    <row r="48" spans="1:8" x14ac:dyDescent="0.2">
      <c r="A48" s="54">
        <v>43647</v>
      </c>
      <c r="B48" s="4">
        <v>7.6394552327536933E-2</v>
      </c>
      <c r="C48" s="4">
        <v>2.7339649848217309E-2</v>
      </c>
      <c r="D48" s="4">
        <v>6.3730362694300515E-3</v>
      </c>
      <c r="E48" s="4">
        <v>8.1222543604615074E-2</v>
      </c>
      <c r="F48" s="4">
        <v>5.9070502596778297E-2</v>
      </c>
      <c r="G48" s="4">
        <v>4.3025802863833042E-2</v>
      </c>
      <c r="H48" s="4">
        <v>-0.12068500532289275</v>
      </c>
    </row>
    <row r="49" spans="1:8" x14ac:dyDescent="0.2">
      <c r="A49" s="54">
        <v>43678</v>
      </c>
      <c r="B49" s="4">
        <v>-2.0184006971068418E-2</v>
      </c>
      <c r="C49" s="4">
        <v>-7.1715836044200692E-3</v>
      </c>
      <c r="D49" s="4">
        <v>-4.407145227969838E-2</v>
      </c>
      <c r="E49" s="4">
        <v>-6.6222363855435618E-2</v>
      </c>
      <c r="F49" s="4">
        <v>0.21237576739059139</v>
      </c>
      <c r="G49" s="4">
        <v>6.940474983439629E-2</v>
      </c>
      <c r="H49" s="4">
        <v>-9.052909039069594E-2</v>
      </c>
    </row>
    <row r="50" spans="1:8" x14ac:dyDescent="0.2">
      <c r="A50" s="54">
        <v>43709</v>
      </c>
      <c r="B50" s="4">
        <v>7.7038226787132638E-2</v>
      </c>
      <c r="C50" s="4">
        <v>4.0190617435823466E-2</v>
      </c>
      <c r="D50" s="4">
        <v>-4.0878957730155117E-2</v>
      </c>
      <c r="E50" s="4">
        <v>6.7638798473525122E-2</v>
      </c>
      <c r="F50" s="4">
        <v>-0.19131271732610922</v>
      </c>
      <c r="G50" s="4">
        <v>-2.039872766664063E-2</v>
      </c>
      <c r="H50" s="4">
        <v>-8.8953208510638246E-2</v>
      </c>
    </row>
    <row r="51" spans="1:8" x14ac:dyDescent="0.2">
      <c r="A51" s="54">
        <v>43739</v>
      </c>
      <c r="B51" s="4">
        <v>0.11068450023615496</v>
      </c>
      <c r="C51" s="4">
        <v>0.15482275695496603</v>
      </c>
      <c r="D51" s="4">
        <v>7.6201661318489794E-2</v>
      </c>
      <c r="E51" s="4">
        <v>0.30742726366919915</v>
      </c>
      <c r="F51" s="4">
        <v>6.128482883546265E-3</v>
      </c>
      <c r="G51" s="4">
        <v>3.1238030868452945E-2</v>
      </c>
      <c r="H51" s="4">
        <v>7.3948170427250756E-2</v>
      </c>
    </row>
    <row r="52" spans="1:8" x14ac:dyDescent="0.2">
      <c r="A52" s="54">
        <v>43770</v>
      </c>
      <c r="B52" s="4">
        <v>7.4328755567582144E-2</v>
      </c>
      <c r="C52" s="4">
        <v>7.8201166451897758E-2</v>
      </c>
      <c r="D52" s="4">
        <v>5.2126299570872912E-2</v>
      </c>
      <c r="E52" s="4">
        <v>4.76946200988407E-2</v>
      </c>
      <c r="F52" s="4">
        <v>7.3922864057594725E-2</v>
      </c>
      <c r="G52" s="4">
        <v>1.1279933532760369E-2</v>
      </c>
      <c r="H52" s="4">
        <v>9.4812287744862209E-2</v>
      </c>
    </row>
    <row r="53" spans="1:8" x14ac:dyDescent="0.2">
      <c r="A53" s="54">
        <v>43800</v>
      </c>
      <c r="B53" s="4">
        <v>0.1020825845678084</v>
      </c>
      <c r="C53" s="4">
        <v>8.6433598697051528E-2</v>
      </c>
      <c r="D53" s="4">
        <v>1.7903198858873291E-2</v>
      </c>
      <c r="E53" s="4">
        <v>0.26789721264316552</v>
      </c>
      <c r="F53" s="4">
        <v>0.18063841722345958</v>
      </c>
      <c r="G53" s="4">
        <v>-1.964577598512696E-2</v>
      </c>
      <c r="H53" s="4">
        <v>2.8316287061383116E-2</v>
      </c>
    </row>
    <row r="54" spans="1:8" x14ac:dyDescent="0.2">
      <c r="A54" s="54">
        <v>43831</v>
      </c>
      <c r="B54" s="4">
        <v>5.4010012412648571E-2</v>
      </c>
      <c r="C54" s="4">
        <v>4.8022786924063346E-3</v>
      </c>
      <c r="D54" s="4">
        <v>-1.6272818514007373E-2</v>
      </c>
      <c r="E54" s="4">
        <v>0.55515977816556328</v>
      </c>
      <c r="F54" s="4">
        <v>0.1712360260226076</v>
      </c>
      <c r="G54" s="4">
        <v>3.9466498950802044E-2</v>
      </c>
      <c r="H54" s="4">
        <v>6.6507984468412149E-2</v>
      </c>
    </row>
    <row r="55" spans="1:8" x14ac:dyDescent="0.2">
      <c r="A55" s="54">
        <v>43862</v>
      </c>
      <c r="B55" s="4">
        <v>-0.11679759702297055</v>
      </c>
      <c r="C55" s="4">
        <v>0.14228317486405898</v>
      </c>
      <c r="D55" s="4">
        <v>-4.6753517968332027E-2</v>
      </c>
      <c r="E55" s="4">
        <v>2.6776588634222016E-2</v>
      </c>
      <c r="F55" s="4">
        <v>-5.0466133655747841E-3</v>
      </c>
      <c r="G55" s="4">
        <v>-7.9798302759401876E-2</v>
      </c>
      <c r="H55" s="4">
        <v>6.9373216486982692E-2</v>
      </c>
    </row>
    <row r="56" spans="1:8" x14ac:dyDescent="0.2">
      <c r="A56" s="54">
        <v>43891</v>
      </c>
      <c r="B56" s="4">
        <v>-6.7553694424712013E-2</v>
      </c>
      <c r="C56" s="4">
        <v>-2.3372863054814355E-2</v>
      </c>
      <c r="D56" s="4">
        <v>-0.13337142342509778</v>
      </c>
      <c r="E56" s="4">
        <v>-0.2155571377647871</v>
      </c>
      <c r="F56" s="4">
        <v>-0.10010577194580632</v>
      </c>
      <c r="G56" s="4">
        <v>1.6330408676996568E-2</v>
      </c>
      <c r="H56" s="4">
        <v>1.7532452693635958E-2</v>
      </c>
    </row>
    <row r="57" spans="1:8" x14ac:dyDescent="0.2">
      <c r="A57" s="54">
        <v>43922</v>
      </c>
      <c r="B57" s="4">
        <v>0.15537375347169718</v>
      </c>
      <c r="C57" s="4">
        <v>0.10880114070954275</v>
      </c>
      <c r="D57" s="4">
        <v>0.22727819735111146</v>
      </c>
      <c r="E57" s="4">
        <v>0.49213742866018795</v>
      </c>
      <c r="F57" s="4">
        <v>0.51653752096458072</v>
      </c>
      <c r="G57" s="4">
        <v>6.2673117415413759E-2</v>
      </c>
      <c r="H57" s="4">
        <v>0.1181092037283622</v>
      </c>
    </row>
    <row r="58" spans="1:8" x14ac:dyDescent="0.2">
      <c r="A58" s="54">
        <v>43952</v>
      </c>
      <c r="B58" s="4">
        <v>8.2164721484130607E-2</v>
      </c>
      <c r="C58" s="4">
        <v>0.21465718728569405</v>
      </c>
      <c r="D58" s="4">
        <v>9.9555411573016186E-2</v>
      </c>
      <c r="E58" s="4">
        <v>6.7938766335170681E-2</v>
      </c>
      <c r="F58" s="4">
        <v>0.1985007106976476</v>
      </c>
      <c r="G58" s="4">
        <v>2.0378742973544754E-2</v>
      </c>
      <c r="H58" s="4">
        <v>-2.8580444988731801E-4</v>
      </c>
    </row>
    <row r="59" spans="1:8" x14ac:dyDescent="0.2">
      <c r="A59" s="54">
        <v>43983</v>
      </c>
      <c r="B59" s="4">
        <v>0.15049222872477344</v>
      </c>
      <c r="C59" s="4">
        <v>7.0108753152551648E-2</v>
      </c>
      <c r="D59" s="4">
        <v>8.79653043309837E-3</v>
      </c>
      <c r="E59" s="4">
        <v>0.29318566467065871</v>
      </c>
      <c r="F59" s="4">
        <v>0.25257327399165919</v>
      </c>
      <c r="G59" s="4">
        <v>-1.7051926298375115E-2</v>
      </c>
      <c r="H59" s="4">
        <v>8.4125502286278048E-2</v>
      </c>
    </row>
    <row r="60" spans="1:8" x14ac:dyDescent="0.2">
      <c r="A60" s="54">
        <v>44013</v>
      </c>
      <c r="B60" s="4">
        <v>0.16513161220494005</v>
      </c>
      <c r="C60" s="4">
        <v>0.11811681246889648</v>
      </c>
      <c r="D60" s="4">
        <v>0.1171444496410307</v>
      </c>
      <c r="E60" s="4">
        <v>0.32501088177519533</v>
      </c>
      <c r="F60" s="4">
        <v>7.8803189058535311E-2</v>
      </c>
      <c r="G60" s="4">
        <v>7.3612353237153469E-2</v>
      </c>
      <c r="H60" s="4">
        <v>7.4367078346291055E-2</v>
      </c>
    </row>
    <row r="61" spans="1:8" x14ac:dyDescent="0.2">
      <c r="A61" s="54">
        <v>44044</v>
      </c>
      <c r="B61" s="4">
        <v>0.21437980285165212</v>
      </c>
      <c r="C61" s="4">
        <v>0.25999187118807915</v>
      </c>
      <c r="D61" s="4">
        <v>0.15583243707046515</v>
      </c>
      <c r="E61" s="4">
        <v>0.74145207116631495</v>
      </c>
      <c r="F61" s="4">
        <v>4.1425824218749963E-2</v>
      </c>
      <c r="G61" s="4">
        <v>7.0278649472137272E-2</v>
      </c>
      <c r="H61" s="4">
        <v>8.3210588659685461E-2</v>
      </c>
    </row>
    <row r="62" spans="1:8" x14ac:dyDescent="0.2">
      <c r="A62" s="54">
        <v>44075</v>
      </c>
      <c r="B62" s="4">
        <v>-6.0926114270060762E-2</v>
      </c>
      <c r="C62" s="4">
        <v>-5.6226311723983416E-2</v>
      </c>
      <c r="D62" s="4">
        <v>-3.5709415318850753E-2</v>
      </c>
      <c r="E62" s="4">
        <v>-0.16053941017062157</v>
      </c>
      <c r="F62" s="4">
        <v>-8.7582772403328832E-2</v>
      </c>
      <c r="G62" s="4">
        <v>-3.1352384152881713E-3</v>
      </c>
      <c r="H62" s="4">
        <v>-2.5511764580073072E-2</v>
      </c>
    </row>
    <row r="63" spans="1:8" ht="18.75" x14ac:dyDescent="0.25">
      <c r="B63" s="28" t="s">
        <v>0</v>
      </c>
      <c r="C63" s="29" t="s">
        <v>3</v>
      </c>
      <c r="D63" s="30" t="s">
        <v>4</v>
      </c>
      <c r="E63" s="31" t="s">
        <v>5</v>
      </c>
      <c r="F63" s="32" t="s">
        <v>6</v>
      </c>
      <c r="G63" s="33" t="s">
        <v>7</v>
      </c>
      <c r="H63" s="34" t="s">
        <v>8</v>
      </c>
    </row>
    <row r="64" spans="1:8" x14ac:dyDescent="0.2">
      <c r="A64" s="55" t="s">
        <v>35</v>
      </c>
      <c r="B64" s="82">
        <f>AVERAGE(B3:B62)</f>
        <v>2.9930354626241926E-2</v>
      </c>
      <c r="C64" s="82">
        <f t="shared" ref="C64:H64" si="0">AVERAGE(C3:C62)</f>
        <v>5.9951312040013312E-2</v>
      </c>
      <c r="D64" s="82">
        <f t="shared" si="0"/>
        <v>2.2321152755455383E-2</v>
      </c>
      <c r="E64" s="82">
        <f t="shared" si="0"/>
        <v>5.0823580335331672E-2</v>
      </c>
      <c r="F64" s="82">
        <f t="shared" si="0"/>
        <v>6.4793627375207802E-2</v>
      </c>
      <c r="G64" s="82">
        <f t="shared" si="0"/>
        <v>1.7483271128842664E-2</v>
      </c>
      <c r="H64" s="82">
        <f t="shared" si="0"/>
        <v>3.2575809145037965E-2</v>
      </c>
    </row>
    <row r="65" spans="1:27" x14ac:dyDescent="0.2">
      <c r="A65" s="55" t="s">
        <v>21</v>
      </c>
      <c r="B65" s="82">
        <f>STDEV(B3:B62)</f>
        <v>8.6331711500604688E-2</v>
      </c>
      <c r="C65" s="82">
        <f t="shared" ref="C65:H65" si="1">STDEV(C3:C62)</f>
        <v>0.12830891043055004</v>
      </c>
      <c r="D65" s="82">
        <f t="shared" si="1"/>
        <v>8.0511213422176639E-2</v>
      </c>
      <c r="E65" s="82">
        <f t="shared" si="1"/>
        <v>0.18624884845639386</v>
      </c>
      <c r="F65" s="82">
        <f t="shared" si="1"/>
        <v>0.1316392162476161</v>
      </c>
      <c r="G65" s="82">
        <f t="shared" si="1"/>
        <v>5.0579286073751256E-2</v>
      </c>
      <c r="H65" s="82">
        <f t="shared" si="1"/>
        <v>0.10757945721239133</v>
      </c>
    </row>
    <row r="66" spans="1:27" x14ac:dyDescent="0.2">
      <c r="A66" s="55" t="s">
        <v>31</v>
      </c>
      <c r="B66" s="82">
        <v>1.1223564453789279E-2</v>
      </c>
    </row>
    <row r="75" spans="1:27" ht="29.25" x14ac:dyDescent="0.4">
      <c r="J75" s="70" t="s">
        <v>75</v>
      </c>
      <c r="N75" s="53" t="s">
        <v>22</v>
      </c>
      <c r="Y75" s="57" t="s">
        <v>68</v>
      </c>
      <c r="Z75" s="57" t="s">
        <v>21</v>
      </c>
      <c r="AA75" s="57" t="s">
        <v>34</v>
      </c>
    </row>
    <row r="76" spans="1:27" ht="18.75" x14ac:dyDescent="0.25">
      <c r="M76" s="35"/>
      <c r="N76" s="28" t="s">
        <v>0</v>
      </c>
      <c r="O76" s="29" t="s">
        <v>3</v>
      </c>
      <c r="P76" s="30" t="s">
        <v>4</v>
      </c>
      <c r="Q76" s="31" t="s">
        <v>5</v>
      </c>
      <c r="R76" s="32" t="s">
        <v>6</v>
      </c>
      <c r="S76" s="33" t="s">
        <v>7</v>
      </c>
      <c r="T76" s="34" t="s">
        <v>8</v>
      </c>
      <c r="Y76" s="84">
        <v>1</v>
      </c>
      <c r="Z76" s="85">
        <v>0</v>
      </c>
      <c r="AA76" s="85">
        <v>1.1223564453789279E-2</v>
      </c>
    </row>
    <row r="77" spans="1:27" ht="18.75" x14ac:dyDescent="0.25">
      <c r="M77" s="28" t="s">
        <v>0</v>
      </c>
      <c r="N77" s="52">
        <v>1</v>
      </c>
      <c r="O77" s="36">
        <v>0.55739382594904863</v>
      </c>
      <c r="P77" s="36">
        <v>0.54231802403011087</v>
      </c>
      <c r="Q77" s="36">
        <v>0.47112221353852901</v>
      </c>
      <c r="R77" s="36">
        <v>0.33290839461478172</v>
      </c>
      <c r="S77" s="36">
        <v>0.45007977927343329</v>
      </c>
      <c r="T77" s="37">
        <v>0.35503824479702084</v>
      </c>
      <c r="V77" s="76"/>
      <c r="X77" s="3"/>
      <c r="Y77" s="86">
        <v>0</v>
      </c>
      <c r="Z77" s="85">
        <v>0.18266660081929073</v>
      </c>
      <c r="AA77" s="85">
        <v>0.11089068945238323</v>
      </c>
    </row>
    <row r="78" spans="1:27" ht="23.25" x14ac:dyDescent="0.3">
      <c r="J78" s="64" t="s">
        <v>30</v>
      </c>
      <c r="K78" s="66">
        <f>SUMPRODUCT(B64:H64,N101:T101)</f>
        <v>0.1108746187554483</v>
      </c>
      <c r="M78" s="29" t="s">
        <v>3</v>
      </c>
      <c r="N78" s="36">
        <v>0.55739382594904863</v>
      </c>
      <c r="O78" s="52">
        <v>1</v>
      </c>
      <c r="P78" s="36">
        <v>0.361995271960172</v>
      </c>
      <c r="Q78" s="36">
        <v>0.23298256143905507</v>
      </c>
      <c r="R78" s="36">
        <v>0.19304885799447899</v>
      </c>
      <c r="S78" s="36">
        <v>0.29638343135650458</v>
      </c>
      <c r="T78" s="37">
        <v>0.48083507570268613</v>
      </c>
      <c r="X78" s="3"/>
      <c r="Y78" s="87">
        <v>-1</v>
      </c>
      <c r="Z78" s="85">
        <v>0.36533320163858146</v>
      </c>
      <c r="AA78" s="85">
        <v>0.21055781445097718</v>
      </c>
    </row>
    <row r="79" spans="1:27" ht="18.75" x14ac:dyDescent="0.25">
      <c r="K79" s="6"/>
      <c r="M79" s="30" t="s">
        <v>4</v>
      </c>
      <c r="N79" s="36">
        <v>0.54231802403011087</v>
      </c>
      <c r="O79" s="36">
        <v>0.361995271960172</v>
      </c>
      <c r="P79" s="52">
        <v>1</v>
      </c>
      <c r="Q79" s="36">
        <v>0.3436883061078031</v>
      </c>
      <c r="R79" s="36">
        <v>0.45371289329753972</v>
      </c>
      <c r="S79" s="36">
        <v>0.29246523467921659</v>
      </c>
      <c r="T79" s="37">
        <v>0.49430234335171519</v>
      </c>
      <c r="X79" s="3"/>
    </row>
    <row r="80" spans="1:27" ht="18.75" x14ac:dyDescent="0.25">
      <c r="K80" s="6"/>
      <c r="M80" s="31" t="s">
        <v>5</v>
      </c>
      <c r="N80" s="36">
        <v>0.47112221353852901</v>
      </c>
      <c r="O80" s="36">
        <v>0.23298256143905507</v>
      </c>
      <c r="P80" s="36">
        <v>0.3436883061078031</v>
      </c>
      <c r="Q80" s="52">
        <v>1</v>
      </c>
      <c r="R80" s="36">
        <v>0.33072417815031069</v>
      </c>
      <c r="S80" s="36">
        <v>0.20120318517486194</v>
      </c>
      <c r="T80" s="37">
        <v>0.19654745413643177</v>
      </c>
      <c r="X80" s="3"/>
    </row>
    <row r="81" spans="10:27" ht="23.25" x14ac:dyDescent="0.3">
      <c r="J81" s="64" t="s">
        <v>32</v>
      </c>
      <c r="K81" s="107">
        <f>(K78-B66)/U98</f>
        <v>0.54562326564087782</v>
      </c>
      <c r="M81" s="32" t="s">
        <v>6</v>
      </c>
      <c r="N81" s="36">
        <v>0.33290839461478172</v>
      </c>
      <c r="O81" s="36">
        <v>0.19304885799447899</v>
      </c>
      <c r="P81" s="36">
        <v>0.45371289329753972</v>
      </c>
      <c r="Q81" s="36">
        <v>0.33072417815031069</v>
      </c>
      <c r="R81" s="52">
        <v>1</v>
      </c>
      <c r="S81" s="36">
        <v>0.25948673728757138</v>
      </c>
      <c r="T81" s="37">
        <v>0.31999324946508967</v>
      </c>
    </row>
    <row r="82" spans="10:27" ht="23.25" x14ac:dyDescent="0.3">
      <c r="K82" s="6"/>
      <c r="M82" s="33" t="s">
        <v>7</v>
      </c>
      <c r="N82" s="36">
        <v>0.45007977927343329</v>
      </c>
      <c r="O82" s="36">
        <v>0.29638343135650458</v>
      </c>
      <c r="P82" s="36">
        <v>0.29246523467921659</v>
      </c>
      <c r="Q82" s="36">
        <v>0.20120318517486194</v>
      </c>
      <c r="R82" s="36">
        <v>0.25948673728757138</v>
      </c>
      <c r="S82" s="52">
        <v>1</v>
      </c>
      <c r="T82" s="37">
        <v>0.20511729889636418</v>
      </c>
      <c r="W82" s="57" t="s">
        <v>71</v>
      </c>
      <c r="Y82" s="103" t="s">
        <v>70</v>
      </c>
      <c r="Z82" s="78"/>
    </row>
    <row r="83" spans="10:27" ht="18.75" x14ac:dyDescent="0.25">
      <c r="K83" s="6"/>
      <c r="M83" s="34" t="s">
        <v>8</v>
      </c>
      <c r="N83" s="39">
        <v>0.35503824479702084</v>
      </c>
      <c r="O83" s="40">
        <v>0.48083507570268613</v>
      </c>
      <c r="P83" s="40">
        <v>0.49430234335171519</v>
      </c>
      <c r="Q83" s="40">
        <v>0.19654745413643177</v>
      </c>
      <c r="R83" s="40">
        <v>0.31999324946508967</v>
      </c>
      <c r="S83" s="40">
        <v>0.20511729889636418</v>
      </c>
      <c r="T83" s="52">
        <v>1</v>
      </c>
      <c r="V83" s="57" t="s">
        <v>67</v>
      </c>
      <c r="W83" s="77">
        <v>0.54562326678447903</v>
      </c>
      <c r="Y83" s="57" t="s">
        <v>68</v>
      </c>
      <c r="Z83" s="57" t="s">
        <v>21</v>
      </c>
      <c r="AA83" s="57" t="s">
        <v>34</v>
      </c>
    </row>
    <row r="84" spans="10:27" x14ac:dyDescent="0.2">
      <c r="K84" s="6"/>
      <c r="V84" s="57" t="s">
        <v>68</v>
      </c>
      <c r="W84" s="77">
        <v>-1</v>
      </c>
      <c r="Y84" s="78"/>
      <c r="Z84" s="79">
        <f>W86</f>
        <v>0.36527421236193419</v>
      </c>
      <c r="AA84" s="79">
        <f>W85</f>
        <v>0.21052567305710732</v>
      </c>
    </row>
    <row r="85" spans="10:27" x14ac:dyDescent="0.2">
      <c r="K85" s="6"/>
      <c r="V85" s="57" t="s">
        <v>69</v>
      </c>
      <c r="W85" s="77">
        <f>W84*B66+(1-W84)*K78</f>
        <v>0.21052567305710732</v>
      </c>
      <c r="Y85" s="88">
        <v>1</v>
      </c>
      <c r="Z85" s="81">
        <f t="dataTable" ref="Z85:AA105" dt2D="0" dtr="0" r1="W84"/>
        <v>0</v>
      </c>
      <c r="AA85" s="81">
        <v>1.1223564453789279E-2</v>
      </c>
    </row>
    <row r="86" spans="10:27" ht="25.5" x14ac:dyDescent="0.35">
      <c r="K86" s="6"/>
      <c r="N86" s="53" t="s">
        <v>24</v>
      </c>
      <c r="V86" s="57" t="s">
        <v>21</v>
      </c>
      <c r="W86" s="77">
        <f>(1-W84)*U98</f>
        <v>0.36527421236193419</v>
      </c>
      <c r="Y86" s="89">
        <v>0.9</v>
      </c>
      <c r="Z86" s="79">
        <v>1.8263710618096705E-2</v>
      </c>
      <c r="AA86" s="79">
        <v>2.118866988395518E-2</v>
      </c>
    </row>
    <row r="87" spans="10:27" ht="23.25" x14ac:dyDescent="0.3">
      <c r="J87" s="64" t="s">
        <v>27</v>
      </c>
      <c r="K87" s="67"/>
      <c r="M87" s="35"/>
      <c r="N87" s="28" t="s">
        <v>0</v>
      </c>
      <c r="O87" s="29" t="s">
        <v>3</v>
      </c>
      <c r="P87" s="30" t="s">
        <v>4</v>
      </c>
      <c r="Q87" s="31" t="s">
        <v>5</v>
      </c>
      <c r="R87" s="32" t="s">
        <v>6</v>
      </c>
      <c r="S87" s="33" t="s">
        <v>7</v>
      </c>
      <c r="T87" s="34" t="s">
        <v>8</v>
      </c>
      <c r="Y87" s="89">
        <v>0.8</v>
      </c>
      <c r="Z87" s="79">
        <v>3.6527421236193409E-2</v>
      </c>
      <c r="AA87" s="79">
        <v>3.1153775314121078E-2</v>
      </c>
    </row>
    <row r="88" spans="10:27" ht="18.75" x14ac:dyDescent="0.25">
      <c r="J88" s="51" t="s">
        <v>0</v>
      </c>
      <c r="K88" s="68">
        <v>-0.28560440609756726</v>
      </c>
      <c r="M88" s="28" t="s">
        <v>0</v>
      </c>
      <c r="N88" s="52">
        <f>VARP('Portfolio Analysis'!$B$3:$B$62)</f>
        <v>7.3289450037799138E-3</v>
      </c>
      <c r="O88" s="36">
        <v>6.0714172885158509E-3</v>
      </c>
      <c r="P88" s="36">
        <v>3.706649512892493E-3</v>
      </c>
      <c r="Q88" s="36">
        <v>7.4490054170219091E-3</v>
      </c>
      <c r="R88" s="36">
        <v>3.7203272768305947E-3</v>
      </c>
      <c r="S88" s="36">
        <v>1.9325614352704761E-3</v>
      </c>
      <c r="T88" s="37">
        <v>3.2424672527116482E-3</v>
      </c>
      <c r="Y88" s="89">
        <v>0.7</v>
      </c>
      <c r="Z88" s="79">
        <v>5.4791131854290138E-2</v>
      </c>
      <c r="AA88" s="79">
        <v>4.111888074428699E-2</v>
      </c>
    </row>
    <row r="89" spans="10:27" ht="18.75" x14ac:dyDescent="0.25">
      <c r="J89" s="41" t="s">
        <v>3</v>
      </c>
      <c r="K89" s="68">
        <v>1.0744166223219613</v>
      </c>
      <c r="M89" s="29" t="s">
        <v>3</v>
      </c>
      <c r="N89" s="36">
        <v>6.0714172885158509E-3</v>
      </c>
      <c r="O89" s="52">
        <f>VARP('Portfolio Analysis'!$C$3:$C$62)</f>
        <v>1.6188790220943661E-2</v>
      </c>
      <c r="P89" s="36">
        <v>3.6771965899048934E-3</v>
      </c>
      <c r="Q89" s="36">
        <v>5.4748798185199534E-3</v>
      </c>
      <c r="R89" s="36">
        <v>3.2063439135852165E-3</v>
      </c>
      <c r="S89" s="36">
        <v>1.8914035291605529E-3</v>
      </c>
      <c r="T89" s="37">
        <v>6.526540959142047E-3</v>
      </c>
      <c r="Y89" s="89">
        <v>0.6</v>
      </c>
      <c r="Z89" s="79">
        <v>7.3054842472386847E-2</v>
      </c>
      <c r="AA89" s="79">
        <v>5.1083986174452894E-2</v>
      </c>
    </row>
    <row r="90" spans="10:27" ht="18.75" x14ac:dyDescent="0.25">
      <c r="J90" s="42" t="s">
        <v>4</v>
      </c>
      <c r="K90" s="68">
        <v>-0.67965130156250797</v>
      </c>
      <c r="M90" s="30" t="s">
        <v>4</v>
      </c>
      <c r="N90" s="36">
        <v>3.706649512892493E-3</v>
      </c>
      <c r="O90" s="36">
        <v>3.6771965899048934E-3</v>
      </c>
      <c r="P90" s="52">
        <f>VARP('Portfolio Analysis'!$D$3:$D$62)</f>
        <v>6.3740212285994221E-3</v>
      </c>
      <c r="Q90" s="36">
        <v>5.0677535356855648E-3</v>
      </c>
      <c r="R90" s="36">
        <v>4.7285016210228828E-3</v>
      </c>
      <c r="S90" s="36">
        <v>1.1711272257051244E-3</v>
      </c>
      <c r="T90" s="37">
        <v>4.2099714578468887E-3</v>
      </c>
      <c r="Y90" s="89">
        <v>0.5</v>
      </c>
      <c r="Z90" s="79">
        <v>9.1318553090483548E-2</v>
      </c>
      <c r="AA90" s="79">
        <v>6.1049091604618785E-2</v>
      </c>
    </row>
    <row r="91" spans="10:27" ht="18.75" x14ac:dyDescent="0.25">
      <c r="J91" s="43" t="s">
        <v>5</v>
      </c>
      <c r="K91" s="68">
        <v>0.1516824238480374</v>
      </c>
      <c r="M91" s="31" t="s">
        <v>5</v>
      </c>
      <c r="N91" s="36">
        <v>7.4490054170219091E-3</v>
      </c>
      <c r="O91" s="36">
        <v>5.4748798185199534E-3</v>
      </c>
      <c r="P91" s="36">
        <v>5.0677535356855648E-3</v>
      </c>
      <c r="Q91" s="52">
        <f>VARP('Portfolio Analysis'!$E$3:$E$62)</f>
        <v>3.4110489658810549E-2</v>
      </c>
      <c r="R91" s="36">
        <v>7.9734374451286612E-3</v>
      </c>
      <c r="S91" s="36">
        <v>1.8638111439620985E-3</v>
      </c>
      <c r="T91" s="37">
        <v>3.8724973484914704E-3</v>
      </c>
      <c r="Y91" s="89">
        <v>0.4</v>
      </c>
      <c r="Z91" s="79">
        <v>0.10958226370858025</v>
      </c>
      <c r="AA91" s="79">
        <v>7.1014197034784676E-2</v>
      </c>
    </row>
    <row r="92" spans="10:27" ht="18.75" x14ac:dyDescent="0.25">
      <c r="J92" s="44" t="s">
        <v>6</v>
      </c>
      <c r="K92" s="68">
        <v>1.0817509454872478</v>
      </c>
      <c r="M92" s="32" t="s">
        <v>6</v>
      </c>
      <c r="N92" s="36">
        <v>3.7203272768305947E-3</v>
      </c>
      <c r="O92" s="36">
        <v>3.2063439135852165E-3</v>
      </c>
      <c r="P92" s="36">
        <v>4.7285016210228828E-3</v>
      </c>
      <c r="Q92" s="36">
        <v>7.9734374451286612E-3</v>
      </c>
      <c r="R92" s="52">
        <f>VARP('Portfolio Analysis'!$F$3:$F$62)</f>
        <v>1.7040068533381858E-2</v>
      </c>
      <c r="S92" s="36">
        <v>1.6989238359817734E-3</v>
      </c>
      <c r="T92" s="37">
        <v>4.4561131969647798E-3</v>
      </c>
      <c r="Y92" s="89">
        <v>0.3</v>
      </c>
      <c r="Z92" s="79">
        <v>0.12784597432667696</v>
      </c>
      <c r="AA92" s="79">
        <v>8.0979302464950581E-2</v>
      </c>
    </row>
    <row r="93" spans="10:27" ht="18.75" x14ac:dyDescent="0.25">
      <c r="J93" s="45" t="s">
        <v>7</v>
      </c>
      <c r="K93" s="68">
        <v>-0.23464889306180689</v>
      </c>
      <c r="M93" s="33" t="s">
        <v>7</v>
      </c>
      <c r="N93" s="36">
        <v>1.9325614352704761E-3</v>
      </c>
      <c r="O93" s="36">
        <v>1.8914035291605529E-3</v>
      </c>
      <c r="P93" s="36">
        <v>1.1711272257051244E-3</v>
      </c>
      <c r="Q93" s="36">
        <v>1.8638111439620985E-3</v>
      </c>
      <c r="R93" s="36">
        <v>1.6989238359817734E-3</v>
      </c>
      <c r="S93" s="52">
        <f>VARP('Portfolio Analysis'!$G$3:$G$62)</f>
        <v>2.5156264434015281E-3</v>
      </c>
      <c r="T93" s="37">
        <v>1.0975014275627268E-3</v>
      </c>
      <c r="Y93" s="89">
        <v>0.2</v>
      </c>
      <c r="Z93" s="79">
        <v>0.14610968494477369</v>
      </c>
      <c r="AA93" s="79">
        <v>9.09444078951165E-2</v>
      </c>
    </row>
    <row r="94" spans="10:27" ht="18.75" x14ac:dyDescent="0.25">
      <c r="J94" s="46" t="s">
        <v>8</v>
      </c>
      <c r="K94" s="68">
        <v>-0.10794534821388431</v>
      </c>
      <c r="M94" s="34" t="s">
        <v>8</v>
      </c>
      <c r="N94" s="40">
        <v>3.2424672527116482E-3</v>
      </c>
      <c r="O94" s="40">
        <v>6.526540959142047E-3</v>
      </c>
      <c r="P94" s="40">
        <v>4.2099714578468887E-3</v>
      </c>
      <c r="Q94" s="40">
        <v>3.8724973484914704E-3</v>
      </c>
      <c r="R94" s="40">
        <v>4.4561131969647798E-3</v>
      </c>
      <c r="S94" s="40">
        <v>1.0975014275627268E-3</v>
      </c>
      <c r="T94" s="52">
        <f>VARP('Portfolio Analysis'!$H$3:$H$62)</f>
        <v>1.1380450620544191E-2</v>
      </c>
      <c r="U94" s="17" t="s">
        <v>26</v>
      </c>
      <c r="Y94" s="89">
        <v>0.1</v>
      </c>
      <c r="Z94" s="79">
        <v>0.16437339556287039</v>
      </c>
      <c r="AA94" s="79">
        <v>0.1009095133252824</v>
      </c>
    </row>
    <row r="95" spans="10:27" ht="18.75" x14ac:dyDescent="0.25">
      <c r="J95" s="59" t="s">
        <v>23</v>
      </c>
      <c r="K95" s="69">
        <f>SUM(K88:K94)</f>
        <v>1.0000000427214799</v>
      </c>
      <c r="M95" s="63" t="s">
        <v>25</v>
      </c>
      <c r="N95" s="61">
        <f>N101*SUMPRODUCT(K88:K94,N88:N94)</f>
        <v>-1.7883667085143379E-3</v>
      </c>
      <c r="O95" s="61">
        <f>O101*SUMPRODUCT(K88:K94,O88:O94)</f>
        <v>1.7524652072751504E-2</v>
      </c>
      <c r="P95" s="61">
        <f>P101*SUMPRODUCT(K88:K94,P88:P94)</f>
        <v>-2.5246283612161114E-3</v>
      </c>
      <c r="Q95" s="61">
        <f>Q101*SUMPRODUCT(K88:K94,Q88:Q94)</f>
        <v>2.0104600914279238E-3</v>
      </c>
      <c r="R95" s="61">
        <f>R101*SUMPRODUCT(K88:K94,R88:R94)</f>
        <v>1.9397469361190928E-2</v>
      </c>
      <c r="S95" s="61">
        <f>S101*SUMPRODUCT(K88:K94,S88:S94)</f>
        <v>-4.9182640540778168E-4</v>
      </c>
      <c r="T95" s="61">
        <f>T101*SUMPRODUCT(K88:K94,T88:T94)</f>
        <v>-7.7144749607427365E-4</v>
      </c>
      <c r="U95" s="58">
        <f>SUM(N95:T95)</f>
        <v>3.3356312554157851E-2</v>
      </c>
      <c r="Y95" s="88">
        <v>0</v>
      </c>
      <c r="Z95" s="81">
        <v>0.1826371061809671</v>
      </c>
      <c r="AA95" s="81">
        <v>0.1108746187554483</v>
      </c>
    </row>
    <row r="96" spans="10:27" x14ac:dyDescent="0.2">
      <c r="Y96" s="89">
        <v>-0.1</v>
      </c>
      <c r="Z96" s="79">
        <v>0.20090081679906382</v>
      </c>
      <c r="AA96" s="79">
        <v>0.1208397241856142</v>
      </c>
    </row>
    <row r="97" spans="10:27" ht="18.75" x14ac:dyDescent="0.25">
      <c r="U97" s="17" t="s">
        <v>28</v>
      </c>
      <c r="Y97" s="89">
        <v>-0.2</v>
      </c>
      <c r="Z97" s="79">
        <v>0.2191645274171605</v>
      </c>
      <c r="AA97" s="79">
        <v>0.13080482961578008</v>
      </c>
    </row>
    <row r="98" spans="10:27" ht="18.75" x14ac:dyDescent="0.25">
      <c r="M98" s="49"/>
      <c r="N98" s="47"/>
      <c r="O98" s="47"/>
      <c r="P98" s="47"/>
      <c r="Q98" s="47"/>
      <c r="R98" s="47"/>
      <c r="S98" s="47"/>
      <c r="T98" s="47"/>
      <c r="U98" s="1">
        <f>SQRT(U95)</f>
        <v>0.1826371061809671</v>
      </c>
      <c r="Y98" s="89">
        <v>-0.3</v>
      </c>
      <c r="Z98" s="79">
        <v>0.23742823803525723</v>
      </c>
      <c r="AA98" s="79">
        <v>0.14076993504594601</v>
      </c>
    </row>
    <row r="99" spans="10:27" x14ac:dyDescent="0.2">
      <c r="U99" t="s">
        <v>29</v>
      </c>
      <c r="Y99" s="89">
        <v>-0.4</v>
      </c>
      <c r="Z99" s="79">
        <v>0.25569194865335393</v>
      </c>
      <c r="AA99" s="79">
        <v>0.15073504047611189</v>
      </c>
    </row>
    <row r="100" spans="10:27" x14ac:dyDescent="0.2">
      <c r="Y100" s="89">
        <v>-0.5</v>
      </c>
      <c r="Z100" s="79">
        <v>0.27395565927145066</v>
      </c>
      <c r="AA100" s="79">
        <v>0.16070014590627779</v>
      </c>
    </row>
    <row r="101" spans="10:27" ht="21" x14ac:dyDescent="0.3">
      <c r="J101" s="105" t="s">
        <v>60</v>
      </c>
      <c r="L101" s="60" t="s">
        <v>27</v>
      </c>
      <c r="M101" s="50"/>
      <c r="N101" s="68">
        <f>K88</f>
        <v>-0.28560440609756726</v>
      </c>
      <c r="O101" s="61">
        <f>K89</f>
        <v>1.0744166223219613</v>
      </c>
      <c r="P101" s="61">
        <f>K90</f>
        <v>-0.67965130156250797</v>
      </c>
      <c r="Q101" s="61">
        <f>K91</f>
        <v>0.1516824238480374</v>
      </c>
      <c r="R101" s="61">
        <f>K92</f>
        <v>1.0817509454872478</v>
      </c>
      <c r="S101" s="61">
        <f>K93</f>
        <v>-0.23464889306180689</v>
      </c>
      <c r="T101" s="61">
        <f>K94</f>
        <v>-0.10794534821388431</v>
      </c>
      <c r="Y101" s="89">
        <v>-0.6</v>
      </c>
      <c r="Z101" s="79">
        <v>0.29221936988954739</v>
      </c>
      <c r="AA101" s="79">
        <v>0.17066525133644372</v>
      </c>
    </row>
    <row r="102" spans="10:27" ht="21" x14ac:dyDescent="0.3">
      <c r="J102" s="106" t="s">
        <v>61</v>
      </c>
      <c r="Y102" s="89">
        <v>-0.7</v>
      </c>
      <c r="Z102" s="79">
        <v>0.31048308050764406</v>
      </c>
      <c r="AA102" s="79">
        <v>0.1806303567666096</v>
      </c>
    </row>
    <row r="103" spans="10:27" ht="23.25" x14ac:dyDescent="0.3">
      <c r="M103" s="62"/>
      <c r="T103" s="103" t="s">
        <v>60</v>
      </c>
      <c r="U103" s="50"/>
      <c r="V103" s="78"/>
      <c r="Y103" s="89">
        <v>-0.8</v>
      </c>
      <c r="Z103" s="79">
        <v>0.32874679112574079</v>
      </c>
      <c r="AA103" s="79">
        <v>0.19059546219677553</v>
      </c>
    </row>
    <row r="104" spans="10:27" ht="18.75" x14ac:dyDescent="0.25">
      <c r="J104" s="48" t="s">
        <v>37</v>
      </c>
      <c r="T104" s="73" t="s">
        <v>36</v>
      </c>
      <c r="U104" s="57" t="s">
        <v>34</v>
      </c>
      <c r="V104" s="57" t="s">
        <v>21</v>
      </c>
      <c r="Y104" s="89">
        <v>-0.9</v>
      </c>
      <c r="Z104" s="79">
        <v>0.34701050174383746</v>
      </c>
      <c r="AA104" s="79">
        <v>0.20056056762694138</v>
      </c>
    </row>
    <row r="105" spans="10:27" ht="18.75" x14ac:dyDescent="0.25">
      <c r="J105" s="51" t="s">
        <v>0</v>
      </c>
      <c r="K105" s="68">
        <v>8.8137352467351651E-4</v>
      </c>
      <c r="Q105" s="91" t="s">
        <v>57</v>
      </c>
      <c r="R105" s="92"/>
      <c r="S105" s="50"/>
      <c r="T105" s="72">
        <v>1</v>
      </c>
      <c r="U105" s="27">
        <v>1.7483269237890571E-2</v>
      </c>
      <c r="V105" s="27">
        <v>4.6924563199642097E-2</v>
      </c>
      <c r="Y105" s="88">
        <v>-1</v>
      </c>
      <c r="Z105" s="81">
        <v>0.36527421236193419</v>
      </c>
      <c r="AA105" s="81">
        <v>0.21052567305710732</v>
      </c>
    </row>
    <row r="106" spans="10:27" ht="18.75" x14ac:dyDescent="0.25">
      <c r="J106" s="41" t="s">
        <v>3</v>
      </c>
      <c r="K106" s="68">
        <v>-2.3998542202664484E-2</v>
      </c>
      <c r="T106" s="72">
        <v>2</v>
      </c>
      <c r="U106" s="27">
        <f t="shared" ref="U106:U123" si="2">U105+$R$133</f>
        <v>1.9973288087223057E-2</v>
      </c>
      <c r="V106" s="27">
        <v>4.7103057620490232E-2</v>
      </c>
    </row>
    <row r="107" spans="10:27" ht="18.75" x14ac:dyDescent="0.25">
      <c r="J107" s="42" t="s">
        <v>4</v>
      </c>
      <c r="K107" s="68">
        <v>0.1832686523147779</v>
      </c>
      <c r="T107" s="72">
        <v>3</v>
      </c>
      <c r="U107" s="27">
        <f t="shared" si="2"/>
        <v>2.2463306936555544E-2</v>
      </c>
      <c r="V107" s="27">
        <v>4.7780143088639773E-2</v>
      </c>
    </row>
    <row r="108" spans="10:27" ht="18.75" x14ac:dyDescent="0.25">
      <c r="J108" s="43" t="s">
        <v>5</v>
      </c>
      <c r="K108" s="68">
        <v>-8.0680859907494677E-3</v>
      </c>
      <c r="T108" s="72">
        <v>4</v>
      </c>
      <c r="U108" s="27">
        <f t="shared" si="2"/>
        <v>2.495332578588803E-2</v>
      </c>
      <c r="V108" s="27">
        <v>4.8859273323652835E-2</v>
      </c>
    </row>
    <row r="109" spans="10:27" ht="18.75" x14ac:dyDescent="0.25">
      <c r="J109" s="44" t="s">
        <v>6</v>
      </c>
      <c r="K109" s="68">
        <v>-1.3850134344625354E-2</v>
      </c>
      <c r="T109" s="72">
        <v>5</v>
      </c>
      <c r="U109" s="27">
        <f t="shared" si="2"/>
        <v>2.7443344635220517E-2</v>
      </c>
      <c r="V109" s="27">
        <v>5.0359131832814631E-2</v>
      </c>
    </row>
    <row r="110" spans="10:27" ht="18.75" x14ac:dyDescent="0.25">
      <c r="J110" s="45" t="s">
        <v>7</v>
      </c>
      <c r="K110" s="68">
        <v>0.79247329509070763</v>
      </c>
      <c r="T110" s="72">
        <v>6</v>
      </c>
      <c r="U110" s="27">
        <f t="shared" si="2"/>
        <v>2.9933363484553003E-2</v>
      </c>
      <c r="V110" s="27">
        <v>5.2259595582718171E-2</v>
      </c>
    </row>
    <row r="111" spans="10:27" ht="18.75" x14ac:dyDescent="0.25">
      <c r="J111" s="46" t="s">
        <v>8</v>
      </c>
      <c r="K111" s="68">
        <v>6.929344084958132E-2</v>
      </c>
      <c r="T111" s="72">
        <v>7</v>
      </c>
      <c r="U111" s="27">
        <f t="shared" si="2"/>
        <v>3.2423382333885489E-2</v>
      </c>
      <c r="V111" s="71">
        <v>5.4504046465616129E-2</v>
      </c>
    </row>
    <row r="112" spans="10:27" ht="18.75" x14ac:dyDescent="0.25">
      <c r="J112" s="59" t="s">
        <v>23</v>
      </c>
      <c r="K112" s="69">
        <f>SUM(K105:K111)</f>
        <v>0.99999999924170113</v>
      </c>
      <c r="T112" s="72">
        <v>8</v>
      </c>
      <c r="U112" s="27">
        <f t="shared" si="2"/>
        <v>3.4913401183217972E-2</v>
      </c>
      <c r="V112" s="27">
        <v>5.7051658377466667E-2</v>
      </c>
    </row>
    <row r="113" spans="10:30" x14ac:dyDescent="0.2">
      <c r="T113" s="72">
        <v>9</v>
      </c>
      <c r="U113" s="27">
        <f t="shared" si="2"/>
        <v>3.7403420032550455E-2</v>
      </c>
      <c r="V113" s="27">
        <v>5.9863999202970718E-2</v>
      </c>
    </row>
    <row r="114" spans="10:30" ht="18.75" x14ac:dyDescent="0.25">
      <c r="J114" s="48" t="s">
        <v>38</v>
      </c>
      <c r="T114" s="72">
        <v>10</v>
      </c>
      <c r="U114" s="27">
        <f t="shared" si="2"/>
        <v>3.9893438881882938E-2</v>
      </c>
      <c r="V114" s="27">
        <v>6.2922442747614341E-2</v>
      </c>
    </row>
    <row r="115" spans="10:30" ht="18.75" x14ac:dyDescent="0.25">
      <c r="J115" s="51" t="s">
        <v>0</v>
      </c>
      <c r="K115" s="68">
        <v>8.7558330444194646E-4</v>
      </c>
      <c r="T115" s="72">
        <v>11</v>
      </c>
      <c r="U115" s="27">
        <f t="shared" si="2"/>
        <v>4.2383457731215421E-2</v>
      </c>
      <c r="V115" s="27">
        <v>6.6208778007505992E-2</v>
      </c>
    </row>
    <row r="116" spans="10:30" ht="18.75" x14ac:dyDescent="0.25">
      <c r="J116" s="41" t="s">
        <v>3</v>
      </c>
      <c r="K116" s="68">
        <v>3.6476496543571403E-3</v>
      </c>
      <c r="T116" s="72">
        <v>12</v>
      </c>
      <c r="U116" s="27">
        <f t="shared" si="2"/>
        <v>4.4873476580547904E-2</v>
      </c>
      <c r="V116" s="27">
        <v>6.9698906809800287E-2</v>
      </c>
    </row>
    <row r="117" spans="10:30" ht="18.75" x14ac:dyDescent="0.25">
      <c r="J117" s="42" t="s">
        <v>4</v>
      </c>
      <c r="K117" s="68">
        <v>0.15757514629729366</v>
      </c>
      <c r="T117" s="72">
        <v>13</v>
      </c>
      <c r="U117" s="27">
        <f t="shared" si="2"/>
        <v>4.7363495429880387E-2</v>
      </c>
      <c r="V117" s="27">
        <v>7.333343183014944E-2</v>
      </c>
    </row>
    <row r="118" spans="10:30" ht="18.75" x14ac:dyDescent="0.25">
      <c r="J118" s="43" t="s">
        <v>5</v>
      </c>
      <c r="K118" s="68">
        <v>-4.6707870338618795E-3</v>
      </c>
      <c r="T118" s="72">
        <v>14</v>
      </c>
      <c r="U118" s="27">
        <f t="shared" si="2"/>
        <v>4.985351427921287E-2</v>
      </c>
      <c r="V118" s="27">
        <v>7.6789740791572303E-2</v>
      </c>
    </row>
    <row r="119" spans="10:30" ht="18.75" x14ac:dyDescent="0.25">
      <c r="J119" s="44" t="s">
        <v>6</v>
      </c>
      <c r="K119" s="68">
        <v>1.5544644130661745E-2</v>
      </c>
      <c r="T119" s="72">
        <v>15</v>
      </c>
      <c r="U119" s="27">
        <f t="shared" si="2"/>
        <v>5.2343533128545353E-2</v>
      </c>
      <c r="V119" s="27">
        <v>8.0580421260969731E-2</v>
      </c>
    </row>
    <row r="120" spans="10:30" ht="18.75" x14ac:dyDescent="0.25">
      <c r="J120" s="45" t="s">
        <v>7</v>
      </c>
      <c r="K120" s="68">
        <v>0.76195036898531188</v>
      </c>
      <c r="T120" s="72">
        <v>16</v>
      </c>
      <c r="U120" s="27">
        <f t="shared" si="2"/>
        <v>5.4833551977877835E-2</v>
      </c>
      <c r="V120" s="27">
        <v>8.4466944017914367E-2</v>
      </c>
    </row>
    <row r="121" spans="10:30" ht="18.75" x14ac:dyDescent="0.25">
      <c r="J121" s="46" t="s">
        <v>8</v>
      </c>
      <c r="K121" s="68">
        <v>6.5077388210211473E-2</v>
      </c>
      <c r="T121" s="72">
        <v>17</v>
      </c>
      <c r="U121" s="27">
        <f t="shared" si="2"/>
        <v>5.7323570827210318E-2</v>
      </c>
      <c r="V121" s="27">
        <v>8.8436166985375722E-2</v>
      </c>
    </row>
    <row r="122" spans="10:30" ht="18.75" x14ac:dyDescent="0.25">
      <c r="J122" s="59" t="s">
        <v>23</v>
      </c>
      <c r="K122" s="69">
        <f>SUM(K115:K121)</f>
        <v>0.99999999354841596</v>
      </c>
      <c r="T122" s="72">
        <v>18</v>
      </c>
      <c r="U122" s="27">
        <f t="shared" si="2"/>
        <v>5.9813589676542801E-2</v>
      </c>
      <c r="V122" s="27">
        <v>9.2464875952133596E-2</v>
      </c>
      <c r="Y122" s="57" t="s">
        <v>21</v>
      </c>
      <c r="Z122" s="57" t="s">
        <v>34</v>
      </c>
      <c r="AB122" s="49" t="s">
        <v>79</v>
      </c>
      <c r="AC122" s="67"/>
    </row>
    <row r="123" spans="10:30" ht="18.75" x14ac:dyDescent="0.25">
      <c r="T123" s="72">
        <v>19</v>
      </c>
      <c r="U123" s="27">
        <f t="shared" si="2"/>
        <v>6.2303608525875284E-2</v>
      </c>
      <c r="V123" s="27">
        <v>9.6564316973395792E-2</v>
      </c>
      <c r="X123" s="57" t="s">
        <v>72</v>
      </c>
      <c r="Y123" s="79">
        <v>0.28157910491983357</v>
      </c>
      <c r="Z123" s="79">
        <v>0.16364044419591689</v>
      </c>
      <c r="AB123" s="51" t="s">
        <v>0</v>
      </c>
      <c r="AC123" s="68">
        <v>-0.28560440609756726</v>
      </c>
      <c r="AD123" s="101">
        <f>AC123*Z129</f>
        <v>-22848.352487805379</v>
      </c>
    </row>
    <row r="124" spans="10:30" ht="18.75" x14ac:dyDescent="0.25">
      <c r="J124" s="48" t="s">
        <v>39</v>
      </c>
      <c r="Q124" s="91" t="s">
        <v>58</v>
      </c>
      <c r="R124" s="92"/>
      <c r="S124" s="50"/>
      <c r="T124" s="72">
        <v>20</v>
      </c>
      <c r="U124" s="27">
        <v>6.4793627375207802E-2</v>
      </c>
      <c r="V124" s="27">
        <v>0.10071993687075838</v>
      </c>
      <c r="X124" s="57" t="s">
        <v>73</v>
      </c>
      <c r="Y124" s="79">
        <v>0.42236865737975032</v>
      </c>
      <c r="Z124" s="79">
        <v>0.23984888406698063</v>
      </c>
      <c r="AB124" s="41" t="s">
        <v>3</v>
      </c>
      <c r="AC124" s="68">
        <v>1.0744166223219613</v>
      </c>
      <c r="AD124" s="101">
        <f>AC124*Z129</f>
        <v>85953.329785756912</v>
      </c>
    </row>
    <row r="125" spans="10:30" ht="18.75" x14ac:dyDescent="0.25">
      <c r="J125" s="51" t="s">
        <v>0</v>
      </c>
      <c r="K125" s="68">
        <v>1.0592051532829294E-3</v>
      </c>
      <c r="Q125" s="91" t="s">
        <v>82</v>
      </c>
      <c r="R125" s="92"/>
      <c r="S125" s="50"/>
      <c r="T125" s="83">
        <v>21</v>
      </c>
      <c r="U125" s="27">
        <v>6.7283646224540292E-2</v>
      </c>
      <c r="V125" s="71">
        <v>0.10491816504624756</v>
      </c>
      <c r="X125" s="57" t="s">
        <v>75</v>
      </c>
      <c r="Y125" s="79">
        <v>0.1826371061809671</v>
      </c>
      <c r="Z125" s="79">
        <v>0.1108746187554483</v>
      </c>
      <c r="AB125" s="42" t="s">
        <v>4</v>
      </c>
      <c r="AC125" s="68">
        <v>-0.67965130156250797</v>
      </c>
      <c r="AD125" s="101">
        <f>AC125*$Z$129</f>
        <v>-54372.104125000638</v>
      </c>
    </row>
    <row r="126" spans="10:30" ht="18.75" x14ac:dyDescent="0.25">
      <c r="J126" s="41" t="s">
        <v>3</v>
      </c>
      <c r="K126" s="68">
        <v>2.3837289840833421E-2</v>
      </c>
      <c r="T126" s="83">
        <v>22</v>
      </c>
      <c r="U126" s="27">
        <v>6.9773665073872781E-2</v>
      </c>
      <c r="V126" s="27">
        <v>0.10916211737760199</v>
      </c>
      <c r="AB126" s="43" t="s">
        <v>5</v>
      </c>
      <c r="AC126" s="68">
        <v>0.1516824238480374</v>
      </c>
      <c r="AD126" s="101">
        <f>AC126*$Z$129</f>
        <v>12134.593907842993</v>
      </c>
    </row>
    <row r="127" spans="10:30" ht="18.75" x14ac:dyDescent="0.25">
      <c r="J127" s="42" t="s">
        <v>4</v>
      </c>
      <c r="K127" s="68">
        <v>0.12717292905485986</v>
      </c>
      <c r="T127" s="83">
        <v>23</v>
      </c>
      <c r="U127" s="27">
        <v>7.2263683923205271E-2</v>
      </c>
      <c r="V127" s="27">
        <v>0.11344409443389558</v>
      </c>
      <c r="W127" s="4"/>
      <c r="X127" s="57" t="s">
        <v>76</v>
      </c>
      <c r="Y127" s="93">
        <v>1</v>
      </c>
      <c r="Z127" s="94">
        <v>100000</v>
      </c>
      <c r="AB127" s="44" t="s">
        <v>6</v>
      </c>
      <c r="AC127" s="68">
        <v>1.0817509454872478</v>
      </c>
      <c r="AD127" s="101">
        <f t="shared" ref="AD126:AD129" si="3">AC127*$Z$129</f>
        <v>86540.075638979819</v>
      </c>
    </row>
    <row r="128" spans="10:30" ht="18.75" x14ac:dyDescent="0.25">
      <c r="J128" s="43" t="s">
        <v>5</v>
      </c>
      <c r="K128" s="68">
        <v>6.9740884990788414E-3</v>
      </c>
      <c r="T128" s="83">
        <v>24</v>
      </c>
      <c r="U128" s="27">
        <v>7.4753702772537761E-2</v>
      </c>
      <c r="V128" s="27">
        <v>0.11776004028180352</v>
      </c>
      <c r="X128" s="57" t="s">
        <v>77</v>
      </c>
      <c r="Y128" s="89">
        <v>0.2</v>
      </c>
      <c r="Z128" s="94">
        <f>Z127*Y128</f>
        <v>20000</v>
      </c>
      <c r="AB128" s="45" t="s">
        <v>7</v>
      </c>
      <c r="AC128" s="68">
        <v>-0.23464889306180689</v>
      </c>
      <c r="AD128" s="101">
        <f t="shared" si="3"/>
        <v>-18771.911444944551</v>
      </c>
    </row>
    <row r="129" spans="10:30" ht="18.75" x14ac:dyDescent="0.25">
      <c r="J129" s="44" t="s">
        <v>6</v>
      </c>
      <c r="K129" s="68">
        <v>4.4903152366309117E-2</v>
      </c>
      <c r="T129" s="83">
        <v>25</v>
      </c>
      <c r="U129" s="27">
        <v>7.7243721621870251E-2</v>
      </c>
      <c r="V129" s="27">
        <v>0.12210718927015166</v>
      </c>
      <c r="X129" s="57" t="s">
        <v>78</v>
      </c>
      <c r="Y129" s="89">
        <v>0.8</v>
      </c>
      <c r="Z129" s="94">
        <f>Z127*Y129</f>
        <v>80000</v>
      </c>
      <c r="AB129" s="46" t="s">
        <v>8</v>
      </c>
      <c r="AC129" s="68">
        <v>-0.10794534821388431</v>
      </c>
      <c r="AD129" s="101">
        <f t="shared" si="3"/>
        <v>-8635.627857110745</v>
      </c>
    </row>
    <row r="130" spans="10:30" ht="18.75" x14ac:dyDescent="0.25">
      <c r="J130" s="45" t="s">
        <v>7</v>
      </c>
      <c r="K130" s="68">
        <v>0.73096296017232154</v>
      </c>
      <c r="T130" s="83">
        <v>26</v>
      </c>
      <c r="U130" s="27">
        <v>7.9733740471202741E-2</v>
      </c>
      <c r="V130" s="27">
        <v>0.12647730247690014</v>
      </c>
      <c r="X130" s="96"/>
      <c r="Y130" s="102"/>
      <c r="AB130" s="97" t="s">
        <v>74</v>
      </c>
      <c r="AC130" s="68">
        <v>0.2</v>
      </c>
      <c r="AD130" s="101">
        <f>AC130*100000</f>
        <v>20000</v>
      </c>
    </row>
    <row r="131" spans="10:30" ht="18.75" x14ac:dyDescent="0.25">
      <c r="J131" s="46" t="s">
        <v>8</v>
      </c>
      <c r="K131" s="68">
        <v>6.509037035098518E-2</v>
      </c>
      <c r="T131" s="83">
        <v>27</v>
      </c>
      <c r="U131" s="27">
        <v>8.2223759320535231E-2</v>
      </c>
      <c r="V131" s="27">
        <v>0.13087416820024786</v>
      </c>
      <c r="X131" s="57" t="s">
        <v>81</v>
      </c>
      <c r="Y131" s="95">
        <f>Z127*Z123</f>
        <v>16364.04441959169</v>
      </c>
      <c r="AB131" s="98"/>
      <c r="AC131" s="100" t="s">
        <v>23</v>
      </c>
      <c r="AD131" s="104">
        <f>SUM(AD123:AD130)</f>
        <v>100000.00341771843</v>
      </c>
    </row>
    <row r="132" spans="10:30" ht="18.75" x14ac:dyDescent="0.25">
      <c r="J132" s="59" t="s">
        <v>23</v>
      </c>
      <c r="K132" s="69">
        <f>SUM(K125:K131)</f>
        <v>0.99999999543767093</v>
      </c>
      <c r="M132" s="2" t="s">
        <v>62</v>
      </c>
      <c r="R132" s="27">
        <f>(U124-U105)</f>
        <v>4.7310358137317231E-2</v>
      </c>
      <c r="T132" s="83">
        <v>28</v>
      </c>
      <c r="U132" s="27">
        <v>8.4713778169867721E-2</v>
      </c>
      <c r="V132" s="27">
        <v>0.13529283176742049</v>
      </c>
      <c r="Z132" s="90"/>
    </row>
    <row r="133" spans="10:30" x14ac:dyDescent="0.2">
      <c r="M133" s="2" t="s">
        <v>59</v>
      </c>
      <c r="R133" s="27">
        <f>R132/19</f>
        <v>2.4900188493324859E-3</v>
      </c>
      <c r="T133" s="83">
        <v>29</v>
      </c>
      <c r="U133" s="27">
        <v>8.720379701920021E-2</v>
      </c>
      <c r="V133" s="27">
        <v>0.13973246534025935</v>
      </c>
      <c r="X133" s="57" t="s">
        <v>76</v>
      </c>
      <c r="Y133" s="93">
        <v>1</v>
      </c>
      <c r="Z133" s="94">
        <v>100000</v>
      </c>
    </row>
    <row r="134" spans="10:30" ht="18.75" x14ac:dyDescent="0.25">
      <c r="J134" s="48" t="s">
        <v>40</v>
      </c>
      <c r="T134" s="83">
        <v>30</v>
      </c>
      <c r="U134" s="27">
        <v>8.96938158685327E-2</v>
      </c>
      <c r="V134" s="27">
        <v>0.14418798079878503</v>
      </c>
      <c r="X134" s="57" t="s">
        <v>77</v>
      </c>
      <c r="Y134" s="89">
        <v>-0.2</v>
      </c>
      <c r="Z134" s="94">
        <f>Z133*Y134</f>
        <v>-20000</v>
      </c>
    </row>
    <row r="135" spans="10:30" ht="18.75" x14ac:dyDescent="0.25">
      <c r="J135" s="51" t="s">
        <v>0</v>
      </c>
      <c r="K135" s="68">
        <v>9.8878145634066252E-4</v>
      </c>
      <c r="T135" s="83">
        <v>31</v>
      </c>
      <c r="U135" s="27">
        <v>9.218383471786519E-2</v>
      </c>
      <c r="V135" s="27">
        <v>0.14867394022588537</v>
      </c>
      <c r="X135" s="57" t="s">
        <v>78</v>
      </c>
      <c r="Y135" s="89">
        <v>1.2</v>
      </c>
      <c r="Z135" s="94">
        <f>Z133*Y135</f>
        <v>120000</v>
      </c>
      <c r="AB135" s="49" t="s">
        <v>80</v>
      </c>
      <c r="AC135" s="67"/>
    </row>
    <row r="136" spans="10:30" ht="18.75" x14ac:dyDescent="0.25">
      <c r="J136" s="41" t="s">
        <v>3</v>
      </c>
      <c r="K136" s="68">
        <v>5.9039086965039567E-2</v>
      </c>
      <c r="T136" s="83">
        <v>32</v>
      </c>
      <c r="U136" s="27">
        <v>9.467385356719768E-2</v>
      </c>
      <c r="V136" s="27">
        <v>0.15319926486358187</v>
      </c>
      <c r="X136" s="96"/>
      <c r="Y136" s="102"/>
      <c r="AB136" s="51" t="s">
        <v>0</v>
      </c>
      <c r="AC136" s="68">
        <v>-0.28560440609756726</v>
      </c>
      <c r="AD136" s="101">
        <f>AC136*$Z$135</f>
        <v>-34272.528731708073</v>
      </c>
    </row>
    <row r="137" spans="10:30" ht="18.75" x14ac:dyDescent="0.25">
      <c r="J137" s="42" t="s">
        <v>4</v>
      </c>
      <c r="K137" s="68">
        <v>0.10652838461234311</v>
      </c>
      <c r="T137" s="83">
        <v>33</v>
      </c>
      <c r="U137" s="27">
        <v>9.716387241653017E-2</v>
      </c>
      <c r="V137" s="27">
        <v>0.15776056083528256</v>
      </c>
      <c r="X137" s="57" t="s">
        <v>81</v>
      </c>
      <c r="Y137" s="95">
        <f>Z133*Z124</f>
        <v>23984.888406698065</v>
      </c>
      <c r="AB137" s="41" t="s">
        <v>3</v>
      </c>
      <c r="AC137" s="68">
        <v>1.0744166223219613</v>
      </c>
      <c r="AD137" s="101">
        <f>AC137*$Z$135</f>
        <v>128929.99467863535</v>
      </c>
    </row>
    <row r="138" spans="10:30" ht="18.75" x14ac:dyDescent="0.25">
      <c r="J138" s="43" t="s">
        <v>5</v>
      </c>
      <c r="K138" s="68">
        <v>2.0692997520153564E-3</v>
      </c>
      <c r="T138" s="83">
        <v>34</v>
      </c>
      <c r="U138" s="27">
        <v>9.965389126586266E-2</v>
      </c>
      <c r="V138" s="27">
        <v>0.16235584394475272</v>
      </c>
      <c r="AB138" s="42" t="s">
        <v>4</v>
      </c>
      <c r="AC138" s="68">
        <v>-0.67965130156250797</v>
      </c>
      <c r="AD138" s="101">
        <f t="shared" ref="AD137:AD143" si="4">AC138*$Z$135</f>
        <v>-81558.15618750095</v>
      </c>
    </row>
    <row r="139" spans="10:30" ht="18.75" x14ac:dyDescent="0.25">
      <c r="J139" s="44" t="s">
        <v>6</v>
      </c>
      <c r="K139" s="68">
        <v>7.4365141926243314E-2</v>
      </c>
      <c r="T139" s="83">
        <v>35</v>
      </c>
      <c r="U139" s="27">
        <v>0.10214391011519515</v>
      </c>
      <c r="V139" s="27">
        <v>0.16697931832484864</v>
      </c>
      <c r="AB139" s="43" t="s">
        <v>5</v>
      </c>
      <c r="AC139" s="68">
        <v>0.1516824238480374</v>
      </c>
      <c r="AD139" s="101">
        <f t="shared" si="4"/>
        <v>18201.890861764488</v>
      </c>
    </row>
    <row r="140" spans="10:30" ht="18.75" x14ac:dyDescent="0.25">
      <c r="J140" s="45" t="s">
        <v>7</v>
      </c>
      <c r="K140" s="68">
        <v>0.70083129636855312</v>
      </c>
      <c r="T140" s="83">
        <v>36</v>
      </c>
      <c r="U140" s="27">
        <v>0.10463392896452764</v>
      </c>
      <c r="V140" s="27">
        <v>0.17163148326469152</v>
      </c>
      <c r="AB140" s="44" t="s">
        <v>6</v>
      </c>
      <c r="AC140" s="68">
        <v>1.0817509454872478</v>
      </c>
      <c r="AD140" s="101">
        <f t="shared" si="4"/>
        <v>129810.11345846974</v>
      </c>
    </row>
    <row r="141" spans="10:30" ht="18.75" x14ac:dyDescent="0.25">
      <c r="J141" s="46" t="s">
        <v>8</v>
      </c>
      <c r="K141" s="68">
        <v>5.6178007616839581E-2</v>
      </c>
      <c r="T141" s="83">
        <v>37</v>
      </c>
      <c r="U141" s="27">
        <v>0.10712394781386013</v>
      </c>
      <c r="V141" s="27">
        <v>0.17630916345031603</v>
      </c>
      <c r="AB141" s="45" t="s">
        <v>7</v>
      </c>
      <c r="AC141" s="68">
        <v>-0.23464889306180689</v>
      </c>
      <c r="AD141" s="101">
        <f t="shared" si="4"/>
        <v>-28157.867167416825</v>
      </c>
    </row>
    <row r="142" spans="10:30" ht="18.75" x14ac:dyDescent="0.25">
      <c r="J142" s="59" t="s">
        <v>23</v>
      </c>
      <c r="K142" s="69">
        <f>SUM(K135:K141)</f>
        <v>0.99999999869737477</v>
      </c>
      <c r="T142" s="83">
        <v>38</v>
      </c>
      <c r="U142" s="27">
        <v>0.10961396666319262</v>
      </c>
      <c r="V142" s="27">
        <v>0.1810103509214426</v>
      </c>
      <c r="AB142" s="46" t="s">
        <v>8</v>
      </c>
      <c r="AC142" s="68">
        <v>-0.10794534821388431</v>
      </c>
      <c r="AD142" s="101">
        <f t="shared" si="4"/>
        <v>-12953.441785666117</v>
      </c>
    </row>
    <row r="143" spans="10:30" ht="18.75" x14ac:dyDescent="0.25">
      <c r="T143" s="83">
        <v>39</v>
      </c>
      <c r="U143" s="27">
        <v>0.11210398551252511</v>
      </c>
      <c r="V143" s="27">
        <v>0.18573322080036331</v>
      </c>
      <c r="AB143" s="97" t="s">
        <v>74</v>
      </c>
      <c r="AC143" s="68">
        <v>-0.2</v>
      </c>
      <c r="AD143" s="101">
        <f>Z133*Y134</f>
        <v>-20000</v>
      </c>
    </row>
    <row r="144" spans="10:30" ht="18.75" x14ac:dyDescent="0.25">
      <c r="J144" s="48" t="s">
        <v>41</v>
      </c>
      <c r="T144" s="83">
        <v>40</v>
      </c>
      <c r="U144" s="27">
        <v>0.1145940043618576</v>
      </c>
      <c r="V144" s="27">
        <v>0.18946378013933787</v>
      </c>
      <c r="AB144" s="98"/>
      <c r="AC144" s="99"/>
      <c r="AD144" s="104">
        <f>SUM(AD136:AD143)</f>
        <v>100000.00512657764</v>
      </c>
    </row>
    <row r="145" spans="10:25" ht="18.75" x14ac:dyDescent="0.25">
      <c r="J145" s="51" t="s">
        <v>0</v>
      </c>
      <c r="K145" s="68">
        <v>-2.8796075252909448E-2</v>
      </c>
      <c r="T145" s="83">
        <v>41</v>
      </c>
      <c r="U145" s="27">
        <v>0.11708402321119009</v>
      </c>
      <c r="V145" s="27">
        <v>0.19404294716522102</v>
      </c>
    </row>
    <row r="146" spans="10:25" ht="18.75" x14ac:dyDescent="0.25">
      <c r="J146" s="41" t="s">
        <v>3</v>
      </c>
      <c r="K146" s="68">
        <v>9.29077384133319E-2</v>
      </c>
      <c r="T146" s="83">
        <v>42</v>
      </c>
      <c r="U146" s="27">
        <v>0.11957404206052258</v>
      </c>
      <c r="V146" s="27">
        <v>0.20001925552024077</v>
      </c>
    </row>
    <row r="147" spans="10:25" ht="18.75" x14ac:dyDescent="0.25">
      <c r="J147" s="42" t="s">
        <v>4</v>
      </c>
      <c r="K147" s="68">
        <v>9.082291338170724E-2</v>
      </c>
      <c r="T147" s="83">
        <v>43</v>
      </c>
      <c r="U147" s="27">
        <v>0.12206406090985507</v>
      </c>
      <c r="V147" s="27">
        <v>0.20321755263419261</v>
      </c>
    </row>
    <row r="148" spans="10:25" ht="18.75" x14ac:dyDescent="0.25">
      <c r="J148" s="43" t="s">
        <v>5</v>
      </c>
      <c r="K148" s="68">
        <v>8.8832159505674406E-3</v>
      </c>
      <c r="T148" s="83">
        <v>44</v>
      </c>
      <c r="U148" s="27">
        <v>0.12455407975918756</v>
      </c>
      <c r="V148" s="27">
        <v>0.20781554531901283</v>
      </c>
    </row>
    <row r="149" spans="10:25" ht="18.75" x14ac:dyDescent="0.25">
      <c r="J149" s="44" t="s">
        <v>6</v>
      </c>
      <c r="K149" s="68">
        <v>0.10300475956398748</v>
      </c>
      <c r="T149" s="83">
        <v>45</v>
      </c>
      <c r="U149" s="27">
        <v>0.12704409860852003</v>
      </c>
      <c r="V149" s="27">
        <v>0.21241872328835626</v>
      </c>
    </row>
    <row r="150" spans="10:25" ht="18.75" x14ac:dyDescent="0.25">
      <c r="J150" s="45" t="s">
        <v>7</v>
      </c>
      <c r="K150" s="68">
        <v>0.68254700243971389</v>
      </c>
      <c r="T150" s="83">
        <v>46</v>
      </c>
      <c r="U150" s="27">
        <v>0.12953411745785251</v>
      </c>
      <c r="V150" s="27">
        <v>0.21702563882135117</v>
      </c>
      <c r="Y150" s="4"/>
    </row>
    <row r="151" spans="10:25" ht="18.75" x14ac:dyDescent="0.25">
      <c r="J151" s="46" t="s">
        <v>8</v>
      </c>
      <c r="K151" s="68">
        <v>5.0630446197163378E-2</v>
      </c>
      <c r="T151" s="83">
        <v>47</v>
      </c>
      <c r="U151" s="27">
        <v>0.13202413630718499</v>
      </c>
      <c r="V151" s="27">
        <v>0.22163831822530775</v>
      </c>
      <c r="Y151" s="4"/>
    </row>
    <row r="152" spans="10:25" ht="18.75" x14ac:dyDescent="0.25">
      <c r="J152" s="59" t="s">
        <v>23</v>
      </c>
      <c r="K152" s="69">
        <f>SUM(K145:K151)</f>
        <v>1.0000000006935619</v>
      </c>
      <c r="T152" s="83">
        <v>48</v>
      </c>
      <c r="U152" s="27">
        <v>0.13451415515651746</v>
      </c>
      <c r="V152" s="27">
        <v>0.22625604353977519</v>
      </c>
      <c r="Y152" s="4"/>
    </row>
    <row r="153" spans="10:25" x14ac:dyDescent="0.2">
      <c r="T153" s="83">
        <v>49</v>
      </c>
      <c r="U153" s="27">
        <v>0.13700417400584994</v>
      </c>
      <c r="V153" s="27">
        <v>0.23087698120644146</v>
      </c>
      <c r="Y153" s="4"/>
    </row>
    <row r="154" spans="10:25" ht="18.75" x14ac:dyDescent="0.25">
      <c r="J154" s="48" t="s">
        <v>42</v>
      </c>
      <c r="T154" s="83">
        <v>50</v>
      </c>
      <c r="U154" s="27">
        <v>0.13949419285518241</v>
      </c>
      <c r="V154" s="27">
        <v>0.23550241312819181</v>
      </c>
      <c r="Y154" s="4"/>
    </row>
    <row r="155" spans="10:25" ht="18.75" x14ac:dyDescent="0.25">
      <c r="J155" s="51" t="s">
        <v>0</v>
      </c>
      <c r="K155" s="68">
        <v>-3.5781588599221335E-2</v>
      </c>
      <c r="T155" s="83">
        <v>51</v>
      </c>
      <c r="U155" s="27">
        <v>0.141984211704515</v>
      </c>
      <c r="V155" s="27">
        <v>0.24013183194352578</v>
      </c>
      <c r="Y155" s="4"/>
    </row>
    <row r="156" spans="10:25" ht="18.75" x14ac:dyDescent="0.25">
      <c r="J156" s="41" t="s">
        <v>3</v>
      </c>
      <c r="K156" s="68">
        <v>0.12200617312603648</v>
      </c>
      <c r="T156" s="83">
        <v>52</v>
      </c>
      <c r="U156" s="27">
        <v>0.14447423055384701</v>
      </c>
      <c r="V156" s="27">
        <v>0.24476439638933611</v>
      </c>
      <c r="Y156" s="4"/>
    </row>
    <row r="157" spans="10:25" ht="18.75" x14ac:dyDescent="0.25">
      <c r="J157" s="42" t="s">
        <v>4</v>
      </c>
      <c r="K157" s="68">
        <v>6.7498025160737898E-2</v>
      </c>
      <c r="T157" s="83">
        <v>53</v>
      </c>
      <c r="U157" s="27">
        <v>0.14696424940318001</v>
      </c>
      <c r="V157" s="27">
        <v>0.24940050211917436</v>
      </c>
    </row>
    <row r="158" spans="10:25" ht="18.75" x14ac:dyDescent="0.25">
      <c r="J158" s="43" t="s">
        <v>5</v>
      </c>
      <c r="K158" s="68">
        <v>1.3229857572937903E-2</v>
      </c>
      <c r="T158" s="83">
        <v>54</v>
      </c>
      <c r="U158" s="27">
        <v>0.14945426825251201</v>
      </c>
      <c r="V158" s="27">
        <v>0.25403992440284229</v>
      </c>
    </row>
    <row r="159" spans="10:25" ht="18.75" x14ac:dyDescent="0.25">
      <c r="J159" s="44" t="s">
        <v>6</v>
      </c>
      <c r="K159" s="68">
        <v>0.13216126544408952</v>
      </c>
      <c r="T159" s="83">
        <v>55</v>
      </c>
      <c r="U159" s="27">
        <v>0.15194428710184499</v>
      </c>
      <c r="V159" s="27">
        <v>0.25868232109324912</v>
      </c>
    </row>
    <row r="160" spans="10:25" ht="18.75" x14ac:dyDescent="0.25">
      <c r="J160" s="45" t="s">
        <v>7</v>
      </c>
      <c r="K160" s="68">
        <v>0.65491162396145675</v>
      </c>
      <c r="T160" s="83">
        <v>56</v>
      </c>
      <c r="U160" s="27">
        <v>0.15443430595117699</v>
      </c>
      <c r="V160" s="27">
        <v>0.26332729468850125</v>
      </c>
    </row>
    <row r="161" spans="10:22" ht="18.75" x14ac:dyDescent="0.25">
      <c r="J161" s="46" t="s">
        <v>8</v>
      </c>
      <c r="K161" s="68">
        <v>4.5974644173871364E-2</v>
      </c>
      <c r="T161" s="83">
        <v>57</v>
      </c>
      <c r="U161" s="27">
        <v>0.15692432480051</v>
      </c>
      <c r="V161" s="27">
        <v>0.2679753633039631</v>
      </c>
    </row>
    <row r="162" spans="10:22" ht="18.75" x14ac:dyDescent="0.25">
      <c r="J162" s="59" t="s">
        <v>23</v>
      </c>
      <c r="K162" s="69">
        <f>SUM(K155:K161)</f>
        <v>1.0000000008399086</v>
      </c>
      <c r="T162" s="83">
        <v>58</v>
      </c>
      <c r="U162" s="27">
        <v>0.159414343649842</v>
      </c>
      <c r="V162" s="27">
        <v>0.27262622521269503</v>
      </c>
    </row>
    <row r="163" spans="10:22" x14ac:dyDescent="0.2">
      <c r="T163" s="83">
        <v>59</v>
      </c>
      <c r="U163" s="27">
        <v>0.161904362499175</v>
      </c>
      <c r="V163" s="27">
        <v>0.27727878941704676</v>
      </c>
    </row>
    <row r="164" spans="10:22" ht="18.75" x14ac:dyDescent="0.25">
      <c r="J164" s="48" t="s">
        <v>43</v>
      </c>
      <c r="T164" s="83">
        <v>60</v>
      </c>
      <c r="U164" s="27">
        <v>0.16439438134850701</v>
      </c>
      <c r="V164" s="27">
        <v>0.28193383659585164</v>
      </c>
    </row>
    <row r="165" spans="10:22" ht="18.75" x14ac:dyDescent="0.25">
      <c r="J165" s="51" t="s">
        <v>0</v>
      </c>
      <c r="K165" s="68">
        <v>-4.2418374836054491E-2</v>
      </c>
      <c r="T165" s="83">
        <v>61</v>
      </c>
      <c r="U165" s="27">
        <v>0.16688440019783901</v>
      </c>
      <c r="V165" s="27">
        <v>0.28659040576396483</v>
      </c>
    </row>
    <row r="166" spans="10:22" ht="18.75" x14ac:dyDescent="0.25">
      <c r="J166" s="41" t="s">
        <v>3</v>
      </c>
      <c r="K166" s="68">
        <v>0.15107326456691689</v>
      </c>
      <c r="T166" s="83">
        <v>62</v>
      </c>
      <c r="U166" s="27">
        <v>0.16937441904717099</v>
      </c>
      <c r="V166" s="27">
        <v>0.29124990849748339</v>
      </c>
    </row>
    <row r="167" spans="10:22" ht="18.75" x14ac:dyDescent="0.25">
      <c r="J167" s="42" t="s">
        <v>4</v>
      </c>
      <c r="K167" s="68">
        <v>4.4170141346783591E-2</v>
      </c>
      <c r="T167" s="83">
        <v>63</v>
      </c>
      <c r="U167" s="27">
        <v>0.17186443789650299</v>
      </c>
      <c r="V167" s="27">
        <v>0.29591151344800631</v>
      </c>
    </row>
    <row r="168" spans="10:22" ht="18.75" x14ac:dyDescent="0.25">
      <c r="J168" s="43" t="s">
        <v>5</v>
      </c>
      <c r="K168" s="68">
        <v>1.7481477346214979E-2</v>
      </c>
      <c r="T168" s="83">
        <v>64</v>
      </c>
      <c r="U168" s="27">
        <v>0.174354456745835</v>
      </c>
      <c r="V168" s="27">
        <v>0.30057491832007399</v>
      </c>
    </row>
    <row r="169" spans="10:22" ht="18.75" x14ac:dyDescent="0.25">
      <c r="J169" s="44" t="s">
        <v>6</v>
      </c>
      <c r="K169" s="68">
        <v>0.16134856353874005</v>
      </c>
      <c r="T169" s="83">
        <v>65</v>
      </c>
      <c r="U169" s="27">
        <v>0.176844475595167</v>
      </c>
      <c r="V169" s="27">
        <v>0.30523937383446614</v>
      </c>
    </row>
    <row r="170" spans="10:22" ht="18.75" x14ac:dyDescent="0.25">
      <c r="J170" s="45" t="s">
        <v>7</v>
      </c>
      <c r="K170" s="68">
        <v>0.62711098350924577</v>
      </c>
      <c r="R170">
        <f>0.172^1/2</f>
        <v>8.5999999999999993E-2</v>
      </c>
      <c r="T170" s="83">
        <v>66</v>
      </c>
      <c r="U170" s="27">
        <v>0.179334494444499</v>
      </c>
      <c r="V170" s="27">
        <v>0.30990629402390074</v>
      </c>
    </row>
    <row r="171" spans="10:22" ht="18.75" x14ac:dyDescent="0.25">
      <c r="J171" s="46" t="s">
        <v>8</v>
      </c>
      <c r="K171" s="68">
        <v>4.1233944623169781E-2</v>
      </c>
      <c r="T171" s="83">
        <v>67</v>
      </c>
      <c r="U171" s="27">
        <v>0.18182451329383101</v>
      </c>
      <c r="V171" s="27">
        <v>0.31457496744944158</v>
      </c>
    </row>
    <row r="172" spans="10:22" ht="18.75" x14ac:dyDescent="0.25">
      <c r="J172" s="59" t="s">
        <v>23</v>
      </c>
      <c r="K172" s="69">
        <f>SUM(K165:K171)</f>
        <v>1.0000000000950167</v>
      </c>
      <c r="T172" s="83">
        <v>68</v>
      </c>
      <c r="U172" s="27">
        <v>0.18431453214316301</v>
      </c>
      <c r="V172" s="27">
        <v>0.31924510673051953</v>
      </c>
    </row>
    <row r="173" spans="10:22" x14ac:dyDescent="0.2">
      <c r="T173" s="83">
        <v>69</v>
      </c>
      <c r="U173" s="27">
        <v>0.18680455099249499</v>
      </c>
      <c r="V173" s="27">
        <v>0.32391661284385603</v>
      </c>
    </row>
    <row r="174" spans="10:22" ht="18.75" x14ac:dyDescent="0.25">
      <c r="J174" s="48" t="s">
        <v>44</v>
      </c>
      <c r="T174" s="83">
        <v>70</v>
      </c>
      <c r="U174" s="27">
        <v>0.18929456984182699</v>
      </c>
      <c r="V174" s="27">
        <v>0.32858949470242582</v>
      </c>
    </row>
    <row r="175" spans="10:22" ht="18.75" x14ac:dyDescent="0.25">
      <c r="J175" s="51" t="s">
        <v>0</v>
      </c>
      <c r="K175" s="68">
        <v>-5.1578341355944315E-2</v>
      </c>
      <c r="T175" s="83">
        <v>71</v>
      </c>
      <c r="U175" s="27">
        <v>0.191784588691159</v>
      </c>
      <c r="V175" s="27">
        <v>0.33326337272517148</v>
      </c>
    </row>
    <row r="176" spans="10:22" ht="18.75" x14ac:dyDescent="0.25">
      <c r="J176" s="41" t="s">
        <v>3</v>
      </c>
      <c r="K176" s="68">
        <v>0.1807361674113204</v>
      </c>
      <c r="T176" s="83">
        <v>72</v>
      </c>
      <c r="U176" s="27">
        <v>0.194274607540491</v>
      </c>
      <c r="V176" s="27">
        <v>0.3379391885092225</v>
      </c>
    </row>
    <row r="177" spans="10:22" ht="18.75" x14ac:dyDescent="0.25">
      <c r="J177" s="42" t="s">
        <v>4</v>
      </c>
      <c r="K177" s="68">
        <v>2.172631089424696E-2</v>
      </c>
      <c r="T177" s="83">
        <v>73</v>
      </c>
      <c r="U177" s="27">
        <v>0.19676462638982301</v>
      </c>
      <c r="V177" s="27">
        <v>0.34261636246117383</v>
      </c>
    </row>
    <row r="178" spans="10:22" ht="18.75" x14ac:dyDescent="0.25">
      <c r="J178" s="43" t="s">
        <v>5</v>
      </c>
      <c r="K178" s="68">
        <v>2.1654957923723669E-2</v>
      </c>
      <c r="T178" s="83">
        <v>74</v>
      </c>
      <c r="U178" s="27">
        <v>0.19925464523915501</v>
      </c>
      <c r="V178" s="27">
        <v>0.34729461430548164</v>
      </c>
    </row>
    <row r="179" spans="10:22" ht="18.75" x14ac:dyDescent="0.25">
      <c r="J179" s="44" t="s">
        <v>6</v>
      </c>
      <c r="K179" s="68">
        <v>0.19064035526675899</v>
      </c>
      <c r="T179" s="83">
        <v>75</v>
      </c>
      <c r="U179" s="27">
        <v>0.20174466408848701</v>
      </c>
      <c r="V179" s="27">
        <v>0.35197388114979195</v>
      </c>
    </row>
    <row r="180" spans="10:22" ht="18.75" x14ac:dyDescent="0.25">
      <c r="J180" s="45" t="s">
        <v>7</v>
      </c>
      <c r="K180" s="68">
        <v>0.6003610688341029</v>
      </c>
    </row>
    <row r="181" spans="10:22" ht="18.75" x14ac:dyDescent="0.25">
      <c r="J181" s="46" t="s">
        <v>8</v>
      </c>
      <c r="K181" s="68">
        <v>3.6459480081298297E-2</v>
      </c>
    </row>
    <row r="182" spans="10:22" ht="18.75" x14ac:dyDescent="0.25">
      <c r="J182" s="59" t="s">
        <v>23</v>
      </c>
      <c r="K182" s="69">
        <f>SUM(K175:K181)</f>
        <v>0.99999999905550685</v>
      </c>
    </row>
    <row r="184" spans="10:22" ht="18.75" x14ac:dyDescent="0.25">
      <c r="J184" s="48" t="s">
        <v>45</v>
      </c>
    </row>
    <row r="185" spans="10:22" ht="18.75" x14ac:dyDescent="0.25">
      <c r="J185" s="51" t="s">
        <v>0</v>
      </c>
      <c r="K185" s="68">
        <v>-5.9444919353952158E-2</v>
      </c>
    </row>
    <row r="186" spans="10:22" ht="18.75" x14ac:dyDescent="0.25">
      <c r="J186" s="41" t="s">
        <v>3</v>
      </c>
      <c r="K186" s="68">
        <v>0.21007397129867555</v>
      </c>
    </row>
    <row r="187" spans="10:22" ht="18.75" x14ac:dyDescent="0.25">
      <c r="J187" s="42" t="s">
        <v>4</v>
      </c>
      <c r="K187" s="68">
        <v>-1.1521844512554866E-3</v>
      </c>
    </row>
    <row r="188" spans="10:22" ht="18.75" x14ac:dyDescent="0.25">
      <c r="J188" s="43" t="s">
        <v>5</v>
      </c>
      <c r="K188" s="68">
        <v>2.5933930704321005E-2</v>
      </c>
    </row>
    <row r="189" spans="10:22" ht="18.75" x14ac:dyDescent="0.25">
      <c r="J189" s="44" t="s">
        <v>6</v>
      </c>
      <c r="K189" s="68">
        <v>0.2198451087704405</v>
      </c>
    </row>
    <row r="190" spans="10:22" ht="18.75" x14ac:dyDescent="0.25">
      <c r="J190" s="45" t="s">
        <v>7</v>
      </c>
      <c r="K190" s="68">
        <v>0.57303218244240484</v>
      </c>
    </row>
    <row r="191" spans="10:22" ht="18.75" x14ac:dyDescent="0.25">
      <c r="J191" s="46" t="s">
        <v>8</v>
      </c>
      <c r="K191" s="68">
        <v>3.171191100138588E-2</v>
      </c>
    </row>
    <row r="192" spans="10:22" ht="18.75" x14ac:dyDescent="0.25">
      <c r="J192" s="59" t="s">
        <v>23</v>
      </c>
      <c r="K192" s="69">
        <f>SUM(K185:K191)</f>
        <v>1.0000000004120202</v>
      </c>
    </row>
    <row r="194" spans="10:11" ht="18.75" x14ac:dyDescent="0.25">
      <c r="J194" s="48" t="s">
        <v>46</v>
      </c>
    </row>
    <row r="195" spans="10:11" ht="18.75" x14ac:dyDescent="0.25">
      <c r="J195" s="51" t="s">
        <v>0</v>
      </c>
      <c r="K195" s="68">
        <v>-7.6351620149708171E-2</v>
      </c>
    </row>
    <row r="196" spans="10:11" ht="18.75" x14ac:dyDescent="0.25">
      <c r="J196" s="41" t="s">
        <v>3</v>
      </c>
      <c r="K196" s="68">
        <v>0.24296106945570134</v>
      </c>
    </row>
    <row r="197" spans="10:11" ht="18.75" x14ac:dyDescent="0.25">
      <c r="J197" s="42" t="s">
        <v>4</v>
      </c>
      <c r="K197" s="68">
        <v>-1.1919300628314337E-3</v>
      </c>
    </row>
    <row r="198" spans="10:11" ht="18.75" x14ac:dyDescent="0.25">
      <c r="J198" s="43" t="s">
        <v>5</v>
      </c>
      <c r="K198" s="68">
        <v>3.0035400038822713E-2</v>
      </c>
    </row>
    <row r="199" spans="10:11" ht="18.75" x14ac:dyDescent="0.25">
      <c r="J199" s="44" t="s">
        <v>6</v>
      </c>
      <c r="K199" s="68">
        <v>0.24828211912015322</v>
      </c>
    </row>
    <row r="200" spans="10:11" ht="18.75" x14ac:dyDescent="0.25">
      <c r="J200" s="45" t="s">
        <v>7</v>
      </c>
      <c r="K200" s="68">
        <v>0.53635422511870068</v>
      </c>
    </row>
    <row r="201" spans="10:11" ht="18.75" x14ac:dyDescent="0.25">
      <c r="J201" s="46" t="s">
        <v>8</v>
      </c>
      <c r="K201" s="68">
        <v>1.9910735034540935E-2</v>
      </c>
    </row>
    <row r="202" spans="10:11" ht="18.75" x14ac:dyDescent="0.25">
      <c r="J202" s="59" t="s">
        <v>23</v>
      </c>
      <c r="K202" s="69">
        <f>SUM(K195:K201)</f>
        <v>0.99999999855537924</v>
      </c>
    </row>
    <row r="204" spans="10:11" ht="18.75" x14ac:dyDescent="0.25">
      <c r="J204" s="48" t="s">
        <v>47</v>
      </c>
    </row>
    <row r="205" spans="10:11" ht="18.75" x14ac:dyDescent="0.25">
      <c r="J205" s="51" t="s">
        <v>0</v>
      </c>
      <c r="K205" s="68">
        <v>-9.3484815431876075E-2</v>
      </c>
    </row>
    <row r="206" spans="10:11" ht="18.75" x14ac:dyDescent="0.25">
      <c r="J206" s="41" t="s">
        <v>3</v>
      </c>
      <c r="K206" s="68">
        <v>0.27591722042663891</v>
      </c>
    </row>
    <row r="207" spans="10:11" ht="18.75" x14ac:dyDescent="0.25">
      <c r="J207" s="42" t="s">
        <v>4</v>
      </c>
      <c r="K207" s="68">
        <v>-1.3065315250634444E-3</v>
      </c>
    </row>
    <row r="208" spans="10:11" ht="18.75" x14ac:dyDescent="0.25">
      <c r="J208" s="43" t="s">
        <v>5</v>
      </c>
      <c r="K208" s="68">
        <v>3.4242522270981943E-2</v>
      </c>
    </row>
    <row r="209" spans="10:11" ht="18.75" x14ac:dyDescent="0.25">
      <c r="J209" s="44" t="s">
        <v>6</v>
      </c>
      <c r="K209" s="68">
        <v>0.276660437424877</v>
      </c>
    </row>
    <row r="210" spans="10:11" ht="18.75" x14ac:dyDescent="0.25">
      <c r="J210" s="45" t="s">
        <v>7</v>
      </c>
      <c r="K210" s="68">
        <v>0.49989453590613847</v>
      </c>
    </row>
    <row r="211" spans="10:11" ht="18.75" x14ac:dyDescent="0.25">
      <c r="J211" s="46" t="s">
        <v>8</v>
      </c>
      <c r="K211" s="68">
        <v>8.0766298674066917E-3</v>
      </c>
    </row>
    <row r="212" spans="10:11" ht="18.75" x14ac:dyDescent="0.25">
      <c r="J212" s="59" t="s">
        <v>23</v>
      </c>
      <c r="K212" s="69">
        <f>SUM(K205:K211)</f>
        <v>0.99999999893910352</v>
      </c>
    </row>
    <row r="214" spans="10:11" ht="18.75" x14ac:dyDescent="0.25">
      <c r="J214" s="48" t="s">
        <v>48</v>
      </c>
    </row>
    <row r="215" spans="10:11" ht="18.75" x14ac:dyDescent="0.25">
      <c r="J215" s="51" t="s">
        <v>0</v>
      </c>
      <c r="K215" s="68">
        <v>-0.11305090619934703</v>
      </c>
    </row>
    <row r="216" spans="10:11" ht="18.75" x14ac:dyDescent="0.25">
      <c r="J216" s="41" t="s">
        <v>3</v>
      </c>
      <c r="K216" s="68">
        <v>0.30627694963627772</v>
      </c>
    </row>
    <row r="217" spans="10:11" ht="18.75" x14ac:dyDescent="0.25">
      <c r="J217" s="42" t="s">
        <v>4</v>
      </c>
      <c r="K217" s="68">
        <v>-1.3448526566105339E-3</v>
      </c>
    </row>
    <row r="218" spans="10:11" ht="18.75" x14ac:dyDescent="0.25">
      <c r="J218" s="43" t="s">
        <v>5</v>
      </c>
      <c r="K218" s="68">
        <v>3.9017880238332407E-2</v>
      </c>
    </row>
    <row r="219" spans="10:11" ht="18.75" x14ac:dyDescent="0.25">
      <c r="J219" s="44" t="s">
        <v>6</v>
      </c>
      <c r="K219" s="68">
        <v>0.30397973662534833</v>
      </c>
    </row>
    <row r="220" spans="10:11" ht="18.75" x14ac:dyDescent="0.25">
      <c r="J220" s="45" t="s">
        <v>7</v>
      </c>
      <c r="K220" s="68">
        <v>0.45752632127385329</v>
      </c>
    </row>
    <row r="221" spans="10:11" ht="18.75" x14ac:dyDescent="0.25">
      <c r="J221" s="46" t="s">
        <v>8</v>
      </c>
      <c r="K221" s="68">
        <v>7.5948718840911167E-3</v>
      </c>
    </row>
    <row r="222" spans="10:11" ht="18.75" x14ac:dyDescent="0.25">
      <c r="J222" s="59" t="s">
        <v>23</v>
      </c>
      <c r="K222" s="69">
        <f>SUM(K215:K221)</f>
        <v>1.0000000008019452</v>
      </c>
    </row>
    <row r="224" spans="10:11" ht="18.75" x14ac:dyDescent="0.25">
      <c r="J224" s="48" t="s">
        <v>49</v>
      </c>
    </row>
    <row r="225" spans="10:11" ht="18.75" x14ac:dyDescent="0.25">
      <c r="J225" s="51" t="s">
        <v>0</v>
      </c>
      <c r="K225" s="68">
        <v>-0.12659889480508488</v>
      </c>
    </row>
    <row r="226" spans="10:11" ht="18.75" x14ac:dyDescent="0.25">
      <c r="J226" s="41" t="s">
        <v>3</v>
      </c>
      <c r="K226" s="68">
        <v>0.34207919510986579</v>
      </c>
    </row>
    <row r="227" spans="10:11" ht="18.75" x14ac:dyDescent="0.25">
      <c r="J227" s="42" t="s">
        <v>4</v>
      </c>
      <c r="K227" s="68">
        <v>-3.0475190728624551E-3</v>
      </c>
    </row>
    <row r="228" spans="10:11" ht="18.75" x14ac:dyDescent="0.25">
      <c r="J228" s="43" t="s">
        <v>5</v>
      </c>
      <c r="K228" s="68">
        <v>4.2544880801296703E-2</v>
      </c>
    </row>
    <row r="229" spans="10:11" ht="18.75" x14ac:dyDescent="0.25">
      <c r="J229" s="44" t="s">
        <v>6</v>
      </c>
      <c r="K229" s="68">
        <v>0.33368985729721468</v>
      </c>
    </row>
    <row r="230" spans="10:11" ht="18.75" x14ac:dyDescent="0.25">
      <c r="J230" s="45" t="s">
        <v>7</v>
      </c>
      <c r="K230" s="68">
        <v>0.42870026226325747</v>
      </c>
    </row>
    <row r="231" spans="10:11" ht="18.75" x14ac:dyDescent="0.25">
      <c r="J231" s="46" t="s">
        <v>8</v>
      </c>
      <c r="K231" s="68">
        <v>-1.7367781782581103E-2</v>
      </c>
    </row>
    <row r="232" spans="10:11" ht="18.75" x14ac:dyDescent="0.25">
      <c r="J232" s="59" t="s">
        <v>23</v>
      </c>
      <c r="K232" s="69">
        <f>SUM(K225:K231)</f>
        <v>0.9999999998111061</v>
      </c>
    </row>
    <row r="234" spans="10:11" ht="18.75" x14ac:dyDescent="0.25">
      <c r="J234" s="48" t="s">
        <v>50</v>
      </c>
    </row>
    <row r="235" spans="10:11" ht="18.75" x14ac:dyDescent="0.25">
      <c r="J235" s="51" t="s">
        <v>0</v>
      </c>
      <c r="K235" s="68">
        <v>-9.7756240418023638E-2</v>
      </c>
    </row>
    <row r="236" spans="10:11" ht="18.75" x14ac:dyDescent="0.25">
      <c r="J236" s="41" t="s">
        <v>3</v>
      </c>
      <c r="K236" s="68">
        <v>0.3565318463502043</v>
      </c>
    </row>
    <row r="237" spans="10:11" ht="18.75" x14ac:dyDescent="0.25">
      <c r="J237" s="42" t="s">
        <v>4</v>
      </c>
      <c r="K237" s="68">
        <v>-0.11612116687468922</v>
      </c>
    </row>
    <row r="238" spans="10:11" ht="18.75" x14ac:dyDescent="0.25">
      <c r="J238" s="43" t="s">
        <v>5</v>
      </c>
      <c r="K238" s="68">
        <v>4.7247307801285124E-2</v>
      </c>
    </row>
    <row r="239" spans="10:11" ht="18.75" x14ac:dyDescent="0.25">
      <c r="J239" s="44" t="s">
        <v>6</v>
      </c>
      <c r="K239" s="68">
        <v>0.36589562355602367</v>
      </c>
    </row>
    <row r="240" spans="10:11" ht="18.75" x14ac:dyDescent="0.25">
      <c r="J240" s="45" t="s">
        <v>7</v>
      </c>
      <c r="K240" s="68">
        <v>0.43613887425190695</v>
      </c>
    </row>
    <row r="241" spans="10:11" ht="18.75" x14ac:dyDescent="0.25">
      <c r="J241" s="46" t="s">
        <v>8</v>
      </c>
      <c r="K241" s="68">
        <v>8.063756220697018E-3</v>
      </c>
    </row>
    <row r="242" spans="10:11" ht="18.75" x14ac:dyDescent="0.25">
      <c r="J242" s="59" t="s">
        <v>23</v>
      </c>
      <c r="K242" s="69">
        <f>SUM(K235:K241)</f>
        <v>1.0000000008874044</v>
      </c>
    </row>
    <row r="244" spans="10:11" ht="18.75" x14ac:dyDescent="0.25">
      <c r="J244" s="48" t="s">
        <v>51</v>
      </c>
    </row>
    <row r="245" spans="10:11" ht="18.75" x14ac:dyDescent="0.25">
      <c r="J245" s="51" t="s">
        <v>0</v>
      </c>
      <c r="K245" s="68">
        <v>-0.10413572626025366</v>
      </c>
    </row>
    <row r="246" spans="10:11" ht="18.75" x14ac:dyDescent="0.25">
      <c r="J246" s="41" t="s">
        <v>3</v>
      </c>
      <c r="K246" s="68">
        <v>0.38440895980109541</v>
      </c>
    </row>
    <row r="247" spans="10:11" ht="18.75" x14ac:dyDescent="0.25">
      <c r="J247" s="42" t="s">
        <v>4</v>
      </c>
      <c r="K247" s="68">
        <v>-0.14216093042108788</v>
      </c>
    </row>
    <row r="248" spans="10:11" ht="18.75" x14ac:dyDescent="0.25">
      <c r="J248" s="43" t="s">
        <v>5</v>
      </c>
      <c r="K248" s="68">
        <v>5.1469928422337392E-2</v>
      </c>
    </row>
    <row r="249" spans="10:11" ht="18.75" x14ac:dyDescent="0.25">
      <c r="J249" s="44" t="s">
        <v>6</v>
      </c>
      <c r="K249" s="68">
        <v>0.39490906121630204</v>
      </c>
    </row>
    <row r="250" spans="10:11" ht="18.75" x14ac:dyDescent="0.25">
      <c r="J250" s="45" t="s">
        <v>7</v>
      </c>
      <c r="K250" s="68">
        <v>0.40757092949893398</v>
      </c>
    </row>
    <row r="251" spans="10:11" ht="18.75" x14ac:dyDescent="0.25">
      <c r="J251" s="46" t="s">
        <v>8</v>
      </c>
      <c r="K251" s="68">
        <v>7.9377761825394095E-3</v>
      </c>
    </row>
    <row r="252" spans="10:11" ht="18.75" x14ac:dyDescent="0.25">
      <c r="J252" s="59" t="s">
        <v>23</v>
      </c>
      <c r="K252" s="69">
        <f>SUM(K245:K251)</f>
        <v>0.99999999843986664</v>
      </c>
    </row>
    <row r="254" spans="10:11" ht="18.75" x14ac:dyDescent="0.25">
      <c r="J254" s="48" t="s">
        <v>52</v>
      </c>
    </row>
    <row r="255" spans="10:11" ht="18.75" x14ac:dyDescent="0.25">
      <c r="J255" s="51" t="s">
        <v>0</v>
      </c>
      <c r="K255" s="68">
        <v>-0.10997444372015823</v>
      </c>
    </row>
    <row r="256" spans="10:11" ht="18.75" x14ac:dyDescent="0.25">
      <c r="J256" s="41" t="s">
        <v>3</v>
      </c>
      <c r="K256" s="68">
        <v>0.41218822382116271</v>
      </c>
    </row>
    <row r="257" spans="10:11" ht="18.75" x14ac:dyDescent="0.25">
      <c r="J257" s="42" t="s">
        <v>4</v>
      </c>
      <c r="K257" s="68">
        <v>-0.16837579174243408</v>
      </c>
    </row>
    <row r="258" spans="10:11" ht="18.75" x14ac:dyDescent="0.25">
      <c r="J258" s="43" t="s">
        <v>5</v>
      </c>
      <c r="K258" s="68">
        <v>5.5715919556925828E-2</v>
      </c>
    </row>
    <row r="259" spans="10:11" ht="18.75" x14ac:dyDescent="0.25">
      <c r="J259" s="44" t="s">
        <v>6</v>
      </c>
      <c r="K259" s="68">
        <v>0.42387274773914591</v>
      </c>
    </row>
    <row r="260" spans="10:11" ht="18.75" x14ac:dyDescent="0.25">
      <c r="J260" s="45" t="s">
        <v>7</v>
      </c>
      <c r="K260" s="68">
        <v>0.37877207171131161</v>
      </c>
    </row>
    <row r="261" spans="10:11" ht="18.75" x14ac:dyDescent="0.25">
      <c r="J261" s="46" t="s">
        <v>8</v>
      </c>
      <c r="K261" s="68">
        <v>7.8012741315860454E-3</v>
      </c>
    </row>
    <row r="262" spans="10:11" ht="18.75" x14ac:dyDescent="0.25">
      <c r="J262" s="59" t="s">
        <v>23</v>
      </c>
      <c r="K262" s="69">
        <f>SUM(K255:K261)</f>
        <v>1.0000000014975399</v>
      </c>
    </row>
    <row r="264" spans="10:11" ht="18.75" x14ac:dyDescent="0.25">
      <c r="J264" s="48" t="s">
        <v>53</v>
      </c>
    </row>
    <row r="265" spans="10:11" ht="18.75" x14ac:dyDescent="0.25">
      <c r="J265" s="51" t="s">
        <v>0</v>
      </c>
      <c r="K265" s="68">
        <v>-0.12114153384461221</v>
      </c>
    </row>
    <row r="266" spans="10:11" ht="18.75" x14ac:dyDescent="0.25">
      <c r="J266" s="41" t="s">
        <v>3</v>
      </c>
      <c r="K266" s="68">
        <v>0.44095898562243785</v>
      </c>
    </row>
    <row r="267" spans="10:11" ht="18.75" x14ac:dyDescent="0.25">
      <c r="J267" s="42" t="s">
        <v>4</v>
      </c>
      <c r="K267" s="68">
        <v>-0.19211387403191174</v>
      </c>
    </row>
    <row r="268" spans="10:11" ht="18.75" x14ac:dyDescent="0.25">
      <c r="J268" s="43" t="s">
        <v>5</v>
      </c>
      <c r="K268" s="68">
        <v>6.0482399901589337E-2</v>
      </c>
    </row>
    <row r="269" spans="10:11" ht="18.75" x14ac:dyDescent="0.25">
      <c r="J269" s="44" t="s">
        <v>6</v>
      </c>
      <c r="K269" s="68">
        <v>0.45281094536374306</v>
      </c>
    </row>
    <row r="270" spans="10:11" ht="18.75" x14ac:dyDescent="0.25">
      <c r="J270" s="45" t="s">
        <v>7</v>
      </c>
      <c r="K270" s="68">
        <v>0.35159746894601107</v>
      </c>
    </row>
    <row r="271" spans="10:11" ht="18.75" x14ac:dyDescent="0.25">
      <c r="J271" s="46" t="s">
        <v>8</v>
      </c>
      <c r="K271" s="68">
        <v>7.4056063707184398E-3</v>
      </c>
    </row>
    <row r="272" spans="10:11" ht="18.75" x14ac:dyDescent="0.25">
      <c r="J272" s="59" t="s">
        <v>23</v>
      </c>
      <c r="K272" s="69">
        <f>SUM(K265:K271)</f>
        <v>0.9999999983279757</v>
      </c>
    </row>
    <row r="274" spans="10:11" ht="18.75" x14ac:dyDescent="0.25">
      <c r="J274" s="48" t="s">
        <v>54</v>
      </c>
    </row>
    <row r="275" spans="10:11" ht="18.75" x14ac:dyDescent="0.25">
      <c r="J275" s="51" t="s">
        <v>0</v>
      </c>
      <c r="K275" s="68">
        <v>-0.12840521709009634</v>
      </c>
    </row>
    <row r="276" spans="10:11" ht="18.75" x14ac:dyDescent="0.25">
      <c r="J276" s="41" t="s">
        <v>3</v>
      </c>
      <c r="K276" s="68">
        <v>0.47369815767909634</v>
      </c>
    </row>
    <row r="277" spans="10:11" ht="18.75" x14ac:dyDescent="0.25">
      <c r="J277" s="42" t="s">
        <v>4</v>
      </c>
      <c r="K277" s="68">
        <v>-0.20809627731618069</v>
      </c>
    </row>
    <row r="278" spans="10:11" ht="18.75" x14ac:dyDescent="0.25">
      <c r="J278" s="43" t="s">
        <v>5</v>
      </c>
      <c r="K278" s="68">
        <v>6.4297972107609916E-2</v>
      </c>
    </row>
    <row r="279" spans="10:11" ht="18.75" x14ac:dyDescent="0.25">
      <c r="J279" s="44" t="s">
        <v>6</v>
      </c>
      <c r="K279" s="68">
        <v>0.48273600988727883</v>
      </c>
    </row>
    <row r="280" spans="10:11" ht="18.75" x14ac:dyDescent="0.25">
      <c r="J280" s="45" t="s">
        <v>7</v>
      </c>
      <c r="K280" s="68">
        <v>0.32662408660917663</v>
      </c>
    </row>
    <row r="281" spans="10:11" ht="18.75" x14ac:dyDescent="0.25">
      <c r="J281" s="46" t="s">
        <v>8</v>
      </c>
      <c r="K281" s="68">
        <v>-1.0854730456810738E-2</v>
      </c>
    </row>
    <row r="282" spans="10:11" ht="18.75" x14ac:dyDescent="0.25">
      <c r="J282" s="59" t="s">
        <v>23</v>
      </c>
      <c r="K282" s="69">
        <f>SUM(K275:K281)</f>
        <v>1.0000000014200738</v>
      </c>
    </row>
    <row r="284" spans="10:11" ht="18.75" x14ac:dyDescent="0.25">
      <c r="J284" s="48" t="s">
        <v>55</v>
      </c>
    </row>
    <row r="285" spans="10:11" ht="18.75" x14ac:dyDescent="0.25">
      <c r="J285" s="51" t="s">
        <v>0</v>
      </c>
      <c r="K285" s="68">
        <v>-0.13604717687217574</v>
      </c>
    </row>
    <row r="286" spans="10:11" ht="18.75" x14ac:dyDescent="0.25">
      <c r="J286" s="41" t="s">
        <v>3</v>
      </c>
      <c r="K286" s="68">
        <v>0.5018565039149917</v>
      </c>
    </row>
    <row r="287" spans="10:11" ht="18.75" x14ac:dyDescent="0.25">
      <c r="J287" s="42" t="s">
        <v>4</v>
      </c>
      <c r="K287" s="68">
        <v>-0.2336070076942513</v>
      </c>
    </row>
    <row r="288" spans="10:11" ht="18.75" x14ac:dyDescent="0.25">
      <c r="J288" s="43" t="s">
        <v>5</v>
      </c>
      <c r="K288" s="68">
        <v>6.8656936962776652E-2</v>
      </c>
    </row>
    <row r="289" spans="10:11" ht="18.75" x14ac:dyDescent="0.25">
      <c r="J289" s="44" t="s">
        <v>6</v>
      </c>
      <c r="K289" s="68">
        <v>0.51170033089672362</v>
      </c>
    </row>
    <row r="290" spans="10:11" ht="18.75" x14ac:dyDescent="0.25">
      <c r="J290" s="45" t="s">
        <v>7</v>
      </c>
      <c r="K290" s="68">
        <v>0.29848824549184522</v>
      </c>
    </row>
    <row r="291" spans="10:11" ht="18.75" x14ac:dyDescent="0.25">
      <c r="J291" s="46" t="s">
        <v>8</v>
      </c>
      <c r="K291" s="68">
        <v>-1.1047833052809191E-2</v>
      </c>
    </row>
    <row r="292" spans="10:11" ht="18.75" x14ac:dyDescent="0.25">
      <c r="J292" s="59" t="s">
        <v>23</v>
      </c>
      <c r="K292" s="69">
        <f>SUM(K285:K291)</f>
        <v>0.99999999964710096</v>
      </c>
    </row>
    <row r="294" spans="10:11" ht="18.75" x14ac:dyDescent="0.25">
      <c r="J294" s="48" t="s">
        <v>56</v>
      </c>
    </row>
    <row r="295" spans="10:11" ht="18.75" x14ac:dyDescent="0.25">
      <c r="J295" s="51" t="s">
        <v>0</v>
      </c>
      <c r="K295" s="68">
        <v>-0.14075010704614413</v>
      </c>
    </row>
    <row r="296" spans="10:11" ht="18.75" x14ac:dyDescent="0.25">
      <c r="J296" s="41" t="s">
        <v>3</v>
      </c>
      <c r="K296" s="68">
        <v>0.5293154300773687</v>
      </c>
    </row>
    <row r="297" spans="10:11" ht="18.75" x14ac:dyDescent="0.25">
      <c r="J297" s="42" t="s">
        <v>4</v>
      </c>
      <c r="K297" s="68">
        <v>-0.2599964533996742</v>
      </c>
    </row>
    <row r="298" spans="10:11" ht="18.75" x14ac:dyDescent="0.25">
      <c r="J298" s="43" t="s">
        <v>5</v>
      </c>
      <c r="K298" s="68">
        <v>7.276963903949224E-2</v>
      </c>
    </row>
    <row r="299" spans="10:11" ht="18.75" x14ac:dyDescent="0.25">
      <c r="J299" s="44" t="s">
        <v>6</v>
      </c>
      <c r="K299" s="68">
        <v>0.54076206109468616</v>
      </c>
    </row>
    <row r="300" spans="10:11" ht="18.75" x14ac:dyDescent="0.25">
      <c r="J300" s="45" t="s">
        <v>7</v>
      </c>
      <c r="K300" s="68">
        <v>0.26907585979590187</v>
      </c>
    </row>
    <row r="301" spans="10:11" ht="18.75" x14ac:dyDescent="0.25">
      <c r="J301" s="46" t="s">
        <v>8</v>
      </c>
      <c r="K301" s="68">
        <v>-1.1176429750361426E-2</v>
      </c>
    </row>
    <row r="302" spans="10:11" ht="18.75" x14ac:dyDescent="0.25">
      <c r="J302" s="59" t="s">
        <v>23</v>
      </c>
      <c r="K302" s="69">
        <f>SUM(K295:K301)</f>
        <v>0.99999999981126919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Dates &amp; Stock Prices</vt:lpstr>
      <vt:lpstr>Returns</vt:lpstr>
      <vt:lpstr>Portfolio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2020-09-08T17:02:57Z</dcterms:created>
  <dcterms:modified xsi:type="dcterms:W3CDTF">2020-09-15T19:39:07Z</dcterms:modified>
</cp:coreProperties>
</file>