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evanscpa\Documents\Startup Financial Plan\"/>
    </mc:Choice>
  </mc:AlternateContent>
  <xr:revisionPtr revIDLastSave="0" documentId="13_ncr:1_{70125F41-A4C1-4D58-B35E-489EB6B6E370}" xr6:coauthVersionLast="47" xr6:coauthVersionMax="47" xr10:uidLastSave="{00000000-0000-0000-0000-000000000000}"/>
  <bookViews>
    <workbookView xWindow="-110" yWindow="-110" windowWidth="19420" windowHeight="10300" xr2:uid="{DF61C696-C79D-43BE-827D-7D8FD1641F98}"/>
  </bookViews>
  <sheets>
    <sheet name="Overview" sheetId="7" r:id="rId1"/>
    <sheet name="Step 1 - Assumptions" sheetId="10" r:id="rId2"/>
    <sheet name="Step 2 - Balance Sheet" sheetId="11" r:id="rId3"/>
    <sheet name="Step 3 - Revenues" sheetId="2" r:id="rId4"/>
    <sheet name="Step 4 - Expenses" sheetId="3" r:id="rId5"/>
    <sheet name="Step 5 - Income Statement" sheetId="4" r:id="rId6"/>
    <sheet name="Step 6 - Cash Flow" sheetId="6" r:id="rId7"/>
  </sheets>
  <definedNames>
    <definedName name="Balance_Sheet_Entries">'Step 2 - Balance Sheet'!$D$106:$BI$176</definedName>
    <definedName name="Balance_Sheet_Year2">'Step 2 - Balance Sheet'!$A$185:$D$240</definedName>
    <definedName name="C_Corp_Taxation">'Step 4 - Expenses'!$A$55:$G$61</definedName>
    <definedName name="Cash_Flow_Print">'Step 6 - Cash Flow'!$A$12:$M$56</definedName>
    <definedName name="Cash_Flow_Statement">'Step 6 - Cash Flow'!$A$7:$M$56</definedName>
    <definedName name="Cash_Flow_Titles">'Step 6 - Cash Flow'!$A$7:$M$11</definedName>
    <definedName name="Chart_of_Accounts">#REF!</definedName>
    <definedName name="debit_credit">#REF!</definedName>
    <definedName name="Debt_Payments_1">#REF!</definedName>
    <definedName name="Debt_Payments_2">#REF!</definedName>
    <definedName name="Graph_Example">'Step 5 - Income Statement'!$A$74:$J$93</definedName>
    <definedName name="Income_Statement_Monthly">'Step 5 - Income Statement'!$A$6:$M$19</definedName>
    <definedName name="IncomeStatement">'Step 5 - Income Statement'!$A$28:$F$72</definedName>
    <definedName name="Inventory_Control">'Step 2 - Balance Sheet'!$A$55:$J$72</definedName>
    <definedName name="Inventory_October">#REF!</definedName>
    <definedName name="Inventory_September">#REF!</definedName>
    <definedName name="_xlnm.Print_Area" localSheetId="5">'Step 5 - Income Statement'!$H$27</definedName>
    <definedName name="_xlnm.Print_Area" localSheetId="6">'Step 6 - Cash Flow'!$A$12:$M$56</definedName>
    <definedName name="_xlnm.Print_Titles" localSheetId="6">'Step 6 - Cash Flow'!$7:$11</definedName>
    <definedName name="Starting_Balances">'Step 2 - Balance Sheet'!$A$11:$D$48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4" l="1"/>
  <c r="D76" i="4"/>
  <c r="E76" i="4"/>
  <c r="C75" i="4"/>
  <c r="D75" i="4"/>
  <c r="E75" i="4"/>
  <c r="C74" i="4"/>
  <c r="D74" i="4"/>
  <c r="E74" i="4"/>
  <c r="B76" i="4"/>
  <c r="B75" i="4"/>
  <c r="B74" i="4"/>
  <c r="M52" i="6"/>
  <c r="L52" i="6"/>
  <c r="K52" i="6"/>
  <c r="J52" i="6"/>
  <c r="J51" i="6"/>
  <c r="I52" i="6"/>
  <c r="H52" i="6"/>
  <c r="H51" i="6"/>
  <c r="G52" i="6"/>
  <c r="M18" i="6"/>
  <c r="L18" i="6"/>
  <c r="K18" i="6"/>
  <c r="J18" i="6"/>
  <c r="I18" i="6"/>
  <c r="H18" i="6"/>
  <c r="G18" i="6"/>
  <c r="F18" i="6"/>
  <c r="F52" i="6"/>
  <c r="F51" i="6"/>
  <c r="E18" i="6"/>
  <c r="D18" i="6"/>
  <c r="E52" i="6"/>
  <c r="D51" i="6"/>
  <c r="D52" i="6"/>
  <c r="C52" i="6"/>
  <c r="B52" i="6"/>
  <c r="B41" i="6"/>
  <c r="B51" i="6"/>
  <c r="B47" i="6"/>
  <c r="D232" i="11"/>
  <c r="D230" i="11"/>
  <c r="D228" i="11"/>
  <c r="D227" i="11"/>
  <c r="D226" i="11"/>
  <c r="D219" i="11"/>
  <c r="D221" i="11" s="1"/>
  <c r="D218" i="11"/>
  <c r="D213" i="11"/>
  <c r="D208" i="11"/>
  <c r="B206" i="11"/>
  <c r="B207" i="11"/>
  <c r="B200" i="11"/>
  <c r="D215" i="11"/>
  <c r="C187" i="11"/>
  <c r="B186" i="11"/>
  <c r="A187" i="11"/>
  <c r="A186" i="11"/>
  <c r="B54" i="6" l="1"/>
  <c r="D223" i="11"/>
  <c r="BJ175" i="11" l="1"/>
  <c r="BL175" i="11"/>
  <c r="AE176" i="11"/>
  <c r="AC175" i="11"/>
  <c r="BK175" i="11" s="1"/>
  <c r="BL189" i="11"/>
  <c r="AT176" i="11"/>
  <c r="AT178" i="11" s="1"/>
  <c r="BK158" i="11"/>
  <c r="BJ158" i="11"/>
  <c r="BK147" i="11"/>
  <c r="BJ147" i="11"/>
  <c r="BK136" i="11"/>
  <c r="BJ136" i="11"/>
  <c r="BK125" i="11"/>
  <c r="BJ125" i="11"/>
  <c r="BK113" i="11"/>
  <c r="BJ113" i="11"/>
  <c r="BM174" i="11"/>
  <c r="BL174" i="11"/>
  <c r="BL173" i="11"/>
  <c r="BL171" i="11"/>
  <c r="BM169" i="11"/>
  <c r="BL169" i="11"/>
  <c r="BL168" i="11"/>
  <c r="BL166" i="11"/>
  <c r="BM164" i="11"/>
  <c r="BL164" i="11"/>
  <c r="BL161" i="11"/>
  <c r="BL163" i="11"/>
  <c r="BM159" i="11"/>
  <c r="BL159" i="11"/>
  <c r="BL157" i="11"/>
  <c r="BL155" i="11"/>
  <c r="BG176" i="11"/>
  <c r="BG178" i="11" s="1"/>
  <c r="BE176" i="11"/>
  <c r="BE178" i="11" s="1"/>
  <c r="BC176" i="11"/>
  <c r="BC178" i="11" s="1"/>
  <c r="BA176" i="11"/>
  <c r="BA178" i="11" s="1"/>
  <c r="AY176" i="11"/>
  <c r="AY178" i="11" s="1"/>
  <c r="AW176" i="11"/>
  <c r="AW178" i="11" s="1"/>
  <c r="AQ176" i="11"/>
  <c r="AQ178" i="11" s="1"/>
  <c r="AH109" i="11"/>
  <c r="E109" i="11"/>
  <c r="AG176" i="11"/>
  <c r="AG178" i="11" s="1"/>
  <c r="AE178" i="11"/>
  <c r="H176" i="11"/>
  <c r="H178" i="11" s="1"/>
  <c r="F176" i="11"/>
  <c r="F178" i="11" s="1"/>
  <c r="BM153" i="11"/>
  <c r="BL153" i="11"/>
  <c r="BL152" i="11"/>
  <c r="BL150" i="11"/>
  <c r="BJ171" i="11"/>
  <c r="BJ166" i="11"/>
  <c r="BJ161" i="11"/>
  <c r="BJ155" i="11"/>
  <c r="BJ150" i="11"/>
  <c r="BL148" i="11"/>
  <c r="BM148" i="11"/>
  <c r="BL146" i="11"/>
  <c r="BL144" i="11"/>
  <c r="D174" i="11"/>
  <c r="BJ174" i="11" s="1"/>
  <c r="D169" i="11"/>
  <c r="BJ169" i="11" s="1"/>
  <c r="D164" i="11"/>
  <c r="BJ164" i="11" s="1"/>
  <c r="D159" i="11"/>
  <c r="BJ159" i="11" s="1"/>
  <c r="D153" i="11"/>
  <c r="BJ153" i="11" s="1"/>
  <c r="D148" i="11"/>
  <c r="D142" i="11"/>
  <c r="E171" i="11"/>
  <c r="BK171" i="11" s="1"/>
  <c r="E166" i="11"/>
  <c r="BK166" i="11" s="1"/>
  <c r="E161" i="11"/>
  <c r="BK161" i="11" s="1"/>
  <c r="E155" i="11"/>
  <c r="BK155" i="11" s="1"/>
  <c r="E150" i="11"/>
  <c r="BK150" i="11" s="1"/>
  <c r="E144" i="11"/>
  <c r="E139" i="11"/>
  <c r="AL173" i="11"/>
  <c r="AJ173" i="11"/>
  <c r="AL168" i="11"/>
  <c r="AJ168" i="11"/>
  <c r="AL163" i="11"/>
  <c r="AJ163" i="11"/>
  <c r="AL157" i="11"/>
  <c r="AJ157" i="11"/>
  <c r="AL152" i="11"/>
  <c r="AJ152" i="11"/>
  <c r="AL146" i="11"/>
  <c r="AJ146" i="11"/>
  <c r="AL141" i="11"/>
  <c r="AJ141" i="11"/>
  <c r="AL135" i="11"/>
  <c r="AJ135" i="11"/>
  <c r="D137" i="11"/>
  <c r="E173" i="11"/>
  <c r="BK173" i="11" s="1"/>
  <c r="E168" i="11"/>
  <c r="BK168" i="11" s="1"/>
  <c r="E163" i="11"/>
  <c r="BK163" i="11" s="1"/>
  <c r="E157" i="11"/>
  <c r="BK157" i="11" s="1"/>
  <c r="E152" i="11"/>
  <c r="BK152" i="11" s="1"/>
  <c r="E146" i="11"/>
  <c r="E141" i="11"/>
  <c r="E135" i="11"/>
  <c r="BJ168" i="11" l="1"/>
  <c r="BJ152" i="11"/>
  <c r="BJ173" i="11"/>
  <c r="BJ163" i="11"/>
  <c r="BJ157" i="11"/>
  <c r="E133" i="11"/>
  <c r="BK133" i="11" s="1"/>
  <c r="D131" i="11"/>
  <c r="BJ131" i="11" s="1"/>
  <c r="AL130" i="11"/>
  <c r="AJ130" i="11"/>
  <c r="E130" i="11"/>
  <c r="BK130" i="11" s="1"/>
  <c r="E128" i="11"/>
  <c r="BK128" i="11" s="1"/>
  <c r="BL141" i="11"/>
  <c r="BL135" i="11"/>
  <c r="BL130" i="11"/>
  <c r="BL124" i="11"/>
  <c r="BL139" i="11"/>
  <c r="BL133" i="11"/>
  <c r="BL128" i="11"/>
  <c r="BM142" i="11"/>
  <c r="BM137" i="11"/>
  <c r="BM131" i="11"/>
  <c r="BL142" i="11"/>
  <c r="BL137" i="11"/>
  <c r="BL131" i="11"/>
  <c r="BM126" i="11"/>
  <c r="BL126" i="11"/>
  <c r="D126" i="11"/>
  <c r="BJ126" i="11" s="1"/>
  <c r="AL124" i="11"/>
  <c r="AJ124" i="11"/>
  <c r="E124" i="11"/>
  <c r="BK124" i="11" s="1"/>
  <c r="BL122" i="11"/>
  <c r="BK146" i="11"/>
  <c r="BK144" i="11"/>
  <c r="BK141" i="11"/>
  <c r="BK139" i="11"/>
  <c r="BK135" i="11"/>
  <c r="BJ148" i="11"/>
  <c r="BJ146" i="11"/>
  <c r="BJ144" i="11"/>
  <c r="BJ142" i="11"/>
  <c r="BJ141" i="11"/>
  <c r="BJ139" i="11"/>
  <c r="BJ137" i="11"/>
  <c r="BJ135" i="11"/>
  <c r="BJ133" i="11"/>
  <c r="BJ128" i="11"/>
  <c r="BJ122" i="11"/>
  <c r="BL120" i="11"/>
  <c r="BM120" i="11"/>
  <c r="BL119" i="11"/>
  <c r="BL112" i="11"/>
  <c r="AL119" i="11"/>
  <c r="AL112" i="11"/>
  <c r="AJ119" i="11"/>
  <c r="AJ112" i="11"/>
  <c r="BJ117" i="11"/>
  <c r="BL117" i="11"/>
  <c r="D120" i="11"/>
  <c r="BJ120" i="11" s="1"/>
  <c r="E119" i="11"/>
  <c r="BK119" i="11" s="1"/>
  <c r="E122" i="11"/>
  <c r="BK122" i="11" s="1"/>
  <c r="E117" i="11"/>
  <c r="BK117" i="11" s="1"/>
  <c r="BM115" i="11"/>
  <c r="BL115" i="11"/>
  <c r="D115" i="11"/>
  <c r="BJ115" i="11" s="1"/>
  <c r="AK114" i="11"/>
  <c r="BK114" i="11" s="1"/>
  <c r="R114" i="11"/>
  <c r="BL110" i="11"/>
  <c r="BJ110" i="11"/>
  <c r="E112" i="11"/>
  <c r="BK112" i="11" s="1"/>
  <c r="E110" i="11"/>
  <c r="BK110" i="11" s="1"/>
  <c r="BI107" i="11"/>
  <c r="BI176" i="11" s="1"/>
  <c r="AR107" i="11"/>
  <c r="AR176" i="11" s="1"/>
  <c r="AR178" i="11" s="1"/>
  <c r="AO107" i="11"/>
  <c r="AO176" i="11" s="1"/>
  <c r="AO178" i="11" s="1"/>
  <c r="AM107" i="11"/>
  <c r="AK107" i="11"/>
  <c r="AI107" i="11"/>
  <c r="AI176" i="11" s="1"/>
  <c r="AI178" i="11" s="1"/>
  <c r="AC107" i="11"/>
  <c r="J107" i="11"/>
  <c r="D107" i="11"/>
  <c r="BM177" i="11" l="1"/>
  <c r="BL177" i="11"/>
  <c r="BI177" i="11" s="1"/>
  <c r="BI178" i="11" s="1"/>
  <c r="AC176" i="11"/>
  <c r="AC178" i="11" s="1"/>
  <c r="BJ130" i="11"/>
  <c r="AM176" i="11"/>
  <c r="AM178" i="11" s="1"/>
  <c r="AK176" i="11"/>
  <c r="AK178" i="11" s="1"/>
  <c r="BJ119" i="11"/>
  <c r="BJ114" i="11"/>
  <c r="R176" i="11"/>
  <c r="R178" i="11" s="1"/>
  <c r="BJ124" i="11"/>
  <c r="BJ112" i="11"/>
  <c r="BK107" i="11"/>
  <c r="BL184" i="11" l="1"/>
  <c r="BL190" i="11" s="1"/>
  <c r="F34" i="10"/>
  <c r="H13" i="10"/>
  <c r="B12" i="6" l="1"/>
  <c r="M31" i="6"/>
  <c r="C31" i="6"/>
  <c r="D31" i="6"/>
  <c r="E31" i="6"/>
  <c r="F31" i="6"/>
  <c r="G31" i="6"/>
  <c r="H31" i="6"/>
  <c r="I31" i="6"/>
  <c r="J31" i="6"/>
  <c r="K31" i="6"/>
  <c r="L31" i="6"/>
  <c r="B31" i="6"/>
  <c r="D99" i="11"/>
  <c r="P62" i="11"/>
  <c r="P65" i="11" s="1"/>
  <c r="P68" i="11" s="1"/>
  <c r="P71" i="11" s="1"/>
  <c r="P74" i="11" s="1"/>
  <c r="P77" i="11" s="1"/>
  <c r="P80" i="11" s="1"/>
  <c r="P83" i="11" s="1"/>
  <c r="P86" i="11" s="1"/>
  <c r="P89" i="11" s="1"/>
  <c r="P92" i="11" s="1"/>
  <c r="P95" i="11" s="1"/>
  <c r="M62" i="11"/>
  <c r="M65" i="11" s="1"/>
  <c r="M68" i="11" s="1"/>
  <c r="M71" i="11" s="1"/>
  <c r="M74" i="11" s="1"/>
  <c r="M77" i="11" s="1"/>
  <c r="M80" i="11" s="1"/>
  <c r="M83" i="11" s="1"/>
  <c r="M86" i="11" s="1"/>
  <c r="M89" i="11" s="1"/>
  <c r="M92" i="11" s="1"/>
  <c r="M95" i="11" s="1"/>
  <c r="C94" i="11"/>
  <c r="C91" i="11"/>
  <c r="C88" i="11"/>
  <c r="C85" i="11"/>
  <c r="C82" i="11"/>
  <c r="C79" i="11"/>
  <c r="C76" i="11"/>
  <c r="C73" i="11"/>
  <c r="C70" i="11"/>
  <c r="C67" i="11"/>
  <c r="C64" i="11"/>
  <c r="L132" i="10"/>
  <c r="K132" i="10"/>
  <c r="L130" i="10"/>
  <c r="K130" i="10"/>
  <c r="I131" i="10" l="1"/>
  <c r="J131" i="10" s="1"/>
  <c r="J34" i="3"/>
  <c r="K34" i="3"/>
  <c r="L34" i="3"/>
  <c r="M34" i="3"/>
  <c r="J23" i="3"/>
  <c r="K23" i="3"/>
  <c r="L23" i="3"/>
  <c r="M23" i="3"/>
  <c r="C34" i="3"/>
  <c r="D34" i="3"/>
  <c r="E34" i="3"/>
  <c r="F34" i="3"/>
  <c r="G34" i="3"/>
  <c r="H34" i="3"/>
  <c r="I34" i="3"/>
  <c r="C23" i="3"/>
  <c r="D23" i="3"/>
  <c r="E23" i="3"/>
  <c r="F23" i="3"/>
  <c r="G23" i="3"/>
  <c r="H23" i="3"/>
  <c r="I23" i="3"/>
  <c r="B34" i="3"/>
  <c r="B59" i="4" s="1"/>
  <c r="B23" i="3"/>
  <c r="A31" i="3"/>
  <c r="A32" i="3"/>
  <c r="A33" i="3"/>
  <c r="A34" i="3"/>
  <c r="A59" i="4" s="1"/>
  <c r="A20" i="3"/>
  <c r="A21" i="3"/>
  <c r="A22" i="3"/>
  <c r="A23" i="3"/>
  <c r="A24" i="3"/>
  <c r="A25" i="3"/>
  <c r="A26" i="3"/>
  <c r="A27" i="3"/>
  <c r="A28" i="3"/>
  <c r="A29" i="3"/>
  <c r="A30" i="3"/>
  <c r="A19" i="3"/>
  <c r="N94" i="11"/>
  <c r="N93" i="11"/>
  <c r="N91" i="11"/>
  <c r="N90" i="11"/>
  <c r="N88" i="11"/>
  <c r="N87" i="11"/>
  <c r="N85" i="11"/>
  <c r="N84" i="11"/>
  <c r="N82" i="11"/>
  <c r="N81" i="11"/>
  <c r="N79" i="11"/>
  <c r="N78" i="11"/>
  <c r="N76" i="11"/>
  <c r="N75" i="11"/>
  <c r="N73" i="11"/>
  <c r="N72" i="11"/>
  <c r="N70" i="11"/>
  <c r="N69" i="11"/>
  <c r="N67" i="11"/>
  <c r="N66" i="11"/>
  <c r="N64" i="11"/>
  <c r="N63" i="11"/>
  <c r="N61" i="11"/>
  <c r="K61" i="11"/>
  <c r="E94" i="11"/>
  <c r="H94" i="11" s="1"/>
  <c r="K94" i="11" s="1"/>
  <c r="E93" i="11"/>
  <c r="H93" i="11" s="1"/>
  <c r="K93" i="11" s="1"/>
  <c r="E91" i="11"/>
  <c r="H91" i="11" s="1"/>
  <c r="K91" i="11" s="1"/>
  <c r="E90" i="11"/>
  <c r="H90" i="11" s="1"/>
  <c r="K90" i="11" s="1"/>
  <c r="E88" i="11"/>
  <c r="H88" i="11" s="1"/>
  <c r="K88" i="11" s="1"/>
  <c r="E87" i="11"/>
  <c r="H87" i="11" s="1"/>
  <c r="K87" i="11" s="1"/>
  <c r="E85" i="11"/>
  <c r="H85" i="11" s="1"/>
  <c r="K85" i="11" s="1"/>
  <c r="E84" i="11"/>
  <c r="H84" i="11" s="1"/>
  <c r="K84" i="11" s="1"/>
  <c r="E82" i="11"/>
  <c r="H82" i="11" s="1"/>
  <c r="K82" i="11" s="1"/>
  <c r="E81" i="11"/>
  <c r="H81" i="11" s="1"/>
  <c r="K81" i="11" s="1"/>
  <c r="E79" i="11"/>
  <c r="H79" i="11" s="1"/>
  <c r="K79" i="11" s="1"/>
  <c r="E78" i="11"/>
  <c r="H78" i="11" s="1"/>
  <c r="K78" i="11" s="1"/>
  <c r="E76" i="11"/>
  <c r="H76" i="11" s="1"/>
  <c r="K76" i="11" s="1"/>
  <c r="E75" i="11"/>
  <c r="H75" i="11" s="1"/>
  <c r="K75" i="11" s="1"/>
  <c r="E73" i="11"/>
  <c r="H73" i="11" s="1"/>
  <c r="K73" i="11" s="1"/>
  <c r="E72" i="11"/>
  <c r="H72" i="11" s="1"/>
  <c r="K72" i="11" s="1"/>
  <c r="E70" i="11"/>
  <c r="H70" i="11" s="1"/>
  <c r="K70" i="11" s="1"/>
  <c r="E69" i="11"/>
  <c r="H69" i="11" s="1"/>
  <c r="K69" i="11" s="1"/>
  <c r="E67" i="11"/>
  <c r="H67" i="11" s="1"/>
  <c r="K67" i="11" s="1"/>
  <c r="E66" i="11"/>
  <c r="H66" i="11" s="1"/>
  <c r="K66" i="11" s="1"/>
  <c r="E64" i="11"/>
  <c r="H64" i="11" s="1"/>
  <c r="K64" i="11" s="1"/>
  <c r="E63" i="11"/>
  <c r="H63" i="11" s="1"/>
  <c r="K63" i="11" s="1"/>
  <c r="J60" i="11"/>
  <c r="H41" i="10"/>
  <c r="D59" i="11"/>
  <c r="C59" i="11"/>
  <c r="H61" i="11"/>
  <c r="E61" i="11"/>
  <c r="J134" i="10" l="1"/>
  <c r="L131" i="10"/>
  <c r="L134" i="10" s="1"/>
  <c r="K131" i="10"/>
  <c r="K134" i="10" s="1"/>
  <c r="D98" i="11"/>
  <c r="E59" i="4"/>
  <c r="C59" i="4"/>
  <c r="D59" i="4"/>
  <c r="N60" i="11"/>
  <c r="K60" i="11"/>
  <c r="H60" i="11"/>
  <c r="E60" i="11"/>
  <c r="R59" i="11"/>
  <c r="Q59" i="11"/>
  <c r="N59" i="11"/>
  <c r="K59" i="11"/>
  <c r="H59" i="11"/>
  <c r="E59" i="11"/>
  <c r="D19" i="11"/>
  <c r="N107" i="11" s="1"/>
  <c r="N176" i="11" s="1"/>
  <c r="N178" i="11" s="1"/>
  <c r="B198" i="11" s="1"/>
  <c r="D20" i="11"/>
  <c r="P107" i="11" s="1"/>
  <c r="P176" i="11" s="1"/>
  <c r="P178" i="11" s="1"/>
  <c r="B199" i="11" s="1"/>
  <c r="D21" i="11"/>
  <c r="T107" i="11" s="1"/>
  <c r="T176" i="11" s="1"/>
  <c r="T178" i="11" s="1"/>
  <c r="B201" i="11" s="1"/>
  <c r="D22" i="11"/>
  <c r="V107" i="11" s="1"/>
  <c r="V176" i="11" s="1"/>
  <c r="V178" i="11" s="1"/>
  <c r="B202" i="11" s="1"/>
  <c r="D23" i="11"/>
  <c r="X107" i="11" s="1"/>
  <c r="X176" i="11" s="1"/>
  <c r="X178" i="11" s="1"/>
  <c r="B203" i="11" s="1"/>
  <c r="D24" i="11"/>
  <c r="Z107" i="11" s="1"/>
  <c r="Z176" i="11" s="1"/>
  <c r="Z178" i="11" s="1"/>
  <c r="B204" i="11" s="1"/>
  <c r="D18" i="11"/>
  <c r="L107" i="11" s="1"/>
  <c r="L176" i="11" l="1"/>
  <c r="L178" i="11" s="1"/>
  <c r="B197" i="11" s="1"/>
  <c r="BJ107" i="11"/>
  <c r="K43" i="3"/>
  <c r="H43" i="3"/>
  <c r="C43" i="3"/>
  <c r="L43" i="3"/>
  <c r="I43" i="3"/>
  <c r="M43" i="3"/>
  <c r="B43" i="3"/>
  <c r="D43" i="3"/>
  <c r="E43" i="3"/>
  <c r="J43" i="3"/>
  <c r="G43" i="3"/>
  <c r="F43" i="3"/>
  <c r="F59" i="4"/>
  <c r="H142" i="10"/>
  <c r="H143" i="10"/>
  <c r="H144" i="10"/>
  <c r="H145" i="10"/>
  <c r="I73" i="10"/>
  <c r="H139" i="10"/>
  <c r="H141" i="10"/>
  <c r="H140" i="10"/>
  <c r="I133" i="10"/>
  <c r="I132" i="10"/>
  <c r="I130" i="10"/>
  <c r="I124" i="10"/>
  <c r="I125" i="10"/>
  <c r="I123" i="10"/>
  <c r="J100" i="10"/>
  <c r="K100" i="10" s="1"/>
  <c r="K99" i="10"/>
  <c r="K101" i="10"/>
  <c r="K102" i="10"/>
  <c r="K103" i="10"/>
  <c r="K104" i="10"/>
  <c r="I107" i="10"/>
  <c r="I108" i="10"/>
  <c r="I109" i="10"/>
  <c r="I110" i="10"/>
  <c r="H71" i="10"/>
  <c r="H73" i="10"/>
  <c r="H75" i="10"/>
  <c r="H76" i="10"/>
  <c r="H77" i="10"/>
  <c r="H78" i="10"/>
  <c r="H79" i="10"/>
  <c r="H80" i="10"/>
  <c r="H81" i="10"/>
  <c r="H82" i="10"/>
  <c r="H83" i="10"/>
  <c r="H84" i="10"/>
  <c r="I134" i="10" l="1"/>
  <c r="H26" i="3"/>
  <c r="I26" i="3"/>
  <c r="J26" i="3"/>
  <c r="C26" i="3"/>
  <c r="B26" i="3"/>
  <c r="G26" i="3"/>
  <c r="K26" i="3"/>
  <c r="D26" i="3"/>
  <c r="L26" i="3"/>
  <c r="E26" i="3"/>
  <c r="M26" i="3"/>
  <c r="F26" i="3"/>
  <c r="K33" i="3"/>
  <c r="I33" i="3"/>
  <c r="L33" i="3"/>
  <c r="M33" i="3"/>
  <c r="C33" i="3"/>
  <c r="D33" i="3"/>
  <c r="J33" i="3"/>
  <c r="E33" i="3"/>
  <c r="B33" i="3"/>
  <c r="F33" i="3"/>
  <c r="G33" i="3"/>
  <c r="H33" i="3"/>
  <c r="I32" i="3"/>
  <c r="C32" i="3"/>
  <c r="D32" i="3"/>
  <c r="J32" i="3"/>
  <c r="E32" i="3"/>
  <c r="K32" i="3"/>
  <c r="F32" i="3"/>
  <c r="L32" i="3"/>
  <c r="G32" i="3"/>
  <c r="B32" i="3"/>
  <c r="M32" i="3"/>
  <c r="H32" i="3"/>
  <c r="D22" i="3"/>
  <c r="E22" i="3"/>
  <c r="F22" i="3"/>
  <c r="J22" i="3"/>
  <c r="G22" i="3"/>
  <c r="B22" i="3"/>
  <c r="K22" i="3"/>
  <c r="H22" i="3"/>
  <c r="L22" i="3"/>
  <c r="I22" i="3"/>
  <c r="C22" i="3"/>
  <c r="M22" i="3"/>
  <c r="K27" i="3"/>
  <c r="G27" i="3"/>
  <c r="L27" i="3"/>
  <c r="H27" i="3"/>
  <c r="J27" i="3"/>
  <c r="M27" i="3"/>
  <c r="I27" i="3"/>
  <c r="B27" i="3"/>
  <c r="C27" i="3"/>
  <c r="D27" i="3"/>
  <c r="E27" i="3"/>
  <c r="F27" i="3"/>
  <c r="K25" i="3"/>
  <c r="I25" i="3"/>
  <c r="L25" i="3"/>
  <c r="H25" i="3"/>
  <c r="M25" i="3"/>
  <c r="C25" i="3"/>
  <c r="D25" i="3"/>
  <c r="E25" i="3"/>
  <c r="B25" i="3"/>
  <c r="J25" i="3"/>
  <c r="F25" i="3"/>
  <c r="G25" i="3"/>
  <c r="C24" i="3"/>
  <c r="D24" i="3"/>
  <c r="I24" i="3"/>
  <c r="J24" i="3"/>
  <c r="E24" i="3"/>
  <c r="K24" i="3"/>
  <c r="F24" i="3"/>
  <c r="L24" i="3"/>
  <c r="G24" i="3"/>
  <c r="B24" i="3"/>
  <c r="M24" i="3"/>
  <c r="H24" i="3"/>
  <c r="K31" i="3"/>
  <c r="C31" i="3"/>
  <c r="J31" i="3"/>
  <c r="L31" i="3"/>
  <c r="D31" i="3"/>
  <c r="M31" i="3"/>
  <c r="E31" i="3"/>
  <c r="F31" i="3"/>
  <c r="G31" i="3"/>
  <c r="H31" i="3"/>
  <c r="I31" i="3"/>
  <c r="B31" i="3"/>
  <c r="D30" i="3"/>
  <c r="E30" i="3"/>
  <c r="F30" i="3"/>
  <c r="J30" i="3"/>
  <c r="G30" i="3"/>
  <c r="C30" i="3"/>
  <c r="K30" i="3"/>
  <c r="H30" i="3"/>
  <c r="L30" i="3"/>
  <c r="I30" i="3"/>
  <c r="M30" i="3"/>
  <c r="B30" i="3"/>
  <c r="F20" i="3"/>
  <c r="G20" i="3"/>
  <c r="B20" i="3"/>
  <c r="H20" i="3"/>
  <c r="J20" i="3"/>
  <c r="I20" i="3"/>
  <c r="E20" i="3"/>
  <c r="K20" i="3"/>
  <c r="L20" i="3"/>
  <c r="C20" i="3"/>
  <c r="M20" i="3"/>
  <c r="D20" i="3"/>
  <c r="K29" i="3"/>
  <c r="E29" i="3"/>
  <c r="B29" i="3"/>
  <c r="L29" i="3"/>
  <c r="F29" i="3"/>
  <c r="M29" i="3"/>
  <c r="G29" i="3"/>
  <c r="J29" i="3"/>
  <c r="H29" i="3"/>
  <c r="I29" i="3"/>
  <c r="D29" i="3"/>
  <c r="C29" i="3"/>
  <c r="F28" i="3"/>
  <c r="E28" i="3"/>
  <c r="G28" i="3"/>
  <c r="B28" i="3"/>
  <c r="H28" i="3"/>
  <c r="J28" i="3"/>
  <c r="I28" i="3"/>
  <c r="K28" i="3"/>
  <c r="L28" i="3"/>
  <c r="C28" i="3"/>
  <c r="M28" i="3"/>
  <c r="D28" i="3"/>
  <c r="H72" i="10"/>
  <c r="I97" i="10"/>
  <c r="I99" i="10"/>
  <c r="I98" i="10"/>
  <c r="I104" i="10"/>
  <c r="I105" i="10"/>
  <c r="I101" i="10"/>
  <c r="I106" i="10"/>
  <c r="I100" i="10"/>
  <c r="G111" i="10"/>
  <c r="I103" i="10"/>
  <c r="J111" i="10"/>
  <c r="I102" i="10"/>
  <c r="K98" i="10"/>
  <c r="K111" i="10" s="1"/>
  <c r="F88" i="10"/>
  <c r="H70" i="10"/>
  <c r="J42" i="3" l="1"/>
  <c r="G42" i="3"/>
  <c r="K42" i="3"/>
  <c r="H42" i="3"/>
  <c r="L42" i="3"/>
  <c r="I42" i="3"/>
  <c r="M42" i="3"/>
  <c r="B42" i="3"/>
  <c r="C42" i="3"/>
  <c r="D42" i="3"/>
  <c r="E42" i="3"/>
  <c r="F42" i="3"/>
  <c r="K19" i="3"/>
  <c r="G19" i="3"/>
  <c r="J19" i="3"/>
  <c r="L19" i="3"/>
  <c r="H19" i="3"/>
  <c r="M19" i="3"/>
  <c r="I19" i="3"/>
  <c r="B19" i="3"/>
  <c r="C19" i="3"/>
  <c r="D19" i="3"/>
  <c r="F19" i="3"/>
  <c r="E19" i="3"/>
  <c r="K21" i="3"/>
  <c r="E21" i="3"/>
  <c r="B21" i="3"/>
  <c r="L21" i="3"/>
  <c r="F21" i="3"/>
  <c r="M21" i="3"/>
  <c r="G21" i="3"/>
  <c r="H21" i="3"/>
  <c r="J21" i="3"/>
  <c r="I21" i="3"/>
  <c r="C21" i="3"/>
  <c r="D21" i="3"/>
  <c r="H88" i="10"/>
  <c r="K112" i="10"/>
  <c r="I111" i="10"/>
  <c r="H61" i="10"/>
  <c r="H60" i="10"/>
  <c r="H59" i="10"/>
  <c r="H55" i="10"/>
  <c r="H54" i="10"/>
  <c r="H53" i="10"/>
  <c r="H49" i="10"/>
  <c r="H48" i="10"/>
  <c r="H47" i="10"/>
  <c r="H43" i="10"/>
  <c r="H42" i="10"/>
  <c r="H44" i="10"/>
  <c r="G57" i="11" s="1"/>
  <c r="H36" i="10"/>
  <c r="H37" i="10"/>
  <c r="H35" i="10"/>
  <c r="H26" i="10"/>
  <c r="B33" i="2" s="1"/>
  <c r="O61" i="11" s="1"/>
  <c r="O62" i="11" s="1"/>
  <c r="O65" i="11" s="1"/>
  <c r="O68" i="11" s="1"/>
  <c r="O71" i="11" s="1"/>
  <c r="O74" i="11" s="1"/>
  <c r="O77" i="11" s="1"/>
  <c r="O80" i="11" s="1"/>
  <c r="O83" i="11" s="1"/>
  <c r="O86" i="11" s="1"/>
  <c r="O89" i="11" s="1"/>
  <c r="O92" i="11" s="1"/>
  <c r="O95" i="11" s="1"/>
  <c r="H25" i="10"/>
  <c r="H22" i="10"/>
  <c r="B27" i="2" s="1"/>
  <c r="L61" i="11" s="1"/>
  <c r="L62" i="11" s="1"/>
  <c r="L65" i="11" s="1"/>
  <c r="L68" i="11" s="1"/>
  <c r="L71" i="11" s="1"/>
  <c r="L74" i="11" s="1"/>
  <c r="L77" i="11" s="1"/>
  <c r="L80" i="11" s="1"/>
  <c r="L83" i="11" s="1"/>
  <c r="L86" i="11" s="1"/>
  <c r="L89" i="11" s="1"/>
  <c r="L92" i="11" s="1"/>
  <c r="L95" i="11" s="1"/>
  <c r="H21" i="10"/>
  <c r="H18" i="10"/>
  <c r="B21" i="2" s="1"/>
  <c r="I61" i="11" s="1"/>
  <c r="H17" i="10"/>
  <c r="H14" i="10"/>
  <c r="B15" i="2" s="1"/>
  <c r="F61" i="11" s="1"/>
  <c r="F62" i="11" s="1"/>
  <c r="F65" i="11" s="1"/>
  <c r="F68" i="11" s="1"/>
  <c r="F71" i="11" s="1"/>
  <c r="F74" i="11" s="1"/>
  <c r="F77" i="11" s="1"/>
  <c r="F80" i="11" s="1"/>
  <c r="F83" i="11" s="1"/>
  <c r="F86" i="11" s="1"/>
  <c r="F89" i="11" s="1"/>
  <c r="F92" i="11" s="1"/>
  <c r="F95" i="11" s="1"/>
  <c r="H10" i="10"/>
  <c r="B9" i="2" s="1"/>
  <c r="C61" i="11" s="1"/>
  <c r="C62" i="11" s="1"/>
  <c r="H9" i="10"/>
  <c r="I62" i="11" l="1"/>
  <c r="I65" i="11" s="1"/>
  <c r="I68" i="11" s="1"/>
  <c r="I71" i="11" s="1"/>
  <c r="I74" i="11" s="1"/>
  <c r="I77" i="11" s="1"/>
  <c r="I80" i="11" s="1"/>
  <c r="I83" i="11" s="1"/>
  <c r="I86" i="11" s="1"/>
  <c r="I89" i="11" s="1"/>
  <c r="I92" i="11" s="1"/>
  <c r="I95" i="11" s="1"/>
  <c r="J61" i="11"/>
  <c r="J62" i="11" s="1"/>
  <c r="J65" i="11" s="1"/>
  <c r="J68" i="11" s="1"/>
  <c r="J71" i="11" s="1"/>
  <c r="J74" i="11" s="1"/>
  <c r="J77" i="11" s="1"/>
  <c r="J80" i="11" s="1"/>
  <c r="J83" i="11" s="1"/>
  <c r="J86" i="11" s="1"/>
  <c r="J89" i="11" s="1"/>
  <c r="J92" i="11" s="1"/>
  <c r="J95" i="11" s="1"/>
  <c r="C65" i="11"/>
  <c r="F22" i="2"/>
  <c r="J22" i="2"/>
  <c r="G22" i="2"/>
  <c r="K22" i="2"/>
  <c r="H22" i="2"/>
  <c r="L22" i="2"/>
  <c r="I22" i="2"/>
  <c r="M22" i="2"/>
  <c r="B22" i="2"/>
  <c r="C22" i="2"/>
  <c r="D22" i="2"/>
  <c r="E22" i="2"/>
  <c r="B44" i="4"/>
  <c r="G61" i="11"/>
  <c r="G60" i="11"/>
  <c r="C16" i="2"/>
  <c r="D16" i="2"/>
  <c r="B16" i="2"/>
  <c r="E16" i="2"/>
  <c r="F16" i="2"/>
  <c r="G16" i="2"/>
  <c r="K16" i="2"/>
  <c r="H16" i="2"/>
  <c r="J16" i="2"/>
  <c r="L16" i="2"/>
  <c r="I16" i="2"/>
  <c r="M16" i="2"/>
  <c r="C28" i="2"/>
  <c r="B28" i="2"/>
  <c r="D28" i="2"/>
  <c r="E28" i="2"/>
  <c r="F28" i="2"/>
  <c r="M28" i="2"/>
  <c r="G28" i="2"/>
  <c r="K28" i="2"/>
  <c r="H28" i="2"/>
  <c r="J28" i="2"/>
  <c r="L28" i="2"/>
  <c r="I28" i="2"/>
  <c r="G10" i="2"/>
  <c r="H10" i="2"/>
  <c r="L10" i="2"/>
  <c r="I10" i="2"/>
  <c r="M10" i="2"/>
  <c r="J10" i="2"/>
  <c r="F10" i="2"/>
  <c r="C10" i="2"/>
  <c r="K10" i="2"/>
  <c r="D10" i="2"/>
  <c r="B10" i="2"/>
  <c r="E10" i="2"/>
  <c r="E34" i="2"/>
  <c r="I34" i="2"/>
  <c r="F34" i="2"/>
  <c r="J34" i="2"/>
  <c r="G34" i="2"/>
  <c r="K34" i="2"/>
  <c r="H34" i="2"/>
  <c r="L34" i="2"/>
  <c r="B34" i="2"/>
  <c r="D34" i="2"/>
  <c r="M34" i="2"/>
  <c r="C34" i="2"/>
  <c r="K113" i="10"/>
  <c r="H38" i="10"/>
  <c r="B9" i="3" s="1"/>
  <c r="J44" i="6"/>
  <c r="K44" i="6"/>
  <c r="L44" i="6"/>
  <c r="M44" i="6"/>
  <c r="C54" i="6"/>
  <c r="M22" i="6"/>
  <c r="M21" i="6"/>
  <c r="L22" i="6"/>
  <c r="L21" i="6"/>
  <c r="K30" i="6"/>
  <c r="K22" i="6"/>
  <c r="K21" i="6"/>
  <c r="J22" i="6"/>
  <c r="J21" i="6"/>
  <c r="I22" i="6"/>
  <c r="I21" i="6"/>
  <c r="H21" i="6"/>
  <c r="F22" i="6"/>
  <c r="F24" i="6"/>
  <c r="F26" i="6"/>
  <c r="F30" i="6"/>
  <c r="E30" i="6"/>
  <c r="E21" i="6"/>
  <c r="E22" i="6"/>
  <c r="E24" i="6"/>
  <c r="E26" i="6"/>
  <c r="E44" i="6"/>
  <c r="F44" i="6"/>
  <c r="G44" i="6"/>
  <c r="H44" i="6"/>
  <c r="I44" i="6"/>
  <c r="D20" i="6"/>
  <c r="D21" i="6"/>
  <c r="D22" i="6"/>
  <c r="D24" i="6"/>
  <c r="D25" i="6"/>
  <c r="D26" i="6"/>
  <c r="D30" i="6"/>
  <c r="D34" i="6"/>
  <c r="D19" i="6"/>
  <c r="C34" i="6"/>
  <c r="C27" i="6"/>
  <c r="C30" i="6"/>
  <c r="C20" i="6"/>
  <c r="C21" i="6"/>
  <c r="C22" i="6"/>
  <c r="C24" i="6"/>
  <c r="C25" i="6"/>
  <c r="C26" i="6"/>
  <c r="C19" i="6"/>
  <c r="C44" i="6"/>
  <c r="B44" i="6"/>
  <c r="B20" i="6"/>
  <c r="B21" i="6"/>
  <c r="B22" i="6"/>
  <c r="B24" i="6"/>
  <c r="B25" i="6"/>
  <c r="B26" i="6"/>
  <c r="B27" i="6"/>
  <c r="B28" i="6"/>
  <c r="B30" i="6"/>
  <c r="B34" i="6"/>
  <c r="B19" i="6"/>
  <c r="H9" i="6"/>
  <c r="F8" i="6"/>
  <c r="A30" i="4"/>
  <c r="A29" i="4"/>
  <c r="C29" i="4"/>
  <c r="E30" i="4"/>
  <c r="R62" i="11" l="1"/>
  <c r="C68" i="11"/>
  <c r="R65" i="11"/>
  <c r="G62" i="11"/>
  <c r="D9" i="3"/>
  <c r="E9" i="3"/>
  <c r="F9" i="3"/>
  <c r="I9" i="3"/>
  <c r="G9" i="3"/>
  <c r="J9" i="3"/>
  <c r="H9" i="3"/>
  <c r="K9" i="3"/>
  <c r="C9" i="3"/>
  <c r="M9" i="3"/>
  <c r="L9" i="3"/>
  <c r="D57" i="11"/>
  <c r="C71" i="11" l="1"/>
  <c r="R68" i="11"/>
  <c r="D76" i="11"/>
  <c r="Q76" i="11" s="1"/>
  <c r="K142" i="11" s="1"/>
  <c r="BK142" i="11" s="1"/>
  <c r="G63" i="11"/>
  <c r="D93" i="11"/>
  <c r="Q93" i="11" s="1"/>
  <c r="D87" i="11"/>
  <c r="Q87" i="11" s="1"/>
  <c r="D60" i="11"/>
  <c r="D82" i="11"/>
  <c r="Q82" i="11" s="1"/>
  <c r="K153" i="11" s="1"/>
  <c r="BK153" i="11" s="1"/>
  <c r="D70" i="11"/>
  <c r="D90" i="11"/>
  <c r="Q90" i="11" s="1"/>
  <c r="D63" i="11"/>
  <c r="D78" i="11"/>
  <c r="Q78" i="11" s="1"/>
  <c r="D94" i="11"/>
  <c r="Q94" i="11" s="1"/>
  <c r="K174" i="11" s="1"/>
  <c r="BK174" i="11" s="1"/>
  <c r="D67" i="11"/>
  <c r="D91" i="11"/>
  <c r="Q91" i="11" s="1"/>
  <c r="K169" i="11" s="1"/>
  <c r="BK169" i="11" s="1"/>
  <c r="D81" i="11"/>
  <c r="Q81" i="11" s="1"/>
  <c r="D69" i="11"/>
  <c r="D84" i="11"/>
  <c r="Q84" i="11" s="1"/>
  <c r="D64" i="11"/>
  <c r="D79" i="11"/>
  <c r="Q79" i="11" s="1"/>
  <c r="K148" i="11" s="1"/>
  <c r="BK148" i="11" s="1"/>
  <c r="D85" i="11"/>
  <c r="Q85" i="11" s="1"/>
  <c r="K159" i="11" s="1"/>
  <c r="BK159" i="11" s="1"/>
  <c r="D72" i="11"/>
  <c r="Q72" i="11" s="1"/>
  <c r="D88" i="11"/>
  <c r="Q88" i="11" s="1"/>
  <c r="K164" i="11" s="1"/>
  <c r="BK164" i="11" s="1"/>
  <c r="D75" i="11"/>
  <c r="Q75" i="11" s="1"/>
  <c r="D61" i="11"/>
  <c r="D73" i="11"/>
  <c r="Q73" i="11" s="1"/>
  <c r="K137" i="11" s="1"/>
  <c r="BK137" i="11" s="1"/>
  <c r="G64" i="11"/>
  <c r="D66" i="11"/>
  <c r="D54" i="6"/>
  <c r="D44" i="6"/>
  <c r="N41" i="2"/>
  <c r="N42" i="2"/>
  <c r="L43" i="2"/>
  <c r="L10" i="4" s="1"/>
  <c r="M43" i="2"/>
  <c r="M10" i="4" s="1"/>
  <c r="C43" i="2"/>
  <c r="C10" i="4" s="1"/>
  <c r="D43" i="2"/>
  <c r="D10" i="4" s="1"/>
  <c r="F43" i="2"/>
  <c r="F10" i="4" s="1"/>
  <c r="G43" i="2"/>
  <c r="G10" i="4" s="1"/>
  <c r="H43" i="2"/>
  <c r="H10" i="4" s="1"/>
  <c r="I43" i="2"/>
  <c r="I10" i="4" s="1"/>
  <c r="J43" i="2"/>
  <c r="J10" i="4" s="1"/>
  <c r="K43" i="2"/>
  <c r="K10" i="4" s="1"/>
  <c r="E67" i="4"/>
  <c r="D67" i="4"/>
  <c r="C67" i="4"/>
  <c r="N12" i="3"/>
  <c r="N13" i="3"/>
  <c r="B67" i="4"/>
  <c r="A66" i="4"/>
  <c r="A67" i="4"/>
  <c r="A65" i="4"/>
  <c r="D4" i="4"/>
  <c r="N45" i="3"/>
  <c r="N44" i="3"/>
  <c r="K34" i="6"/>
  <c r="L34" i="6"/>
  <c r="K33" i="6"/>
  <c r="L33" i="6"/>
  <c r="K32" i="6"/>
  <c r="L32" i="6"/>
  <c r="L30" i="6"/>
  <c r="K29" i="6"/>
  <c r="L29" i="6"/>
  <c r="K28" i="6"/>
  <c r="L28" i="6"/>
  <c r="K27" i="6"/>
  <c r="L27" i="6"/>
  <c r="K26" i="6"/>
  <c r="L26" i="6"/>
  <c r="K25" i="6"/>
  <c r="L25" i="6"/>
  <c r="K24" i="6"/>
  <c r="L24" i="6"/>
  <c r="K23" i="6"/>
  <c r="L23" i="6"/>
  <c r="K20" i="6"/>
  <c r="L20" i="6"/>
  <c r="F21" i="6"/>
  <c r="G21" i="6"/>
  <c r="G22" i="6"/>
  <c r="H22" i="6"/>
  <c r="C23" i="6"/>
  <c r="D23" i="6"/>
  <c r="E23" i="6"/>
  <c r="F23" i="6"/>
  <c r="G23" i="6"/>
  <c r="H23" i="6"/>
  <c r="I23" i="6"/>
  <c r="J23" i="6"/>
  <c r="H24" i="6"/>
  <c r="I24" i="6"/>
  <c r="J24" i="6"/>
  <c r="E25" i="6"/>
  <c r="F25" i="6"/>
  <c r="G25" i="6"/>
  <c r="H25" i="6"/>
  <c r="I25" i="6"/>
  <c r="J25" i="6"/>
  <c r="H26" i="6"/>
  <c r="I26" i="6"/>
  <c r="J26" i="6"/>
  <c r="D27" i="6"/>
  <c r="E27" i="6"/>
  <c r="F27" i="6"/>
  <c r="G27" i="6"/>
  <c r="H27" i="6"/>
  <c r="I27" i="6"/>
  <c r="J27" i="6"/>
  <c r="C28" i="6"/>
  <c r="D28" i="6"/>
  <c r="E28" i="6"/>
  <c r="F28" i="6"/>
  <c r="G28" i="6"/>
  <c r="H28" i="6"/>
  <c r="I28" i="6"/>
  <c r="J28" i="6"/>
  <c r="C29" i="6"/>
  <c r="D29" i="6"/>
  <c r="E29" i="6"/>
  <c r="F29" i="6"/>
  <c r="G29" i="6"/>
  <c r="H29" i="6"/>
  <c r="I29" i="6"/>
  <c r="J29" i="6"/>
  <c r="G30" i="6"/>
  <c r="H30" i="6"/>
  <c r="I30" i="6"/>
  <c r="J30" i="6"/>
  <c r="C32" i="6"/>
  <c r="D32" i="6"/>
  <c r="E32" i="6"/>
  <c r="F32" i="6"/>
  <c r="G32" i="6"/>
  <c r="H32" i="6"/>
  <c r="I32" i="6"/>
  <c r="J32" i="6"/>
  <c r="C33" i="6"/>
  <c r="D33" i="6"/>
  <c r="E33" i="6"/>
  <c r="F33" i="6"/>
  <c r="G33" i="6"/>
  <c r="H33" i="6"/>
  <c r="I33" i="6"/>
  <c r="J33" i="6"/>
  <c r="E34" i="6"/>
  <c r="F34" i="6"/>
  <c r="G34" i="6"/>
  <c r="H34" i="6"/>
  <c r="I34" i="6"/>
  <c r="J34" i="6"/>
  <c r="B33" i="6"/>
  <c r="B32" i="6"/>
  <c r="B29" i="6"/>
  <c r="B49" i="4"/>
  <c r="B23" i="6"/>
  <c r="E20" i="6"/>
  <c r="F20" i="6"/>
  <c r="G20" i="6"/>
  <c r="H20" i="6"/>
  <c r="I20" i="6"/>
  <c r="J20" i="6"/>
  <c r="J19" i="6"/>
  <c r="K19" i="6"/>
  <c r="L19" i="6"/>
  <c r="E19" i="6"/>
  <c r="F19" i="6"/>
  <c r="G19" i="6"/>
  <c r="H19" i="6"/>
  <c r="I19" i="6"/>
  <c r="N34" i="3"/>
  <c r="N35" i="3"/>
  <c r="N36" i="3"/>
  <c r="M29" i="2"/>
  <c r="L29" i="2"/>
  <c r="K29" i="2"/>
  <c r="J29" i="2"/>
  <c r="I29" i="2"/>
  <c r="H29" i="2"/>
  <c r="G29" i="2"/>
  <c r="F29" i="2"/>
  <c r="E29" i="2"/>
  <c r="D29" i="2"/>
  <c r="C29" i="2"/>
  <c r="B29" i="2"/>
  <c r="M35" i="2"/>
  <c r="L35" i="2"/>
  <c r="K35" i="2"/>
  <c r="J35" i="2"/>
  <c r="I35" i="2"/>
  <c r="H35" i="2"/>
  <c r="G35" i="2"/>
  <c r="F35" i="2"/>
  <c r="E35" i="2"/>
  <c r="D35" i="2"/>
  <c r="C35" i="2"/>
  <c r="B35" i="2"/>
  <c r="N33" i="2"/>
  <c r="N27" i="2"/>
  <c r="M23" i="2"/>
  <c r="L23" i="2"/>
  <c r="K23" i="2"/>
  <c r="J23" i="2"/>
  <c r="I23" i="2"/>
  <c r="H23" i="2"/>
  <c r="G23" i="2"/>
  <c r="F23" i="2"/>
  <c r="E23" i="2"/>
  <c r="D23" i="2"/>
  <c r="C23" i="2"/>
  <c r="B23" i="2"/>
  <c r="N21" i="2"/>
  <c r="K17" i="2"/>
  <c r="L17" i="2"/>
  <c r="M17" i="2"/>
  <c r="C17" i="2"/>
  <c r="D17" i="2"/>
  <c r="E17" i="2"/>
  <c r="F17" i="2"/>
  <c r="G17" i="2"/>
  <c r="H17" i="2"/>
  <c r="I17" i="2"/>
  <c r="J17" i="2"/>
  <c r="B17" i="2"/>
  <c r="N15" i="2"/>
  <c r="J11" i="2"/>
  <c r="K11" i="2"/>
  <c r="L11" i="2"/>
  <c r="M11" i="2"/>
  <c r="C11" i="2"/>
  <c r="D11" i="2"/>
  <c r="E11" i="2"/>
  <c r="F11" i="2"/>
  <c r="G11" i="2"/>
  <c r="H11" i="2"/>
  <c r="I11" i="2"/>
  <c r="B11" i="2"/>
  <c r="N9" i="2"/>
  <c r="J140" i="11" l="1"/>
  <c r="BJ140" i="11" s="1"/>
  <c r="E140" i="11"/>
  <c r="BK140" i="11" s="1"/>
  <c r="E151" i="11"/>
  <c r="BK151" i="11" s="1"/>
  <c r="J151" i="11"/>
  <c r="BJ151" i="11" s="1"/>
  <c r="E172" i="11"/>
  <c r="BK172" i="11" s="1"/>
  <c r="J172" i="11"/>
  <c r="BJ172" i="11" s="1"/>
  <c r="J134" i="11"/>
  <c r="BJ134" i="11" s="1"/>
  <c r="E134" i="11"/>
  <c r="BK134" i="11" s="1"/>
  <c r="J145" i="11"/>
  <c r="BJ145" i="11" s="1"/>
  <c r="E145" i="11"/>
  <c r="BK145" i="11" s="1"/>
  <c r="J162" i="11"/>
  <c r="BJ162" i="11" s="1"/>
  <c r="E162" i="11"/>
  <c r="BK162" i="11" s="1"/>
  <c r="J156" i="11"/>
  <c r="BJ156" i="11" s="1"/>
  <c r="E156" i="11"/>
  <c r="BK156" i="11" s="1"/>
  <c r="J167" i="11"/>
  <c r="BJ167" i="11" s="1"/>
  <c r="E167" i="11"/>
  <c r="BK167" i="11" s="1"/>
  <c r="Q69" i="11"/>
  <c r="Q70" i="11"/>
  <c r="K131" i="11"/>
  <c r="BK131" i="11" s="1"/>
  <c r="Q67" i="11"/>
  <c r="K126" i="11" s="1"/>
  <c r="BK126" i="11"/>
  <c r="Q66" i="11"/>
  <c r="Q61" i="11"/>
  <c r="K115" i="11" s="1"/>
  <c r="BK115" i="11" s="1"/>
  <c r="C74" i="11"/>
  <c r="R71" i="11"/>
  <c r="G65" i="11"/>
  <c r="G68" i="11" s="1"/>
  <c r="G71" i="11" s="1"/>
  <c r="G74" i="11" s="1"/>
  <c r="G77" i="11" s="1"/>
  <c r="G80" i="11" s="1"/>
  <c r="G83" i="11" s="1"/>
  <c r="G86" i="11" s="1"/>
  <c r="G89" i="11" s="1"/>
  <c r="G92" i="11" s="1"/>
  <c r="G95" i="11" s="1"/>
  <c r="D62" i="11"/>
  <c r="D65" i="11" s="1"/>
  <c r="D68" i="11" s="1"/>
  <c r="D71" i="11" s="1"/>
  <c r="D74" i="11" s="1"/>
  <c r="D77" i="11" s="1"/>
  <c r="D80" i="11" s="1"/>
  <c r="D83" i="11" s="1"/>
  <c r="D86" i="11" s="1"/>
  <c r="D89" i="11" s="1"/>
  <c r="D92" i="11" s="1"/>
  <c r="Q63" i="11"/>
  <c r="Q60" i="11"/>
  <c r="Q64" i="11"/>
  <c r="K120" i="11" s="1"/>
  <c r="BK120" i="11" s="1"/>
  <c r="M23" i="6"/>
  <c r="A50" i="4"/>
  <c r="A25" i="6"/>
  <c r="M19" i="6"/>
  <c r="A49" i="4"/>
  <c r="A24" i="6"/>
  <c r="A58" i="4"/>
  <c r="A34" i="6"/>
  <c r="M29" i="6"/>
  <c r="M33" i="6"/>
  <c r="A51" i="4"/>
  <c r="A26" i="6"/>
  <c r="A48" i="4"/>
  <c r="A23" i="6"/>
  <c r="A57" i="4"/>
  <c r="A33" i="6"/>
  <c r="M24" i="6"/>
  <c r="A47" i="4"/>
  <c r="A22" i="6"/>
  <c r="A56" i="4"/>
  <c r="A32" i="6"/>
  <c r="M27" i="6"/>
  <c r="A46" i="4"/>
  <c r="A21" i="6"/>
  <c r="A55" i="4"/>
  <c r="A30" i="6"/>
  <c r="M20" i="6"/>
  <c r="M30" i="6"/>
  <c r="M34" i="6"/>
  <c r="A44" i="4"/>
  <c r="A19" i="6"/>
  <c r="M26" i="6"/>
  <c r="A53" i="4"/>
  <c r="A28" i="6"/>
  <c r="A45" i="4"/>
  <c r="A20" i="6"/>
  <c r="A54" i="4"/>
  <c r="A29" i="6"/>
  <c r="C51" i="4"/>
  <c r="G26" i="6"/>
  <c r="M25" i="6"/>
  <c r="C49" i="4"/>
  <c r="G24" i="6"/>
  <c r="A52" i="4"/>
  <c r="A27" i="6"/>
  <c r="M28" i="6"/>
  <c r="M32" i="6"/>
  <c r="C57" i="4"/>
  <c r="C56" i="4"/>
  <c r="C50" i="4"/>
  <c r="C58" i="4"/>
  <c r="N11" i="3"/>
  <c r="G37" i="2"/>
  <c r="G7" i="4" s="1"/>
  <c r="D45" i="4"/>
  <c r="C52" i="4"/>
  <c r="E46" i="4"/>
  <c r="E54" i="4"/>
  <c r="C48" i="4"/>
  <c r="C53" i="4"/>
  <c r="F37" i="2"/>
  <c r="F67" i="4"/>
  <c r="M37" i="2"/>
  <c r="H37" i="2"/>
  <c r="E37" i="2"/>
  <c r="I37" i="2"/>
  <c r="L37" i="2"/>
  <c r="J37" i="2"/>
  <c r="C37" i="2"/>
  <c r="D37" i="2"/>
  <c r="N35" i="2"/>
  <c r="K37" i="2"/>
  <c r="N29" i="2"/>
  <c r="B57" i="4"/>
  <c r="E47" i="4"/>
  <c r="E55" i="4"/>
  <c r="D58" i="4"/>
  <c r="D57" i="4"/>
  <c r="D56" i="4"/>
  <c r="D55" i="4"/>
  <c r="D54" i="4"/>
  <c r="D53" i="4"/>
  <c r="D52" i="4"/>
  <c r="D50" i="4"/>
  <c r="D49" i="4"/>
  <c r="D51" i="4"/>
  <c r="D48" i="4"/>
  <c r="D47" i="4"/>
  <c r="D46" i="4"/>
  <c r="E45" i="4"/>
  <c r="E53" i="4"/>
  <c r="B50" i="4"/>
  <c r="B58" i="4"/>
  <c r="E52" i="4"/>
  <c r="E57" i="4"/>
  <c r="D44" i="4"/>
  <c r="E44" i="4"/>
  <c r="B51" i="4"/>
  <c r="E50" i="4"/>
  <c r="E58" i="4"/>
  <c r="E48" i="4"/>
  <c r="E56" i="4"/>
  <c r="E49" i="4"/>
  <c r="E51" i="4"/>
  <c r="C45" i="4"/>
  <c r="B52" i="4"/>
  <c r="C44" i="4"/>
  <c r="B45" i="4"/>
  <c r="B53" i="4"/>
  <c r="B46" i="4"/>
  <c r="B54" i="4"/>
  <c r="C55" i="4"/>
  <c r="C47" i="4"/>
  <c r="B47" i="4"/>
  <c r="B55" i="4"/>
  <c r="C54" i="4"/>
  <c r="C46" i="4"/>
  <c r="B48" i="4"/>
  <c r="B56" i="4"/>
  <c r="N11" i="2"/>
  <c r="N22" i="3"/>
  <c r="H37" i="3"/>
  <c r="G37" i="3"/>
  <c r="N25" i="3"/>
  <c r="E37" i="3"/>
  <c r="N32" i="3"/>
  <c r="N26" i="3"/>
  <c r="M37" i="3"/>
  <c r="L37" i="3"/>
  <c r="K37" i="3"/>
  <c r="N21" i="3"/>
  <c r="N23" i="3"/>
  <c r="N24" i="3"/>
  <c r="N27" i="3"/>
  <c r="D37" i="3"/>
  <c r="N28" i="3"/>
  <c r="N29" i="3"/>
  <c r="N30" i="3"/>
  <c r="I37" i="3"/>
  <c r="N31" i="3"/>
  <c r="F37" i="3"/>
  <c r="J37" i="3"/>
  <c r="C37" i="3"/>
  <c r="N33" i="3"/>
  <c r="N20" i="3"/>
  <c r="B37" i="3"/>
  <c r="N19" i="3"/>
  <c r="N17" i="2"/>
  <c r="N23" i="2"/>
  <c r="B37" i="2"/>
  <c r="B15" i="6" s="1"/>
  <c r="C18" i="6" l="1"/>
  <c r="C36" i="6" s="1"/>
  <c r="E118" i="11"/>
  <c r="BK118" i="11" s="1"/>
  <c r="J118" i="11"/>
  <c r="BJ118" i="11" s="1"/>
  <c r="D36" i="6"/>
  <c r="E123" i="11"/>
  <c r="BK123" i="11" s="1"/>
  <c r="J123" i="11"/>
  <c r="BJ123" i="11" s="1"/>
  <c r="E129" i="11"/>
  <c r="BK129" i="11" s="1"/>
  <c r="J129" i="11"/>
  <c r="BJ129" i="11" s="1"/>
  <c r="B18" i="6"/>
  <c r="B36" i="6" s="1"/>
  <c r="B38" i="6" s="1"/>
  <c r="E111" i="11"/>
  <c r="J111" i="11"/>
  <c r="C77" i="11"/>
  <c r="R74" i="11"/>
  <c r="Q62" i="11"/>
  <c r="B60" i="4"/>
  <c r="C60" i="4"/>
  <c r="E60" i="4"/>
  <c r="D60" i="4"/>
  <c r="G45" i="2"/>
  <c r="G15" i="6" s="1"/>
  <c r="L14" i="3"/>
  <c r="L12" i="4" s="1"/>
  <c r="J14" i="3"/>
  <c r="J12" i="4" s="1"/>
  <c r="L7" i="4"/>
  <c r="L45" i="2"/>
  <c r="L15" i="6" s="1"/>
  <c r="K7" i="4"/>
  <c r="K45" i="2"/>
  <c r="K15" i="6" s="1"/>
  <c r="M7" i="4"/>
  <c r="M45" i="2"/>
  <c r="M15" i="6" s="1"/>
  <c r="F7" i="4"/>
  <c r="F45" i="2"/>
  <c r="F15" i="6" s="1"/>
  <c r="J7" i="4"/>
  <c r="J45" i="2"/>
  <c r="J15" i="6" s="1"/>
  <c r="H7" i="4"/>
  <c r="H45" i="2"/>
  <c r="H15" i="6" s="1"/>
  <c r="C7" i="4"/>
  <c r="C45" i="2"/>
  <c r="C15" i="6" s="1"/>
  <c r="I7" i="4"/>
  <c r="I45" i="2"/>
  <c r="I15" i="6" s="1"/>
  <c r="E7" i="4"/>
  <c r="D7" i="4"/>
  <c r="D45" i="2"/>
  <c r="D15" i="6" s="1"/>
  <c r="F49" i="4"/>
  <c r="F51" i="4"/>
  <c r="H14" i="3"/>
  <c r="H12" i="4" s="1"/>
  <c r="F57" i="4"/>
  <c r="F50" i="4"/>
  <c r="F53" i="4"/>
  <c r="F56" i="4"/>
  <c r="F58" i="4"/>
  <c r="F52" i="4"/>
  <c r="F54" i="4"/>
  <c r="F48" i="4"/>
  <c r="C14" i="4"/>
  <c r="J14" i="4"/>
  <c r="F14" i="4"/>
  <c r="F45" i="4"/>
  <c r="I14" i="4"/>
  <c r="D14" i="4"/>
  <c r="H14" i="4"/>
  <c r="K14" i="4"/>
  <c r="F46" i="4"/>
  <c r="F47" i="4"/>
  <c r="B14" i="4"/>
  <c r="L14" i="4"/>
  <c r="F44" i="4"/>
  <c r="G14" i="4"/>
  <c r="E14" i="4"/>
  <c r="M14" i="4"/>
  <c r="F55" i="4"/>
  <c r="K14" i="3"/>
  <c r="K12" i="4" s="1"/>
  <c r="C14" i="3"/>
  <c r="C12" i="4" s="1"/>
  <c r="N10" i="3"/>
  <c r="B14" i="3"/>
  <c r="B12" i="4" s="1"/>
  <c r="N9" i="3"/>
  <c r="G14" i="3"/>
  <c r="G12" i="4" s="1"/>
  <c r="I14" i="3"/>
  <c r="I12" i="4" s="1"/>
  <c r="B7" i="4"/>
  <c r="N37" i="2"/>
  <c r="F14" i="3"/>
  <c r="F12" i="4" s="1"/>
  <c r="M14" i="3"/>
  <c r="M12" i="4" s="1"/>
  <c r="E14" i="3"/>
  <c r="E12" i="4" s="1"/>
  <c r="D14" i="3"/>
  <c r="D12" i="4" s="1"/>
  <c r="N37" i="3"/>
  <c r="C38" i="6" l="1"/>
  <c r="D38" i="6"/>
  <c r="J176" i="11"/>
  <c r="J178" i="11" s="1"/>
  <c r="D192" i="11" s="1"/>
  <c r="BJ111" i="11"/>
  <c r="BJ177" i="11" s="1"/>
  <c r="BK111" i="11"/>
  <c r="BK177" i="11" s="1"/>
  <c r="D116" i="11"/>
  <c r="D121" i="11" s="1"/>
  <c r="D127" i="11" s="1"/>
  <c r="D132" i="11" s="1"/>
  <c r="D138" i="11" s="1"/>
  <c r="D143" i="11" s="1"/>
  <c r="D149" i="11" s="1"/>
  <c r="D154" i="11" s="1"/>
  <c r="D160" i="11" s="1"/>
  <c r="D165" i="11" s="1"/>
  <c r="D170" i="11" s="1"/>
  <c r="D176" i="11" s="1"/>
  <c r="D178" i="11" s="1"/>
  <c r="D191" i="11" s="1"/>
  <c r="D194" i="11" s="1"/>
  <c r="D210" i="11" s="1"/>
  <c r="C80" i="11"/>
  <c r="R77" i="11"/>
  <c r="Q65" i="11"/>
  <c r="F60" i="4"/>
  <c r="E36" i="6"/>
  <c r="F36" i="6"/>
  <c r="F38" i="6" s="1"/>
  <c r="M36" i="6"/>
  <c r="L36" i="6"/>
  <c r="K36" i="6"/>
  <c r="J36" i="6"/>
  <c r="I36" i="6"/>
  <c r="H36" i="6"/>
  <c r="D35" i="4"/>
  <c r="E35" i="4"/>
  <c r="C35" i="4"/>
  <c r="B35" i="4"/>
  <c r="N14" i="4"/>
  <c r="N14" i="3"/>
  <c r="D39" i="4"/>
  <c r="C39" i="4"/>
  <c r="B39" i="4"/>
  <c r="E39" i="4"/>
  <c r="N12" i="4"/>
  <c r="N7" i="4"/>
  <c r="C83" i="11" l="1"/>
  <c r="R80" i="11"/>
  <c r="Q68" i="11"/>
  <c r="M38" i="6"/>
  <c r="L38" i="6"/>
  <c r="H38" i="6"/>
  <c r="I38" i="6"/>
  <c r="K38" i="6"/>
  <c r="G36" i="6"/>
  <c r="G38" i="6" s="1"/>
  <c r="J38" i="6"/>
  <c r="F35" i="4"/>
  <c r="C41" i="4"/>
  <c r="C62" i="4" s="1"/>
  <c r="E43" i="2"/>
  <c r="B43" i="2"/>
  <c r="E41" i="4"/>
  <c r="E62" i="4" s="1"/>
  <c r="D41" i="4"/>
  <c r="D62" i="4" s="1"/>
  <c r="F39" i="4"/>
  <c r="C86" i="11" l="1"/>
  <c r="R83" i="11"/>
  <c r="Q71" i="11"/>
  <c r="B56" i="6"/>
  <c r="C12" i="6" s="1"/>
  <c r="C56" i="6" s="1"/>
  <c r="D12" i="6" s="1"/>
  <c r="D56" i="6" s="1"/>
  <c r="E12" i="6" s="1"/>
  <c r="L54" i="6"/>
  <c r="M54" i="6"/>
  <c r="G54" i="6"/>
  <c r="H54" i="6"/>
  <c r="I54" i="6"/>
  <c r="J54" i="6"/>
  <c r="K54" i="6"/>
  <c r="E10" i="4"/>
  <c r="E45" i="2"/>
  <c r="E15" i="6" s="1"/>
  <c r="E38" i="6" s="1"/>
  <c r="N40" i="2"/>
  <c r="N43" i="2" s="1"/>
  <c r="N45" i="2" s="1"/>
  <c r="B10" i="4"/>
  <c r="B45" i="2"/>
  <c r="D46" i="3"/>
  <c r="C89" i="11" l="1"/>
  <c r="R86" i="11"/>
  <c r="Q74" i="11"/>
  <c r="F54" i="6"/>
  <c r="E54" i="6"/>
  <c r="E56" i="6" s="1"/>
  <c r="F12" i="6" s="1"/>
  <c r="N10" i="4"/>
  <c r="M46" i="3"/>
  <c r="M48" i="3" s="1"/>
  <c r="I46" i="3"/>
  <c r="I16" i="4" s="1"/>
  <c r="I19" i="4" s="1"/>
  <c r="C46" i="3"/>
  <c r="C48" i="3" s="1"/>
  <c r="F46" i="3"/>
  <c r="F16" i="4" s="1"/>
  <c r="F19" i="4" s="1"/>
  <c r="E66" i="4"/>
  <c r="B66" i="4"/>
  <c r="N43" i="3"/>
  <c r="G46" i="3"/>
  <c r="G48" i="3" s="1"/>
  <c r="J46" i="3"/>
  <c r="J16" i="4" s="1"/>
  <c r="J19" i="4" s="1"/>
  <c r="L46" i="3"/>
  <c r="L16" i="4" s="1"/>
  <c r="L19" i="4" s="1"/>
  <c r="D66" i="4"/>
  <c r="C66" i="4"/>
  <c r="E65" i="4"/>
  <c r="K46" i="3"/>
  <c r="B46" i="3"/>
  <c r="N42" i="3"/>
  <c r="B65" i="4"/>
  <c r="D16" i="4"/>
  <c r="D19" i="4" s="1"/>
  <c r="D48" i="3"/>
  <c r="E46" i="3"/>
  <c r="C65" i="4"/>
  <c r="H46" i="3"/>
  <c r="D65" i="4"/>
  <c r="C92" i="11" l="1"/>
  <c r="R89" i="11"/>
  <c r="Q77" i="11"/>
  <c r="F56" i="6"/>
  <c r="G12" i="6" s="1"/>
  <c r="G56" i="6" s="1"/>
  <c r="H12" i="6" s="1"/>
  <c r="H56" i="6" s="1"/>
  <c r="I12" i="6" s="1"/>
  <c r="I56" i="6" s="1"/>
  <c r="J12" i="6" s="1"/>
  <c r="J56" i="6" s="1"/>
  <c r="K12" i="6" s="1"/>
  <c r="K56" i="6" s="1"/>
  <c r="L12" i="6" s="1"/>
  <c r="L56" i="6" s="1"/>
  <c r="M12" i="6" s="1"/>
  <c r="M56" i="6" s="1"/>
  <c r="N46" i="3"/>
  <c r="N48" i="3" s="1"/>
  <c r="C16" i="4"/>
  <c r="C19" i="4" s="1"/>
  <c r="F37" i="4"/>
  <c r="B41" i="4"/>
  <c r="M16" i="4"/>
  <c r="M19" i="4" s="1"/>
  <c r="F48" i="3"/>
  <c r="G16" i="4"/>
  <c r="G19" i="4" s="1"/>
  <c r="E68" i="4"/>
  <c r="E70" i="4" s="1"/>
  <c r="I48" i="3"/>
  <c r="J48" i="3"/>
  <c r="L48" i="3"/>
  <c r="C68" i="4"/>
  <c r="C70" i="4" s="1"/>
  <c r="F66" i="4"/>
  <c r="D68" i="4"/>
  <c r="D70" i="4" s="1"/>
  <c r="B16" i="4"/>
  <c r="B19" i="4" s="1"/>
  <c r="B48" i="3"/>
  <c r="K16" i="4"/>
  <c r="K19" i="4" s="1"/>
  <c r="K48" i="3"/>
  <c r="B68" i="4"/>
  <c r="F65" i="4"/>
  <c r="E16" i="4"/>
  <c r="E19" i="4" s="1"/>
  <c r="E48" i="3"/>
  <c r="H16" i="4"/>
  <c r="H19" i="4" s="1"/>
  <c r="H48" i="3"/>
  <c r="C95" i="11" l="1"/>
  <c r="R92" i="11"/>
  <c r="Q80" i="11"/>
  <c r="F41" i="4"/>
  <c r="B62" i="4"/>
  <c r="B70" i="4" s="1"/>
  <c r="F68" i="4"/>
  <c r="N16" i="4"/>
  <c r="N19" i="4"/>
  <c r="D96" i="11" l="1"/>
  <c r="R95" i="11"/>
  <c r="Q83" i="11"/>
  <c r="F62" i="4"/>
  <c r="F70" i="4" s="1"/>
  <c r="B60" i="3" s="1"/>
  <c r="B61" i="3" s="1"/>
  <c r="B22" i="4"/>
  <c r="Q86" i="11" l="1"/>
  <c r="B23" i="4"/>
  <c r="D95" i="11" l="1"/>
  <c r="D97" i="11" s="1"/>
  <c r="Q89" i="11"/>
  <c r="Q92" i="11" l="1"/>
  <c r="Q9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mevanscpa</author>
  </authors>
  <commentList>
    <comment ref="F10" authorId="0" shapeId="0" xr:uid="{C62A2DD2-ED5A-4EDE-8CFD-307A68532C88}">
      <text>
        <r>
          <rPr>
            <b/>
            <sz val="9"/>
            <color indexed="81"/>
            <rFont val="Tahoma"/>
            <family val="2"/>
          </rPr>
          <t xml:space="preserve">Baseline Start Volume:
</t>
        </r>
        <r>
          <rPr>
            <sz val="9"/>
            <color indexed="81"/>
            <rFont val="Tahoma"/>
            <family val="2"/>
          </rPr>
          <t xml:space="preserve">Because December is much lower, we will start with the July volume number which better represents a good starting point to forecast year 2
</t>
        </r>
      </text>
    </comment>
    <comment ref="G95" authorId="0" shapeId="0" xr:uid="{0FED890D-FBED-44F0-BAF3-A0779A0E983A}">
      <text>
        <r>
          <rPr>
            <sz val="9"/>
            <color indexed="81"/>
            <rFont val="Tahoma"/>
            <family val="2"/>
          </rPr>
          <t>Amount for each asset - go back to Step 1 in Year 1 and pickup Year 1 depreciation amounts for each fixed asset</t>
        </r>
      </text>
    </comment>
    <comment ref="G111" authorId="0" shapeId="0" xr:uid="{37DF4047-A65F-473B-B992-6BBEE3E777F2}">
      <text>
        <r>
          <rPr>
            <b/>
            <sz val="9"/>
            <color indexed="81"/>
            <rFont val="Tahoma"/>
            <family val="2"/>
          </rPr>
          <t xml:space="preserve">Confirm - </t>
        </r>
        <r>
          <rPr>
            <sz val="9"/>
            <color indexed="81"/>
            <rFont val="Tahoma"/>
            <family val="2"/>
          </rPr>
          <t>Tie back this amount to total Accumulated Depreciation for Year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mevanscpa</author>
  </authors>
  <commentList>
    <comment ref="D60" authorId="0" shapeId="0" xr:uid="{85925D4B-31E3-4EE7-B07F-05BB821F5B91}">
      <text>
        <r>
          <rPr>
            <sz val="9"/>
            <color indexed="81"/>
            <rFont val="Tahoma"/>
            <family val="2"/>
          </rPr>
          <t>Making or Purchasing Inventory is a cash flow disbursement which is captured as an "Asset" in the form of Inventory as opposed to an "Expense" on the Income Statement. When you spend money, it is either an Asset or an Expense with some exceptions such as Distributions to Owners which gets reported in the Equity section of the Balance Sheet</t>
        </r>
      </text>
    </comment>
    <comment ref="C113" authorId="0" shapeId="0" xr:uid="{830FED43-FB9A-46E4-B150-E5AE68671463}">
      <text>
        <r>
          <rPr>
            <b/>
            <sz val="9"/>
            <color indexed="81"/>
            <rFont val="Tahoma"/>
            <family val="2"/>
          </rPr>
          <t>Large Cash Balance -</t>
        </r>
        <r>
          <rPr>
            <sz val="9"/>
            <color indexed="81"/>
            <rFont val="Tahoma"/>
            <family val="2"/>
          </rPr>
          <t xml:space="preserve">
Distribute money back to owners and/or make more investments back into the business. Do not want to hold a lot of Cash - does not earn anything</t>
        </r>
      </text>
    </comment>
    <comment ref="A114" authorId="0" shapeId="0" xr:uid="{C074AE8F-0622-4B3F-90E8-6100D59180ED}">
      <text>
        <r>
          <rPr>
            <b/>
            <sz val="9"/>
            <color indexed="81"/>
            <rFont val="Tahoma"/>
            <family val="2"/>
          </rPr>
          <t>Non Recurring</t>
        </r>
        <r>
          <rPr>
            <sz val="9"/>
            <color indexed="81"/>
            <rFont val="Tahoma"/>
            <family val="2"/>
          </rPr>
          <t xml:space="preserve">
This entry will most likely not take place each month - one time purchases during the year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mevanscpa</author>
  </authors>
  <commentList>
    <comment ref="N44" authorId="0" shapeId="0" xr:uid="{0FB528F8-F898-4319-BB01-A27E70D7F628}">
      <text>
        <r>
          <rPr>
            <sz val="9"/>
            <color indexed="81"/>
            <rFont val="Tahoma"/>
            <family val="2"/>
          </rPr>
          <t>Special Instructions:
If a C Corp, then override this formula and enter an annual amount for Corp Taxes - Cell B70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mevanscpa</author>
  </authors>
  <commentList>
    <comment ref="A10" authorId="0" shapeId="0" xr:uid="{1B4DE870-C73B-4D2C-8BAF-261CFFB24596}">
      <text>
        <r>
          <rPr>
            <b/>
            <sz val="9"/>
            <color indexed="81"/>
            <rFont val="Tahoma"/>
            <charset val="1"/>
          </rPr>
          <t>Non Operating Income:</t>
        </r>
        <r>
          <rPr>
            <sz val="9"/>
            <color indexed="81"/>
            <rFont val="Tahoma"/>
            <charset val="1"/>
          </rPr>
          <t xml:space="preserve">
If material to the Income Statement, report non-operating in the lower section of the Income Statement with the Operating Section on top and the Non Operating Section on the bottom</t>
        </r>
      </text>
    </comment>
  </commentList>
</comments>
</file>

<file path=xl/sharedStrings.xml><?xml version="1.0" encoding="utf-8"?>
<sst xmlns="http://schemas.openxmlformats.org/spreadsheetml/2006/main" count="1100" uniqueCount="533">
  <si>
    <t>Startup Financial Plan - Quick Overview</t>
  </si>
  <si>
    <t>Amount</t>
  </si>
  <si>
    <t>Leasehold Improvements</t>
  </si>
  <si>
    <t>Furniture and Fixtures</t>
  </si>
  <si>
    <t>Vehicles</t>
  </si>
  <si>
    <t xml:space="preserve"> </t>
  </si>
  <si>
    <t>Real Estate - Land</t>
  </si>
  <si>
    <t>Real Estate - Building</t>
  </si>
  <si>
    <t>Computers, Laptops, Servers</t>
  </si>
  <si>
    <t>Intagibles - Patents</t>
  </si>
  <si>
    <t>Intagibles - Trademarks</t>
  </si>
  <si>
    <t>Intangibles - Goodwill</t>
  </si>
  <si>
    <t>not applicable</t>
  </si>
  <si>
    <t>Equipment &amp; Machinery</t>
  </si>
  <si>
    <t>Operating Expense</t>
  </si>
  <si>
    <t>https://dc-small-business-mentor.as.me/schedule/309365be</t>
  </si>
  <si>
    <t>Rent / Lease Payments</t>
  </si>
  <si>
    <t>Utilities - Electric, Water, Gas</t>
  </si>
  <si>
    <t>Payroll - W2 Employees</t>
  </si>
  <si>
    <t>Labor - Sub Contractors 1099</t>
  </si>
  <si>
    <t>Office Supplies</t>
  </si>
  <si>
    <t>Marketing and Promotion</t>
  </si>
  <si>
    <t>Travel Expenses</t>
  </si>
  <si>
    <t>Legal Fees</t>
  </si>
  <si>
    <t>HR Support</t>
  </si>
  <si>
    <t>Accounting and Tax Support</t>
  </si>
  <si>
    <t>Repairs and Maintenance</t>
  </si>
  <si>
    <t>Insurance</t>
  </si>
  <si>
    <t>Research and Development</t>
  </si>
  <si>
    <t>Licenses and Permits</t>
  </si>
  <si>
    <t>Income Statement</t>
  </si>
  <si>
    <t>Startup Financial Plan - Sales Revenue Forecast (Step 3)</t>
  </si>
  <si>
    <t>Point of Contact Information:</t>
  </si>
  <si>
    <t>Matt Evans</t>
  </si>
  <si>
    <t>Workbook Menu</t>
  </si>
  <si>
    <t>Units Sold / Hours Billed</t>
  </si>
  <si>
    <t>Price / Billing Rate</t>
  </si>
  <si>
    <t>Sales Revenue</t>
  </si>
  <si>
    <t>Calculation</t>
  </si>
  <si>
    <t>Jan</t>
  </si>
  <si>
    <t>Feb</t>
  </si>
  <si>
    <t>Mar</t>
  </si>
  <si>
    <t>Apr</t>
  </si>
  <si>
    <t>May</t>
  </si>
  <si>
    <t>Jun</t>
  </si>
  <si>
    <t>Jul</t>
  </si>
  <si>
    <t>Aug</t>
  </si>
  <si>
    <t>Sep</t>
  </si>
  <si>
    <t>Oct</t>
  </si>
  <si>
    <t>Nov</t>
  </si>
  <si>
    <t>Dec</t>
  </si>
  <si>
    <t>TOTAL</t>
  </si>
  <si>
    <t>Product 1: Portable Battery Standard Unit</t>
  </si>
  <si>
    <t>Next major step is to forecast future sales - volume and pricing for base year 1 (up to 5 product or service lines)</t>
  </si>
  <si>
    <t>TOTAL SALES REVENUE</t>
  </si>
  <si>
    <t>Startup Financial Plan - Expenses (Step 4)</t>
  </si>
  <si>
    <t>Expenses consist of two types: Cost of Goods Sold (Direct) and Operating Expenses (Indirect)</t>
  </si>
  <si>
    <t>Product / Service Line</t>
  </si>
  <si>
    <t>Direct Materials</t>
  </si>
  <si>
    <t>Direct Labor</t>
  </si>
  <si>
    <t>Overhead</t>
  </si>
  <si>
    <t>Total</t>
  </si>
  <si>
    <t>Taxes (Sales,Property,etc.)</t>
  </si>
  <si>
    <t>TOTALS - COST OF GOODS SOLD</t>
  </si>
  <si>
    <t>TOTALS - OPERATING EXPENSES</t>
  </si>
  <si>
    <t>Operating Expenses</t>
  </si>
  <si>
    <t>Cost of Goods Sold</t>
  </si>
  <si>
    <t>(See Step 3 for detail breakdown)</t>
  </si>
  <si>
    <t>Startup Financial Plan - Compile the Income Statement  (Step 5)</t>
  </si>
  <si>
    <t>Summarize key sections of your Income Statement for Base Year 1</t>
  </si>
  <si>
    <t>PROFIT OR LOSS</t>
  </si>
  <si>
    <t>Non Operating Expenses:</t>
  </si>
  <si>
    <t>Non Operating Expense</t>
  </si>
  <si>
    <t>Depreciation on Fixed Assets</t>
  </si>
  <si>
    <t>Interest Expense on Loan Payments</t>
  </si>
  <si>
    <t>Corporate Taxes (State and Federal) *</t>
  </si>
  <si>
    <t>* pass through entities will not pay taxes - taxes are paid on the personal tax return of the owner(s)</t>
  </si>
  <si>
    <t>Sole Proprietorship – IRS Schedule C</t>
  </si>
  <si>
    <t>Partnership – IRS Form 1065</t>
  </si>
  <si>
    <t>S Corporation – IRS Form 1120-S</t>
  </si>
  <si>
    <t>Net Profit Margin</t>
  </si>
  <si>
    <t xml:space="preserve">Gross Margin </t>
  </si>
  <si>
    <t>&lt; - For many industries, this should be 40% or higher</t>
  </si>
  <si>
    <t>&lt; - For many industries, this should be 10% or higher</t>
  </si>
  <si>
    <t>Totals</t>
  </si>
  <si>
    <t>Balance</t>
  </si>
  <si>
    <t>Step 4D - Non Operating Expenses: (Steps 1 and 2)</t>
  </si>
  <si>
    <t>TOTALS - NON OPERATING EXPENSES</t>
  </si>
  <si>
    <t>TOTALS</t>
  </si>
  <si>
    <t>Return Home</t>
  </si>
  <si>
    <t>Step 3 - Rev</t>
  </si>
  <si>
    <t>INCOME STATEMENT FOR YEAR</t>
  </si>
  <si>
    <t>Calendar Year Reporting Cycle Aligns to Tax Returns</t>
  </si>
  <si>
    <t>Quarter 1</t>
  </si>
  <si>
    <t>Jan - Mar</t>
  </si>
  <si>
    <t>Quarter 2</t>
  </si>
  <si>
    <t>Apr - Jun</t>
  </si>
  <si>
    <t>Quarter 3</t>
  </si>
  <si>
    <t>Jul - Sep</t>
  </si>
  <si>
    <t>Quarter 4</t>
  </si>
  <si>
    <t>Oct - Dec</t>
  </si>
  <si>
    <t>Calendar Year</t>
  </si>
  <si>
    <t>Insert Your Company Name Below:</t>
  </si>
  <si>
    <t>Mobile Energy USA</t>
  </si>
  <si>
    <t>Print Financial Statements:</t>
  </si>
  <si>
    <t>Balance Sheet</t>
  </si>
  <si>
    <t>Cash Flow Statement</t>
  </si>
  <si>
    <t>Sales Revenues</t>
  </si>
  <si>
    <t>Less Cost of Goods Sold</t>
  </si>
  <si>
    <t>Gross Profits</t>
  </si>
  <si>
    <t>Operating Expenses:</t>
  </si>
  <si>
    <t>Point of Contact:</t>
  </si>
  <si>
    <t>mevanscpa@gmail.com</t>
  </si>
  <si>
    <t>Print Complete Income Statement Below - Compressed to Quarterly Periods</t>
  </si>
  <si>
    <t>Total Operating Expenses</t>
  </si>
  <si>
    <t>Operating Income</t>
  </si>
  <si>
    <t>Total Non Operating Expenses</t>
  </si>
  <si>
    <t xml:space="preserve">If your business is a C Corp, then enter tax </t>
  </si>
  <si>
    <t>amount per your combined state and federal</t>
  </si>
  <si>
    <t>corporate tax rate</t>
  </si>
  <si>
    <t>Tax Rate &gt;</t>
  </si>
  <si>
    <t>Profit or Loss for Year &gt;</t>
  </si>
  <si>
    <t>Corporate Tax Due &gt;</t>
  </si>
  <si>
    <t>TOTAL EXPENSES BEFORE TAXES</t>
  </si>
  <si>
    <t>Printing - Two Steps</t>
  </si>
  <si>
    <t>Click on Link &gt;</t>
  </si>
  <si>
    <t>IncomeStmt</t>
  </si>
  <si>
    <t>File &gt; Print</t>
  </si>
  <si>
    <t>(Highlights what is to be printed)</t>
  </si>
  <si>
    <t>Adjust to fit to one page and send to printer</t>
  </si>
  <si>
    <t xml:space="preserve">When you click on the links above, the print range will be </t>
  </si>
  <si>
    <t>defined. Then select File &gt; Print from the top menu</t>
  </si>
  <si>
    <t>www.startup-financial-plan.com</t>
  </si>
  <si>
    <t>version 1</t>
  </si>
  <si>
    <t>Step 4 - Exp</t>
  </si>
  <si>
    <t>TOTAL REVENUES</t>
  </si>
  <si>
    <t>TOTAL OTHER INCOME</t>
  </si>
  <si>
    <t>Other Income Sources</t>
  </si>
  <si>
    <t>Other Sources of Income</t>
  </si>
  <si>
    <t>Other Income</t>
  </si>
  <si>
    <t>Change this to your name</t>
  </si>
  <si>
    <t>and email address since you</t>
  </si>
  <si>
    <t>will own and manage this</t>
  </si>
  <si>
    <t>workbook for your own business</t>
  </si>
  <si>
    <t>Current Assets</t>
  </si>
  <si>
    <t>Computers and Laptops</t>
  </si>
  <si>
    <t>Furniture &amp; Fixtures</t>
  </si>
  <si>
    <t>Long Term Assets</t>
  </si>
  <si>
    <t>Land</t>
  </si>
  <si>
    <t>Building</t>
  </si>
  <si>
    <t>Intangible Assets</t>
  </si>
  <si>
    <t>Current Liabilities</t>
  </si>
  <si>
    <t>Line of Credit</t>
  </si>
  <si>
    <t>Long Term Liabilities</t>
  </si>
  <si>
    <t>Equity</t>
  </si>
  <si>
    <t>Retained Earnings</t>
  </si>
  <si>
    <t>Time Frame</t>
  </si>
  <si>
    <t>Description of Transaction Event</t>
  </si>
  <si>
    <t>Debit</t>
  </si>
  <si>
    <t>Credit</t>
  </si>
  <si>
    <t>Accounts Receivable (Accrual Accounting)</t>
  </si>
  <si>
    <t>Prepaid Expenses (Accrual Accounting)</t>
  </si>
  <si>
    <t>Computers, Laptops (Long Term Asset)</t>
  </si>
  <si>
    <t>Furniture &amp; Fixtures (Long Term Asset)</t>
  </si>
  <si>
    <t>Equipment &amp; Machinery (Long Term Asset)</t>
  </si>
  <si>
    <t>Vehicles (Long Term Asset)</t>
  </si>
  <si>
    <t>Leasehold Improvements (Long Term Asset)</t>
  </si>
  <si>
    <t>Land (Long Term Asset Not Depreciated)</t>
  </si>
  <si>
    <t>Building (Long Term Asset)</t>
  </si>
  <si>
    <t>Intangible Assets (Long Term Assets - Amortized)</t>
  </si>
  <si>
    <t>Accumulated Depreciation (Contra Asset Account)</t>
  </si>
  <si>
    <t>Accumulated Amortization (Contra Asset Account)</t>
  </si>
  <si>
    <t>Accounts Payable (Current Liability - Accrual Acctg)</t>
  </si>
  <si>
    <t>Line of Credit (Current Liability)</t>
  </si>
  <si>
    <t>Loans Payable (Long Term Liability)</t>
  </si>
  <si>
    <t>Mortgage Payable (Long Term Liability)</t>
  </si>
  <si>
    <t>Contributed Capital - Owner 1 (Equity)</t>
  </si>
  <si>
    <t>Contributed Capital - Owner 2 (Equity)</t>
  </si>
  <si>
    <t>Withdraw Capital - Owner 1 (Equity)</t>
  </si>
  <si>
    <t>Withdraw Capital - Owner 2 (Equity)</t>
  </si>
  <si>
    <t>Contributed Capital - StartEngine (Equity)</t>
  </si>
  <si>
    <t>Contributed Capital - Family &amp; Friends (Equity)</t>
  </si>
  <si>
    <t>Contributed Capital - Angel Investor (Equity)</t>
  </si>
  <si>
    <t>Contributed Capital - Private Equity Group (Equity)</t>
  </si>
  <si>
    <t>Contributed Capital - Accelerator Group (Equity)</t>
  </si>
  <si>
    <t>Donated Capital (Equity - no ownership)</t>
  </si>
  <si>
    <t>Retained Earnings (Account to Close Out 1 year cycle)</t>
  </si>
  <si>
    <t>Total Debits</t>
  </si>
  <si>
    <t>Total Credits</t>
  </si>
  <si>
    <t>January</t>
  </si>
  <si>
    <t>February</t>
  </si>
  <si>
    <t>March</t>
  </si>
  <si>
    <t>June</t>
  </si>
  <si>
    <t>April</t>
  </si>
  <si>
    <t>Inventory - Products (Current Asset)</t>
  </si>
  <si>
    <t>Inventory Tracking</t>
  </si>
  <si>
    <t>Date</t>
  </si>
  <si>
    <t>Units</t>
  </si>
  <si>
    <t>Cost</t>
  </si>
  <si>
    <t>Units Sold in June</t>
  </si>
  <si>
    <t>Units Sold in July</t>
  </si>
  <si>
    <t>Units Sold in August</t>
  </si>
  <si>
    <t>July</t>
  </si>
  <si>
    <t>Units Sold in September</t>
  </si>
  <si>
    <t>Units Sold in October</t>
  </si>
  <si>
    <t>Units Sold in November</t>
  </si>
  <si>
    <t>Units Sold in December</t>
  </si>
  <si>
    <t>Inv Balance - Oct 31</t>
  </si>
  <si>
    <t>Product 1 Unit Cost &gt;</t>
  </si>
  <si>
    <t>Product 2 Unit Cost &gt;</t>
  </si>
  <si>
    <t>Product 3 Unit Cost</t>
  </si>
  <si>
    <t>Product 4 Unit Cost</t>
  </si>
  <si>
    <t>Product 5 Unit Cost</t>
  </si>
  <si>
    <t>Total Amount</t>
  </si>
  <si>
    <t>Beginning Inventory</t>
  </si>
  <si>
    <t>Purchases / Add to Inventory</t>
  </si>
  <si>
    <t>Units Sold in January</t>
  </si>
  <si>
    <t>Inv Balance - Jan 31</t>
  </si>
  <si>
    <t>Inv Balance - Feb 28</t>
  </si>
  <si>
    <t>Units Sold in April</t>
  </si>
  <si>
    <t>August</t>
  </si>
  <si>
    <t>September</t>
  </si>
  <si>
    <t>October</t>
  </si>
  <si>
    <t>November</t>
  </si>
  <si>
    <t>December</t>
  </si>
  <si>
    <t>Inv Balance - March 31</t>
  </si>
  <si>
    <t>Units Sold in May</t>
  </si>
  <si>
    <t>Units on</t>
  </si>
  <si>
    <t>Hand</t>
  </si>
  <si>
    <t>Units Sold in February</t>
  </si>
  <si>
    <t>Units Sold in March</t>
  </si>
  <si>
    <t>(Non Operating)</t>
  </si>
  <si>
    <t>Fund Raising Sources (1)</t>
  </si>
  <si>
    <t>Investment Income (2)</t>
  </si>
  <si>
    <t>Sale of Business Assets (3)</t>
  </si>
  <si>
    <t>(1) Fund Raising Sources include grants, pitch competitions and crowdfunding campaigns</t>
  </si>
  <si>
    <t>(2) Investment Income is generated when excess cash is invested in highly marketable assets such as money markets, government bonds, etc.</t>
  </si>
  <si>
    <t>)3) Sale of Assets is non operational since the sale of fixed assets (such as vehicles or equipment) is not a normal month to month type activity</t>
  </si>
  <si>
    <t>* Business Entity is not subject to taxation - pass through LLC (Limited Liability Company)</t>
  </si>
  <si>
    <t>Startup Financial Plan - Compile the Cash Flow Statement  (Step 7)</t>
  </si>
  <si>
    <t xml:space="preserve">Cash </t>
  </si>
  <si>
    <t xml:space="preserve">Inventory </t>
  </si>
  <si>
    <t>Less Accumulated Depreciation</t>
  </si>
  <si>
    <t>Total Current Assets</t>
  </si>
  <si>
    <t>This is perhaps the most subjective part of financial planning - how much can you sell and when?</t>
  </si>
  <si>
    <t>This template allows for five (5) products or service lines. Insert additional sections on Row 36 and revise the Total Formula 37 - Total Sales Revenues</t>
  </si>
  <si>
    <t>Expenses should be broken out month to month and revised as you work through the year</t>
  </si>
  <si>
    <t>C Corporation will need to add a item for corporate taxation</t>
  </si>
  <si>
    <t>&lt; Enter this amount in Cell N53 for year end tax amount due as a C Corp</t>
  </si>
  <si>
    <t>TOTAL ASSETS</t>
  </si>
  <si>
    <t>Total Current Liabilities</t>
  </si>
  <si>
    <t>TOTAL LIABILITIES</t>
  </si>
  <si>
    <t>TOTAL EQUITY</t>
  </si>
  <si>
    <t>Total Long Term Assets (at Cost)</t>
  </si>
  <si>
    <t>Total Book Value Long Term Assets</t>
  </si>
  <si>
    <t xml:space="preserve">Opening Balance </t>
  </si>
  <si>
    <t xml:space="preserve">NOTE: On the Cash Flow Statement, corporate taxes is shown in </t>
  </si>
  <si>
    <t>the Operating Section of the Cash Flow Statement</t>
  </si>
  <si>
    <t>YouTube Videos for Help:</t>
  </si>
  <si>
    <t>Cash Flow Statement - Direct Approach (Cash Basis)</t>
  </si>
  <si>
    <t>Cash Flow Statement for Beginners</t>
  </si>
  <si>
    <t xml:space="preserve">          YouTube Video for Help &gt;</t>
  </si>
  <si>
    <t>Income Statement Explained</t>
  </si>
  <si>
    <t>Expenses</t>
  </si>
  <si>
    <t>Revenues</t>
  </si>
  <si>
    <t xml:space="preserve">     Income Statement Entries</t>
  </si>
  <si>
    <t>Loan Payable - 5 year term</t>
  </si>
  <si>
    <t>Mortgage Payable - Building</t>
  </si>
  <si>
    <t>Total Long Term Liabilities</t>
  </si>
  <si>
    <t>Contributed Capital</t>
  </si>
  <si>
    <t>Capial Withdrawals</t>
  </si>
  <si>
    <t>TOTAL LIABILITIES + EQUITY</t>
  </si>
  <si>
    <t>Print Range</t>
  </si>
  <si>
    <t>Sales to Customers</t>
  </si>
  <si>
    <t>Operating Activities:</t>
  </si>
  <si>
    <t>Change in Cash - Operations</t>
  </si>
  <si>
    <t>Total Operating Expense Payments</t>
  </si>
  <si>
    <t>Operating Expense Payments:</t>
  </si>
  <si>
    <t>Acquire Fixed Assets</t>
  </si>
  <si>
    <t>Sale of Fixed Assets</t>
  </si>
  <si>
    <t>Change in Cash - Investments</t>
  </si>
  <si>
    <t>Financing Activities:</t>
  </si>
  <si>
    <t>Investment Activities:</t>
  </si>
  <si>
    <t>Short Term Line of Credit</t>
  </si>
  <si>
    <t>Long Term Loans</t>
  </si>
  <si>
    <t>Mortgage on Building</t>
  </si>
  <si>
    <t>Payments to Reduce Debt</t>
  </si>
  <si>
    <t>Change in Cash - Financing</t>
  </si>
  <si>
    <t>Ending Cash Balance</t>
  </si>
  <si>
    <t>EDC Grant to Hire Local Residents</t>
  </si>
  <si>
    <t>Inventory - Restock</t>
  </si>
  <si>
    <t>Withdrawals / Distributions to Owners</t>
  </si>
  <si>
    <t>Print Titles</t>
  </si>
  <si>
    <t>Liab / Equity</t>
  </si>
  <si>
    <t>Assets</t>
  </si>
  <si>
    <t xml:space="preserve">        Balance Sheet Entries</t>
  </si>
  <si>
    <t>Step 3 Rev</t>
  </si>
  <si>
    <t>Step 4 Exp</t>
  </si>
  <si>
    <t>If you need hands-on help, you can book an appointment:</t>
  </si>
  <si>
    <t>All workbooks and links can be found at:</t>
  </si>
  <si>
    <t>Step 1A - Changes to Revenues</t>
  </si>
  <si>
    <t>Changes to Sales Volumes Sold</t>
  </si>
  <si>
    <t>Step 1B - Changes to Direct Expenses or Cost of Goods Sold</t>
  </si>
  <si>
    <t>Step 1C - Changes to Operating Expenses</t>
  </si>
  <si>
    <t>Step 1D - Changes to Fixed Assets (such as replacements, refresh technology, etc.)</t>
  </si>
  <si>
    <t>Step 1E - Changes to Liabilities and Equity (Funding Plan)</t>
  </si>
  <si>
    <t>Increase</t>
  </si>
  <si>
    <t>(Decrease)</t>
  </si>
  <si>
    <t>January Yr 2</t>
  </si>
  <si>
    <t>Start Value</t>
  </si>
  <si>
    <t>December Yr 1</t>
  </si>
  <si>
    <t>End Value</t>
  </si>
  <si>
    <t>If the business is highly seasonal, start with a month that serves as a good average baseline</t>
  </si>
  <si>
    <t>Product 1 &gt;</t>
  </si>
  <si>
    <t>Product 2 &gt;</t>
  </si>
  <si>
    <t>Changes to Sales Pricing of Product</t>
  </si>
  <si>
    <t>Product 3 &gt;</t>
  </si>
  <si>
    <t>Product 4 &gt;</t>
  </si>
  <si>
    <t>Product 5 &gt;</t>
  </si>
  <si>
    <t>What changes will take place with the cost of the product itself - landing cost, shipping and any</t>
  </si>
  <si>
    <t>cost to make or manufacture the product such as meterials, labor and any facility overhead allocated to the product</t>
  </si>
  <si>
    <t>List out all of the operating expenses and the monthly December amounts from Year 1</t>
  </si>
  <si>
    <t>What changes do you expect to take place in Year 2, such as rent increases, more personnel, etc.</t>
  </si>
  <si>
    <t>Copy and paste from Base Year 1:</t>
  </si>
  <si>
    <t>Monthly Totals</t>
  </si>
  <si>
    <t>Vehicle Expense</t>
  </si>
  <si>
    <t>Add New Item</t>
  </si>
  <si>
    <t>&lt; Start spending money to improve the existing product in Year 2</t>
  </si>
  <si>
    <t>Pull off the existing balances for all Fixed Assets per the Balance Sheet and the</t>
  </si>
  <si>
    <t>corresponding depreciation amounts for each asset. Add new assets to the table</t>
  </si>
  <si>
    <t>Annual</t>
  </si>
  <si>
    <t>Depreciation</t>
  </si>
  <si>
    <t>Monthly</t>
  </si>
  <si>
    <t>Additions</t>
  </si>
  <si>
    <t>(Disposals)</t>
  </si>
  <si>
    <t>Amounts are inserted in this column to reflect new acquisitions and/or disposal of assets</t>
  </si>
  <si>
    <t>Book Value</t>
  </si>
  <si>
    <t>Go back to Step 1A in Year 1 to pickup annual depreciation amount (column D)</t>
  </si>
  <si>
    <t>Useful</t>
  </si>
  <si>
    <t>Amt in Year 1</t>
  </si>
  <si>
    <t>that you plan to acquire in Year 2. Go back to Step 4D to confirm how much</t>
  </si>
  <si>
    <t>depreciation was taken on assets in Year 1</t>
  </si>
  <si>
    <t>Cost Amount</t>
  </si>
  <si>
    <t>Copy and paste from Base Year 1 - Step 1A</t>
  </si>
  <si>
    <t>Life Yrs</t>
  </si>
  <si>
    <t>Go back to Step 6D and pickup the Balance Sheet liabilities and equity. Do you plan on changes</t>
  </si>
  <si>
    <t>to this capital structure of the business; such as new equity partners, paying down debt, etc.</t>
  </si>
  <si>
    <t>Current Liabilities - New short term borrowings or pay down balances at the start of Year 2</t>
  </si>
  <si>
    <t>Long Term Liabilities - New long term borrowings or pay down long term debt</t>
  </si>
  <si>
    <t>Equity - Changes to the ownership structure of the business planned in Year 2</t>
  </si>
  <si>
    <t xml:space="preserve">More </t>
  </si>
  <si>
    <t>Borrowing</t>
  </si>
  <si>
    <t>Pay Down</t>
  </si>
  <si>
    <t>Debt</t>
  </si>
  <si>
    <t>New Revised</t>
  </si>
  <si>
    <t>Balance Start Yr 2</t>
  </si>
  <si>
    <t>Accounts Payable</t>
  </si>
  <si>
    <t>Notes Payable</t>
  </si>
  <si>
    <t>Total Current Liabilities - Starting Balance Yr 2</t>
  </si>
  <si>
    <t>Review Balance Sheet in Step 6D Year 1:</t>
  </si>
  <si>
    <t xml:space="preserve">Startup Financial Plan - Step 1: Document Assumptions for Out Year 2 </t>
  </si>
  <si>
    <t>Contributed Capital - Owner 2</t>
  </si>
  <si>
    <t>Outside Equity Investor</t>
  </si>
  <si>
    <t>Outside Equity Group</t>
  </si>
  <si>
    <t>Angel Investor</t>
  </si>
  <si>
    <t>in Year 2</t>
  </si>
  <si>
    <t>Revisit this table as you build out your financials; i.e. you may need to raise more funding</t>
  </si>
  <si>
    <t xml:space="preserve">Changes </t>
  </si>
  <si>
    <t>Planned Yr 2</t>
  </si>
  <si>
    <t xml:space="preserve">Month </t>
  </si>
  <si>
    <t>Year End</t>
  </si>
  <si>
    <t>&lt; - Owner will change LLC to S Corp and start getting paid a salary in Year 2</t>
  </si>
  <si>
    <t>&lt; - Increases include a salary of $ 120,000 to be paid to the owner</t>
  </si>
  <si>
    <t>Salary</t>
  </si>
  <si>
    <t>&lt; - Year 2 plans include the purchase of a new delivery truck</t>
  </si>
  <si>
    <t>&lt; - Based on review of high cash balance, pay off the Line of Credit in Jan Year 2</t>
  </si>
  <si>
    <t>As you work through Year 2, may have to revisit this section</t>
  </si>
  <si>
    <t>and seek out more equity funding</t>
  </si>
  <si>
    <t>&lt; - This is most likely your total accumulated depreciation end of year 2</t>
  </si>
  <si>
    <t>&lt; - Book value of all fixed assets end of year 2</t>
  </si>
  <si>
    <t>Document in detail all changes to financial components that drive the financial model going forward from your Base Year 1 workbook</t>
  </si>
  <si>
    <t xml:space="preserve">Startup Financial Plan - Step 2: Setup Starting Balance Sheet and Inventory Control </t>
  </si>
  <si>
    <t>Go back to your Year 1 base year workbook and pull off the starting Balance Sheet. If you have a product</t>
  </si>
  <si>
    <t xml:space="preserve">inventory, you should also setup beginning inventory for Year 2. Go back to Step 6D for the Balance Sheet </t>
  </si>
  <si>
    <t>and Step 6C for the Inventory Control schedule. Copy these into this tab as your starting point for Year 2</t>
  </si>
  <si>
    <t>Step 2A - Setup your beginning Balance Sheet per Step 6D in Base Year 1</t>
  </si>
  <si>
    <t>Copy and paste the Balance Sheet for beginning balances Year 2</t>
  </si>
  <si>
    <t xml:space="preserve">Year 2 </t>
  </si>
  <si>
    <t>Begin Bal</t>
  </si>
  <si>
    <t>&lt; Setup Inventory Control below to track movements for Year 2</t>
  </si>
  <si>
    <t>Step 2B - Setup your inventory control schedule per Step 6C in Base Year 1</t>
  </si>
  <si>
    <t>When we go through the transactions to create the year end Balance</t>
  </si>
  <si>
    <t>Sheet for Year 2, we will start with the balances in bold for each</t>
  </si>
  <si>
    <t>account that comprises our Balance Sheet</t>
  </si>
  <si>
    <t>January 1st</t>
  </si>
  <si>
    <t>Unit Cost for Year 2 &gt;</t>
  </si>
  <si>
    <t>NOTE: Changes to Unit Cost for Inventory are calculated per the previous tab</t>
  </si>
  <si>
    <t xml:space="preserve">Units &gt; </t>
  </si>
  <si>
    <t>Inv Balance - April 30th</t>
  </si>
  <si>
    <t>Inv Balance - May 31st</t>
  </si>
  <si>
    <t>ENDING INVENTORY YEAR 2</t>
  </si>
  <si>
    <t>Step 1 - Assum</t>
  </si>
  <si>
    <t>Step 2 - Bal Sht</t>
  </si>
  <si>
    <t>Step 4A - Calculate Cost of Goods Sold: (Unit Cost per Step 1A x Units Sold per Step 3)</t>
  </si>
  <si>
    <t>Portable Battery 100W 5 outlet</t>
  </si>
  <si>
    <t>Step 4B - Compile Operating Expenses: (Step 1C)</t>
  </si>
  <si>
    <t>Review month to month and adjust as needed to account for changes expected in year 2</t>
  </si>
  <si>
    <t>&lt; Add new expense item into statement</t>
  </si>
  <si>
    <t>&lt; Revise formula to include new expense on row 59</t>
  </si>
  <si>
    <t>Payments</t>
  </si>
  <si>
    <t xml:space="preserve">Principal </t>
  </si>
  <si>
    <t>Interest</t>
  </si>
  <si>
    <r>
      <t xml:space="preserve">   </t>
    </r>
    <r>
      <rPr>
        <i/>
        <sz val="11"/>
        <color theme="1"/>
        <rFont val="Calibri"/>
        <family val="2"/>
        <scheme val="minor"/>
      </rPr>
      <t xml:space="preserve"> Simple Allocation Approach</t>
    </r>
  </si>
  <si>
    <t>No of</t>
  </si>
  <si>
    <t>Months</t>
  </si>
  <si>
    <t>&lt; 5 years x 12 months</t>
  </si>
  <si>
    <t>Rate</t>
  </si>
  <si>
    <t>Loan Payable - Credit Union Year 1</t>
  </si>
  <si>
    <t>Loan Payable - 5 year term in Year 2 for Vehicle</t>
  </si>
  <si>
    <t>&lt; just copy the same payment amounts over from Year 1</t>
  </si>
  <si>
    <t>Key Metrics - Out Year 2</t>
  </si>
  <si>
    <t>This workbook extends the Sample Model 1 which covered Base Year 1. This workbook builds on the base year to show how you might extend the model into out years. You would start with zero ( $ - 0 ) for everything that creates the Income Statement. Remember, each out year is "closed out" through Retained Earnings. This means that we start accumulating revenues and expenses from zero. The beginning balances for the Balance Sheet simply pickup from the Ending Balances from previous year. The major challenge is to apply some new assumptions - can you grow sales, do you change the product mix, are there increases to certain operating expenses, etc. Step 1 in this workbook goes through the full range of changes that will impact the financial model for Year 2. And then repeat this process again for Year 3 in a new version of this workbook. That way you have a very well thought out "air tight" model!</t>
  </si>
  <si>
    <t>Model 1 - Year 2</t>
  </si>
  <si>
    <t>Inv Balance - June 30th</t>
  </si>
  <si>
    <t>Inv Balance - July 31st</t>
  </si>
  <si>
    <t>Inv Balance - Aug 31st</t>
  </si>
  <si>
    <t>Inv Balance - Sept 30th</t>
  </si>
  <si>
    <t>Inv Balance - Nov 30th</t>
  </si>
  <si>
    <t xml:space="preserve">The ending inventory will not cost out </t>
  </si>
  <si>
    <t>exactly per your new Unit Cost since</t>
  </si>
  <si>
    <t>the beginning inventory is at the Year 1 unit cost</t>
  </si>
  <si>
    <t>Quick reconciliation of Ending Inventory Cost</t>
  </si>
  <si>
    <t>End Inv at Yr 2 Unit Cost</t>
  </si>
  <si>
    <t>Difference</t>
  </si>
  <si>
    <t>Beg Inv Unit Cost</t>
  </si>
  <si>
    <t>Confirm Unit Cost</t>
  </si>
  <si>
    <t>Vehicle Expense (NEW LINE ITEM)</t>
  </si>
  <si>
    <t>Step 2C - Work Through Entries to Create Year 2 Balance Sheet</t>
  </si>
  <si>
    <t>Cash</t>
  </si>
  <si>
    <t>Beginning Balances per Step 2A</t>
  </si>
  <si>
    <t>Year 1</t>
  </si>
  <si>
    <t>Pay Operating Expenses</t>
  </si>
  <si>
    <t>Restock Inventory</t>
  </si>
  <si>
    <t>Make Debt Payments</t>
  </si>
  <si>
    <t>Start with Revenues - can you expect to sell more, will you change your pricing, will you change the product mix?</t>
  </si>
  <si>
    <t xml:space="preserve">   </t>
  </si>
  <si>
    <t xml:space="preserve">  </t>
  </si>
  <si>
    <t>&lt; Unit Cost will cost out inventory in Step 2 next tab as inventory is restocked and sold (Cost of Goods Sold)</t>
  </si>
  <si>
    <t>&lt; Year 2 will include purchase of a new delivery vehicle in January</t>
  </si>
  <si>
    <t>Setup a depreciation schedule for monthly entries in the Income Statement</t>
  </si>
  <si>
    <t>&lt; Amounts in bold will help populate monthly financial statements</t>
  </si>
  <si>
    <t>Work through monthly entries across the accounts that comprise the Balance Sheet</t>
  </si>
  <si>
    <t>Check your Cash balances as you work down through the months - needs to be positive each month</t>
  </si>
  <si>
    <t>&lt; Don't forget to pickup your Accumulated Depreciation balance for Year 2</t>
  </si>
  <si>
    <t>Post all of your beginning balances and make sure the Total Debits = Total Credits - all on row 107</t>
  </si>
  <si>
    <t>Then work through your monthly entries and check your cash balances - need to maintain a positive balance month to month</t>
  </si>
  <si>
    <t>TWO CRITICAL STEPS:</t>
  </si>
  <si>
    <t>&lt; - Interest Expense hits the Income Statement</t>
  </si>
  <si>
    <t>Purchase Fixed Assets - Vehicle</t>
  </si>
  <si>
    <t>&lt; Two entries are made when products are sold</t>
  </si>
  <si>
    <t>Cash Balance</t>
  </si>
  <si>
    <t>Step</t>
  </si>
  <si>
    <t>4B</t>
  </si>
  <si>
    <t>2B</t>
  </si>
  <si>
    <t>1E</t>
  </si>
  <si>
    <t>1D</t>
  </si>
  <si>
    <t>3 &amp; 2B</t>
  </si>
  <si>
    <t>Step 1 - Document Year 2 Assumptions</t>
  </si>
  <si>
    <t>Step 2 - Begin with the Balance Sheet Year 1</t>
  </si>
  <si>
    <t>Step 3 - Forecast Year 2 Sales Revenues</t>
  </si>
  <si>
    <t>Step 4 - Forecast Year 2 Expenses</t>
  </si>
  <si>
    <t>Step 5 - Compile the Income Statement</t>
  </si>
  <si>
    <t>Step 6 - Compile the Cash Flow Statement</t>
  </si>
  <si>
    <t>For Years 3, 4, etc - just copy this workbook and repeat</t>
  </si>
  <si>
    <t>the process again to ensure you have a solid model</t>
  </si>
  <si>
    <t>ENDING BALANCES</t>
  </si>
  <si>
    <t>ASSET SIDE</t>
  </si>
  <si>
    <t>DEBITS</t>
  </si>
  <si>
    <t>LIAB / EQUITY SIDE</t>
  </si>
  <si>
    <t>CREDITS</t>
  </si>
  <si>
    <t xml:space="preserve">Pay off Line of Credit </t>
  </si>
  <si>
    <t>FINAL BALANCES - BALANCE SHEET</t>
  </si>
  <si>
    <t>If the ending cash balance is very high, go back and make some distributions of cash</t>
  </si>
  <si>
    <t>to the owner(s) and / or invest more back into the business</t>
  </si>
  <si>
    <t>Reduce Cash - Distribution to Owner</t>
  </si>
  <si>
    <t>Review</t>
  </si>
  <si>
    <t>for Year 2</t>
  </si>
  <si>
    <t>Make sure Total Debits = Total Credits for the Year</t>
  </si>
  <si>
    <t>Difference between Debits</t>
  </si>
  <si>
    <t>and Credits on the Income</t>
  </si>
  <si>
    <t>Statement should be the Profit</t>
  </si>
  <si>
    <t>or Loss for the Year</t>
  </si>
  <si>
    <t>Calculated Profit per Entries</t>
  </si>
  <si>
    <t>Profit per Income Statement</t>
  </si>
  <si>
    <t>Go back and review - did not</t>
  </si>
  <si>
    <t>pickup Depreciation Entry</t>
  </si>
  <si>
    <t xml:space="preserve">Post Annual Depreciation </t>
  </si>
  <si>
    <t>Close</t>
  </si>
  <si>
    <t>Step 2D - Compile Balance Sheet for Year 2</t>
  </si>
  <si>
    <t>Copy the Balance Sheet format from Step 2A above and pull in the final balances from Step 2C above</t>
  </si>
  <si>
    <t>Insert Year for Year 2</t>
  </si>
  <si>
    <t>Vehicles - Delivery Truck</t>
  </si>
  <si>
    <t>(1)</t>
  </si>
  <si>
    <t>Footnote</t>
  </si>
  <si>
    <t>(1): During the year, a new delivery truck was purchased at a cost of $ 55,000</t>
  </si>
  <si>
    <t xml:space="preserve">       which includes $ 40,000 of financing at 9% over 5 years</t>
  </si>
  <si>
    <t>(2)</t>
  </si>
  <si>
    <t>(2): All assets are depreciated using the straight line method</t>
  </si>
  <si>
    <t>(3)</t>
  </si>
  <si>
    <t>(3): During the year, the owner continued to take distributions and there were no</t>
  </si>
  <si>
    <t xml:space="preserve">       immediate needs to invest in the business. This will get evaluated next year and </t>
  </si>
  <si>
    <t xml:space="preserve">       more available capital will get invested back into growing the business</t>
  </si>
  <si>
    <t>Go back to Step 2 and columns D &amp; E - pull off the cash flow transactions on a</t>
  </si>
  <si>
    <t>month to month basis. To make this statement more useful, the Operating</t>
  </si>
  <si>
    <t xml:space="preserve">Expenses will be pulled off the detail Income Statement since these are </t>
  </si>
  <si>
    <t>cash basis transactions</t>
  </si>
  <si>
    <t>Total Quarterly Revenues</t>
  </si>
  <si>
    <t>Total Quarterly Expenses</t>
  </si>
  <si>
    <t>Quarterly Profits</t>
  </si>
  <si>
    <t xml:space="preserve">If you want to show numbers with a graph, </t>
  </si>
  <si>
    <t>then setup a table with titles for each set of</t>
  </si>
  <si>
    <t>numbers, highlight the table and insert a graph</t>
  </si>
  <si>
    <t>Graph Example</t>
  </si>
  <si>
    <t>Step 2 Bal Sheet</t>
  </si>
  <si>
    <t>Step 3 - Revenues</t>
  </si>
  <si>
    <t>Step 4 - Expenses</t>
  </si>
  <si>
    <t>Step 5 - Inc Stm</t>
  </si>
  <si>
    <t>Step 6 -Cash</t>
  </si>
  <si>
    <t>Step 6 - Cash</t>
  </si>
  <si>
    <t>Step 1 - Assu</t>
  </si>
  <si>
    <t>Step 2- Bal</t>
  </si>
  <si>
    <t>Step 5 - Inc</t>
  </si>
  <si>
    <t>Simple Graph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</si>
</sst>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s>
  <fonts count="36" x14ac:knownFonts="1">
    <font>
      <sz val="11"/>
      <color theme="1"/>
      <name val="Calibri"/>
      <family val="2"/>
      <scheme val="minor"/>
    </font>
    <font>
      <u/>
      <sz val="11"/>
      <color theme="1"/>
      <name val="Calibri"/>
      <family val="2"/>
      <scheme val="minor"/>
    </font>
    <font>
      <b/>
      <sz val="14"/>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b/>
      <sz val="10"/>
      <color theme="3"/>
      <name val="Arial"/>
      <family val="2"/>
    </font>
    <font>
      <b/>
      <u/>
      <sz val="11"/>
      <color theme="1"/>
      <name val="Calibri"/>
      <family val="2"/>
      <scheme val="minor"/>
    </font>
    <font>
      <u/>
      <sz val="11"/>
      <color theme="10"/>
      <name val="Calibri"/>
      <family val="2"/>
      <scheme val="minor"/>
    </font>
    <font>
      <b/>
      <sz val="11"/>
      <color theme="4"/>
      <name val="Calibri"/>
      <family val="2"/>
      <scheme val="minor"/>
    </font>
    <font>
      <sz val="10"/>
      <color theme="1"/>
      <name val="Calibri"/>
      <family val="2"/>
      <scheme val="minor"/>
    </font>
    <font>
      <u/>
      <sz val="10"/>
      <color theme="1"/>
      <name val="Calibri"/>
      <family val="2"/>
      <scheme val="minor"/>
    </font>
    <font>
      <i/>
      <u/>
      <sz val="11"/>
      <color theme="1"/>
      <name val="Calibri"/>
      <family val="2"/>
      <scheme val="minor"/>
    </font>
    <font>
      <b/>
      <u/>
      <sz val="11"/>
      <color theme="4"/>
      <name val="Calibri"/>
      <family val="2"/>
      <scheme val="minor"/>
    </font>
    <font>
      <i/>
      <sz val="11"/>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1"/>
      <color theme="0" tint="-0.14999847407452621"/>
      <name val="Calibri"/>
      <family val="2"/>
      <scheme val="minor"/>
    </font>
    <font>
      <i/>
      <sz val="11"/>
      <color rgb="FFC00000"/>
      <name val="Calibri"/>
      <family val="2"/>
      <scheme val="minor"/>
    </font>
    <font>
      <sz val="9"/>
      <color theme="1"/>
      <name val="Calibri"/>
      <family val="2"/>
      <scheme val="minor"/>
    </font>
    <font>
      <b/>
      <sz val="11"/>
      <color rgb="FFFF0000"/>
      <name val="Calibri"/>
      <family val="2"/>
      <scheme val="minor"/>
    </font>
    <font>
      <sz val="9"/>
      <color indexed="81"/>
      <name val="Tahoma"/>
      <family val="2"/>
    </font>
    <font>
      <b/>
      <sz val="9"/>
      <color indexed="81"/>
      <name val="Tahoma"/>
      <family val="2"/>
    </font>
    <font>
      <b/>
      <sz val="11"/>
      <name val="Calibri"/>
      <family val="2"/>
      <scheme val="minor"/>
    </font>
    <font>
      <sz val="8"/>
      <name val="Calibri"/>
      <family val="2"/>
      <scheme val="minor"/>
    </font>
    <font>
      <sz val="11"/>
      <color rgb="FFFF0000"/>
      <name val="Calibri"/>
      <family val="2"/>
      <scheme val="minor"/>
    </font>
    <font>
      <u/>
      <sz val="11"/>
      <color rgb="FFFF0000"/>
      <name val="Calibri"/>
      <family val="2"/>
      <scheme val="minor"/>
    </font>
    <font>
      <b/>
      <i/>
      <sz val="11"/>
      <color rgb="FFFF0000"/>
      <name val="Calibri"/>
      <family val="2"/>
      <scheme val="minor"/>
    </font>
    <font>
      <b/>
      <i/>
      <sz val="11"/>
      <name val="Calibri"/>
      <family val="2"/>
      <scheme val="minor"/>
    </font>
    <font>
      <i/>
      <sz val="11"/>
      <name val="Calibri"/>
      <family val="2"/>
      <scheme val="minor"/>
    </font>
    <font>
      <i/>
      <sz val="10"/>
      <color theme="1"/>
      <name val="Calibri"/>
      <family val="2"/>
      <scheme val="minor"/>
    </font>
    <font>
      <b/>
      <i/>
      <sz val="11"/>
      <color theme="1"/>
      <name val="Calibri"/>
      <family val="2"/>
      <scheme val="minor"/>
    </font>
    <font>
      <b/>
      <sz val="10"/>
      <color theme="1"/>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249977111117893"/>
        <bgColor indexed="64"/>
      </patternFill>
    </fill>
  </fills>
  <borders count="49">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ck">
        <color indexed="64"/>
      </right>
      <top style="medium">
        <color indexed="64"/>
      </top>
      <bottom style="medium">
        <color indexed="64"/>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style="medium">
        <color indexed="64"/>
      </bottom>
      <diagonal/>
    </border>
  </borders>
  <cellStyleXfs count="6">
    <xf numFmtId="0" fontId="0" fillId="0" borderId="0"/>
    <xf numFmtId="0" fontId="4" fillId="0" borderId="1" applyNumberFormat="0" applyFill="0" applyAlignment="0" applyProtection="0"/>
    <xf numFmtId="9" fontId="3" fillId="0" borderId="0" applyFont="0" applyFill="0" applyBorder="0" applyAlignment="0" applyProtection="0"/>
    <xf numFmtId="0" fontId="8" fillId="0" borderId="0" applyNumberFormat="0" applyFill="0" applyBorder="0" applyAlignment="0" applyProtection="0"/>
    <xf numFmtId="44" fontId="3" fillId="0" borderId="0" applyFont="0" applyFill="0" applyBorder="0" applyAlignment="0" applyProtection="0"/>
    <xf numFmtId="43" fontId="3" fillId="0" borderId="0" applyFont="0" applyFill="0" applyBorder="0" applyAlignment="0" applyProtection="0"/>
  </cellStyleXfs>
  <cellXfs count="195">
    <xf numFmtId="0" fontId="0" fillId="0" borderId="0" xfId="0"/>
    <xf numFmtId="0" fontId="1" fillId="0" borderId="0" xfId="0" applyFont="1"/>
    <xf numFmtId="0" fontId="2" fillId="0" borderId="0" xfId="0" applyFont="1"/>
    <xf numFmtId="0" fontId="0" fillId="0" borderId="2" xfId="0" applyBorder="1"/>
    <xf numFmtId="0" fontId="6" fillId="2" borderId="3" xfId="1" applyFont="1" applyFill="1" applyBorder="1" applyAlignment="1">
      <alignment horizontal="center" wrapText="1"/>
    </xf>
    <xf numFmtId="1" fontId="0" fillId="0" borderId="2" xfId="0" applyNumberFormat="1" applyBorder="1"/>
    <xf numFmtId="0" fontId="5" fillId="0" borderId="2" xfId="0" applyFont="1" applyBorder="1"/>
    <xf numFmtId="9" fontId="0" fillId="0" borderId="2" xfId="2" applyFont="1" applyBorder="1"/>
    <xf numFmtId="0" fontId="0" fillId="3" borderId="0" xfId="0" applyFill="1"/>
    <xf numFmtId="0" fontId="7" fillId="0" borderId="0" xfId="0" applyFont="1"/>
    <xf numFmtId="164" fontId="0" fillId="0" borderId="2" xfId="4" applyNumberFormat="1" applyFont="1" applyBorder="1"/>
    <xf numFmtId="164" fontId="5" fillId="0" borderId="2" xfId="4" applyNumberFormat="1" applyFont="1" applyBorder="1"/>
    <xf numFmtId="164" fontId="0" fillId="0" borderId="2" xfId="0" applyNumberFormat="1" applyBorder="1"/>
    <xf numFmtId="0" fontId="9" fillId="0" borderId="0" xfId="0" applyFont="1"/>
    <xf numFmtId="0" fontId="10" fillId="0" borderId="0" xfId="0" applyFont="1"/>
    <xf numFmtId="0" fontId="11" fillId="0" borderId="0" xfId="0" applyFont="1"/>
    <xf numFmtId="0" fontId="8" fillId="0" borderId="0" xfId="3"/>
    <xf numFmtId="165" fontId="0" fillId="0" borderId="2" xfId="2" applyNumberFormat="1" applyFont="1" applyBorder="1"/>
    <xf numFmtId="164" fontId="0" fillId="0" borderId="17" xfId="4" applyNumberFormat="1" applyFont="1" applyBorder="1"/>
    <xf numFmtId="1" fontId="0" fillId="0" borderId="17" xfId="0" applyNumberFormat="1" applyBorder="1"/>
    <xf numFmtId="164" fontId="0" fillId="0" borderId="17" xfId="0" applyNumberFormat="1" applyBorder="1"/>
    <xf numFmtId="0" fontId="0" fillId="2" borderId="2" xfId="0" applyFill="1" applyBorder="1"/>
    <xf numFmtId="0" fontId="6" fillId="2" borderId="19" xfId="1" applyFont="1" applyFill="1" applyBorder="1" applyAlignment="1">
      <alignment horizontal="center" wrapText="1"/>
    </xf>
    <xf numFmtId="0" fontId="0" fillId="0" borderId="20" xfId="0" applyBorder="1"/>
    <xf numFmtId="164" fontId="0" fillId="0" borderId="21" xfId="4" applyNumberFormat="1" applyFont="1" applyBorder="1"/>
    <xf numFmtId="0" fontId="0" fillId="0" borderId="3" xfId="0" applyBorder="1"/>
    <xf numFmtId="164" fontId="0" fillId="0" borderId="3" xfId="4" applyNumberFormat="1" applyFont="1" applyBorder="1"/>
    <xf numFmtId="0" fontId="5" fillId="0" borderId="20" xfId="0" applyFont="1" applyBorder="1"/>
    <xf numFmtId="164" fontId="5" fillId="0" borderId="21" xfId="0" applyNumberFormat="1" applyFont="1" applyBorder="1"/>
    <xf numFmtId="164" fontId="5" fillId="0" borderId="22" xfId="0" applyNumberFormat="1" applyFont="1" applyBorder="1"/>
    <xf numFmtId="0" fontId="12" fillId="0" borderId="0" xfId="0" applyFont="1"/>
    <xf numFmtId="164" fontId="0" fillId="0" borderId="18" xfId="4" applyNumberFormat="1" applyFont="1" applyBorder="1"/>
    <xf numFmtId="164" fontId="0" fillId="0" borderId="18" xfId="0" applyNumberFormat="1" applyBorder="1"/>
    <xf numFmtId="0" fontId="13" fillId="0" borderId="0" xfId="0" applyFont="1"/>
    <xf numFmtId="0" fontId="14" fillId="0" borderId="0" xfId="0" applyFont="1"/>
    <xf numFmtId="0" fontId="10" fillId="0" borderId="0" xfId="0" applyFont="1" applyAlignment="1">
      <alignment vertical="center"/>
    </xf>
    <xf numFmtId="0" fontId="9" fillId="0" borderId="6" xfId="0" applyFont="1" applyBorder="1"/>
    <xf numFmtId="0" fontId="0" fillId="0" borderId="23" xfId="0" applyBorder="1"/>
    <xf numFmtId="0" fontId="0" fillId="0" borderId="24" xfId="0" applyBorder="1"/>
    <xf numFmtId="9" fontId="0" fillId="0" borderId="25" xfId="2" applyFont="1" applyBorder="1"/>
    <xf numFmtId="0" fontId="5" fillId="0" borderId="0" xfId="0" applyFont="1"/>
    <xf numFmtId="0" fontId="5" fillId="0" borderId="18" xfId="0" applyFont="1" applyBorder="1"/>
    <xf numFmtId="0" fontId="0" fillId="0" borderId="18" xfId="0" applyBorder="1"/>
    <xf numFmtId="0" fontId="5" fillId="0" borderId="27" xfId="0" applyFont="1" applyBorder="1" applyAlignment="1">
      <alignment horizontal="center"/>
    </xf>
    <xf numFmtId="0" fontId="16" fillId="0" borderId="0" xfId="0" applyFont="1"/>
    <xf numFmtId="0" fontId="17" fillId="0" borderId="0" xfId="0" applyFont="1"/>
    <xf numFmtId="0" fontId="18" fillId="2" borderId="0" xfId="0" applyFont="1" applyFill="1"/>
    <xf numFmtId="0" fontId="5" fillId="0" borderId="28" xfId="0" applyFont="1" applyBorder="1" applyAlignment="1">
      <alignment horizontal="center"/>
    </xf>
    <xf numFmtId="0" fontId="5" fillId="0" borderId="28" xfId="0" applyFont="1" applyBorder="1"/>
    <xf numFmtId="0" fontId="0" fillId="0" borderId="7" xfId="0" applyBorder="1"/>
    <xf numFmtId="0" fontId="15" fillId="0" borderId="7" xfId="0" applyFont="1" applyBorder="1"/>
    <xf numFmtId="0" fontId="0" fillId="0" borderId="8" xfId="0" applyBorder="1"/>
    <xf numFmtId="0" fontId="0" fillId="0" borderId="10" xfId="0" applyBorder="1"/>
    <xf numFmtId="0" fontId="0" fillId="0" borderId="11" xfId="0" applyBorder="1"/>
    <xf numFmtId="0" fontId="0" fillId="0" borderId="12" xfId="0" applyBorder="1"/>
    <xf numFmtId="0" fontId="0" fillId="0" borderId="13" xfId="0" applyBorder="1"/>
    <xf numFmtId="0" fontId="10" fillId="0" borderId="9" xfId="0" applyFont="1" applyBorder="1"/>
    <xf numFmtId="0" fontId="11" fillId="0" borderId="6" xfId="0" applyFont="1" applyBorder="1"/>
    <xf numFmtId="0" fontId="0" fillId="0" borderId="30" xfId="0" applyBorder="1"/>
    <xf numFmtId="0" fontId="0" fillId="0" borderId="31" xfId="0" applyBorder="1"/>
    <xf numFmtId="164" fontId="0" fillId="0" borderId="0" xfId="0" applyNumberFormat="1"/>
    <xf numFmtId="164" fontId="0" fillId="0" borderId="31" xfId="0" applyNumberFormat="1" applyBorder="1"/>
    <xf numFmtId="164" fontId="0" fillId="0" borderId="29" xfId="0" applyNumberFormat="1" applyBorder="1"/>
    <xf numFmtId="164" fontId="0" fillId="0" borderId="32" xfId="0" applyNumberFormat="1" applyBorder="1"/>
    <xf numFmtId="164" fontId="5" fillId="0" borderId="33" xfId="0" applyNumberFormat="1" applyFont="1" applyBorder="1"/>
    <xf numFmtId="0" fontId="19" fillId="0" borderId="0" xfId="0" applyFont="1"/>
    <xf numFmtId="0" fontId="0" fillId="0" borderId="0" xfId="0" applyAlignment="1">
      <alignment vertical="center"/>
    </xf>
    <xf numFmtId="0" fontId="0" fillId="0" borderId="0" xfId="0" applyAlignment="1">
      <alignment horizontal="right" vertical="center"/>
    </xf>
    <xf numFmtId="164" fontId="5" fillId="0" borderId="0" xfId="0" applyNumberFormat="1" applyFont="1"/>
    <xf numFmtId="164" fontId="5" fillId="0" borderId="34" xfId="0" applyNumberFormat="1" applyFont="1" applyBorder="1"/>
    <xf numFmtId="164" fontId="0" fillId="0" borderId="5" xfId="0" applyNumberFormat="1" applyBorder="1"/>
    <xf numFmtId="0" fontId="20" fillId="0" borderId="0" xfId="0" applyFont="1"/>
    <xf numFmtId="0" fontId="6" fillId="2" borderId="19" xfId="1" applyFont="1" applyFill="1" applyBorder="1" applyAlignment="1">
      <alignment horizontal="left" wrapText="1"/>
    </xf>
    <xf numFmtId="164" fontId="0" fillId="0" borderId="35" xfId="0" applyNumberFormat="1" applyBorder="1"/>
    <xf numFmtId="164" fontId="5" fillId="0" borderId="21" xfId="4" applyNumberFormat="1" applyFont="1" applyBorder="1"/>
    <xf numFmtId="0" fontId="5" fillId="4" borderId="3" xfId="0" applyFont="1" applyFill="1" applyBorder="1"/>
    <xf numFmtId="0" fontId="5" fillId="4" borderId="3" xfId="0" applyFont="1" applyFill="1" applyBorder="1" applyAlignment="1">
      <alignment horizontal="center"/>
    </xf>
    <xf numFmtId="0" fontId="5" fillId="4" borderId="2" xfId="0" applyFont="1" applyFill="1" applyBorder="1" applyAlignment="1">
      <alignment horizontal="center" wrapText="1"/>
    </xf>
    <xf numFmtId="0" fontId="14" fillId="0" borderId="0" xfId="0" applyFont="1" applyAlignment="1">
      <alignment horizontal="center"/>
    </xf>
    <xf numFmtId="15" fontId="0" fillId="0" borderId="2" xfId="0" applyNumberFormat="1" applyBorder="1"/>
    <xf numFmtId="0" fontId="0" fillId="0" borderId="2" xfId="0" applyBorder="1" applyAlignment="1">
      <alignment horizontal="right"/>
    </xf>
    <xf numFmtId="164" fontId="0" fillId="0" borderId="0" xfId="4" applyNumberFormat="1" applyFont="1" applyBorder="1"/>
    <xf numFmtId="0" fontId="0" fillId="0" borderId="0" xfId="0" applyAlignment="1">
      <alignment horizontal="center"/>
    </xf>
    <xf numFmtId="0" fontId="0" fillId="0" borderId="17" xfId="0" applyBorder="1"/>
    <xf numFmtId="0" fontId="0" fillId="0" borderId="38" xfId="0" applyBorder="1" applyAlignment="1">
      <alignment horizontal="center"/>
    </xf>
    <xf numFmtId="164" fontId="0" fillId="0" borderId="39" xfId="4" applyNumberFormat="1" applyFont="1" applyBorder="1"/>
    <xf numFmtId="164" fontId="5" fillId="0" borderId="39" xfId="4" applyNumberFormat="1" applyFont="1" applyBorder="1"/>
    <xf numFmtId="0" fontId="0" fillId="0" borderId="39" xfId="0" applyBorder="1"/>
    <xf numFmtId="0" fontId="0" fillId="0" borderId="26" xfId="0" applyBorder="1"/>
    <xf numFmtId="164" fontId="0" fillId="0" borderId="37" xfId="4" applyNumberFormat="1" applyFont="1" applyBorder="1"/>
    <xf numFmtId="15" fontId="0" fillId="0" borderId="17" xfId="0" applyNumberFormat="1" applyBorder="1"/>
    <xf numFmtId="0" fontId="5" fillId="0" borderId="6" xfId="0" applyFont="1" applyBorder="1"/>
    <xf numFmtId="0" fontId="5" fillId="0" borderId="11" xfId="0" applyFont="1" applyBorder="1" applyAlignment="1">
      <alignment horizontal="center"/>
    </xf>
    <xf numFmtId="0" fontId="5" fillId="0" borderId="40" xfId="0" applyFont="1" applyBorder="1" applyAlignment="1">
      <alignment horizontal="center"/>
    </xf>
    <xf numFmtId="0" fontId="14" fillId="2" borderId="0" xfId="0" applyFont="1" applyFill="1"/>
    <xf numFmtId="0" fontId="9" fillId="0" borderId="41" xfId="0" applyFont="1" applyBorder="1"/>
    <xf numFmtId="0" fontId="0" fillId="0" borderId="41" xfId="0" applyBorder="1"/>
    <xf numFmtId="0" fontId="15" fillId="0" borderId="41" xfId="0" applyFont="1" applyBorder="1"/>
    <xf numFmtId="164" fontId="0" fillId="0" borderId="0" xfId="4" applyNumberFormat="1" applyFont="1"/>
    <xf numFmtId="0" fontId="0" fillId="2" borderId="0" xfId="0" applyFill="1"/>
    <xf numFmtId="164" fontId="21" fillId="0" borderId="2" xfId="4" applyNumberFormat="1" applyFont="1" applyBorder="1"/>
    <xf numFmtId="9" fontId="0" fillId="0" borderId="0" xfId="2" applyFont="1" applyBorder="1"/>
    <xf numFmtId="0" fontId="0" fillId="0" borderId="0" xfId="0" applyAlignment="1">
      <alignment horizontal="left"/>
    </xf>
    <xf numFmtId="164" fontId="0" fillId="0" borderId="29" xfId="4" applyNumberFormat="1" applyFont="1" applyBorder="1"/>
    <xf numFmtId="164" fontId="0" fillId="0" borderId="33" xfId="4" applyNumberFormat="1" applyFont="1" applyBorder="1"/>
    <xf numFmtId="0" fontId="0" fillId="0" borderId="5" xfId="0" applyBorder="1"/>
    <xf numFmtId="164" fontId="0" fillId="0" borderId="31" xfId="4" applyNumberFormat="1" applyFont="1" applyBorder="1"/>
    <xf numFmtId="164" fontId="0" fillId="0" borderId="32" xfId="4" applyNumberFormat="1" applyFont="1" applyBorder="1"/>
    <xf numFmtId="164" fontId="0" fillId="0" borderId="34" xfId="4" applyNumberFormat="1" applyFont="1" applyBorder="1"/>
    <xf numFmtId="166" fontId="0" fillId="0" borderId="2" xfId="5" applyNumberFormat="1" applyFont="1" applyBorder="1"/>
    <xf numFmtId="0" fontId="14" fillId="0" borderId="4" xfId="0" applyFont="1" applyBorder="1"/>
    <xf numFmtId="0" fontId="14" fillId="0" borderId="42" xfId="0" applyFont="1" applyBorder="1" applyAlignment="1">
      <alignment horizontal="center"/>
    </xf>
    <xf numFmtId="0" fontId="14" fillId="0" borderId="32" xfId="0" applyFont="1" applyBorder="1" applyAlignment="1">
      <alignment horizontal="center"/>
    </xf>
    <xf numFmtId="0" fontId="14" fillId="0" borderId="5" xfId="0" applyFont="1" applyBorder="1"/>
    <xf numFmtId="0" fontId="0" fillId="0" borderId="3" xfId="0" applyBorder="1" applyAlignment="1">
      <alignment horizontal="center"/>
    </xf>
    <xf numFmtId="0" fontId="0" fillId="0" borderId="36" xfId="0" applyBorder="1" applyAlignment="1">
      <alignment horizontal="center"/>
    </xf>
    <xf numFmtId="0" fontId="0" fillId="0" borderId="28" xfId="0" applyBorder="1" applyAlignment="1">
      <alignment horizontal="center"/>
    </xf>
    <xf numFmtId="0" fontId="0" fillId="0" borderId="44" xfId="0" applyBorder="1" applyAlignment="1">
      <alignment horizontal="center"/>
    </xf>
    <xf numFmtId="9" fontId="5" fillId="0" borderId="0" xfId="2" applyFont="1" applyBorder="1"/>
    <xf numFmtId="0" fontId="0" fillId="0" borderId="8" xfId="0" applyBorder="1" applyAlignment="1">
      <alignment horizontal="center"/>
    </xf>
    <xf numFmtId="0" fontId="0" fillId="0" borderId="13" xfId="0" applyBorder="1" applyAlignment="1">
      <alignment horizontal="center"/>
    </xf>
    <xf numFmtId="0" fontId="0" fillId="0" borderId="40" xfId="0" applyBorder="1" applyAlignment="1">
      <alignment horizontal="center"/>
    </xf>
    <xf numFmtId="0" fontId="0" fillId="0" borderId="27" xfId="0" applyBorder="1" applyAlignment="1">
      <alignment horizontal="center"/>
    </xf>
    <xf numFmtId="0" fontId="0" fillId="0" borderId="45" xfId="0" applyBorder="1" applyAlignment="1">
      <alignment horizontal="center"/>
    </xf>
    <xf numFmtId="0" fontId="0" fillId="0" borderId="9" xfId="0" applyBorder="1" applyAlignment="1">
      <alignment horizontal="center"/>
    </xf>
    <xf numFmtId="0" fontId="0" fillId="0" borderId="46" xfId="0" applyBorder="1" applyAlignment="1">
      <alignment horizontal="center"/>
    </xf>
    <xf numFmtId="0" fontId="0" fillId="0" borderId="10" xfId="0" applyBorder="1" applyAlignment="1">
      <alignment horizontal="center"/>
    </xf>
    <xf numFmtId="49" fontId="0" fillId="0" borderId="0" xfId="0" applyNumberFormat="1"/>
    <xf numFmtId="0" fontId="24" fillId="0" borderId="0" xfId="0" applyFont="1"/>
    <xf numFmtId="0" fontId="17" fillId="0" borderId="0" xfId="0" applyFont="1" applyAlignment="1">
      <alignment horizontal="center"/>
    </xf>
    <xf numFmtId="164" fontId="5" fillId="0" borderId="17" xfId="4" applyNumberFormat="1" applyFont="1" applyBorder="1"/>
    <xf numFmtId="164" fontId="0" fillId="0" borderId="0" xfId="4" applyNumberFormat="1" applyFont="1" applyAlignment="1">
      <alignment horizontal="right"/>
    </xf>
    <xf numFmtId="166" fontId="5" fillId="0" borderId="18" xfId="5" applyNumberFormat="1" applyFont="1" applyBorder="1"/>
    <xf numFmtId="166" fontId="0" fillId="0" borderId="2" xfId="0" applyNumberFormat="1" applyBorder="1"/>
    <xf numFmtId="0" fontId="0" fillId="0" borderId="39" xfId="4" applyNumberFormat="1" applyFont="1" applyBorder="1"/>
    <xf numFmtId="15" fontId="5" fillId="0" borderId="2" xfId="0" applyNumberFormat="1" applyFont="1" applyBorder="1"/>
    <xf numFmtId="15" fontId="5" fillId="0" borderId="17" xfId="0" applyNumberFormat="1" applyFont="1" applyBorder="1"/>
    <xf numFmtId="0" fontId="5" fillId="0" borderId="17" xfId="0" applyFont="1" applyBorder="1"/>
    <xf numFmtId="49" fontId="0" fillId="0" borderId="2" xfId="0" applyNumberFormat="1" applyBorder="1"/>
    <xf numFmtId="0" fontId="5" fillId="0" borderId="35" xfId="0" applyFont="1" applyBorder="1"/>
    <xf numFmtId="9" fontId="0" fillId="0" borderId="3" xfId="2" applyFont="1" applyBorder="1"/>
    <xf numFmtId="15" fontId="0" fillId="0" borderId="19" xfId="0" applyNumberFormat="1" applyBorder="1"/>
    <xf numFmtId="164" fontId="5" fillId="0" borderId="2" xfId="0" applyNumberFormat="1" applyFont="1" applyBorder="1"/>
    <xf numFmtId="165" fontId="14" fillId="0" borderId="0" xfId="2" applyNumberFormat="1" applyFont="1" applyFill="1" applyBorder="1"/>
    <xf numFmtId="0" fontId="26" fillId="0" borderId="0" xfId="0" applyFont="1"/>
    <xf numFmtId="0" fontId="27" fillId="0" borderId="0" xfId="0" applyFont="1"/>
    <xf numFmtId="0" fontId="28" fillId="0" borderId="2" xfId="0" applyFont="1" applyBorder="1"/>
    <xf numFmtId="164" fontId="29" fillId="0" borderId="2" xfId="4" applyNumberFormat="1" applyFont="1" applyBorder="1"/>
    <xf numFmtId="164" fontId="30" fillId="0" borderId="2" xfId="4" applyNumberFormat="1" applyFont="1" applyBorder="1"/>
    <xf numFmtId="0" fontId="31" fillId="0" borderId="0" xfId="0" applyFont="1"/>
    <xf numFmtId="164" fontId="24" fillId="0" borderId="2" xfId="4" applyNumberFormat="1" applyFont="1" applyBorder="1"/>
    <xf numFmtId="0" fontId="0" fillId="0" borderId="47" xfId="0" applyBorder="1"/>
    <xf numFmtId="0" fontId="5" fillId="0" borderId="47" xfId="0" applyFont="1" applyBorder="1"/>
    <xf numFmtId="0" fontId="5" fillId="0" borderId="42" xfId="0" applyFont="1" applyBorder="1"/>
    <xf numFmtId="0" fontId="32" fillId="0" borderId="0" xfId="0" applyFont="1"/>
    <xf numFmtId="0" fontId="21" fillId="0" borderId="0" xfId="0" applyFont="1"/>
    <xf numFmtId="0" fontId="0" fillId="5" borderId="0" xfId="0" applyFill="1"/>
    <xf numFmtId="0" fontId="5" fillId="0" borderId="20" xfId="0" applyFont="1" applyBorder="1" applyAlignment="1">
      <alignment horizontal="center"/>
    </xf>
    <xf numFmtId="0" fontId="0" fillId="0" borderId="48" xfId="0" applyBorder="1"/>
    <xf numFmtId="0" fontId="0" fillId="0" borderId="29" xfId="0" applyBorder="1"/>
    <xf numFmtId="0" fontId="10" fillId="0" borderId="0" xfId="0" quotePrefix="1" applyFont="1"/>
    <xf numFmtId="0" fontId="33" fillId="0" borderId="0" xfId="0" applyFont="1"/>
    <xf numFmtId="164" fontId="5" fillId="0" borderId="31" xfId="4" applyNumberFormat="1" applyFont="1" applyBorder="1"/>
    <xf numFmtId="164" fontId="5" fillId="0" borderId="32" xfId="4" applyNumberFormat="1" applyFont="1" applyBorder="1"/>
    <xf numFmtId="164" fontId="5" fillId="0" borderId="34" xfId="4" applyNumberFormat="1" applyFont="1" applyBorder="1"/>
    <xf numFmtId="0" fontId="10" fillId="0" borderId="29" xfId="0" applyFont="1" applyBorder="1"/>
    <xf numFmtId="0" fontId="0" fillId="0" borderId="32" xfId="0" applyBorder="1"/>
    <xf numFmtId="0" fontId="8" fillId="0" borderId="0" xfId="3" applyFill="1" applyBorder="1"/>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8" fillId="0" borderId="14" xfId="3" applyBorder="1" applyAlignment="1"/>
    <xf numFmtId="0" fontId="8" fillId="0" borderId="15" xfId="3" applyBorder="1" applyAlignment="1"/>
    <xf numFmtId="0" fontId="8" fillId="0" borderId="16" xfId="3" applyBorder="1" applyAlignment="1"/>
    <xf numFmtId="0" fontId="10" fillId="0" borderId="14" xfId="0" applyFont="1" applyBorder="1"/>
    <xf numFmtId="0" fontId="0" fillId="0" borderId="15" xfId="0" applyBorder="1"/>
    <xf numFmtId="0" fontId="0" fillId="0" borderId="16" xfId="0" applyBorder="1"/>
    <xf numFmtId="0" fontId="0" fillId="0" borderId="26" xfId="0" applyBorder="1" applyAlignment="1">
      <alignment horizontal="left"/>
    </xf>
    <xf numFmtId="0" fontId="0" fillId="0" borderId="43" xfId="0" applyBorder="1" applyAlignment="1">
      <alignment horizontal="left"/>
    </xf>
    <xf numFmtId="0" fontId="0" fillId="0" borderId="17" xfId="0" applyBorder="1" applyAlignment="1">
      <alignment horizontal="left"/>
    </xf>
    <xf numFmtId="0" fontId="2" fillId="0" borderId="0" xfId="0" applyFont="1"/>
    <xf numFmtId="0" fontId="0" fillId="0" borderId="0" xfId="0"/>
    <xf numFmtId="0" fontId="0" fillId="0" borderId="31" xfId="0" applyBorder="1"/>
    <xf numFmtId="0" fontId="5" fillId="4" borderId="2" xfId="0" applyFont="1" applyFill="1" applyBorder="1" applyAlignment="1">
      <alignment horizontal="center" wrapText="1"/>
    </xf>
    <xf numFmtId="0" fontId="0" fillId="0" borderId="20" xfId="0" applyBorder="1"/>
    <xf numFmtId="0" fontId="0" fillId="0" borderId="21" xfId="0" applyBorder="1"/>
    <xf numFmtId="0" fontId="0" fillId="0" borderId="22" xfId="0" applyBorder="1"/>
    <xf numFmtId="0" fontId="0" fillId="0" borderId="14" xfId="0" applyBorder="1"/>
    <xf numFmtId="0" fontId="8" fillId="0" borderId="2" xfId="3" applyBorder="1" applyAlignment="1"/>
  </cellXfs>
  <cellStyles count="6">
    <cellStyle name="Comma" xfId="5" builtinId="3"/>
    <cellStyle name="Currency" xfId="4" builtinId="4"/>
    <cellStyle name="Heading 1" xfId="1" builtinId="16"/>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2027</a:t>
            </a:r>
            <a:r>
              <a:rPr lang="en-US" baseline="0"/>
              <a:t> Revenue Expense Trends - Quarterly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'Step 5 - Income Statement'!$A$74</c:f>
              <c:strCache>
                <c:ptCount val="1"/>
                <c:pt idx="0">
                  <c:v>Total Quarterly Revenues</c:v>
                </c:pt>
              </c:strCache>
            </c:strRef>
          </c:tx>
          <c:spPr>
            <a:solidFill>
              <a:schemeClr val="accent1"/>
            </a:solidFill>
            <a:ln>
              <a:noFill/>
            </a:ln>
            <a:effectLst/>
          </c:spPr>
          <c:val>
            <c:numRef>
              <c:f>'Step 5 - Income Statement'!$B$74:$E$74</c:f>
              <c:numCache>
                <c:formatCode>_("$"* #,##0_);_("$"* \(#,##0\);_("$"* "-"??_);_(@_)</c:formatCode>
                <c:ptCount val="4"/>
                <c:pt idx="0">
                  <c:v>607500</c:v>
                </c:pt>
                <c:pt idx="1">
                  <c:v>687500</c:v>
                </c:pt>
                <c:pt idx="2">
                  <c:v>743750</c:v>
                </c:pt>
                <c:pt idx="3">
                  <c:v>512500</c:v>
                </c:pt>
              </c:numCache>
            </c:numRef>
          </c:val>
          <c:extLst>
            <c:ext xmlns:c16="http://schemas.microsoft.com/office/drawing/2014/chart" uri="{C3380CC4-5D6E-409C-BE32-E72D297353CC}">
              <c16:uniqueId val="{00000000-3BAC-49A3-8300-5A98F36096A8}"/>
            </c:ext>
          </c:extLst>
        </c:ser>
        <c:ser>
          <c:idx val="1"/>
          <c:order val="1"/>
          <c:tx>
            <c:strRef>
              <c:f>'Step 5 - Income Statement'!$A$75</c:f>
              <c:strCache>
                <c:ptCount val="1"/>
                <c:pt idx="0">
                  <c:v>Total Quarterly Expenses</c:v>
                </c:pt>
              </c:strCache>
            </c:strRef>
          </c:tx>
          <c:spPr>
            <a:solidFill>
              <a:schemeClr val="accent2"/>
            </a:solidFill>
            <a:ln>
              <a:noFill/>
            </a:ln>
            <a:effectLst/>
          </c:spPr>
          <c:val>
            <c:numRef>
              <c:f>'Step 5 - Income Statement'!$B$75:$E$75</c:f>
              <c:numCache>
                <c:formatCode>_("$"* #,##0_);_("$"* \(#,##0\);_("$"* "-"??_);_(@_)</c:formatCode>
                <c:ptCount val="4"/>
                <c:pt idx="0">
                  <c:v>508766.13352023944</c:v>
                </c:pt>
                <c:pt idx="1">
                  <c:v>556868.53352023941</c:v>
                </c:pt>
                <c:pt idx="2">
                  <c:v>590690.53352023941</c:v>
                </c:pt>
                <c:pt idx="3">
                  <c:v>451644.53352023941</c:v>
                </c:pt>
              </c:numCache>
            </c:numRef>
          </c:val>
          <c:extLst>
            <c:ext xmlns:c16="http://schemas.microsoft.com/office/drawing/2014/chart" uri="{C3380CC4-5D6E-409C-BE32-E72D297353CC}">
              <c16:uniqueId val="{00000001-3BAC-49A3-8300-5A98F36096A8}"/>
            </c:ext>
          </c:extLst>
        </c:ser>
        <c:ser>
          <c:idx val="2"/>
          <c:order val="2"/>
          <c:tx>
            <c:strRef>
              <c:f>'Step 5 - Income Statement'!$A$76</c:f>
              <c:strCache>
                <c:ptCount val="1"/>
                <c:pt idx="0">
                  <c:v>Quarterly Profits</c:v>
                </c:pt>
              </c:strCache>
            </c:strRef>
          </c:tx>
          <c:spPr>
            <a:solidFill>
              <a:schemeClr val="accent3"/>
            </a:solidFill>
            <a:ln>
              <a:noFill/>
            </a:ln>
            <a:effectLst/>
          </c:spPr>
          <c:val>
            <c:numRef>
              <c:f>'Step 5 - Income Statement'!$B$76:$E$76</c:f>
              <c:numCache>
                <c:formatCode>_("$"* #,##0_);_("$"* \(#,##0\);_("$"* "-"??_);_(@_)</c:formatCode>
                <c:ptCount val="4"/>
                <c:pt idx="0">
                  <c:v>98733.86647976056</c:v>
                </c:pt>
                <c:pt idx="1">
                  <c:v>130631.46647976059</c:v>
                </c:pt>
                <c:pt idx="2">
                  <c:v>153059.46647976059</c:v>
                </c:pt>
                <c:pt idx="3">
                  <c:v>60855.466479760595</c:v>
                </c:pt>
              </c:numCache>
            </c:numRef>
          </c:val>
          <c:extLst>
            <c:ext xmlns:c16="http://schemas.microsoft.com/office/drawing/2014/chart" uri="{C3380CC4-5D6E-409C-BE32-E72D297353CC}">
              <c16:uniqueId val="{00000002-3BAC-49A3-8300-5A98F36096A8}"/>
            </c:ext>
          </c:extLst>
        </c:ser>
        <c:dLbls>
          <c:showLegendKey val="0"/>
          <c:showVal val="0"/>
          <c:showCatName val="0"/>
          <c:showSerName val="0"/>
          <c:showPercent val="0"/>
          <c:showBubbleSize val="0"/>
        </c:dLbls>
        <c:axId val="270650560"/>
        <c:axId val="270652960"/>
      </c:areaChart>
      <c:catAx>
        <c:axId val="270650560"/>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0652960"/>
        <c:crosses val="autoZero"/>
        <c:auto val="1"/>
        <c:lblAlgn val="ctr"/>
        <c:lblOffset val="100"/>
        <c:noMultiLvlLbl val="0"/>
      </c:catAx>
      <c:valAx>
        <c:axId val="2706529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0650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2149475</xdr:colOff>
      <xdr:row>21</xdr:row>
      <xdr:rowOff>28575</xdr:rowOff>
    </xdr:from>
    <xdr:to>
      <xdr:col>11</xdr:col>
      <xdr:colOff>2447925</xdr:colOff>
      <xdr:row>23</xdr:row>
      <xdr:rowOff>104775</xdr:rowOff>
    </xdr:to>
    <xdr:sp macro="" textlink="">
      <xdr:nvSpPr>
        <xdr:cNvPr id="2" name="Arrow: Curved Up 1">
          <a:extLst>
            <a:ext uri="{FF2B5EF4-FFF2-40B4-BE49-F238E27FC236}">
              <a16:creationId xmlns:a16="http://schemas.microsoft.com/office/drawing/2014/main" id="{E8A65E8A-0D6F-6CE4-6F06-B4106065E9D7}"/>
            </a:ext>
          </a:extLst>
        </xdr:cNvPr>
        <xdr:cNvSpPr/>
      </xdr:nvSpPr>
      <xdr:spPr>
        <a:xfrm rot="15790268">
          <a:off x="8172450" y="4197350"/>
          <a:ext cx="444500" cy="298450"/>
        </a:xfrm>
        <a:prstGeom prst="curved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6</xdr:col>
      <xdr:colOff>123825</xdr:colOff>
      <xdr:row>18</xdr:row>
      <xdr:rowOff>111125</xdr:rowOff>
    </xdr:from>
    <xdr:to>
      <xdr:col>6</xdr:col>
      <xdr:colOff>454025</xdr:colOff>
      <xdr:row>21</xdr:row>
      <xdr:rowOff>161925</xdr:rowOff>
    </xdr:to>
    <xdr:sp macro="" textlink="">
      <xdr:nvSpPr>
        <xdr:cNvPr id="3" name="Arrow: Curved Down 2">
          <a:extLst>
            <a:ext uri="{FF2B5EF4-FFF2-40B4-BE49-F238E27FC236}">
              <a16:creationId xmlns:a16="http://schemas.microsoft.com/office/drawing/2014/main" id="{C2985DB1-EEB2-2576-F8ED-CE5B0D867EB9}"/>
            </a:ext>
          </a:extLst>
        </xdr:cNvPr>
        <xdr:cNvSpPr/>
      </xdr:nvSpPr>
      <xdr:spPr>
        <a:xfrm rot="16200000">
          <a:off x="3028950" y="3797300"/>
          <a:ext cx="615950" cy="330200"/>
        </a:xfrm>
        <a:prstGeom prst="curved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549275</xdr:colOff>
      <xdr:row>10</xdr:row>
      <xdr:rowOff>22225</xdr:rowOff>
    </xdr:from>
    <xdr:to>
      <xdr:col>5</xdr:col>
      <xdr:colOff>930275</xdr:colOff>
      <xdr:row>10</xdr:row>
      <xdr:rowOff>155575</xdr:rowOff>
    </xdr:to>
    <xdr:sp macro="" textlink="">
      <xdr:nvSpPr>
        <xdr:cNvPr id="3" name="Arrow: Bent 2">
          <a:extLst>
            <a:ext uri="{FF2B5EF4-FFF2-40B4-BE49-F238E27FC236}">
              <a16:creationId xmlns:a16="http://schemas.microsoft.com/office/drawing/2014/main" id="{BE2D65A2-9063-2769-DBF3-70ACBA7E7F39}"/>
            </a:ext>
          </a:extLst>
        </xdr:cNvPr>
        <xdr:cNvSpPr/>
      </xdr:nvSpPr>
      <xdr:spPr>
        <a:xfrm rot="16200000">
          <a:off x="3721100" y="1339850"/>
          <a:ext cx="133350" cy="38100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7</xdr:col>
      <xdr:colOff>419100</xdr:colOff>
      <xdr:row>92</xdr:row>
      <xdr:rowOff>95250</xdr:rowOff>
    </xdr:from>
    <xdr:to>
      <xdr:col>7</xdr:col>
      <xdr:colOff>914400</xdr:colOff>
      <xdr:row>93</xdr:row>
      <xdr:rowOff>139700</xdr:rowOff>
    </xdr:to>
    <xdr:sp macro="" textlink="">
      <xdr:nvSpPr>
        <xdr:cNvPr id="4" name="Arrow: Bent-Up 3">
          <a:extLst>
            <a:ext uri="{FF2B5EF4-FFF2-40B4-BE49-F238E27FC236}">
              <a16:creationId xmlns:a16="http://schemas.microsoft.com/office/drawing/2014/main" id="{B597138C-68D4-BEE0-F6AC-28925C35DE12}"/>
            </a:ext>
          </a:extLst>
        </xdr:cNvPr>
        <xdr:cNvSpPr/>
      </xdr:nvSpPr>
      <xdr:spPr>
        <a:xfrm rot="10800000">
          <a:off x="5543550" y="16446500"/>
          <a:ext cx="495300" cy="22860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107950</xdr:colOff>
      <xdr:row>111</xdr:row>
      <xdr:rowOff>101600</xdr:rowOff>
    </xdr:from>
    <xdr:to>
      <xdr:col>9</xdr:col>
      <xdr:colOff>857250</xdr:colOff>
      <xdr:row>112</xdr:row>
      <xdr:rowOff>158750</xdr:rowOff>
    </xdr:to>
    <xdr:sp macro="" textlink="">
      <xdr:nvSpPr>
        <xdr:cNvPr id="5" name="Arrow: Bent-Up 4">
          <a:extLst>
            <a:ext uri="{FF2B5EF4-FFF2-40B4-BE49-F238E27FC236}">
              <a16:creationId xmlns:a16="http://schemas.microsoft.com/office/drawing/2014/main" id="{8D573C7C-38BC-2A7B-83C8-6F6089680F11}"/>
            </a:ext>
          </a:extLst>
        </xdr:cNvPr>
        <xdr:cNvSpPr/>
      </xdr:nvSpPr>
      <xdr:spPr>
        <a:xfrm>
          <a:off x="7308850" y="19043650"/>
          <a:ext cx="749300" cy="24130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190499</xdr:colOff>
      <xdr:row>9</xdr:row>
      <xdr:rowOff>88900</xdr:rowOff>
    </xdr:from>
    <xdr:to>
      <xdr:col>4</xdr:col>
      <xdr:colOff>654049</xdr:colOff>
      <xdr:row>10</xdr:row>
      <xdr:rowOff>146050</xdr:rowOff>
    </xdr:to>
    <xdr:sp macro="" textlink="">
      <xdr:nvSpPr>
        <xdr:cNvPr id="2" name="Arrow: Down 1">
          <a:extLst>
            <a:ext uri="{FF2B5EF4-FFF2-40B4-BE49-F238E27FC236}">
              <a16:creationId xmlns:a16="http://schemas.microsoft.com/office/drawing/2014/main" id="{D01A9C35-FDA4-16C1-3D22-5090D53D4A33}"/>
            </a:ext>
          </a:extLst>
        </xdr:cNvPr>
        <xdr:cNvSpPr/>
      </xdr:nvSpPr>
      <xdr:spPr>
        <a:xfrm rot="3328729">
          <a:off x="4997449" y="1600200"/>
          <a:ext cx="247650" cy="4635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95250</xdr:colOff>
      <xdr:row>54</xdr:row>
      <xdr:rowOff>139700</xdr:rowOff>
    </xdr:from>
    <xdr:to>
      <xdr:col>4</xdr:col>
      <xdr:colOff>781050</xdr:colOff>
      <xdr:row>55</xdr:row>
      <xdr:rowOff>165100</xdr:rowOff>
    </xdr:to>
    <xdr:cxnSp macro="">
      <xdr:nvCxnSpPr>
        <xdr:cNvPr id="4" name="Straight Arrow Connector 3">
          <a:extLst>
            <a:ext uri="{FF2B5EF4-FFF2-40B4-BE49-F238E27FC236}">
              <a16:creationId xmlns:a16="http://schemas.microsoft.com/office/drawing/2014/main" id="{433ABE64-DCC6-E794-68F0-93A50E9CA87C}"/>
            </a:ext>
          </a:extLst>
        </xdr:cNvPr>
        <xdr:cNvCxnSpPr/>
      </xdr:nvCxnSpPr>
      <xdr:spPr>
        <a:xfrm flipH="1">
          <a:off x="4794250" y="10090150"/>
          <a:ext cx="68580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355600</xdr:colOff>
      <xdr:row>95</xdr:row>
      <xdr:rowOff>95250</xdr:rowOff>
    </xdr:from>
    <xdr:to>
      <xdr:col>4</xdr:col>
      <xdr:colOff>800100</xdr:colOff>
      <xdr:row>98</xdr:row>
      <xdr:rowOff>171450</xdr:rowOff>
    </xdr:to>
    <xdr:sp macro="" textlink="">
      <xdr:nvSpPr>
        <xdr:cNvPr id="3" name="Right Brace 2">
          <a:extLst>
            <a:ext uri="{FF2B5EF4-FFF2-40B4-BE49-F238E27FC236}">
              <a16:creationId xmlns:a16="http://schemas.microsoft.com/office/drawing/2014/main" id="{BB49AE0D-3C78-FE45-D71A-FC33BE056B8C}"/>
            </a:ext>
          </a:extLst>
        </xdr:cNvPr>
        <xdr:cNvSpPr/>
      </xdr:nvSpPr>
      <xdr:spPr>
        <a:xfrm>
          <a:off x="5054600" y="17875250"/>
          <a:ext cx="444500" cy="6286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26</xdr:col>
      <xdr:colOff>571500</xdr:colOff>
      <xdr:row>102</xdr:row>
      <xdr:rowOff>69850</xdr:rowOff>
    </xdr:from>
    <xdr:to>
      <xdr:col>26</xdr:col>
      <xdr:colOff>920750</xdr:colOff>
      <xdr:row>103</xdr:row>
      <xdr:rowOff>88900</xdr:rowOff>
    </xdr:to>
    <xdr:sp macro="" textlink="">
      <xdr:nvSpPr>
        <xdr:cNvPr id="6" name="Arrow: Left 5">
          <a:extLst>
            <a:ext uri="{FF2B5EF4-FFF2-40B4-BE49-F238E27FC236}">
              <a16:creationId xmlns:a16="http://schemas.microsoft.com/office/drawing/2014/main" id="{E41693DF-BDAE-C895-98F4-D075E0C6D9A1}"/>
            </a:ext>
          </a:extLst>
        </xdr:cNvPr>
        <xdr:cNvSpPr/>
      </xdr:nvSpPr>
      <xdr:spPr>
        <a:xfrm>
          <a:off x="27031950" y="19138900"/>
          <a:ext cx="349250" cy="2032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209550</xdr:colOff>
      <xdr:row>102</xdr:row>
      <xdr:rowOff>76200</xdr:rowOff>
    </xdr:from>
    <xdr:to>
      <xdr:col>29</xdr:col>
      <xdr:colOff>590550</xdr:colOff>
      <xdr:row>103</xdr:row>
      <xdr:rowOff>95250</xdr:rowOff>
    </xdr:to>
    <xdr:sp macro="" textlink="">
      <xdr:nvSpPr>
        <xdr:cNvPr id="8" name="Arrow: Right 7">
          <a:extLst>
            <a:ext uri="{FF2B5EF4-FFF2-40B4-BE49-F238E27FC236}">
              <a16:creationId xmlns:a16="http://schemas.microsoft.com/office/drawing/2014/main" id="{D19573AB-7D41-AC45-33FD-A2A4FBBEC30C}"/>
            </a:ext>
          </a:extLst>
        </xdr:cNvPr>
        <xdr:cNvSpPr/>
      </xdr:nvSpPr>
      <xdr:spPr>
        <a:xfrm>
          <a:off x="29737050" y="19145250"/>
          <a:ext cx="381000" cy="2032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628650</xdr:colOff>
      <xdr:row>178</xdr:row>
      <xdr:rowOff>50800</xdr:rowOff>
    </xdr:from>
    <xdr:to>
      <xdr:col>3</xdr:col>
      <xdr:colOff>850900</xdr:colOff>
      <xdr:row>179</xdr:row>
      <xdr:rowOff>76200</xdr:rowOff>
    </xdr:to>
    <xdr:sp macro="" textlink="">
      <xdr:nvSpPr>
        <xdr:cNvPr id="9" name="Arrow: Bent 8">
          <a:extLst>
            <a:ext uri="{FF2B5EF4-FFF2-40B4-BE49-F238E27FC236}">
              <a16:creationId xmlns:a16="http://schemas.microsoft.com/office/drawing/2014/main" id="{DED3F131-4E5A-16C3-43B7-26901159544F}"/>
            </a:ext>
          </a:extLst>
        </xdr:cNvPr>
        <xdr:cNvSpPr/>
      </xdr:nvSpPr>
      <xdr:spPr>
        <a:xfrm rot="16200000">
          <a:off x="4489450" y="32004000"/>
          <a:ext cx="209550" cy="22225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62</xdr:col>
      <xdr:colOff>952500</xdr:colOff>
      <xdr:row>190</xdr:row>
      <xdr:rowOff>127000</xdr:rowOff>
    </xdr:from>
    <xdr:to>
      <xdr:col>63</xdr:col>
      <xdr:colOff>711200</xdr:colOff>
      <xdr:row>192</xdr:row>
      <xdr:rowOff>50800</xdr:rowOff>
    </xdr:to>
    <xdr:sp macro="" textlink="">
      <xdr:nvSpPr>
        <xdr:cNvPr id="10" name="Arrow: Bent-Up 9">
          <a:extLst>
            <a:ext uri="{FF2B5EF4-FFF2-40B4-BE49-F238E27FC236}">
              <a16:creationId xmlns:a16="http://schemas.microsoft.com/office/drawing/2014/main" id="{28F861B7-BBA8-0545-841B-0CD99324934A}"/>
            </a:ext>
          </a:extLst>
        </xdr:cNvPr>
        <xdr:cNvSpPr/>
      </xdr:nvSpPr>
      <xdr:spPr>
        <a:xfrm>
          <a:off x="64217550" y="34480500"/>
          <a:ext cx="781050" cy="29210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2232025</xdr:colOff>
      <xdr:row>77</xdr:row>
      <xdr:rowOff>31750</xdr:rowOff>
    </xdr:from>
    <xdr:to>
      <xdr:col>5</xdr:col>
      <xdr:colOff>746125</xdr:colOff>
      <xdr:row>92</xdr:row>
      <xdr:rowOff>12700</xdr:rowOff>
    </xdr:to>
    <xdr:graphicFrame macro="">
      <xdr:nvGraphicFramePr>
        <xdr:cNvPr id="2" name="Chart 1">
          <a:extLst>
            <a:ext uri="{FF2B5EF4-FFF2-40B4-BE49-F238E27FC236}">
              <a16:creationId xmlns:a16="http://schemas.microsoft.com/office/drawing/2014/main" id="{87133624-6939-DA1A-9B20-E030DE2FAD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82550</xdr:colOff>
      <xdr:row>73</xdr:row>
      <xdr:rowOff>76200</xdr:rowOff>
    </xdr:from>
    <xdr:to>
      <xdr:col>6</xdr:col>
      <xdr:colOff>723900</xdr:colOff>
      <xdr:row>80</xdr:row>
      <xdr:rowOff>177800</xdr:rowOff>
    </xdr:to>
    <xdr:sp macro="" textlink="">
      <xdr:nvSpPr>
        <xdr:cNvPr id="3" name="Right Brace 2">
          <a:extLst>
            <a:ext uri="{FF2B5EF4-FFF2-40B4-BE49-F238E27FC236}">
              <a16:creationId xmlns:a16="http://schemas.microsoft.com/office/drawing/2014/main" id="{EAE9C105-BC36-0967-DACD-488C47941B7B}"/>
            </a:ext>
          </a:extLst>
        </xdr:cNvPr>
        <xdr:cNvSpPr/>
      </xdr:nvSpPr>
      <xdr:spPr>
        <a:xfrm>
          <a:off x="7092950" y="13462000"/>
          <a:ext cx="641350" cy="13906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4">
    <wetp:webextensionref xmlns:r="http://schemas.openxmlformats.org/officeDocument/2006/relationships" r:id="rId1"/>
  </wetp:taskpane>
  <wetp:taskpane dockstate="right" visibility="0" width="525" row="4">
    <wetp:webextensionref xmlns:r="http://schemas.openxmlformats.org/officeDocument/2006/relationships" r:id="rId2"/>
  </wetp:taskpane>
</wetp:taskpanes>
</file>

<file path=xl/webextensions/webextension1.xml><?xml version="1.0" encoding="utf-8"?>
<we:webextension xmlns:we="http://schemas.microsoft.com/office/webextensions/webextension/2010/11" id="{46013F64-C074-4038-A969-FC7277323CBA}">
  <we:reference id="wa200005281" version="1.0.0.0" store="en-US" storeType="OMEX"/>
  <we:alternateReferences>
    <we:reference id="WA200005281" version="1.0.0.0" store="WA200005281"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DAF3000B-0AE6-400A-8A9A-4AF98BB5CDAD}">
  <we:reference id="wa200005271" version="2.6.1.0" store="en-US" storeType="OMEX"/>
  <we:alternateReferences>
    <we:reference id="WA200005271" version="2.6.1.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c-small-business-mentor.as.me/schedule/309365b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youtu.be/hrSUq4wcd0g?si=wYWZtWYLtkah3Fy_"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DiVPAjgmnj0?si=CfHuAgxSbASCbjHK" TargetMode="External"/><Relationship Id="rId1" Type="http://schemas.openxmlformats.org/officeDocument/2006/relationships/hyperlink" Target="https://youtu.be/Xy-yDw0gsgc?si=z8lOiysrcelLbb8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EA349-19C6-421D-A2A3-04F06393AA29}">
  <dimension ref="A1:M27"/>
  <sheetViews>
    <sheetView tabSelected="1" workbookViewId="0">
      <selection activeCell="D1" sqref="D1"/>
    </sheetView>
  </sheetViews>
  <sheetFormatPr defaultRowHeight="14.5" x14ac:dyDescent="0.35"/>
  <cols>
    <col min="1" max="1" width="1.6328125" customWidth="1"/>
    <col min="12" max="12" width="49" customWidth="1"/>
    <col min="13" max="13" width="1.54296875" customWidth="1"/>
  </cols>
  <sheetData>
    <row r="1" spans="1:13" ht="18.5" x14ac:dyDescent="0.45">
      <c r="B1" s="71" t="s">
        <v>133</v>
      </c>
      <c r="F1" s="2" t="s">
        <v>0</v>
      </c>
    </row>
    <row r="2" spans="1:13" ht="7" customHeight="1" x14ac:dyDescent="0.35">
      <c r="A2" s="8"/>
      <c r="B2" s="8"/>
      <c r="C2" s="8"/>
      <c r="D2" s="8"/>
      <c r="E2" s="8"/>
      <c r="F2" s="8"/>
      <c r="G2" s="8"/>
      <c r="H2" s="8"/>
      <c r="I2" s="8"/>
      <c r="J2" s="8"/>
      <c r="K2" s="8"/>
      <c r="L2" s="8"/>
      <c r="M2" s="8"/>
    </row>
    <row r="3" spans="1:13" ht="15" customHeight="1" thickBot="1" x14ac:dyDescent="0.4">
      <c r="A3" s="8"/>
      <c r="M3" s="8"/>
    </row>
    <row r="4" spans="1:13" ht="26" customHeight="1" x14ac:dyDescent="0.45">
      <c r="A4" s="8"/>
      <c r="B4" s="168" t="s">
        <v>421</v>
      </c>
      <c r="C4" s="169"/>
      <c r="D4" s="169"/>
      <c r="E4" s="169"/>
      <c r="F4" s="169"/>
      <c r="G4" s="169"/>
      <c r="H4" s="169"/>
      <c r="I4" s="169"/>
      <c r="J4" s="170"/>
      <c r="L4" s="2" t="s">
        <v>422</v>
      </c>
      <c r="M4" s="8"/>
    </row>
    <row r="5" spans="1:13" ht="18.5" customHeight="1" x14ac:dyDescent="0.35">
      <c r="A5" s="8"/>
      <c r="B5" s="171"/>
      <c r="C5" s="172"/>
      <c r="D5" s="172"/>
      <c r="E5" s="172"/>
      <c r="F5" s="172"/>
      <c r="G5" s="172"/>
      <c r="H5" s="172"/>
      <c r="I5" s="172"/>
      <c r="J5" s="173"/>
      <c r="L5" s="1" t="s">
        <v>34</v>
      </c>
      <c r="M5" s="8"/>
    </row>
    <row r="6" spans="1:13" x14ac:dyDescent="0.35">
      <c r="A6" s="8"/>
      <c r="B6" s="171"/>
      <c r="C6" s="172"/>
      <c r="D6" s="172"/>
      <c r="E6" s="172"/>
      <c r="F6" s="172"/>
      <c r="G6" s="172"/>
      <c r="H6" s="172"/>
      <c r="I6" s="172"/>
      <c r="J6" s="173"/>
      <c r="L6" s="16" t="s">
        <v>467</v>
      </c>
      <c r="M6" s="8"/>
    </row>
    <row r="7" spans="1:13" x14ac:dyDescent="0.35">
      <c r="A7" s="8"/>
      <c r="B7" s="171"/>
      <c r="C7" s="172"/>
      <c r="D7" s="172"/>
      <c r="E7" s="172"/>
      <c r="F7" s="172"/>
      <c r="G7" s="172"/>
      <c r="H7" s="172"/>
      <c r="I7" s="172"/>
      <c r="J7" s="173"/>
      <c r="L7" s="16" t="s">
        <v>468</v>
      </c>
      <c r="M7" s="8"/>
    </row>
    <row r="8" spans="1:13" x14ac:dyDescent="0.35">
      <c r="A8" s="8"/>
      <c r="B8" s="171"/>
      <c r="C8" s="172"/>
      <c r="D8" s="172"/>
      <c r="E8" s="172"/>
      <c r="F8" s="172"/>
      <c r="G8" s="172"/>
      <c r="H8" s="172"/>
      <c r="I8" s="172"/>
      <c r="J8" s="173"/>
      <c r="L8" s="16" t="s">
        <v>469</v>
      </c>
      <c r="M8" s="8"/>
    </row>
    <row r="9" spans="1:13" x14ac:dyDescent="0.35">
      <c r="A9" s="8"/>
      <c r="B9" s="171"/>
      <c r="C9" s="172"/>
      <c r="D9" s="172"/>
      <c r="E9" s="172"/>
      <c r="F9" s="172"/>
      <c r="G9" s="172"/>
      <c r="H9" s="172"/>
      <c r="I9" s="172"/>
      <c r="J9" s="173"/>
      <c r="L9" s="16" t="s">
        <v>470</v>
      </c>
      <c r="M9" s="8"/>
    </row>
    <row r="10" spans="1:13" x14ac:dyDescent="0.35">
      <c r="A10" s="8"/>
      <c r="B10" s="171"/>
      <c r="C10" s="172"/>
      <c r="D10" s="172"/>
      <c r="E10" s="172"/>
      <c r="F10" s="172"/>
      <c r="G10" s="172"/>
      <c r="H10" s="172"/>
      <c r="I10" s="172"/>
      <c r="J10" s="173"/>
      <c r="L10" s="16" t="s">
        <v>471</v>
      </c>
      <c r="M10" s="8"/>
    </row>
    <row r="11" spans="1:13" x14ac:dyDescent="0.35">
      <c r="A11" s="8"/>
      <c r="B11" s="171"/>
      <c r="C11" s="172"/>
      <c r="D11" s="172"/>
      <c r="E11" s="172"/>
      <c r="F11" s="172"/>
      <c r="G11" s="172"/>
      <c r="H11" s="172"/>
      <c r="I11" s="172"/>
      <c r="J11" s="173"/>
      <c r="L11" s="16" t="s">
        <v>472</v>
      </c>
      <c r="M11" s="8"/>
    </row>
    <row r="12" spans="1:13" ht="15" thickBot="1" x14ac:dyDescent="0.4">
      <c r="A12" s="8"/>
      <c r="B12" s="174"/>
      <c r="C12" s="175"/>
      <c r="D12" s="175"/>
      <c r="E12" s="175"/>
      <c r="F12" s="175"/>
      <c r="G12" s="175"/>
      <c r="H12" s="175"/>
      <c r="I12" s="175"/>
      <c r="J12" s="176"/>
      <c r="L12" s="149" t="s">
        <v>473</v>
      </c>
      <c r="M12" s="8"/>
    </row>
    <row r="13" spans="1:13" x14ac:dyDescent="0.35">
      <c r="A13" s="8"/>
      <c r="L13" s="149" t="s">
        <v>474</v>
      </c>
      <c r="M13" s="8"/>
    </row>
    <row r="14" spans="1:13" ht="15" thickBot="1" x14ac:dyDescent="0.4">
      <c r="A14" s="8"/>
      <c r="L14" s="1" t="s">
        <v>102</v>
      </c>
      <c r="M14" s="8"/>
    </row>
    <row r="15" spans="1:13" ht="15" thickBot="1" x14ac:dyDescent="0.4">
      <c r="A15" s="8"/>
      <c r="B15" s="9" t="s">
        <v>298</v>
      </c>
      <c r="L15" s="42" t="s">
        <v>103</v>
      </c>
      <c r="M15" s="8"/>
    </row>
    <row r="16" spans="1:13" ht="15" thickBot="1" x14ac:dyDescent="0.4">
      <c r="A16" s="8"/>
      <c r="B16" s="177" t="s">
        <v>15</v>
      </c>
      <c r="C16" s="178"/>
      <c r="D16" s="178"/>
      <c r="E16" s="178"/>
      <c r="F16" s="178"/>
      <c r="G16" s="178"/>
      <c r="H16" s="179"/>
      <c r="M16" s="8"/>
    </row>
    <row r="17" spans="1:13" ht="15" thickBot="1" x14ac:dyDescent="0.4">
      <c r="A17" s="8"/>
      <c r="L17" t="s">
        <v>500</v>
      </c>
      <c r="M17" s="8"/>
    </row>
    <row r="18" spans="1:13" ht="15" thickBot="1" x14ac:dyDescent="0.4">
      <c r="A18" s="8"/>
      <c r="B18" t="s">
        <v>299</v>
      </c>
      <c r="H18" s="15" t="s">
        <v>32</v>
      </c>
      <c r="L18" s="42">
        <v>2027</v>
      </c>
      <c r="M18" s="8"/>
    </row>
    <row r="19" spans="1:13" ht="15" thickBot="1" x14ac:dyDescent="0.4">
      <c r="A19" s="8"/>
      <c r="B19" s="40" t="s">
        <v>132</v>
      </c>
      <c r="C19" s="40"/>
      <c r="D19" s="40"/>
      <c r="E19" s="40"/>
      <c r="H19" s="180" t="s">
        <v>33</v>
      </c>
      <c r="I19" s="181"/>
      <c r="J19" s="181"/>
      <c r="K19" s="182"/>
      <c r="L19" s="167" t="s">
        <v>532</v>
      </c>
      <c r="M19" s="8"/>
    </row>
    <row r="20" spans="1:13" ht="15" thickBot="1" x14ac:dyDescent="0.4">
      <c r="A20" s="8"/>
      <c r="H20" s="180" t="s">
        <v>112</v>
      </c>
      <c r="I20" s="181"/>
      <c r="J20" s="181"/>
      <c r="K20" s="182"/>
      <c r="L20" s="1" t="s">
        <v>104</v>
      </c>
      <c r="M20" s="8"/>
    </row>
    <row r="21" spans="1:13" x14ac:dyDescent="0.35">
      <c r="A21" s="8"/>
      <c r="H21" s="14"/>
      <c r="L21" s="16" t="s">
        <v>30</v>
      </c>
      <c r="M21" s="8"/>
    </row>
    <row r="22" spans="1:13" x14ac:dyDescent="0.35">
      <c r="A22" s="8"/>
      <c r="H22" s="34" t="s">
        <v>140</v>
      </c>
      <c r="L22" s="16" t="s">
        <v>105</v>
      </c>
      <c r="M22" s="8"/>
    </row>
    <row r="23" spans="1:13" x14ac:dyDescent="0.35">
      <c r="A23" s="8"/>
      <c r="H23" s="34" t="s">
        <v>141</v>
      </c>
      <c r="L23" s="16" t="s">
        <v>106</v>
      </c>
      <c r="M23" s="8"/>
    </row>
    <row r="24" spans="1:13" x14ac:dyDescent="0.35">
      <c r="A24" s="8"/>
      <c r="H24" s="34" t="s">
        <v>142</v>
      </c>
      <c r="M24" s="8"/>
    </row>
    <row r="25" spans="1:13" x14ac:dyDescent="0.35">
      <c r="A25" s="8"/>
      <c r="H25" s="34" t="s">
        <v>143</v>
      </c>
      <c r="L25" s="34" t="s">
        <v>130</v>
      </c>
      <c r="M25" s="8"/>
    </row>
    <row r="26" spans="1:13" x14ac:dyDescent="0.35">
      <c r="A26" s="8"/>
      <c r="L26" s="34" t="s">
        <v>131</v>
      </c>
      <c r="M26" s="8"/>
    </row>
    <row r="27" spans="1:13" ht="10" customHeight="1" x14ac:dyDescent="0.35">
      <c r="A27" s="8"/>
      <c r="B27" s="8"/>
      <c r="C27" s="8"/>
      <c r="D27" s="8"/>
      <c r="E27" s="8"/>
      <c r="F27" s="8"/>
      <c r="G27" s="8"/>
      <c r="H27" s="8"/>
      <c r="I27" s="8"/>
      <c r="J27" s="8"/>
      <c r="K27" s="8"/>
      <c r="L27" s="8"/>
      <c r="M27" s="8"/>
    </row>
  </sheetData>
  <mergeCells count="4">
    <mergeCell ref="B4:J12"/>
    <mergeCell ref="B16:H16"/>
    <mergeCell ref="H19:K19"/>
    <mergeCell ref="H20:K20"/>
  </mergeCells>
  <hyperlinks>
    <hyperlink ref="B16:H16" r:id="rId1" display="https://dc-small-business-mentor.as.me/schedule/309365be" xr:uid="{4FBDC6E8-429C-4524-8950-F3FA310F8C88}"/>
    <hyperlink ref="L21" location="IncomeStatement" display="Income Statement" xr:uid="{AF587BAA-20E3-412E-8BF8-D92507363022}"/>
    <hyperlink ref="L23" location="Cash_Flow_Statement" display="Cash Flow Statement" xr:uid="{0B057BE2-BE6C-4905-9CC5-B4F3394F80D5}"/>
    <hyperlink ref="L22" location="Balance_Sheet_Year2" display="Balance Sheet" xr:uid="{9339A655-16D0-4219-9592-98CF36A501A5}"/>
    <hyperlink ref="L6" location="'Step 1 - Assumptions'!A1" display="Step 1 - Document Year 2 Assumptions" xr:uid="{9718C735-9480-4D0B-9B76-E88C40939DB7}"/>
    <hyperlink ref="L7" location="'Step 2 - Balance Sheet'!A1" display="Step 2 - Begin with the Balance Sheet Year 1" xr:uid="{E2620DC8-3EF7-4F76-AAB1-4CA0D042FEF2}"/>
    <hyperlink ref="L8" location="'Step 3 - Revenues'!A1" display="Step 3 - Forecast Year 2 Sales Revenues" xr:uid="{D9D73E8E-BD88-4AC4-932F-FB6628191288}"/>
    <hyperlink ref="L9" location="'Step 4 - Expenses'!A1" display="Step 4 - Forecast Year 2 Expenses" xr:uid="{196841C8-1102-482B-BF1B-59F579C94FBB}"/>
    <hyperlink ref="L10" location="'Step 5 - Income Statement'!A1" display="Step 5 - Compile the Income Statement" xr:uid="{63512435-E892-4091-AA45-29EAB419841D}"/>
    <hyperlink ref="L11" location="'Step 6 - Cash Flow'!A1" display="Step 6 - Compile the Cash Flow Statement" xr:uid="{94768EE8-3BB2-410B-8EC5-E8E0FD30B939}"/>
    <hyperlink ref="L19" location="Graph_Example" display="Simple Graph" xr:uid="{522D484D-8362-4452-80F5-A0B8DA376BA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8679-6791-4AE8-B42E-E1DA7640B4A1}">
  <dimension ref="A1:O147"/>
  <sheetViews>
    <sheetView topLeftCell="A133" workbookViewId="0">
      <selection activeCell="J7" sqref="J7"/>
    </sheetView>
  </sheetViews>
  <sheetFormatPr defaultRowHeight="14.5" x14ac:dyDescent="0.35"/>
  <cols>
    <col min="3" max="3" width="10" customWidth="1"/>
    <col min="6" max="6" width="14.453125" customWidth="1"/>
    <col min="7" max="8" width="14" customWidth="1"/>
    <col min="9" max="9" width="15.7265625" customWidth="1"/>
    <col min="10" max="10" width="16.1796875" customWidth="1"/>
    <col min="11" max="11" width="15.26953125" customWidth="1"/>
    <col min="12" max="12" width="13.6328125" customWidth="1"/>
    <col min="13" max="13" width="12" customWidth="1"/>
  </cols>
  <sheetData>
    <row r="1" spans="1:13" ht="18.5" x14ac:dyDescent="0.45">
      <c r="A1" s="2" t="s">
        <v>360</v>
      </c>
      <c r="I1" s="16" t="s">
        <v>523</v>
      </c>
      <c r="J1" s="16" t="s">
        <v>524</v>
      </c>
      <c r="K1" s="16" t="s">
        <v>525</v>
      </c>
      <c r="L1" s="16" t="s">
        <v>526</v>
      </c>
      <c r="M1" s="16" t="s">
        <v>527</v>
      </c>
    </row>
    <row r="2" spans="1:13" ht="7.5" customHeight="1" x14ac:dyDescent="0.35">
      <c r="A2" s="8"/>
      <c r="B2" s="8"/>
      <c r="C2" s="8"/>
      <c r="D2" s="8"/>
      <c r="E2" s="8"/>
      <c r="F2" s="8"/>
      <c r="G2" s="8"/>
      <c r="H2" s="8"/>
      <c r="I2" s="8"/>
      <c r="J2" s="8"/>
      <c r="K2" s="8"/>
    </row>
    <row r="3" spans="1:13" x14ac:dyDescent="0.35">
      <c r="A3" s="13" t="s">
        <v>380</v>
      </c>
    </row>
    <row r="4" spans="1:13" x14ac:dyDescent="0.35">
      <c r="A4" s="13" t="s">
        <v>444</v>
      </c>
    </row>
    <row r="5" spans="1:13" x14ac:dyDescent="0.35">
      <c r="A5" s="13"/>
    </row>
    <row r="6" spans="1:13" x14ac:dyDescent="0.35">
      <c r="A6" s="13" t="s">
        <v>5</v>
      </c>
      <c r="D6" t="s">
        <v>313</v>
      </c>
      <c r="F6" s="183" t="s">
        <v>404</v>
      </c>
      <c r="G6" s="184"/>
      <c r="H6" s="185"/>
    </row>
    <row r="7" spans="1:13" x14ac:dyDescent="0.35">
      <c r="A7" s="33" t="s">
        <v>300</v>
      </c>
      <c r="D7">
        <v>1</v>
      </c>
      <c r="F7" s="116" t="s">
        <v>310</v>
      </c>
      <c r="G7" s="116" t="s">
        <v>306</v>
      </c>
      <c r="H7" s="116" t="s">
        <v>308</v>
      </c>
    </row>
    <row r="8" spans="1:13" x14ac:dyDescent="0.35">
      <c r="F8" s="116" t="s">
        <v>311</v>
      </c>
      <c r="G8" s="116" t="s">
        <v>307</v>
      </c>
      <c r="H8" s="116" t="s">
        <v>309</v>
      </c>
    </row>
    <row r="9" spans="1:13" x14ac:dyDescent="0.35">
      <c r="A9" t="s">
        <v>315</v>
      </c>
      <c r="F9" s="10">
        <v>1250</v>
      </c>
      <c r="G9" s="7">
        <v>0</v>
      </c>
      <c r="H9" s="12">
        <f>F9*($D$7+G9)</f>
        <v>1250</v>
      </c>
    </row>
    <row r="10" spans="1:13" x14ac:dyDescent="0.35">
      <c r="A10" t="s">
        <v>301</v>
      </c>
      <c r="F10" s="109">
        <v>150</v>
      </c>
      <c r="G10" s="7">
        <v>0.04</v>
      </c>
      <c r="H10" s="109">
        <f>F10*($D$7+G10)</f>
        <v>156</v>
      </c>
    </row>
    <row r="11" spans="1:13" x14ac:dyDescent="0.35">
      <c r="G11" t="s">
        <v>312</v>
      </c>
    </row>
    <row r="12" spans="1:13" x14ac:dyDescent="0.35">
      <c r="D12" t="s">
        <v>314</v>
      </c>
      <c r="F12" s="183" t="s">
        <v>5</v>
      </c>
      <c r="G12" s="184"/>
      <c r="H12" s="185"/>
    </row>
    <row r="13" spans="1:13" x14ac:dyDescent="0.35">
      <c r="A13" t="s">
        <v>315</v>
      </c>
      <c r="F13" s="10"/>
      <c r="G13" s="7"/>
      <c r="H13" s="12">
        <f>F13*($D$7+G13)</f>
        <v>0</v>
      </c>
    </row>
    <row r="14" spans="1:13" x14ac:dyDescent="0.35">
      <c r="A14" t="s">
        <v>301</v>
      </c>
      <c r="F14" s="109"/>
      <c r="G14" s="7"/>
      <c r="H14" s="109">
        <f>F14*($D$7+G14)</f>
        <v>0</v>
      </c>
    </row>
    <row r="15" spans="1:13" x14ac:dyDescent="0.35">
      <c r="G15" s="7"/>
    </row>
    <row r="16" spans="1:13" x14ac:dyDescent="0.35">
      <c r="D16" t="s">
        <v>316</v>
      </c>
      <c r="F16" s="183" t="s">
        <v>5</v>
      </c>
      <c r="G16" s="184"/>
      <c r="H16" s="185"/>
    </row>
    <row r="17" spans="1:8" x14ac:dyDescent="0.35">
      <c r="A17" t="s">
        <v>315</v>
      </c>
      <c r="F17" s="10"/>
      <c r="G17" s="7"/>
      <c r="H17" s="12">
        <f>F17*($D$7+G17)</f>
        <v>0</v>
      </c>
    </row>
    <row r="18" spans="1:8" x14ac:dyDescent="0.35">
      <c r="A18" t="s">
        <v>301</v>
      </c>
      <c r="F18" s="109"/>
      <c r="G18" s="7"/>
      <c r="H18" s="109">
        <f>F18*($D$7+G18)</f>
        <v>0</v>
      </c>
    </row>
    <row r="20" spans="1:8" x14ac:dyDescent="0.35">
      <c r="D20" t="s">
        <v>317</v>
      </c>
      <c r="F20" s="183" t="s">
        <v>5</v>
      </c>
      <c r="G20" s="184"/>
      <c r="H20" s="185"/>
    </row>
    <row r="21" spans="1:8" x14ac:dyDescent="0.35">
      <c r="A21" t="s">
        <v>315</v>
      </c>
      <c r="F21" s="10"/>
      <c r="G21" s="7"/>
      <c r="H21" s="12">
        <f>F21*($D$7+G21)</f>
        <v>0</v>
      </c>
    </row>
    <row r="22" spans="1:8" x14ac:dyDescent="0.35">
      <c r="A22" t="s">
        <v>301</v>
      </c>
      <c r="F22" s="109"/>
      <c r="G22" s="7"/>
      <c r="H22" s="109">
        <f>F22*($D$7+G22)</f>
        <v>0</v>
      </c>
    </row>
    <row r="24" spans="1:8" x14ac:dyDescent="0.35">
      <c r="D24" t="s">
        <v>318</v>
      </c>
      <c r="F24" s="183" t="s">
        <v>5</v>
      </c>
      <c r="G24" s="184"/>
      <c r="H24" s="185"/>
    </row>
    <row r="25" spans="1:8" x14ac:dyDescent="0.35">
      <c r="A25" t="s">
        <v>315</v>
      </c>
      <c r="F25" s="10"/>
      <c r="G25" s="7"/>
      <c r="H25" s="12">
        <f>F25*($D$7+G25)</f>
        <v>0</v>
      </c>
    </row>
    <row r="26" spans="1:8" x14ac:dyDescent="0.35">
      <c r="A26" t="s">
        <v>301</v>
      </c>
      <c r="F26" s="109"/>
      <c r="G26" s="7"/>
      <c r="H26" s="109">
        <f>F26*($D$7+G26)</f>
        <v>0</v>
      </c>
    </row>
    <row r="28" spans="1:8" x14ac:dyDescent="0.35">
      <c r="A28" s="33" t="s">
        <v>302</v>
      </c>
    </row>
    <row r="29" spans="1:8" x14ac:dyDescent="0.35">
      <c r="A29" s="13" t="s">
        <v>319</v>
      </c>
    </row>
    <row r="30" spans="1:8" x14ac:dyDescent="0.35">
      <c r="A30" s="13" t="s">
        <v>320</v>
      </c>
    </row>
    <row r="31" spans="1:8" x14ac:dyDescent="0.35">
      <c r="A31" s="33"/>
    </row>
    <row r="32" spans="1:8" x14ac:dyDescent="0.35">
      <c r="A32" s="33"/>
      <c r="F32" s="117" t="s">
        <v>310</v>
      </c>
      <c r="G32" s="117" t="s">
        <v>306</v>
      </c>
      <c r="H32" s="117" t="s">
        <v>308</v>
      </c>
    </row>
    <row r="33" spans="1:9" x14ac:dyDescent="0.35">
      <c r="A33" s="33"/>
      <c r="F33" s="116" t="s">
        <v>311</v>
      </c>
      <c r="G33" s="116" t="s">
        <v>307</v>
      </c>
      <c r="H33" s="116" t="s">
        <v>309</v>
      </c>
    </row>
    <row r="34" spans="1:9" x14ac:dyDescent="0.35">
      <c r="D34" t="s">
        <v>313</v>
      </c>
      <c r="F34" s="183" t="str">
        <f>F6</f>
        <v>Portable Battery 100W 5 outlet</v>
      </c>
      <c r="G34" s="184"/>
      <c r="H34" s="185"/>
    </row>
    <row r="35" spans="1:9" x14ac:dyDescent="0.35">
      <c r="A35" t="s">
        <v>58</v>
      </c>
      <c r="F35" s="10">
        <v>360</v>
      </c>
      <c r="G35" s="7">
        <v>0.03</v>
      </c>
      <c r="H35" s="10">
        <f>F35*($D$7+G35)</f>
        <v>370.8</v>
      </c>
    </row>
    <row r="36" spans="1:9" x14ac:dyDescent="0.35">
      <c r="A36" t="s">
        <v>59</v>
      </c>
      <c r="F36" s="10">
        <v>140</v>
      </c>
      <c r="G36" s="7">
        <v>0.04</v>
      </c>
      <c r="H36" s="10">
        <f t="shared" ref="H36:H37" si="0">F36*($D$7+G36)</f>
        <v>145.6</v>
      </c>
    </row>
    <row r="37" spans="1:9" ht="15" thickBot="1" x14ac:dyDescent="0.4">
      <c r="A37" t="s">
        <v>60</v>
      </c>
      <c r="F37" s="10">
        <v>240</v>
      </c>
      <c r="G37" s="7">
        <v>-0.02</v>
      </c>
      <c r="H37" s="26">
        <f t="shared" si="0"/>
        <v>235.2</v>
      </c>
    </row>
    <row r="38" spans="1:9" ht="15" thickBot="1" x14ac:dyDescent="0.4">
      <c r="F38" s="81" t="s">
        <v>395</v>
      </c>
      <c r="G38" s="101"/>
      <c r="H38" s="31">
        <f>SUM(H35:H37)</f>
        <v>751.59999999999991</v>
      </c>
      <c r="I38" t="s">
        <v>447</v>
      </c>
    </row>
    <row r="39" spans="1:9" x14ac:dyDescent="0.35">
      <c r="F39" s="81"/>
      <c r="G39" s="101"/>
      <c r="H39" s="81"/>
    </row>
    <row r="40" spans="1:9" x14ac:dyDescent="0.35">
      <c r="D40" t="s">
        <v>314</v>
      </c>
      <c r="F40" s="183" t="s">
        <v>5</v>
      </c>
      <c r="G40" s="184"/>
      <c r="H40" s="185"/>
    </row>
    <row r="41" spans="1:9" x14ac:dyDescent="0.35">
      <c r="A41" t="s">
        <v>58</v>
      </c>
      <c r="F41" s="10"/>
      <c r="G41" s="7"/>
      <c r="H41" s="10">
        <f>F41*($D$7+G41)</f>
        <v>0</v>
      </c>
    </row>
    <row r="42" spans="1:9" x14ac:dyDescent="0.35">
      <c r="A42" t="s">
        <v>59</v>
      </c>
      <c r="F42" s="10"/>
      <c r="G42" s="7"/>
      <c r="H42" s="10">
        <f t="shared" ref="H42:H43" si="1">F42*($D$7+G42)</f>
        <v>0</v>
      </c>
    </row>
    <row r="43" spans="1:9" ht="15" thickBot="1" x14ac:dyDescent="0.4">
      <c r="A43" t="s">
        <v>60</v>
      </c>
      <c r="F43" s="10"/>
      <c r="G43" s="7"/>
      <c r="H43" s="10">
        <f t="shared" si="1"/>
        <v>0</v>
      </c>
    </row>
    <row r="44" spans="1:9" ht="15" thickBot="1" x14ac:dyDescent="0.4">
      <c r="F44" s="81" t="s">
        <v>395</v>
      </c>
      <c r="G44" s="101"/>
      <c r="H44" s="31">
        <f>SUM(H41:H43)</f>
        <v>0</v>
      </c>
    </row>
    <row r="45" spans="1:9" x14ac:dyDescent="0.35">
      <c r="F45" s="81"/>
      <c r="G45" s="101"/>
      <c r="H45" s="81"/>
    </row>
    <row r="46" spans="1:9" x14ac:dyDescent="0.35">
      <c r="D46" t="s">
        <v>316</v>
      </c>
      <c r="F46" s="183" t="s">
        <v>446</v>
      </c>
      <c r="G46" s="184"/>
      <c r="H46" s="185"/>
    </row>
    <row r="47" spans="1:9" x14ac:dyDescent="0.35">
      <c r="A47" t="s">
        <v>58</v>
      </c>
      <c r="F47" s="10"/>
      <c r="G47" s="7"/>
      <c r="H47" s="10">
        <f>F47*($D$7+G47)</f>
        <v>0</v>
      </c>
    </row>
    <row r="48" spans="1:9" x14ac:dyDescent="0.35">
      <c r="A48" t="s">
        <v>59</v>
      </c>
      <c r="F48" s="10"/>
      <c r="G48" s="7"/>
      <c r="H48" s="10">
        <f t="shared" ref="H48:H49" si="2">F48*($D$7+G48)</f>
        <v>0</v>
      </c>
    </row>
    <row r="49" spans="1:8" ht="15" thickBot="1" x14ac:dyDescent="0.4">
      <c r="A49" t="s">
        <v>60</v>
      </c>
      <c r="F49" s="10"/>
      <c r="G49" s="7"/>
      <c r="H49" s="10">
        <f t="shared" si="2"/>
        <v>0</v>
      </c>
    </row>
    <row r="50" spans="1:8" ht="15" thickBot="1" x14ac:dyDescent="0.4">
      <c r="F50" s="81" t="s">
        <v>395</v>
      </c>
      <c r="G50" s="101"/>
      <c r="H50" s="31"/>
    </row>
    <row r="51" spans="1:8" x14ac:dyDescent="0.35">
      <c r="F51" s="81"/>
      <c r="G51" s="101"/>
      <c r="H51" s="81"/>
    </row>
    <row r="52" spans="1:8" x14ac:dyDescent="0.35">
      <c r="D52" t="s">
        <v>317</v>
      </c>
      <c r="F52" s="183" t="s">
        <v>445</v>
      </c>
      <c r="G52" s="184"/>
      <c r="H52" s="185"/>
    </row>
    <row r="53" spans="1:8" x14ac:dyDescent="0.35">
      <c r="A53" t="s">
        <v>58</v>
      </c>
      <c r="F53" s="10"/>
      <c r="G53" s="7"/>
      <c r="H53" s="10">
        <f t="shared" ref="H53:H55" si="3">F53*($D$7+G53)</f>
        <v>0</v>
      </c>
    </row>
    <row r="54" spans="1:8" x14ac:dyDescent="0.35">
      <c r="A54" t="s">
        <v>59</v>
      </c>
      <c r="F54" s="10"/>
      <c r="G54" s="7"/>
      <c r="H54" s="10">
        <f t="shared" si="3"/>
        <v>0</v>
      </c>
    </row>
    <row r="55" spans="1:8" ht="15" thickBot="1" x14ac:dyDescent="0.4">
      <c r="A55" t="s">
        <v>60</v>
      </c>
      <c r="F55" s="10"/>
      <c r="G55" s="7"/>
      <c r="H55" s="10">
        <f t="shared" si="3"/>
        <v>0</v>
      </c>
    </row>
    <row r="56" spans="1:8" ht="15" thickBot="1" x14ac:dyDescent="0.4">
      <c r="F56" s="81" t="s">
        <v>395</v>
      </c>
      <c r="G56" s="101"/>
      <c r="H56" s="31"/>
    </row>
    <row r="57" spans="1:8" x14ac:dyDescent="0.35">
      <c r="F57" s="81"/>
      <c r="G57" s="101"/>
      <c r="H57" s="81"/>
    </row>
    <row r="58" spans="1:8" x14ac:dyDescent="0.35">
      <c r="D58" t="s">
        <v>318</v>
      </c>
      <c r="F58" s="183" t="s">
        <v>445</v>
      </c>
      <c r="G58" s="184"/>
      <c r="H58" s="185"/>
    </row>
    <row r="59" spans="1:8" x14ac:dyDescent="0.35">
      <c r="A59" t="s">
        <v>58</v>
      </c>
      <c r="F59" s="10"/>
      <c r="G59" s="7"/>
      <c r="H59" s="10">
        <f t="shared" ref="H59:H61" si="4">F59*($D$7+G59)</f>
        <v>0</v>
      </c>
    </row>
    <row r="60" spans="1:8" x14ac:dyDescent="0.35">
      <c r="A60" t="s">
        <v>59</v>
      </c>
      <c r="F60" s="10"/>
      <c r="G60" s="7"/>
      <c r="H60" s="10">
        <f t="shared" si="4"/>
        <v>0</v>
      </c>
    </row>
    <row r="61" spans="1:8" ht="15" thickBot="1" x14ac:dyDescent="0.4">
      <c r="A61" t="s">
        <v>60</v>
      </c>
      <c r="F61" s="10"/>
      <c r="G61" s="7"/>
      <c r="H61" s="10">
        <f t="shared" si="4"/>
        <v>0</v>
      </c>
    </row>
    <row r="62" spans="1:8" ht="15" thickBot="1" x14ac:dyDescent="0.4">
      <c r="F62" t="s">
        <v>395</v>
      </c>
      <c r="H62" s="31"/>
    </row>
    <row r="64" spans="1:8" x14ac:dyDescent="0.35">
      <c r="A64" s="33" t="s">
        <v>303</v>
      </c>
    </row>
    <row r="65" spans="1:12" x14ac:dyDescent="0.35">
      <c r="A65" s="13" t="s">
        <v>321</v>
      </c>
    </row>
    <row r="66" spans="1:12" x14ac:dyDescent="0.35">
      <c r="A66" s="13" t="s">
        <v>322</v>
      </c>
    </row>
    <row r="68" spans="1:12" x14ac:dyDescent="0.35">
      <c r="F68" s="117" t="s">
        <v>310</v>
      </c>
      <c r="G68" s="117" t="s">
        <v>306</v>
      </c>
      <c r="H68" s="117" t="s">
        <v>308</v>
      </c>
    </row>
    <row r="69" spans="1:12" x14ac:dyDescent="0.35">
      <c r="A69" s="30" t="s">
        <v>323</v>
      </c>
      <c r="F69" s="116" t="s">
        <v>311</v>
      </c>
      <c r="G69" s="116" t="s">
        <v>307</v>
      </c>
      <c r="H69" s="116" t="s">
        <v>309</v>
      </c>
    </row>
    <row r="70" spans="1:12" x14ac:dyDescent="0.35">
      <c r="A70" s="127" t="s">
        <v>16</v>
      </c>
      <c r="F70" s="10">
        <v>2200</v>
      </c>
      <c r="G70" s="7">
        <v>0.03</v>
      </c>
      <c r="H70" s="10">
        <f>F70*($D$7+G70)</f>
        <v>2266</v>
      </c>
    </row>
    <row r="71" spans="1:12" x14ac:dyDescent="0.35">
      <c r="A71" s="127" t="s">
        <v>17</v>
      </c>
      <c r="F71" s="10">
        <v>230</v>
      </c>
      <c r="G71" s="7">
        <v>0</v>
      </c>
      <c r="H71" s="10">
        <f t="shared" ref="H71:H84" si="5">F71*($D$7+G71)</f>
        <v>230</v>
      </c>
    </row>
    <row r="72" spans="1:12" x14ac:dyDescent="0.35">
      <c r="A72" s="127" t="s">
        <v>18</v>
      </c>
      <c r="F72" s="10">
        <v>16600</v>
      </c>
      <c r="G72" s="7">
        <v>0.1</v>
      </c>
      <c r="H72" s="10">
        <f>(F72*($D$7+G72))+I73</f>
        <v>28260</v>
      </c>
      <c r="I72" t="s">
        <v>372</v>
      </c>
    </row>
    <row r="73" spans="1:12" x14ac:dyDescent="0.35">
      <c r="A73" s="127" t="s">
        <v>19</v>
      </c>
      <c r="F73" s="10">
        <v>1900</v>
      </c>
      <c r="G73" s="7">
        <v>0.15</v>
      </c>
      <c r="H73" s="10">
        <f t="shared" si="5"/>
        <v>2185</v>
      </c>
      <c r="I73" s="60">
        <f>K73/L73</f>
        <v>10000</v>
      </c>
      <c r="J73" t="s">
        <v>373</v>
      </c>
      <c r="K73" s="98">
        <v>120000</v>
      </c>
      <c r="L73">
        <v>12</v>
      </c>
    </row>
    <row r="74" spans="1:12" x14ac:dyDescent="0.35">
      <c r="A74" s="127" t="s">
        <v>28</v>
      </c>
      <c r="F74" s="10" t="s">
        <v>326</v>
      </c>
      <c r="G74" s="7" t="s">
        <v>5</v>
      </c>
      <c r="H74" s="10">
        <v>2500</v>
      </c>
      <c r="I74" t="s">
        <v>327</v>
      </c>
    </row>
    <row r="75" spans="1:12" x14ac:dyDescent="0.35">
      <c r="A75" s="127" t="s">
        <v>20</v>
      </c>
      <c r="F75" s="10">
        <v>150</v>
      </c>
      <c r="G75" s="7">
        <v>0.05</v>
      </c>
      <c r="H75" s="10">
        <f t="shared" si="5"/>
        <v>157.5</v>
      </c>
    </row>
    <row r="76" spans="1:12" x14ac:dyDescent="0.35">
      <c r="A76" s="127" t="s">
        <v>21</v>
      </c>
      <c r="F76" s="10">
        <v>1400</v>
      </c>
      <c r="G76" s="7">
        <v>0.35</v>
      </c>
      <c r="H76" s="10">
        <f t="shared" si="5"/>
        <v>1890.0000000000002</v>
      </c>
    </row>
    <row r="77" spans="1:12" x14ac:dyDescent="0.35">
      <c r="A77" s="127" t="s">
        <v>22</v>
      </c>
      <c r="F77" s="10">
        <v>200</v>
      </c>
      <c r="G77" s="7">
        <v>0.3</v>
      </c>
      <c r="H77" s="10">
        <f t="shared" si="5"/>
        <v>260</v>
      </c>
    </row>
    <row r="78" spans="1:12" x14ac:dyDescent="0.35">
      <c r="A78" s="127" t="s">
        <v>23</v>
      </c>
      <c r="F78" s="10">
        <v>500</v>
      </c>
      <c r="G78" s="7">
        <v>-0.1</v>
      </c>
      <c r="H78" s="10">
        <f t="shared" si="5"/>
        <v>450</v>
      </c>
    </row>
    <row r="79" spans="1:12" x14ac:dyDescent="0.35">
      <c r="A79" s="127" t="s">
        <v>24</v>
      </c>
      <c r="F79" s="10">
        <v>650</v>
      </c>
      <c r="G79" s="7">
        <v>0.15</v>
      </c>
      <c r="H79" s="10">
        <f t="shared" si="5"/>
        <v>747.49999999999989</v>
      </c>
    </row>
    <row r="80" spans="1:12" x14ac:dyDescent="0.35">
      <c r="A80" s="127" t="s">
        <v>25</v>
      </c>
      <c r="F80" s="10">
        <v>350</v>
      </c>
      <c r="G80" s="7">
        <v>0.05</v>
      </c>
      <c r="H80" s="10">
        <f t="shared" si="5"/>
        <v>367.5</v>
      </c>
    </row>
    <row r="81" spans="1:14" x14ac:dyDescent="0.35">
      <c r="A81" s="127" t="s">
        <v>26</v>
      </c>
      <c r="F81" s="10">
        <v>1800</v>
      </c>
      <c r="G81" s="7">
        <v>-0.04</v>
      </c>
      <c r="H81" s="10">
        <f t="shared" si="5"/>
        <v>1728</v>
      </c>
    </row>
    <row r="82" spans="1:14" x14ac:dyDescent="0.35">
      <c r="A82" s="127" t="s">
        <v>29</v>
      </c>
      <c r="F82" s="10">
        <v>170</v>
      </c>
      <c r="G82" s="7">
        <v>0</v>
      </c>
      <c r="H82" s="10">
        <f t="shared" si="5"/>
        <v>170</v>
      </c>
    </row>
    <row r="83" spans="1:14" x14ac:dyDescent="0.35">
      <c r="A83" s="127" t="s">
        <v>27</v>
      </c>
      <c r="F83" s="10">
        <v>700</v>
      </c>
      <c r="G83" s="7">
        <v>0.03</v>
      </c>
      <c r="H83" s="10">
        <f t="shared" si="5"/>
        <v>721</v>
      </c>
    </row>
    <row r="84" spans="1:14" x14ac:dyDescent="0.35">
      <c r="A84" s="127" t="s">
        <v>62</v>
      </c>
      <c r="F84" s="10">
        <v>1270</v>
      </c>
      <c r="G84" s="7">
        <v>0</v>
      </c>
      <c r="H84" s="10">
        <f t="shared" si="5"/>
        <v>1270</v>
      </c>
    </row>
    <row r="85" spans="1:14" x14ac:dyDescent="0.35">
      <c r="A85" s="127" t="s">
        <v>325</v>
      </c>
      <c r="F85" s="10" t="s">
        <v>326</v>
      </c>
      <c r="G85" s="7"/>
      <c r="H85" s="10">
        <v>2000</v>
      </c>
      <c r="I85" t="s">
        <v>448</v>
      </c>
    </row>
    <row r="86" spans="1:14" x14ac:dyDescent="0.35">
      <c r="F86" s="10"/>
      <c r="G86" s="7"/>
      <c r="H86" s="10"/>
    </row>
    <row r="87" spans="1:14" x14ac:dyDescent="0.35">
      <c r="F87" s="10"/>
      <c r="G87" s="7"/>
      <c r="H87" s="10"/>
    </row>
    <row r="88" spans="1:14" x14ac:dyDescent="0.35">
      <c r="C88" s="40" t="s">
        <v>324</v>
      </c>
      <c r="D88" s="40"/>
      <c r="E88" s="40"/>
      <c r="F88" s="11">
        <f>SUM(F70:F84)</f>
        <v>28120</v>
      </c>
      <c r="G88" s="118"/>
      <c r="H88" s="11">
        <f>SUM(H70:H84)</f>
        <v>43202.5</v>
      </c>
    </row>
    <row r="90" spans="1:14" x14ac:dyDescent="0.35">
      <c r="A90" s="33" t="s">
        <v>304</v>
      </c>
    </row>
    <row r="91" spans="1:14" x14ac:dyDescent="0.35">
      <c r="A91" s="13" t="s">
        <v>328</v>
      </c>
    </row>
    <row r="92" spans="1:14" x14ac:dyDescent="0.35">
      <c r="A92" s="13" t="s">
        <v>329</v>
      </c>
    </row>
    <row r="93" spans="1:14" x14ac:dyDescent="0.35">
      <c r="A93" s="13" t="s">
        <v>340</v>
      </c>
      <c r="G93" s="78"/>
      <c r="I93" t="s">
        <v>335</v>
      </c>
    </row>
    <row r="94" spans="1:14" ht="15" thickBot="1" x14ac:dyDescent="0.4">
      <c r="A94" s="13" t="s">
        <v>341</v>
      </c>
      <c r="G94" s="78" t="s">
        <v>5</v>
      </c>
      <c r="I94">
        <v>12</v>
      </c>
      <c r="J94" t="s">
        <v>449</v>
      </c>
    </row>
    <row r="95" spans="1:14" x14ac:dyDescent="0.35">
      <c r="F95" s="123" t="s">
        <v>310</v>
      </c>
      <c r="G95" s="114" t="s">
        <v>331</v>
      </c>
      <c r="H95" s="125" t="s">
        <v>333</v>
      </c>
      <c r="I95" s="117" t="s">
        <v>308</v>
      </c>
      <c r="J95" s="121" t="s">
        <v>330</v>
      </c>
      <c r="K95" s="119" t="s">
        <v>332</v>
      </c>
      <c r="L95" s="121" t="s">
        <v>338</v>
      </c>
    </row>
    <row r="96" spans="1:14" ht="15" thickBot="1" x14ac:dyDescent="0.4">
      <c r="A96" s="30" t="s">
        <v>343</v>
      </c>
      <c r="F96" s="124" t="s">
        <v>342</v>
      </c>
      <c r="G96" s="115" t="s">
        <v>339</v>
      </c>
      <c r="H96" s="126" t="s">
        <v>334</v>
      </c>
      <c r="I96" s="116" t="s">
        <v>336</v>
      </c>
      <c r="J96" s="122" t="s">
        <v>331</v>
      </c>
      <c r="K96" s="120" t="s">
        <v>331</v>
      </c>
      <c r="L96" s="116" t="s">
        <v>344</v>
      </c>
      <c r="N96" s="102"/>
    </row>
    <row r="97" spans="1:14" x14ac:dyDescent="0.35">
      <c r="A97" s="127" t="s">
        <v>6</v>
      </c>
      <c r="F97" s="10">
        <v>15000</v>
      </c>
      <c r="G97" s="10">
        <v>0</v>
      </c>
      <c r="H97" s="10">
        <v>0</v>
      </c>
      <c r="I97" s="10">
        <f>F97-G97+H97</f>
        <v>15000</v>
      </c>
      <c r="J97" s="10" t="s">
        <v>12</v>
      </c>
      <c r="K97" s="10">
        <v>0</v>
      </c>
      <c r="L97" s="3"/>
      <c r="N97" s="102"/>
    </row>
    <row r="98" spans="1:14" x14ac:dyDescent="0.35">
      <c r="A98" s="127" t="s">
        <v>7</v>
      </c>
      <c r="F98" s="10">
        <v>220000</v>
      </c>
      <c r="G98" s="10">
        <v>4230.7692307692305</v>
      </c>
      <c r="H98" s="10">
        <v>0</v>
      </c>
      <c r="I98" s="10">
        <f t="shared" ref="I98:I110" si="6">F98-G98+H98</f>
        <v>215769.23076923078</v>
      </c>
      <c r="J98" s="10">
        <v>5641.0256410256407</v>
      </c>
      <c r="K98" s="10">
        <f>J98/$I$94</f>
        <v>470.08547008547004</v>
      </c>
      <c r="L98" s="3"/>
    </row>
    <row r="99" spans="1:14" x14ac:dyDescent="0.35">
      <c r="A99" s="127" t="s">
        <v>3</v>
      </c>
      <c r="F99" s="10">
        <v>6500</v>
      </c>
      <c r="G99" s="10">
        <v>696.42857142857144</v>
      </c>
      <c r="H99" s="10">
        <v>0</v>
      </c>
      <c r="I99" s="10">
        <f t="shared" si="6"/>
        <v>5803.5714285714284</v>
      </c>
      <c r="J99" s="10">
        <v>928.57142857142856</v>
      </c>
      <c r="K99" s="10">
        <f t="shared" ref="K99:K104" si="7">J99/$I$94</f>
        <v>77.38095238095238</v>
      </c>
      <c r="L99" s="3"/>
    </row>
    <row r="100" spans="1:14" x14ac:dyDescent="0.35">
      <c r="A100" s="127" t="s">
        <v>4</v>
      </c>
      <c r="F100" s="10">
        <v>0</v>
      </c>
      <c r="G100" s="10">
        <v>0</v>
      </c>
      <c r="H100" s="10">
        <v>55000</v>
      </c>
      <c r="I100" s="10">
        <f t="shared" si="6"/>
        <v>55000</v>
      </c>
      <c r="J100" s="10">
        <f>H100/L100</f>
        <v>11000</v>
      </c>
      <c r="K100" s="10">
        <f t="shared" si="7"/>
        <v>916.66666666666663</v>
      </c>
      <c r="L100" s="3">
        <v>5</v>
      </c>
      <c r="M100" t="s">
        <v>374</v>
      </c>
    </row>
    <row r="101" spans="1:14" x14ac:dyDescent="0.35">
      <c r="A101" s="127" t="s">
        <v>13</v>
      </c>
      <c r="F101" s="10">
        <v>3400</v>
      </c>
      <c r="G101" s="10">
        <v>425</v>
      </c>
      <c r="H101" s="10">
        <v>0</v>
      </c>
      <c r="I101" s="10">
        <f t="shared" si="6"/>
        <v>2975</v>
      </c>
      <c r="J101" s="10">
        <v>566.66666666666663</v>
      </c>
      <c r="K101" s="10">
        <f t="shared" si="7"/>
        <v>47.222222222222221</v>
      </c>
      <c r="L101" s="3" t="s">
        <v>5</v>
      </c>
    </row>
    <row r="102" spans="1:14" x14ac:dyDescent="0.35">
      <c r="A102" s="127" t="s">
        <v>2</v>
      </c>
      <c r="F102" s="10">
        <v>19000</v>
      </c>
      <c r="G102" s="10">
        <v>950</v>
      </c>
      <c r="H102" s="10">
        <v>0</v>
      </c>
      <c r="I102" s="10">
        <f t="shared" si="6"/>
        <v>18050</v>
      </c>
      <c r="J102" s="10">
        <v>1266.6666666666667</v>
      </c>
      <c r="K102" s="10">
        <f t="shared" si="7"/>
        <v>105.55555555555556</v>
      </c>
      <c r="L102" s="3"/>
    </row>
    <row r="103" spans="1:14" x14ac:dyDescent="0.35">
      <c r="A103" s="127" t="s">
        <v>8</v>
      </c>
      <c r="F103" s="10">
        <v>7800</v>
      </c>
      <c r="G103" s="10">
        <v>1170</v>
      </c>
      <c r="H103" s="10">
        <v>0</v>
      </c>
      <c r="I103" s="10">
        <f t="shared" si="6"/>
        <v>6630</v>
      </c>
      <c r="J103" s="10">
        <v>1560</v>
      </c>
      <c r="K103" s="10">
        <f t="shared" si="7"/>
        <v>130</v>
      </c>
      <c r="L103" s="3"/>
    </row>
    <row r="104" spans="1:14" x14ac:dyDescent="0.35">
      <c r="A104" s="127" t="s">
        <v>9</v>
      </c>
      <c r="F104" s="10">
        <v>6000</v>
      </c>
      <c r="G104" s="10">
        <v>300</v>
      </c>
      <c r="H104" s="10">
        <v>0</v>
      </c>
      <c r="I104" s="10">
        <f t="shared" si="6"/>
        <v>5700</v>
      </c>
      <c r="J104" s="10">
        <v>400</v>
      </c>
      <c r="K104" s="10">
        <f t="shared" si="7"/>
        <v>33.333333333333336</v>
      </c>
      <c r="L104" s="3"/>
    </row>
    <row r="105" spans="1:14" x14ac:dyDescent="0.35">
      <c r="A105" s="127" t="s">
        <v>10</v>
      </c>
      <c r="F105" s="10">
        <v>0</v>
      </c>
      <c r="G105" s="10">
        <v>0</v>
      </c>
      <c r="H105" s="10">
        <v>0</v>
      </c>
      <c r="I105" s="10">
        <f t="shared" si="6"/>
        <v>0</v>
      </c>
      <c r="J105" s="10"/>
      <c r="K105" s="10"/>
      <c r="L105" s="3"/>
    </row>
    <row r="106" spans="1:14" x14ac:dyDescent="0.35">
      <c r="A106" s="127" t="s">
        <v>11</v>
      </c>
      <c r="F106" s="10">
        <v>0</v>
      </c>
      <c r="G106" s="10">
        <v>0</v>
      </c>
      <c r="H106" s="10">
        <v>0</v>
      </c>
      <c r="I106" s="10">
        <f t="shared" si="6"/>
        <v>0</v>
      </c>
      <c r="J106" s="10"/>
      <c r="K106" s="10"/>
      <c r="L106" s="3"/>
    </row>
    <row r="107" spans="1:14" x14ac:dyDescent="0.35">
      <c r="A107" t="s">
        <v>5</v>
      </c>
      <c r="F107" s="10">
        <v>0</v>
      </c>
      <c r="G107" s="10">
        <v>0</v>
      </c>
      <c r="H107" s="10">
        <v>0</v>
      </c>
      <c r="I107" s="10">
        <f t="shared" si="6"/>
        <v>0</v>
      </c>
      <c r="J107" s="10"/>
      <c r="K107" s="10"/>
      <c r="L107" s="3"/>
    </row>
    <row r="108" spans="1:14" x14ac:dyDescent="0.35">
      <c r="A108" t="s">
        <v>5</v>
      </c>
      <c r="F108" s="10">
        <v>0</v>
      </c>
      <c r="G108" s="10">
        <v>0</v>
      </c>
      <c r="H108" s="10">
        <v>0</v>
      </c>
      <c r="I108" s="10">
        <f t="shared" si="6"/>
        <v>0</v>
      </c>
      <c r="J108" s="10"/>
      <c r="K108" s="10"/>
      <c r="L108" s="3"/>
    </row>
    <row r="109" spans="1:14" x14ac:dyDescent="0.35">
      <c r="D109" s="34" t="s">
        <v>5</v>
      </c>
      <c r="F109" s="10">
        <v>0</v>
      </c>
      <c r="G109" s="10">
        <v>0</v>
      </c>
      <c r="H109" s="10">
        <v>0</v>
      </c>
      <c r="I109" s="10">
        <f t="shared" si="6"/>
        <v>0</v>
      </c>
      <c r="J109" s="10" t="s">
        <v>5</v>
      </c>
      <c r="K109" s="10"/>
      <c r="L109" s="3" t="s">
        <v>5</v>
      </c>
    </row>
    <row r="110" spans="1:14" x14ac:dyDescent="0.35">
      <c r="F110" s="10">
        <v>0</v>
      </c>
      <c r="G110" s="10">
        <v>0</v>
      </c>
      <c r="H110" s="10">
        <v>0</v>
      </c>
      <c r="I110" s="10">
        <f t="shared" si="6"/>
        <v>0</v>
      </c>
      <c r="J110" s="10"/>
      <c r="K110" s="10"/>
      <c r="L110" s="3"/>
    </row>
    <row r="111" spans="1:14" x14ac:dyDescent="0.35">
      <c r="D111" s="40" t="s">
        <v>84</v>
      </c>
      <c r="E111" s="40"/>
      <c r="F111" s="11"/>
      <c r="G111" s="11">
        <f>SUM(G97:G110)</f>
        <v>7772.197802197802</v>
      </c>
      <c r="H111" s="11"/>
      <c r="I111" s="11">
        <f>SUM(I97:I110)</f>
        <v>324927.80219780223</v>
      </c>
      <c r="J111" s="11">
        <f>SUM(J98:J110)</f>
        <v>21362.930402930404</v>
      </c>
      <c r="K111" s="11">
        <f>SUM(K98:K110)</f>
        <v>1780.2442002442001</v>
      </c>
      <c r="L111" s="3"/>
    </row>
    <row r="112" spans="1:14" x14ac:dyDescent="0.35">
      <c r="K112" s="12">
        <f>G111+J111</f>
        <v>29135.128205128207</v>
      </c>
      <c r="L112" t="s">
        <v>378</v>
      </c>
    </row>
    <row r="113" spans="1:14" x14ac:dyDescent="0.35">
      <c r="E113" t="s">
        <v>337</v>
      </c>
      <c r="K113" s="12">
        <f>I111-K112</f>
        <v>295792.67399267404</v>
      </c>
      <c r="L113" t="s">
        <v>379</v>
      </c>
    </row>
    <row r="115" spans="1:14" x14ac:dyDescent="0.35">
      <c r="A115" s="33" t="s">
        <v>305</v>
      </c>
    </row>
    <row r="116" spans="1:14" x14ac:dyDescent="0.35">
      <c r="A116" s="13" t="s">
        <v>345</v>
      </c>
    </row>
    <row r="117" spans="1:14" x14ac:dyDescent="0.35">
      <c r="A117" s="13" t="s">
        <v>346</v>
      </c>
    </row>
    <row r="119" spans="1:14" x14ac:dyDescent="0.35">
      <c r="A119" s="13" t="s">
        <v>347</v>
      </c>
    </row>
    <row r="120" spans="1:14" x14ac:dyDescent="0.35">
      <c r="A120" s="13"/>
      <c r="G120" s="34" t="s">
        <v>366</v>
      </c>
    </row>
    <row r="121" spans="1:14" x14ac:dyDescent="0.35">
      <c r="A121" s="13"/>
      <c r="F121" s="117" t="s">
        <v>310</v>
      </c>
      <c r="G121" s="117" t="s">
        <v>350</v>
      </c>
      <c r="H121" s="117" t="s">
        <v>352</v>
      </c>
      <c r="I121" s="117" t="s">
        <v>354</v>
      </c>
    </row>
    <row r="122" spans="1:14" x14ac:dyDescent="0.35">
      <c r="A122" s="30" t="s">
        <v>359</v>
      </c>
      <c r="F122" s="116" t="s">
        <v>311</v>
      </c>
      <c r="G122" s="116" t="s">
        <v>351</v>
      </c>
      <c r="H122" s="116" t="s">
        <v>353</v>
      </c>
      <c r="I122" s="116" t="s">
        <v>355</v>
      </c>
    </row>
    <row r="123" spans="1:14" x14ac:dyDescent="0.35">
      <c r="A123" t="s">
        <v>152</v>
      </c>
      <c r="F123" s="10">
        <v>44838.317835905313</v>
      </c>
      <c r="G123" s="10">
        <v>0</v>
      </c>
      <c r="H123" s="10">
        <v>44838</v>
      </c>
      <c r="I123" s="10">
        <f>F123+G123-H123</f>
        <v>0.31783590531267691</v>
      </c>
      <c r="J123" t="s">
        <v>375</v>
      </c>
    </row>
    <row r="124" spans="1:14" x14ac:dyDescent="0.35">
      <c r="A124" t="s">
        <v>356</v>
      </c>
      <c r="F124" s="10">
        <v>0</v>
      </c>
      <c r="G124" s="10">
        <v>0</v>
      </c>
      <c r="H124" s="10">
        <v>0</v>
      </c>
      <c r="I124" s="10">
        <f t="shared" ref="I124:I125" si="8">F124+G124-H124</f>
        <v>0</v>
      </c>
    </row>
    <row r="125" spans="1:14" x14ac:dyDescent="0.35">
      <c r="A125" t="s">
        <v>357</v>
      </c>
      <c r="F125" s="10">
        <v>0</v>
      </c>
      <c r="G125" s="10">
        <v>0</v>
      </c>
      <c r="H125" s="10">
        <v>0</v>
      </c>
      <c r="I125" s="10">
        <f t="shared" si="8"/>
        <v>0</v>
      </c>
    </row>
    <row r="126" spans="1:14" x14ac:dyDescent="0.35">
      <c r="F126" s="40" t="s">
        <v>358</v>
      </c>
      <c r="G126" s="40"/>
      <c r="H126" s="40"/>
      <c r="I126" s="10"/>
      <c r="K126" t="s">
        <v>412</v>
      </c>
    </row>
    <row r="127" spans="1:14" ht="15" thickBot="1" x14ac:dyDescent="0.4">
      <c r="K127" s="140">
        <v>0.65</v>
      </c>
      <c r="L127" s="140">
        <v>0.35</v>
      </c>
      <c r="M127">
        <v>12</v>
      </c>
      <c r="N127">
        <v>-1</v>
      </c>
    </row>
    <row r="128" spans="1:14" x14ac:dyDescent="0.35">
      <c r="A128" s="13" t="s">
        <v>348</v>
      </c>
      <c r="J128" s="121" t="s">
        <v>332</v>
      </c>
      <c r="K128" s="121" t="s">
        <v>410</v>
      </c>
      <c r="L128" s="121" t="s">
        <v>411</v>
      </c>
      <c r="M128" s="121" t="s">
        <v>411</v>
      </c>
      <c r="N128" s="121" t="s">
        <v>413</v>
      </c>
    </row>
    <row r="129" spans="1:15" x14ac:dyDescent="0.35">
      <c r="A129" s="13"/>
      <c r="G129" s="34" t="s">
        <v>5</v>
      </c>
      <c r="J129" s="116" t="s">
        <v>409</v>
      </c>
      <c r="K129" s="116" t="s">
        <v>1</v>
      </c>
      <c r="L129" s="116" t="s">
        <v>1</v>
      </c>
      <c r="M129" s="116" t="s">
        <v>416</v>
      </c>
      <c r="N129" s="116" t="s">
        <v>414</v>
      </c>
    </row>
    <row r="130" spans="1:15" x14ac:dyDescent="0.35">
      <c r="A130" t="s">
        <v>417</v>
      </c>
      <c r="F130" s="10">
        <v>19955.31999868905</v>
      </c>
      <c r="G130" s="10"/>
      <c r="H130" s="10">
        <v>0</v>
      </c>
      <c r="I130" s="10">
        <f t="shared" ref="I130:I133" si="9">F130+G130-H130</f>
        <v>19955.31999868905</v>
      </c>
      <c r="J130" s="10">
        <v>435</v>
      </c>
      <c r="K130" s="10">
        <f>J130*K127</f>
        <v>282.75</v>
      </c>
      <c r="L130" s="10">
        <f>J130*L127</f>
        <v>152.25</v>
      </c>
      <c r="M130" s="17" t="s">
        <v>5</v>
      </c>
      <c r="N130" s="3" t="s">
        <v>5</v>
      </c>
      <c r="O130" s="34" t="s">
        <v>419</v>
      </c>
    </row>
    <row r="131" spans="1:15" x14ac:dyDescent="0.35">
      <c r="A131" t="s">
        <v>418</v>
      </c>
      <c r="F131" s="10"/>
      <c r="G131" s="10">
        <v>40000</v>
      </c>
      <c r="H131" s="10"/>
      <c r="I131" s="10">
        <f t="shared" si="9"/>
        <v>40000</v>
      </c>
      <c r="J131" s="10">
        <f>PMT((M131/$M$127),N131,I131)*$N$127</f>
        <v>830.33420905416028</v>
      </c>
      <c r="K131" s="10">
        <f>J131*K127</f>
        <v>539.71723588520422</v>
      </c>
      <c r="L131" s="10">
        <f>J131*L127</f>
        <v>290.61697316895606</v>
      </c>
      <c r="M131" s="17">
        <v>0.09</v>
      </c>
      <c r="N131" s="3">
        <v>60</v>
      </c>
      <c r="O131" s="34" t="s">
        <v>415</v>
      </c>
    </row>
    <row r="132" spans="1:15" x14ac:dyDescent="0.35">
      <c r="A132" t="s">
        <v>267</v>
      </c>
      <c r="F132" s="10">
        <v>158250.83195619431</v>
      </c>
      <c r="G132" s="10">
        <v>0</v>
      </c>
      <c r="H132" s="10">
        <v>0</v>
      </c>
      <c r="I132" s="10">
        <f t="shared" si="9"/>
        <v>158250.83195619431</v>
      </c>
      <c r="J132" s="10">
        <v>1154</v>
      </c>
      <c r="K132" s="10">
        <f>J132*K127</f>
        <v>750.1</v>
      </c>
      <c r="L132" s="10">
        <f>J132*L127</f>
        <v>403.9</v>
      </c>
      <c r="M132" s="17" t="s">
        <v>5</v>
      </c>
      <c r="N132" s="3" t="s">
        <v>5</v>
      </c>
      <c r="O132" s="34" t="s">
        <v>419</v>
      </c>
    </row>
    <row r="133" spans="1:15" x14ac:dyDescent="0.35">
      <c r="F133" s="10">
        <v>0</v>
      </c>
      <c r="G133" s="10">
        <v>0</v>
      </c>
      <c r="H133" s="10">
        <v>0</v>
      </c>
      <c r="I133" s="10">
        <f t="shared" si="9"/>
        <v>0</v>
      </c>
      <c r="J133" s="10"/>
      <c r="K133" s="10"/>
      <c r="L133" s="10"/>
      <c r="M133" s="3"/>
      <c r="N133" s="3"/>
    </row>
    <row r="134" spans="1:15" x14ac:dyDescent="0.35">
      <c r="H134" t="s">
        <v>88</v>
      </c>
      <c r="I134" s="12">
        <f>SUM(I130:I133)</f>
        <v>218206.15195488336</v>
      </c>
      <c r="J134" s="142">
        <f t="shared" ref="J134:L134" si="10">SUM(J130:J133)</f>
        <v>2419.3342090541601</v>
      </c>
      <c r="K134" s="142">
        <f t="shared" si="10"/>
        <v>1572.5672358852044</v>
      </c>
      <c r="L134" s="142">
        <f t="shared" si="10"/>
        <v>846.76697316895604</v>
      </c>
      <c r="M134" s="143" t="s">
        <v>450</v>
      </c>
    </row>
    <row r="135" spans="1:15" x14ac:dyDescent="0.35">
      <c r="A135" s="13" t="s">
        <v>349</v>
      </c>
    </row>
    <row r="136" spans="1:15" x14ac:dyDescent="0.35">
      <c r="A136" s="13"/>
      <c r="G136" s="34" t="s">
        <v>366</v>
      </c>
    </row>
    <row r="137" spans="1:15" x14ac:dyDescent="0.35">
      <c r="A137" s="13"/>
      <c r="F137" s="117" t="s">
        <v>310</v>
      </c>
      <c r="G137" s="117" t="s">
        <v>367</v>
      </c>
      <c r="H137" s="117" t="s">
        <v>370</v>
      </c>
      <c r="I137" s="117" t="s">
        <v>369</v>
      </c>
    </row>
    <row r="138" spans="1:15" x14ac:dyDescent="0.35">
      <c r="F138" s="116" t="s">
        <v>311</v>
      </c>
      <c r="G138" s="116" t="s">
        <v>368</v>
      </c>
      <c r="H138" s="116" t="s">
        <v>85</v>
      </c>
      <c r="I138" s="116" t="s">
        <v>365</v>
      </c>
    </row>
    <row r="139" spans="1:15" x14ac:dyDescent="0.35">
      <c r="A139" t="s">
        <v>269</v>
      </c>
      <c r="F139" s="10">
        <v>133600</v>
      </c>
      <c r="G139" s="10">
        <v>0</v>
      </c>
      <c r="H139" s="10">
        <f>F139+G139</f>
        <v>133600</v>
      </c>
      <c r="I139" s="10"/>
    </row>
    <row r="140" spans="1:15" x14ac:dyDescent="0.35">
      <c r="A140" t="s">
        <v>270</v>
      </c>
      <c r="F140" s="10">
        <v>135000</v>
      </c>
      <c r="G140" s="10">
        <v>0</v>
      </c>
      <c r="H140" s="10">
        <f t="shared" ref="H140:H145" si="11">F140+G140</f>
        <v>135000</v>
      </c>
      <c r="I140" s="10"/>
      <c r="J140" t="s">
        <v>371</v>
      </c>
    </row>
    <row r="141" spans="1:15" x14ac:dyDescent="0.35">
      <c r="A141" t="s">
        <v>155</v>
      </c>
      <c r="F141" s="10">
        <v>328357.90131591918</v>
      </c>
      <c r="G141" s="10">
        <v>0</v>
      </c>
      <c r="H141" s="10">
        <f t="shared" si="11"/>
        <v>328357.90131591918</v>
      </c>
      <c r="I141" s="10"/>
      <c r="K141" t="s">
        <v>5</v>
      </c>
    </row>
    <row r="142" spans="1:15" x14ac:dyDescent="0.35">
      <c r="A142" t="s">
        <v>361</v>
      </c>
      <c r="F142" s="10">
        <v>0</v>
      </c>
      <c r="G142" s="10">
        <v>0</v>
      </c>
      <c r="H142" s="10">
        <f t="shared" si="11"/>
        <v>0</v>
      </c>
      <c r="I142" s="10"/>
      <c r="J142" s="34" t="s">
        <v>376</v>
      </c>
    </row>
    <row r="143" spans="1:15" x14ac:dyDescent="0.35">
      <c r="A143" t="s">
        <v>362</v>
      </c>
      <c r="F143" s="10">
        <v>0</v>
      </c>
      <c r="G143" s="10">
        <v>0</v>
      </c>
      <c r="H143" s="10">
        <f t="shared" si="11"/>
        <v>0</v>
      </c>
      <c r="I143" s="10"/>
      <c r="J143" s="34" t="s">
        <v>377</v>
      </c>
    </row>
    <row r="144" spans="1:15" x14ac:dyDescent="0.35">
      <c r="A144" t="s">
        <v>363</v>
      </c>
      <c r="F144" s="10">
        <v>0</v>
      </c>
      <c r="G144" s="10">
        <v>0</v>
      </c>
      <c r="H144" s="10">
        <f t="shared" si="11"/>
        <v>0</v>
      </c>
      <c r="I144" s="10"/>
    </row>
    <row r="145" spans="1:9" x14ac:dyDescent="0.35">
      <c r="A145" t="s">
        <v>364</v>
      </c>
      <c r="F145" s="10">
        <v>0</v>
      </c>
      <c r="G145" s="10">
        <v>0</v>
      </c>
      <c r="H145" s="10">
        <f t="shared" si="11"/>
        <v>0</v>
      </c>
      <c r="I145" s="10"/>
    </row>
    <row r="146" spans="1:9" x14ac:dyDescent="0.35">
      <c r="F146" s="10"/>
      <c r="G146" s="10"/>
      <c r="H146" s="10"/>
      <c r="I146" s="10"/>
    </row>
    <row r="147" spans="1:9" x14ac:dyDescent="0.35">
      <c r="F147" s="10"/>
      <c r="G147" s="10"/>
      <c r="H147" s="10"/>
      <c r="I147" s="10"/>
    </row>
  </sheetData>
  <mergeCells count="10">
    <mergeCell ref="F46:H46"/>
    <mergeCell ref="F52:H52"/>
    <mergeCell ref="F58:H58"/>
    <mergeCell ref="F34:H34"/>
    <mergeCell ref="F40:H40"/>
    <mergeCell ref="F6:H6"/>
    <mergeCell ref="F12:H12"/>
    <mergeCell ref="F16:H16"/>
    <mergeCell ref="F20:H20"/>
    <mergeCell ref="F24:H24"/>
  </mergeCells>
  <hyperlinks>
    <hyperlink ref="I1" location="'Step 2 - Balance Sheet'!A1" display="Step 2 Bal Sheet" xr:uid="{8F2A9290-270B-4479-9528-1ECB5B790B09}"/>
    <hyperlink ref="J1" location="'Step 3 - Revenues'!A1" display="Step 3 - Revenues" xr:uid="{BD651213-D7F2-4D2F-A18C-4CE70A9475DE}"/>
    <hyperlink ref="K1" location="'Step 4 - Expenses'!A1" display="Step 4 - Expenses" xr:uid="{3667E13D-2C58-4BFA-A4D8-1C2FF6A81A23}"/>
    <hyperlink ref="L1" location="'Step 5 - Income Statement'!A1" display="Step 5 - Inc Stm" xr:uid="{06D2F965-3A2F-4278-B56C-20C9EC4F1559}"/>
    <hyperlink ref="M1" location="'Step 6 - Cash Flow'!A1" display="Step 6 -Cash" xr:uid="{F4DA54B8-F831-4A1D-81C0-349B87D05069}"/>
  </hyperlink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5F745-7D38-4197-B34C-97E9F764E243}">
  <dimension ref="A1:BN240"/>
  <sheetViews>
    <sheetView topLeftCell="A223" workbookViewId="0">
      <selection activeCell="J1" sqref="J1"/>
    </sheetView>
  </sheetViews>
  <sheetFormatPr defaultRowHeight="14.5" x14ac:dyDescent="0.35"/>
  <cols>
    <col min="1" max="1" width="34.36328125" customWidth="1"/>
    <col min="2" max="2" width="12.08984375" bestFit="1" customWidth="1"/>
    <col min="4" max="16" width="13.6328125" customWidth="1"/>
    <col min="17" max="65" width="14.6328125" customWidth="1"/>
  </cols>
  <sheetData>
    <row r="1" spans="1:11" ht="18.5" x14ac:dyDescent="0.45">
      <c r="A1" s="2" t="s">
        <v>381</v>
      </c>
      <c r="G1" s="16" t="s">
        <v>89</v>
      </c>
      <c r="H1" s="16" t="s">
        <v>90</v>
      </c>
      <c r="I1" s="16" t="s">
        <v>134</v>
      </c>
      <c r="J1" s="16" t="s">
        <v>526</v>
      </c>
      <c r="K1" s="16" t="s">
        <v>528</v>
      </c>
    </row>
    <row r="2" spans="1:11" ht="7" customHeight="1" x14ac:dyDescent="0.35">
      <c r="A2" s="8"/>
      <c r="B2" s="8"/>
      <c r="C2" s="8"/>
      <c r="D2" s="8"/>
      <c r="E2" s="8"/>
      <c r="F2" s="8"/>
      <c r="G2" s="8"/>
      <c r="H2" s="8"/>
      <c r="I2" s="8"/>
      <c r="J2" s="8"/>
      <c r="K2" s="8"/>
    </row>
    <row r="3" spans="1:11" x14ac:dyDescent="0.35">
      <c r="A3" s="13" t="s">
        <v>382</v>
      </c>
    </row>
    <row r="4" spans="1:11" x14ac:dyDescent="0.35">
      <c r="A4" s="13" t="s">
        <v>383</v>
      </c>
    </row>
    <row r="5" spans="1:11" x14ac:dyDescent="0.35">
      <c r="A5" s="13" t="s">
        <v>384</v>
      </c>
    </row>
    <row r="7" spans="1:11" x14ac:dyDescent="0.35">
      <c r="A7" s="13" t="s">
        <v>385</v>
      </c>
    </row>
    <row r="8" spans="1:11" ht="15" thickBot="1" x14ac:dyDescent="0.4">
      <c r="A8" s="13" t="s">
        <v>386</v>
      </c>
      <c r="F8" s="34" t="s">
        <v>391</v>
      </c>
    </row>
    <row r="9" spans="1:11" x14ac:dyDescent="0.35">
      <c r="A9" s="13"/>
      <c r="D9" s="121" t="s">
        <v>387</v>
      </c>
      <c r="F9" s="34" t="s">
        <v>392</v>
      </c>
    </row>
    <row r="10" spans="1:11" ht="15" thickBot="1" x14ac:dyDescent="0.4">
      <c r="D10" s="122" t="s">
        <v>388</v>
      </c>
      <c r="F10" s="34" t="s">
        <v>393</v>
      </c>
    </row>
    <row r="11" spans="1:11" x14ac:dyDescent="0.35">
      <c r="A11" s="128" t="s">
        <v>144</v>
      </c>
    </row>
    <row r="12" spans="1:11" ht="15" thickBot="1" x14ac:dyDescent="0.4">
      <c r="A12" t="s">
        <v>240</v>
      </c>
      <c r="B12" s="98"/>
      <c r="C12" s="98"/>
      <c r="D12" s="11">
        <v>180174.56890890584</v>
      </c>
    </row>
    <row r="13" spans="1:11" ht="15" thickBot="1" x14ac:dyDescent="0.4">
      <c r="A13" t="s">
        <v>241</v>
      </c>
      <c r="B13" s="131" t="s">
        <v>397</v>
      </c>
      <c r="C13" s="132">
        <v>135</v>
      </c>
      <c r="D13" s="130">
        <v>99900</v>
      </c>
      <c r="E13" t="s">
        <v>389</v>
      </c>
    </row>
    <row r="14" spans="1:11" x14ac:dyDescent="0.35">
      <c r="B14" s="98"/>
      <c r="C14" s="98"/>
      <c r="D14" s="98"/>
    </row>
    <row r="15" spans="1:11" x14ac:dyDescent="0.35">
      <c r="A15" s="128" t="s">
        <v>243</v>
      </c>
      <c r="B15" s="98"/>
      <c r="C15" s="98"/>
      <c r="D15" s="98">
        <v>280074.56890890584</v>
      </c>
    </row>
    <row r="16" spans="1:11" x14ac:dyDescent="0.35">
      <c r="B16" s="98"/>
      <c r="C16" s="98"/>
      <c r="D16" s="98"/>
    </row>
    <row r="17" spans="1:5" x14ac:dyDescent="0.35">
      <c r="A17" s="128" t="s">
        <v>147</v>
      </c>
      <c r="B17" s="98"/>
      <c r="C17" s="98"/>
      <c r="D17" s="98"/>
    </row>
    <row r="18" spans="1:5" x14ac:dyDescent="0.35">
      <c r="A18" t="s">
        <v>145</v>
      </c>
      <c r="B18" s="98">
        <v>7800</v>
      </c>
      <c r="C18" s="98"/>
      <c r="D18" s="11">
        <f>B18</f>
        <v>7800</v>
      </c>
    </row>
    <row r="19" spans="1:5" x14ac:dyDescent="0.35">
      <c r="A19" t="s">
        <v>146</v>
      </c>
      <c r="B19" s="98">
        <v>6500</v>
      </c>
      <c r="C19" s="98"/>
      <c r="D19" s="11">
        <f t="shared" ref="D19:D24" si="0">B19</f>
        <v>6500</v>
      </c>
    </row>
    <row r="20" spans="1:5" x14ac:dyDescent="0.35">
      <c r="A20" t="s">
        <v>13</v>
      </c>
      <c r="B20" s="98">
        <v>3400</v>
      </c>
      <c r="C20" s="98"/>
      <c r="D20" s="11">
        <f t="shared" si="0"/>
        <v>3400</v>
      </c>
    </row>
    <row r="21" spans="1:5" x14ac:dyDescent="0.35">
      <c r="A21" t="s">
        <v>2</v>
      </c>
      <c r="B21" s="98">
        <v>19000</v>
      </c>
      <c r="C21" s="98"/>
      <c r="D21" s="11">
        <f t="shared" si="0"/>
        <v>19000</v>
      </c>
    </row>
    <row r="22" spans="1:5" x14ac:dyDescent="0.35">
      <c r="A22" t="s">
        <v>148</v>
      </c>
      <c r="B22" s="98">
        <v>15000</v>
      </c>
      <c r="C22" s="98"/>
      <c r="D22" s="11">
        <f t="shared" si="0"/>
        <v>15000</v>
      </c>
    </row>
    <row r="23" spans="1:5" x14ac:dyDescent="0.35">
      <c r="A23" t="s">
        <v>149</v>
      </c>
      <c r="B23" s="98">
        <v>220000</v>
      </c>
      <c r="C23" s="98"/>
      <c r="D23" s="11">
        <f t="shared" si="0"/>
        <v>220000</v>
      </c>
    </row>
    <row r="24" spans="1:5" x14ac:dyDescent="0.35">
      <c r="A24" t="s">
        <v>150</v>
      </c>
      <c r="B24" s="103">
        <v>6000</v>
      </c>
      <c r="C24" s="98"/>
      <c r="D24" s="11">
        <f t="shared" si="0"/>
        <v>6000</v>
      </c>
    </row>
    <row r="25" spans="1:5" x14ac:dyDescent="0.35">
      <c r="B25" s="98"/>
      <c r="C25" s="98" t="s">
        <v>84</v>
      </c>
      <c r="D25" s="98"/>
    </row>
    <row r="26" spans="1:5" x14ac:dyDescent="0.35">
      <c r="A26" t="s">
        <v>253</v>
      </c>
      <c r="B26" s="98">
        <v>277700</v>
      </c>
      <c r="C26" s="98"/>
      <c r="D26" s="98"/>
    </row>
    <row r="27" spans="1:5" x14ac:dyDescent="0.35">
      <c r="A27" t="s">
        <v>242</v>
      </c>
      <c r="B27" s="11">
        <v>7772.1978021978011</v>
      </c>
      <c r="C27" s="98"/>
      <c r="D27" s="98"/>
      <c r="E27" s="34" t="s">
        <v>453</v>
      </c>
    </row>
    <row r="28" spans="1:5" x14ac:dyDescent="0.35">
      <c r="A28" t="s">
        <v>254</v>
      </c>
      <c r="B28" s="98"/>
      <c r="C28" s="98"/>
      <c r="D28" s="98">
        <v>269927.80219780217</v>
      </c>
    </row>
    <row r="29" spans="1:5" x14ac:dyDescent="0.35">
      <c r="D29" t="s">
        <v>5</v>
      </c>
    </row>
    <row r="30" spans="1:5" ht="15" thickBot="1" x14ac:dyDescent="0.4">
      <c r="A30" s="128" t="s">
        <v>249</v>
      </c>
      <c r="D30" s="104">
        <v>550002.37110670796</v>
      </c>
    </row>
    <row r="31" spans="1:5" ht="15" thickTop="1" x14ac:dyDescent="0.35">
      <c r="D31" s="98"/>
    </row>
    <row r="32" spans="1:5" x14ac:dyDescent="0.35">
      <c r="A32" s="128" t="s">
        <v>151</v>
      </c>
      <c r="D32" s="98"/>
    </row>
    <row r="33" spans="1:4" x14ac:dyDescent="0.35">
      <c r="A33" t="s">
        <v>152</v>
      </c>
      <c r="D33" s="11">
        <v>44838.317835905313</v>
      </c>
    </row>
    <row r="34" spans="1:4" x14ac:dyDescent="0.35">
      <c r="D34" s="98"/>
    </row>
    <row r="35" spans="1:4" x14ac:dyDescent="0.35">
      <c r="A35" s="128" t="s">
        <v>250</v>
      </c>
      <c r="D35" s="98">
        <v>44838.317835905313</v>
      </c>
    </row>
    <row r="36" spans="1:4" x14ac:dyDescent="0.35">
      <c r="D36" s="98"/>
    </row>
    <row r="37" spans="1:4" x14ac:dyDescent="0.35">
      <c r="A37" t="s">
        <v>153</v>
      </c>
      <c r="D37" s="98"/>
    </row>
    <row r="38" spans="1:4" x14ac:dyDescent="0.35">
      <c r="A38" t="s">
        <v>266</v>
      </c>
      <c r="D38" s="11">
        <v>19955.31999868905</v>
      </c>
    </row>
    <row r="39" spans="1:4" x14ac:dyDescent="0.35">
      <c r="A39" t="s">
        <v>267</v>
      </c>
      <c r="D39" s="11">
        <v>158250.83195619431</v>
      </c>
    </row>
    <row r="40" spans="1:4" x14ac:dyDescent="0.35">
      <c r="D40" s="98"/>
    </row>
    <row r="41" spans="1:4" x14ac:dyDescent="0.35">
      <c r="A41" s="128" t="s">
        <v>268</v>
      </c>
      <c r="D41" s="103">
        <v>178206.15195488336</v>
      </c>
    </row>
    <row r="42" spans="1:4" x14ac:dyDescent="0.35">
      <c r="D42" s="98"/>
    </row>
    <row r="43" spans="1:4" ht="15" thickBot="1" x14ac:dyDescent="0.4">
      <c r="A43" s="128" t="s">
        <v>251</v>
      </c>
      <c r="D43" s="104">
        <v>223044.46979078866</v>
      </c>
    </row>
    <row r="44" spans="1:4" ht="15" thickTop="1" x14ac:dyDescent="0.35">
      <c r="D44" s="98"/>
    </row>
    <row r="45" spans="1:4" x14ac:dyDescent="0.35">
      <c r="A45" s="128" t="s">
        <v>154</v>
      </c>
      <c r="D45" s="98"/>
    </row>
    <row r="46" spans="1:4" x14ac:dyDescent="0.35">
      <c r="A46" t="s">
        <v>269</v>
      </c>
      <c r="D46" s="11">
        <v>133600</v>
      </c>
    </row>
    <row r="47" spans="1:4" x14ac:dyDescent="0.35">
      <c r="A47" t="s">
        <v>270</v>
      </c>
      <c r="D47" s="11">
        <v>135000</v>
      </c>
    </row>
    <row r="48" spans="1:4" x14ac:dyDescent="0.35">
      <c r="A48" t="s">
        <v>155</v>
      </c>
      <c r="D48" s="11">
        <v>328357.90131591918</v>
      </c>
    </row>
    <row r="49" spans="1:18" x14ac:dyDescent="0.35">
      <c r="D49" s="98"/>
    </row>
    <row r="50" spans="1:18" x14ac:dyDescent="0.35">
      <c r="A50" s="128" t="s">
        <v>252</v>
      </c>
      <c r="D50" s="98">
        <v>326957.90131591918</v>
      </c>
    </row>
    <row r="51" spans="1:18" x14ac:dyDescent="0.35">
      <c r="D51" s="98"/>
    </row>
    <row r="52" spans="1:18" ht="15" thickBot="1" x14ac:dyDescent="0.4">
      <c r="A52" s="128" t="s">
        <v>271</v>
      </c>
      <c r="D52" s="104">
        <v>550002.37110670784</v>
      </c>
    </row>
    <row r="53" spans="1:18" ht="15" thickTop="1" x14ac:dyDescent="0.35">
      <c r="D53" s="98"/>
    </row>
    <row r="55" spans="1:18" x14ac:dyDescent="0.35">
      <c r="A55" s="13" t="s">
        <v>390</v>
      </c>
      <c r="F55" s="34" t="s">
        <v>396</v>
      </c>
    </row>
    <row r="56" spans="1:18" ht="15" thickBot="1" x14ac:dyDescent="0.4"/>
    <row r="57" spans="1:18" ht="15" thickBot="1" x14ac:dyDescent="0.4">
      <c r="A57" t="s">
        <v>5</v>
      </c>
      <c r="B57" t="s">
        <v>208</v>
      </c>
      <c r="D57" s="10">
        <f>'Step 1 - Assumptions'!H38</f>
        <v>751.59999999999991</v>
      </c>
      <c r="E57" t="s">
        <v>209</v>
      </c>
      <c r="G57" s="89">
        <f>'Step 1 - Assumptions'!H44</f>
        <v>0</v>
      </c>
      <c r="H57" t="s">
        <v>210</v>
      </c>
      <c r="J57" s="89">
        <v>0</v>
      </c>
      <c r="K57" t="s">
        <v>211</v>
      </c>
      <c r="M57" s="89">
        <v>0</v>
      </c>
      <c r="N57" t="s">
        <v>212</v>
      </c>
      <c r="P57" s="89">
        <v>0</v>
      </c>
      <c r="Q57" s="91" t="s">
        <v>213</v>
      </c>
      <c r="R57" s="93" t="s">
        <v>227</v>
      </c>
    </row>
    <row r="58" spans="1:18" ht="16" thickBot="1" x14ac:dyDescent="0.4">
      <c r="A58" s="129" t="s">
        <v>195</v>
      </c>
      <c r="B58" s="82" t="s">
        <v>196</v>
      </c>
      <c r="C58" s="82" t="s">
        <v>197</v>
      </c>
      <c r="D58" s="84" t="s">
        <v>198</v>
      </c>
      <c r="E58" s="82" t="s">
        <v>196</v>
      </c>
      <c r="F58" s="82" t="s">
        <v>197</v>
      </c>
      <c r="G58" s="84" t="s">
        <v>198</v>
      </c>
      <c r="H58" s="82" t="s">
        <v>196</v>
      </c>
      <c r="I58" s="82" t="s">
        <v>197</v>
      </c>
      <c r="J58" s="84" t="s">
        <v>198</v>
      </c>
      <c r="K58" s="82" t="s">
        <v>196</v>
      </c>
      <c r="L58" s="82" t="s">
        <v>197</v>
      </c>
      <c r="M58" s="84" t="s">
        <v>198</v>
      </c>
      <c r="N58" s="82" t="s">
        <v>196</v>
      </c>
      <c r="O58" s="82" t="s">
        <v>197</v>
      </c>
      <c r="P58" s="82" t="s">
        <v>198</v>
      </c>
      <c r="Q58" s="92" t="s">
        <v>105</v>
      </c>
      <c r="R58" s="43" t="s">
        <v>228</v>
      </c>
    </row>
    <row r="59" spans="1:18" ht="15" thickBot="1" x14ac:dyDescent="0.4">
      <c r="A59" s="3" t="s">
        <v>214</v>
      </c>
      <c r="B59" s="79" t="s">
        <v>394</v>
      </c>
      <c r="C59" s="133">
        <f>C13</f>
        <v>135</v>
      </c>
      <c r="D59" s="85">
        <f>D13</f>
        <v>99900</v>
      </c>
      <c r="E59" s="90" t="str">
        <f>B59</f>
        <v>January 1st</v>
      </c>
      <c r="F59" s="3">
        <v>0</v>
      </c>
      <c r="G59" s="85">
        <v>0</v>
      </c>
      <c r="H59" s="90" t="str">
        <f>B59</f>
        <v>January 1st</v>
      </c>
      <c r="I59" s="3">
        <v>0</v>
      </c>
      <c r="J59" s="85">
        <v>0</v>
      </c>
      <c r="K59" s="90" t="str">
        <f>B59</f>
        <v>January 1st</v>
      </c>
      <c r="L59" s="3">
        <v>0</v>
      </c>
      <c r="M59" s="87">
        <v>0</v>
      </c>
      <c r="N59" s="90" t="str">
        <f>B59</f>
        <v>January 1st</v>
      </c>
      <c r="O59" s="3">
        <v>0</v>
      </c>
      <c r="P59" s="88">
        <v>0</v>
      </c>
      <c r="Q59" s="32">
        <f>D59+G59+J59+M59+P59</f>
        <v>99900</v>
      </c>
      <c r="R59" s="42">
        <f>C59+F59+I59+L59+O59</f>
        <v>135</v>
      </c>
    </row>
    <row r="60" spans="1:18" ht="15" thickBot="1" x14ac:dyDescent="0.4">
      <c r="A60" s="3" t="s">
        <v>215</v>
      </c>
      <c r="B60" s="79" t="s">
        <v>189</v>
      </c>
      <c r="C60" s="3">
        <v>120</v>
      </c>
      <c r="D60" s="85">
        <f>C60*$D$57</f>
        <v>90191.999999999985</v>
      </c>
      <c r="E60" s="90" t="str">
        <f>B60</f>
        <v>January</v>
      </c>
      <c r="F60" s="3">
        <v>0</v>
      </c>
      <c r="G60" s="134">
        <f>F60*$G$57</f>
        <v>0</v>
      </c>
      <c r="H60" s="90" t="str">
        <f>B60</f>
        <v>January</v>
      </c>
      <c r="I60" s="3">
        <v>0</v>
      </c>
      <c r="J60" s="85">
        <f>I60*$J$57</f>
        <v>0</v>
      </c>
      <c r="K60" s="90" t="str">
        <f>B60</f>
        <v>January</v>
      </c>
      <c r="L60" s="3"/>
      <c r="M60" s="87"/>
      <c r="N60" s="90" t="str">
        <f>B60</f>
        <v>January</v>
      </c>
      <c r="O60" s="3"/>
      <c r="P60" s="88"/>
      <c r="Q60" s="32">
        <f>D60+G60+J60+M60+P60</f>
        <v>90191.999999999985</v>
      </c>
    </row>
    <row r="61" spans="1:18" ht="15" thickBot="1" x14ac:dyDescent="0.4">
      <c r="A61" s="3" t="s">
        <v>216</v>
      </c>
      <c r="B61" s="79" t="s">
        <v>189</v>
      </c>
      <c r="C61" s="5">
        <f>'Step 3 - Revenues'!B9</f>
        <v>156</v>
      </c>
      <c r="D61" s="85">
        <f>C61*$D$57</f>
        <v>117249.59999999999</v>
      </c>
      <c r="E61" s="90" t="str">
        <f>B61</f>
        <v>January</v>
      </c>
      <c r="F61" s="5">
        <f>'Step 3 - Revenues'!B15</f>
        <v>0</v>
      </c>
      <c r="G61" s="134">
        <f>F61*$G$57</f>
        <v>0</v>
      </c>
      <c r="H61" s="90" t="str">
        <f>B61</f>
        <v>January</v>
      </c>
      <c r="I61" s="5">
        <f>'Step 3 - Revenues'!B21</f>
        <v>0</v>
      </c>
      <c r="J61" s="85">
        <f>I61*$J$57</f>
        <v>0</v>
      </c>
      <c r="K61" s="90" t="str">
        <f>B61</f>
        <v>January</v>
      </c>
      <c r="L61" s="5">
        <f>'Step 3 - Revenues'!B27</f>
        <v>0</v>
      </c>
      <c r="M61" s="87"/>
      <c r="N61" s="90" t="str">
        <f>B61</f>
        <v>January</v>
      </c>
      <c r="O61" s="5">
        <f>'Step 3 - Revenues'!B33</f>
        <v>0</v>
      </c>
      <c r="P61" s="88"/>
      <c r="Q61" s="32">
        <f t="shared" ref="Q61" si="1">D61+G61+J61+M61+P61</f>
        <v>117249.59999999999</v>
      </c>
    </row>
    <row r="62" spans="1:18" ht="15" thickBot="1" x14ac:dyDescent="0.4">
      <c r="A62" s="80" t="s">
        <v>217</v>
      </c>
      <c r="B62" s="79"/>
      <c r="C62" s="5">
        <f>C59+C60-C61</f>
        <v>99</v>
      </c>
      <c r="D62" s="85">
        <f>D59+D60-D61</f>
        <v>72842.400000000009</v>
      </c>
      <c r="E62" s="83"/>
      <c r="F62" s="5">
        <f>F59+F60-F61</f>
        <v>0</v>
      </c>
      <c r="G62" s="85">
        <f>G59+G60-G61</f>
        <v>0</v>
      </c>
      <c r="H62" s="83"/>
      <c r="I62" s="5">
        <f>I59+I60-I61</f>
        <v>0</v>
      </c>
      <c r="J62" s="85">
        <f>J59+J60-J61</f>
        <v>0</v>
      </c>
      <c r="K62" s="83"/>
      <c r="L62" s="5">
        <f>L59+L60-L61</f>
        <v>0</v>
      </c>
      <c r="M62" s="85">
        <f>M59+M60-M61</f>
        <v>0</v>
      </c>
      <c r="N62" s="83"/>
      <c r="O62" s="5">
        <f>O59+O60-O61</f>
        <v>0</v>
      </c>
      <c r="P62" s="85">
        <f>P59+P60-P61</f>
        <v>0</v>
      </c>
      <c r="Q62" s="32">
        <f>D62+G62+J62+M62+P62</f>
        <v>72842.400000000009</v>
      </c>
      <c r="R62" s="42">
        <f>C62+F62+I62+L62+O62</f>
        <v>99</v>
      </c>
    </row>
    <row r="63" spans="1:18" ht="15" thickBot="1" x14ac:dyDescent="0.4">
      <c r="A63" s="3" t="s">
        <v>215</v>
      </c>
      <c r="B63" s="79" t="s">
        <v>190</v>
      </c>
      <c r="C63" s="133">
        <v>120</v>
      </c>
      <c r="D63" s="85">
        <f t="shared" ref="D63:D94" si="2">C63*$D$57</f>
        <v>90191.999999999985</v>
      </c>
      <c r="E63" s="90" t="str">
        <f t="shared" ref="E63:E94" si="3">B63</f>
        <v>February</v>
      </c>
      <c r="F63" s="133"/>
      <c r="G63" s="85">
        <f t="shared" ref="G63:G64" si="4">F63*$D$57</f>
        <v>0</v>
      </c>
      <c r="H63" s="90" t="str">
        <f>E63</f>
        <v>February</v>
      </c>
      <c r="I63" s="3"/>
      <c r="J63" s="85"/>
      <c r="K63" s="90" t="str">
        <f t="shared" ref="K63:K64" si="5">H63</f>
        <v>February</v>
      </c>
      <c r="L63" s="3"/>
      <c r="M63" s="87"/>
      <c r="N63" s="90" t="str">
        <f t="shared" ref="N63:N64" si="6">B63</f>
        <v>February</v>
      </c>
      <c r="O63" s="3"/>
      <c r="P63" s="88"/>
      <c r="Q63" s="32">
        <f t="shared" ref="Q63:Q95" si="7">D63+G63+J63+M63+P63</f>
        <v>90191.999999999985</v>
      </c>
    </row>
    <row r="64" spans="1:18" ht="15" thickBot="1" x14ac:dyDescent="0.4">
      <c r="A64" s="3" t="s">
        <v>229</v>
      </c>
      <c r="B64" s="79" t="s">
        <v>190</v>
      </c>
      <c r="C64" s="5">
        <f>'Step 3 - Revenues'!C9</f>
        <v>160</v>
      </c>
      <c r="D64" s="85">
        <f t="shared" si="2"/>
        <v>120255.99999999999</v>
      </c>
      <c r="E64" s="90" t="str">
        <f t="shared" si="3"/>
        <v>February</v>
      </c>
      <c r="F64" s="5"/>
      <c r="G64" s="85">
        <f t="shared" si="4"/>
        <v>0</v>
      </c>
      <c r="H64" s="90" t="str">
        <f>E64</f>
        <v>February</v>
      </c>
      <c r="I64" s="3"/>
      <c r="J64" s="85"/>
      <c r="K64" s="90" t="str">
        <f t="shared" si="5"/>
        <v>February</v>
      </c>
      <c r="L64" s="3"/>
      <c r="M64" s="87"/>
      <c r="N64" s="90" t="str">
        <f t="shared" si="6"/>
        <v>February</v>
      </c>
      <c r="O64" s="3"/>
      <c r="P64" s="88"/>
      <c r="Q64" s="32">
        <f t="shared" si="7"/>
        <v>120255.99999999999</v>
      </c>
    </row>
    <row r="65" spans="1:18" ht="15" thickBot="1" x14ac:dyDescent="0.4">
      <c r="A65" s="80" t="s">
        <v>218</v>
      </c>
      <c r="B65" s="79"/>
      <c r="C65" s="5">
        <f>C62+C63-C64</f>
        <v>59</v>
      </c>
      <c r="D65" s="85">
        <f>D62+D63-D64</f>
        <v>42778.400000000009</v>
      </c>
      <c r="E65" s="83"/>
      <c r="F65" s="5">
        <f>F62+F63-F64</f>
        <v>0</v>
      </c>
      <c r="G65" s="85">
        <f>G62+G63-G64</f>
        <v>0</v>
      </c>
      <c r="H65" s="83"/>
      <c r="I65" s="5">
        <f>I62+I63-I64</f>
        <v>0</v>
      </c>
      <c r="J65" s="85">
        <f>J62+J63-J64</f>
        <v>0</v>
      </c>
      <c r="K65" s="83"/>
      <c r="L65" s="5">
        <f>L62+L63-L64</f>
        <v>0</v>
      </c>
      <c r="M65" s="85">
        <f>M62+M63-M64</f>
        <v>0</v>
      </c>
      <c r="N65" s="83"/>
      <c r="O65" s="5">
        <f>O62+O63-O64</f>
        <v>0</v>
      </c>
      <c r="P65" s="85">
        <f>P62+P63-P64</f>
        <v>0</v>
      </c>
      <c r="Q65" s="32">
        <f t="shared" si="7"/>
        <v>42778.400000000009</v>
      </c>
      <c r="R65" s="42">
        <f>C65+F65+I65+L65+O65</f>
        <v>59</v>
      </c>
    </row>
    <row r="66" spans="1:18" ht="15" thickBot="1" x14ac:dyDescent="0.4">
      <c r="A66" s="3" t="s">
        <v>215</v>
      </c>
      <c r="B66" s="79" t="s">
        <v>191</v>
      </c>
      <c r="C66" s="133">
        <v>170</v>
      </c>
      <c r="D66" s="85">
        <f t="shared" si="2"/>
        <v>127771.99999999999</v>
      </c>
      <c r="E66" s="90" t="str">
        <f t="shared" si="3"/>
        <v>March</v>
      </c>
      <c r="F66" s="3"/>
      <c r="G66" s="85"/>
      <c r="H66" s="90" t="str">
        <f>E66</f>
        <v>March</v>
      </c>
      <c r="I66" s="3"/>
      <c r="J66" s="85"/>
      <c r="K66" s="90" t="str">
        <f t="shared" ref="K66:K67" si="8">H66</f>
        <v>March</v>
      </c>
      <c r="L66" s="3"/>
      <c r="M66" s="87"/>
      <c r="N66" s="90" t="str">
        <f>B66</f>
        <v>March</v>
      </c>
      <c r="O66" s="3"/>
      <c r="P66" s="88"/>
      <c r="Q66" s="32">
        <f t="shared" si="7"/>
        <v>127771.99999999999</v>
      </c>
    </row>
    <row r="67" spans="1:18" ht="15" thickBot="1" x14ac:dyDescent="0.4">
      <c r="A67" s="3" t="s">
        <v>230</v>
      </c>
      <c r="B67" s="79" t="s">
        <v>191</v>
      </c>
      <c r="C67" s="5">
        <f>'Step 3 - Revenues'!D9</f>
        <v>170</v>
      </c>
      <c r="D67" s="85">
        <f t="shared" si="2"/>
        <v>127771.99999999999</v>
      </c>
      <c r="E67" s="90" t="str">
        <f t="shared" si="3"/>
        <v>March</v>
      </c>
      <c r="F67" s="5"/>
      <c r="G67" s="134"/>
      <c r="H67" s="90" t="str">
        <f>E67</f>
        <v>March</v>
      </c>
      <c r="I67" s="3"/>
      <c r="J67" s="85"/>
      <c r="K67" s="90" t="str">
        <f t="shared" si="8"/>
        <v>March</v>
      </c>
      <c r="L67" s="3"/>
      <c r="M67" s="87"/>
      <c r="N67" s="90" t="str">
        <f t="shared" ref="N67" si="9">B67</f>
        <v>March</v>
      </c>
      <c r="O67" s="3"/>
      <c r="P67" s="88"/>
      <c r="Q67" s="32">
        <f t="shared" si="7"/>
        <v>127771.99999999999</v>
      </c>
    </row>
    <row r="68" spans="1:18" ht="15" thickBot="1" x14ac:dyDescent="0.4">
      <c r="A68" s="80" t="s">
        <v>225</v>
      </c>
      <c r="B68" s="79"/>
      <c r="C68" s="5">
        <f>C65+C66-C67</f>
        <v>59</v>
      </c>
      <c r="D68" s="85">
        <f>D65+D66-D67</f>
        <v>42778.400000000009</v>
      </c>
      <c r="E68" s="90"/>
      <c r="F68" s="5">
        <f>F65+F66-F67</f>
        <v>0</v>
      </c>
      <c r="G68" s="85">
        <f>G65+G66-G67</f>
        <v>0</v>
      </c>
      <c r="H68" s="90"/>
      <c r="I68" s="5">
        <f>I65+I66-I67</f>
        <v>0</v>
      </c>
      <c r="J68" s="85">
        <f>J65+J66-J67</f>
        <v>0</v>
      </c>
      <c r="K68" s="90"/>
      <c r="L68" s="5">
        <f>L65+L66-L67</f>
        <v>0</v>
      </c>
      <c r="M68" s="85">
        <f>M65+M66-M67</f>
        <v>0</v>
      </c>
      <c r="N68" s="90"/>
      <c r="O68" s="5">
        <f>O65+O66-O67</f>
        <v>0</v>
      </c>
      <c r="P68" s="85">
        <f>P65+P66-P67</f>
        <v>0</v>
      </c>
      <c r="Q68" s="32">
        <f t="shared" si="7"/>
        <v>42778.400000000009</v>
      </c>
      <c r="R68" s="42">
        <f>C68+F68+I68+L68+O68</f>
        <v>59</v>
      </c>
    </row>
    <row r="69" spans="1:18" ht="15" thickBot="1" x14ac:dyDescent="0.4">
      <c r="A69" s="3" t="s">
        <v>215</v>
      </c>
      <c r="B69" s="79" t="s">
        <v>193</v>
      </c>
      <c r="C69" s="3">
        <v>160</v>
      </c>
      <c r="D69" s="85">
        <f t="shared" si="2"/>
        <v>120255.99999999999</v>
      </c>
      <c r="E69" s="90" t="str">
        <f t="shared" si="3"/>
        <v>April</v>
      </c>
      <c r="F69" s="3"/>
      <c r="G69" s="134"/>
      <c r="H69" s="90" t="str">
        <f>E69</f>
        <v>April</v>
      </c>
      <c r="I69" s="3"/>
      <c r="J69" s="85"/>
      <c r="K69" s="90" t="str">
        <f t="shared" ref="K69:K70" si="10">H69</f>
        <v>April</v>
      </c>
      <c r="L69" s="3"/>
      <c r="M69" s="87"/>
      <c r="N69" s="90" t="str">
        <f>B69</f>
        <v>April</v>
      </c>
      <c r="O69" s="3"/>
      <c r="P69" s="88"/>
      <c r="Q69" s="32">
        <f t="shared" si="7"/>
        <v>120255.99999999999</v>
      </c>
    </row>
    <row r="70" spans="1:18" ht="15" thickBot="1" x14ac:dyDescent="0.4">
      <c r="A70" s="3" t="s">
        <v>219</v>
      </c>
      <c r="B70" s="79" t="s">
        <v>193</v>
      </c>
      <c r="C70" s="5">
        <f>'Step 3 - Revenues'!E9</f>
        <v>175</v>
      </c>
      <c r="D70" s="85">
        <f t="shared" si="2"/>
        <v>131529.99999999997</v>
      </c>
      <c r="E70" s="90" t="str">
        <f t="shared" si="3"/>
        <v>April</v>
      </c>
      <c r="F70" s="5"/>
      <c r="G70" s="134"/>
      <c r="H70" s="90" t="str">
        <f>E70</f>
        <v>April</v>
      </c>
      <c r="I70" s="3"/>
      <c r="J70" s="85"/>
      <c r="K70" s="90" t="str">
        <f t="shared" si="10"/>
        <v>April</v>
      </c>
      <c r="L70" s="3"/>
      <c r="M70" s="87"/>
      <c r="N70" s="90" t="str">
        <f t="shared" ref="N70" si="11">B70</f>
        <v>April</v>
      </c>
      <c r="O70" s="3"/>
      <c r="P70" s="88"/>
      <c r="Q70" s="32">
        <f t="shared" si="7"/>
        <v>131529.99999999997</v>
      </c>
    </row>
    <row r="71" spans="1:18" ht="15" thickBot="1" x14ac:dyDescent="0.4">
      <c r="A71" s="80" t="s">
        <v>398</v>
      </c>
      <c r="B71" s="79"/>
      <c r="C71" s="5">
        <f>C68+C69-C70</f>
        <v>44</v>
      </c>
      <c r="D71" s="85">
        <f>D68+D69-D70</f>
        <v>31504.400000000023</v>
      </c>
      <c r="E71" s="90"/>
      <c r="F71" s="5">
        <f>F68+F69-F70</f>
        <v>0</v>
      </c>
      <c r="G71" s="85">
        <f>G68+G69-G70</f>
        <v>0</v>
      </c>
      <c r="H71" s="90"/>
      <c r="I71" s="5">
        <f>I68+I69-I70</f>
        <v>0</v>
      </c>
      <c r="J71" s="85">
        <f>J68+J69-J70</f>
        <v>0</v>
      </c>
      <c r="K71" s="83"/>
      <c r="L71" s="5">
        <f>L68+L69-L70</f>
        <v>0</v>
      </c>
      <c r="M71" s="85">
        <f>M68+M69-M70</f>
        <v>0</v>
      </c>
      <c r="N71" s="83"/>
      <c r="O71" s="5">
        <f>O68+O69-O70</f>
        <v>0</v>
      </c>
      <c r="P71" s="85">
        <f>P68+P69-P70</f>
        <v>0</v>
      </c>
      <c r="Q71" s="32">
        <f t="shared" si="7"/>
        <v>31504.400000000023</v>
      </c>
      <c r="R71" s="42">
        <f>C71+F71+I71+L71+O71</f>
        <v>44</v>
      </c>
    </row>
    <row r="72" spans="1:18" ht="15" thickBot="1" x14ac:dyDescent="0.4">
      <c r="A72" s="3" t="s">
        <v>215</v>
      </c>
      <c r="B72" s="79" t="s">
        <v>43</v>
      </c>
      <c r="C72" s="3">
        <v>180</v>
      </c>
      <c r="D72" s="85">
        <f t="shared" si="2"/>
        <v>135287.99999999997</v>
      </c>
      <c r="E72" s="90" t="str">
        <f t="shared" si="3"/>
        <v>May</v>
      </c>
      <c r="F72" s="3"/>
      <c r="G72" s="134"/>
      <c r="H72" s="90" t="str">
        <f>E72</f>
        <v>May</v>
      </c>
      <c r="I72" s="3"/>
      <c r="J72" s="85"/>
      <c r="K72" s="90" t="str">
        <f t="shared" ref="K72:K73" si="12">H72</f>
        <v>May</v>
      </c>
      <c r="L72" s="3"/>
      <c r="M72" s="87"/>
      <c r="N72" s="90" t="str">
        <f>B72</f>
        <v>May</v>
      </c>
      <c r="O72" s="3"/>
      <c r="P72" s="88"/>
      <c r="Q72" s="32">
        <f t="shared" si="7"/>
        <v>135287.99999999997</v>
      </c>
    </row>
    <row r="73" spans="1:18" ht="15" thickBot="1" x14ac:dyDescent="0.4">
      <c r="A73" s="3" t="s">
        <v>226</v>
      </c>
      <c r="B73" s="79" t="s">
        <v>43</v>
      </c>
      <c r="C73" s="5">
        <f>'Step 3 - Revenues'!F9</f>
        <v>185</v>
      </c>
      <c r="D73" s="85">
        <f t="shared" si="2"/>
        <v>139045.99999999997</v>
      </c>
      <c r="E73" s="90" t="str">
        <f t="shared" si="3"/>
        <v>May</v>
      </c>
      <c r="F73" s="5"/>
      <c r="G73" s="134"/>
      <c r="H73" s="90" t="str">
        <f>E73</f>
        <v>May</v>
      </c>
      <c r="I73" s="3"/>
      <c r="J73" s="85"/>
      <c r="K73" s="90" t="str">
        <f t="shared" si="12"/>
        <v>May</v>
      </c>
      <c r="L73" s="3"/>
      <c r="M73" s="87"/>
      <c r="N73" s="90" t="str">
        <f t="shared" ref="N73" si="13">B73</f>
        <v>May</v>
      </c>
      <c r="O73" s="3"/>
      <c r="P73" s="88"/>
      <c r="Q73" s="32">
        <f t="shared" si="7"/>
        <v>139045.99999999997</v>
      </c>
    </row>
    <row r="74" spans="1:18" ht="15" thickBot="1" x14ac:dyDescent="0.4">
      <c r="A74" s="80" t="s">
        <v>399</v>
      </c>
      <c r="B74" s="79"/>
      <c r="C74" s="5">
        <f>C71+C72-C73</f>
        <v>39</v>
      </c>
      <c r="D74" s="85">
        <f>D71+D72-D73</f>
        <v>27746.400000000023</v>
      </c>
      <c r="E74" s="90"/>
      <c r="F74" s="5">
        <f>F71+F72-F73</f>
        <v>0</v>
      </c>
      <c r="G74" s="85">
        <f>G71+G72-G73</f>
        <v>0</v>
      </c>
      <c r="H74" s="90"/>
      <c r="I74" s="5">
        <f>I71+I72-I73</f>
        <v>0</v>
      </c>
      <c r="J74" s="85">
        <f>J71+J72-J73</f>
        <v>0</v>
      </c>
      <c r="K74" s="90"/>
      <c r="L74" s="5">
        <f>L71+L72-L73</f>
        <v>0</v>
      </c>
      <c r="M74" s="85">
        <f>M71+M72-M73</f>
        <v>0</v>
      </c>
      <c r="N74" s="90"/>
      <c r="O74" s="5">
        <f>O71+O72-O73</f>
        <v>0</v>
      </c>
      <c r="P74" s="85">
        <f>P71+P72-P73</f>
        <v>0</v>
      </c>
      <c r="Q74" s="32">
        <f t="shared" si="7"/>
        <v>27746.400000000023</v>
      </c>
      <c r="R74" s="42">
        <f>C74+F74+I74+L74+O74</f>
        <v>39</v>
      </c>
    </row>
    <row r="75" spans="1:18" ht="15" thickBot="1" x14ac:dyDescent="0.4">
      <c r="A75" s="3" t="s">
        <v>215</v>
      </c>
      <c r="B75" s="79" t="s">
        <v>192</v>
      </c>
      <c r="C75" s="5">
        <v>200</v>
      </c>
      <c r="D75" s="85">
        <f t="shared" si="2"/>
        <v>150319.99999999997</v>
      </c>
      <c r="E75" s="90" t="str">
        <f t="shared" si="3"/>
        <v>June</v>
      </c>
      <c r="F75" s="5"/>
      <c r="G75" s="134"/>
      <c r="H75" s="90" t="str">
        <f>E75</f>
        <v>June</v>
      </c>
      <c r="I75" s="3"/>
      <c r="J75" s="85"/>
      <c r="K75" s="90" t="str">
        <f t="shared" ref="K75:K76" si="14">H75</f>
        <v>June</v>
      </c>
      <c r="L75" s="3"/>
      <c r="M75" s="87"/>
      <c r="N75" s="90" t="str">
        <f>B75</f>
        <v>June</v>
      </c>
      <c r="O75" s="3"/>
      <c r="P75" s="88"/>
      <c r="Q75" s="32">
        <f t="shared" si="7"/>
        <v>150319.99999999997</v>
      </c>
    </row>
    <row r="76" spans="1:18" ht="15" thickBot="1" x14ac:dyDescent="0.4">
      <c r="A76" s="3" t="s">
        <v>199</v>
      </c>
      <c r="B76" s="79" t="s">
        <v>192</v>
      </c>
      <c r="C76" s="5">
        <f>'Step 3 - Revenues'!G9</f>
        <v>190</v>
      </c>
      <c r="D76" s="85">
        <f t="shared" si="2"/>
        <v>142803.99999999997</v>
      </c>
      <c r="E76" s="90" t="str">
        <f t="shared" si="3"/>
        <v>June</v>
      </c>
      <c r="F76" s="5"/>
      <c r="G76" s="85"/>
      <c r="H76" s="90" t="str">
        <f>E76</f>
        <v>June</v>
      </c>
      <c r="I76" s="5"/>
      <c r="J76" s="85"/>
      <c r="K76" s="90" t="str">
        <f t="shared" si="14"/>
        <v>June</v>
      </c>
      <c r="L76" s="3"/>
      <c r="M76" s="87"/>
      <c r="N76" s="90" t="str">
        <f t="shared" ref="N76" si="15">B76</f>
        <v>June</v>
      </c>
      <c r="O76" s="3"/>
      <c r="P76" s="88"/>
      <c r="Q76" s="32">
        <f t="shared" si="7"/>
        <v>142803.99999999997</v>
      </c>
    </row>
    <row r="77" spans="1:18" ht="15" thickBot="1" x14ac:dyDescent="0.4">
      <c r="A77" s="80" t="s">
        <v>423</v>
      </c>
      <c r="B77" s="79"/>
      <c r="C77" s="5">
        <f>C74+C75-C76</f>
        <v>49</v>
      </c>
      <c r="D77" s="85">
        <f>D74+D75-D76</f>
        <v>35262.400000000023</v>
      </c>
      <c r="E77" s="90"/>
      <c r="F77" s="5">
        <f>F74+F75-F76</f>
        <v>0</v>
      </c>
      <c r="G77" s="85">
        <f>G74+G75-G76</f>
        <v>0</v>
      </c>
      <c r="H77" s="90"/>
      <c r="I77" s="5">
        <f>I74+I75-I76</f>
        <v>0</v>
      </c>
      <c r="J77" s="85">
        <f>J74+J75-J76</f>
        <v>0</v>
      </c>
      <c r="K77" s="83"/>
      <c r="L77" s="5">
        <f>L74+L75-L76</f>
        <v>0</v>
      </c>
      <c r="M77" s="85">
        <f>M74+M75-M76</f>
        <v>0</v>
      </c>
      <c r="N77" s="83"/>
      <c r="O77" s="5">
        <f>O74+O75-O76</f>
        <v>0</v>
      </c>
      <c r="P77" s="85">
        <f>P74+P75-P76</f>
        <v>0</v>
      </c>
      <c r="Q77" s="32">
        <f t="shared" si="7"/>
        <v>35262.400000000023</v>
      </c>
      <c r="R77" s="42">
        <f>C77+F77+I77+L77+O77</f>
        <v>49</v>
      </c>
    </row>
    <row r="78" spans="1:18" ht="15" thickBot="1" x14ac:dyDescent="0.4">
      <c r="A78" s="3" t="s">
        <v>215</v>
      </c>
      <c r="B78" s="79" t="s">
        <v>202</v>
      </c>
      <c r="C78" s="5">
        <v>210</v>
      </c>
      <c r="D78" s="85">
        <f t="shared" si="2"/>
        <v>157835.99999999997</v>
      </c>
      <c r="E78" s="90" t="str">
        <f t="shared" si="3"/>
        <v>July</v>
      </c>
      <c r="F78" s="5"/>
      <c r="G78" s="134"/>
      <c r="H78" s="90" t="str">
        <f>E78</f>
        <v>July</v>
      </c>
      <c r="I78" s="3"/>
      <c r="J78" s="85"/>
      <c r="K78" s="90" t="str">
        <f t="shared" ref="K78:K79" si="16">H78</f>
        <v>July</v>
      </c>
      <c r="L78" s="3"/>
      <c r="M78" s="87"/>
      <c r="N78" s="90" t="str">
        <f>B78</f>
        <v>July</v>
      </c>
      <c r="O78" s="3"/>
      <c r="P78" s="88"/>
      <c r="Q78" s="32">
        <f t="shared" si="7"/>
        <v>157835.99999999997</v>
      </c>
    </row>
    <row r="79" spans="1:18" ht="15" thickBot="1" x14ac:dyDescent="0.4">
      <c r="A79" s="3" t="s">
        <v>200</v>
      </c>
      <c r="B79" s="79" t="s">
        <v>202</v>
      </c>
      <c r="C79" s="133">
        <f>'Step 3 - Revenues'!H9</f>
        <v>205</v>
      </c>
      <c r="D79" s="85">
        <f t="shared" si="2"/>
        <v>154077.99999999997</v>
      </c>
      <c r="E79" s="90" t="str">
        <f t="shared" si="3"/>
        <v>July</v>
      </c>
      <c r="F79" s="3"/>
      <c r="G79" s="85"/>
      <c r="H79" s="90" t="str">
        <f>E79</f>
        <v>July</v>
      </c>
      <c r="I79" s="3"/>
      <c r="J79" s="85"/>
      <c r="K79" s="90" t="str">
        <f t="shared" si="16"/>
        <v>July</v>
      </c>
      <c r="L79" s="3"/>
      <c r="M79" s="87"/>
      <c r="N79" s="90" t="str">
        <f t="shared" ref="N79" si="17">B79</f>
        <v>July</v>
      </c>
      <c r="O79" s="3"/>
      <c r="P79" s="88"/>
      <c r="Q79" s="32">
        <f t="shared" si="7"/>
        <v>154077.99999999997</v>
      </c>
    </row>
    <row r="80" spans="1:18" ht="15" thickBot="1" x14ac:dyDescent="0.4">
      <c r="A80" s="80" t="s">
        <v>424</v>
      </c>
      <c r="B80" s="79"/>
      <c r="C80" s="5">
        <f>C77+C78-C79</f>
        <v>54</v>
      </c>
      <c r="D80" s="85">
        <f>D77+D78-D79</f>
        <v>39020.400000000023</v>
      </c>
      <c r="E80" s="90"/>
      <c r="F80" s="5">
        <f>F77+F78-F79</f>
        <v>0</v>
      </c>
      <c r="G80" s="85">
        <f>G77+G78-G79</f>
        <v>0</v>
      </c>
      <c r="H80" s="90"/>
      <c r="I80" s="5">
        <f>I77+I78-I79</f>
        <v>0</v>
      </c>
      <c r="J80" s="85">
        <f>J77+J78-J79</f>
        <v>0</v>
      </c>
      <c r="K80" s="83"/>
      <c r="L80" s="5">
        <f>L77+L78-L79</f>
        <v>0</v>
      </c>
      <c r="M80" s="85">
        <f>M77+M78-M79</f>
        <v>0</v>
      </c>
      <c r="N80" s="83"/>
      <c r="O80" s="5">
        <f>O77+O78-O79</f>
        <v>0</v>
      </c>
      <c r="P80" s="85">
        <f>P77+P78-P79</f>
        <v>0</v>
      </c>
      <c r="Q80" s="32">
        <f t="shared" si="7"/>
        <v>39020.400000000023</v>
      </c>
      <c r="R80" s="42">
        <f>C80+F80+I80+L80+O80</f>
        <v>54</v>
      </c>
    </row>
    <row r="81" spans="1:18" ht="15" thickBot="1" x14ac:dyDescent="0.4">
      <c r="A81" s="3" t="s">
        <v>215</v>
      </c>
      <c r="B81" s="79" t="s">
        <v>220</v>
      </c>
      <c r="C81" s="133">
        <v>190</v>
      </c>
      <c r="D81" s="85">
        <f t="shared" si="2"/>
        <v>142803.99999999997</v>
      </c>
      <c r="E81" s="90" t="str">
        <f t="shared" si="3"/>
        <v>August</v>
      </c>
      <c r="F81" s="3"/>
      <c r="G81" s="85"/>
      <c r="H81" s="90" t="str">
        <f>E81</f>
        <v>August</v>
      </c>
      <c r="I81" s="3"/>
      <c r="J81" s="85"/>
      <c r="K81" s="90" t="str">
        <f t="shared" ref="K81:K82" si="18">H81</f>
        <v>August</v>
      </c>
      <c r="L81" s="3"/>
      <c r="M81" s="87"/>
      <c r="N81" s="90" t="str">
        <f>B81</f>
        <v>August</v>
      </c>
      <c r="O81" s="3"/>
      <c r="P81" s="88"/>
      <c r="Q81" s="32">
        <f>D81+G81+J81+M81+P81</f>
        <v>142803.99999999997</v>
      </c>
    </row>
    <row r="82" spans="1:18" ht="15" thickBot="1" x14ac:dyDescent="0.4">
      <c r="A82" s="3" t="s">
        <v>201</v>
      </c>
      <c r="B82" s="79" t="s">
        <v>220</v>
      </c>
      <c r="C82" s="5">
        <f>'Step 3 - Revenues'!I9</f>
        <v>200</v>
      </c>
      <c r="D82" s="85">
        <f t="shared" si="2"/>
        <v>150319.99999999997</v>
      </c>
      <c r="E82" s="90" t="str">
        <f t="shared" si="3"/>
        <v>August</v>
      </c>
      <c r="F82" s="3"/>
      <c r="G82" s="134"/>
      <c r="H82" s="90" t="str">
        <f>E82</f>
        <v>August</v>
      </c>
      <c r="I82" s="3"/>
      <c r="J82" s="85"/>
      <c r="K82" s="90" t="str">
        <f t="shared" si="18"/>
        <v>August</v>
      </c>
      <c r="L82" s="3"/>
      <c r="M82" s="87"/>
      <c r="N82" s="90" t="str">
        <f t="shared" ref="N82" si="19">B82</f>
        <v>August</v>
      </c>
      <c r="O82" s="3"/>
      <c r="P82" s="88"/>
      <c r="Q82" s="32">
        <f t="shared" si="7"/>
        <v>150319.99999999997</v>
      </c>
    </row>
    <row r="83" spans="1:18" ht="15" thickBot="1" x14ac:dyDescent="0.4">
      <c r="A83" s="80" t="s">
        <v>425</v>
      </c>
      <c r="B83" s="79"/>
      <c r="C83" s="5">
        <f>C80+C81-C82</f>
        <v>44</v>
      </c>
      <c r="D83" s="85">
        <f>D80+D81-D82</f>
        <v>31504.400000000023</v>
      </c>
      <c r="E83" s="90"/>
      <c r="F83" s="5">
        <f>F80+F81-F82</f>
        <v>0</v>
      </c>
      <c r="G83" s="85">
        <f>G80+G81-G82</f>
        <v>0</v>
      </c>
      <c r="H83" s="90"/>
      <c r="I83" s="5">
        <f>I80+I81-I82</f>
        <v>0</v>
      </c>
      <c r="J83" s="85">
        <f>J80+J81-J82</f>
        <v>0</v>
      </c>
      <c r="K83" s="90"/>
      <c r="L83" s="5">
        <f>L80+L81-L82</f>
        <v>0</v>
      </c>
      <c r="M83" s="85">
        <f>M80+M81-M82</f>
        <v>0</v>
      </c>
      <c r="N83" s="90"/>
      <c r="O83" s="5">
        <f>O80+O81-O82</f>
        <v>0</v>
      </c>
      <c r="P83" s="85">
        <f>P80+P81-P82</f>
        <v>0</v>
      </c>
      <c r="Q83" s="32">
        <f t="shared" si="7"/>
        <v>31504.400000000023</v>
      </c>
      <c r="R83" s="42">
        <f>C83+F83+I83+L83+O83</f>
        <v>44</v>
      </c>
    </row>
    <row r="84" spans="1:18" ht="15" thickBot="1" x14ac:dyDescent="0.4">
      <c r="A84" s="3" t="s">
        <v>215</v>
      </c>
      <c r="B84" s="79" t="s">
        <v>221</v>
      </c>
      <c r="C84" s="3">
        <v>180</v>
      </c>
      <c r="D84" s="85">
        <f t="shared" si="2"/>
        <v>135287.99999999997</v>
      </c>
      <c r="E84" s="90" t="str">
        <f t="shared" si="3"/>
        <v>September</v>
      </c>
      <c r="F84" s="3"/>
      <c r="G84" s="134"/>
      <c r="H84" s="90" t="str">
        <f>E84</f>
        <v>September</v>
      </c>
      <c r="I84" s="3"/>
      <c r="J84" s="85"/>
      <c r="K84" s="90" t="str">
        <f t="shared" ref="K84:K85" si="20">H84</f>
        <v>September</v>
      </c>
      <c r="L84" s="3"/>
      <c r="M84" s="87"/>
      <c r="N84" s="90" t="str">
        <f>B84</f>
        <v>September</v>
      </c>
      <c r="O84" s="3"/>
      <c r="P84" s="88"/>
      <c r="Q84" s="32">
        <f t="shared" si="7"/>
        <v>135287.99999999997</v>
      </c>
    </row>
    <row r="85" spans="1:18" ht="15" thickBot="1" x14ac:dyDescent="0.4">
      <c r="A85" s="3" t="s">
        <v>203</v>
      </c>
      <c r="B85" s="79" t="s">
        <v>221</v>
      </c>
      <c r="C85" s="5">
        <f>'Step 3 - Revenues'!J9</f>
        <v>190</v>
      </c>
      <c r="D85" s="85">
        <f t="shared" si="2"/>
        <v>142803.99999999997</v>
      </c>
      <c r="E85" s="90" t="str">
        <f t="shared" si="3"/>
        <v>September</v>
      </c>
      <c r="F85" s="5"/>
      <c r="G85" s="134"/>
      <c r="H85" s="90" t="str">
        <f>E85</f>
        <v>September</v>
      </c>
      <c r="I85" s="3"/>
      <c r="J85" s="85"/>
      <c r="K85" s="90" t="str">
        <f t="shared" si="20"/>
        <v>September</v>
      </c>
      <c r="L85" s="3"/>
      <c r="M85" s="87"/>
      <c r="N85" s="90" t="str">
        <f t="shared" ref="N85" si="21">B85</f>
        <v>September</v>
      </c>
      <c r="O85" s="3"/>
      <c r="P85" s="88"/>
      <c r="Q85" s="32">
        <f t="shared" si="7"/>
        <v>142803.99999999997</v>
      </c>
    </row>
    <row r="86" spans="1:18" ht="15" thickBot="1" x14ac:dyDescent="0.4">
      <c r="A86" s="80" t="s">
        <v>426</v>
      </c>
      <c r="B86" s="79"/>
      <c r="C86" s="5">
        <f>C83+C84-C85</f>
        <v>34</v>
      </c>
      <c r="D86" s="85">
        <f>D83+D84-D85</f>
        <v>23988.400000000023</v>
      </c>
      <c r="E86" s="90"/>
      <c r="F86" s="5">
        <f>F83+F84-F85</f>
        <v>0</v>
      </c>
      <c r="G86" s="85">
        <f>G83+G84-G85</f>
        <v>0</v>
      </c>
      <c r="H86" s="90"/>
      <c r="I86" s="5">
        <f>I83+I84-I85</f>
        <v>0</v>
      </c>
      <c r="J86" s="85">
        <f>J83+J84-J85</f>
        <v>0</v>
      </c>
      <c r="K86" s="83"/>
      <c r="L86" s="5">
        <f>L83+L84-L85</f>
        <v>0</v>
      </c>
      <c r="M86" s="85">
        <f>M83+M84-M85</f>
        <v>0</v>
      </c>
      <c r="N86" s="83"/>
      <c r="O86" s="5">
        <f>O83+O84-O85</f>
        <v>0</v>
      </c>
      <c r="P86" s="85">
        <f>P83+P84-P85</f>
        <v>0</v>
      </c>
      <c r="Q86" s="32">
        <f t="shared" si="7"/>
        <v>23988.400000000023</v>
      </c>
      <c r="R86" s="42">
        <f>C86+F86+I86+L86+O86</f>
        <v>34</v>
      </c>
    </row>
    <row r="87" spans="1:18" ht="15" thickBot="1" x14ac:dyDescent="0.4">
      <c r="A87" s="3" t="s">
        <v>215</v>
      </c>
      <c r="B87" s="79" t="s">
        <v>222</v>
      </c>
      <c r="C87" s="5">
        <v>180</v>
      </c>
      <c r="D87" s="85">
        <f t="shared" si="2"/>
        <v>135287.99999999997</v>
      </c>
      <c r="E87" s="90" t="str">
        <f t="shared" si="3"/>
        <v>October</v>
      </c>
      <c r="F87" s="5"/>
      <c r="G87" s="134"/>
      <c r="H87" s="90" t="str">
        <f>E87</f>
        <v>October</v>
      </c>
      <c r="I87" s="3"/>
      <c r="J87" s="85"/>
      <c r="K87" s="90" t="str">
        <f t="shared" ref="K87:K88" si="22">H87</f>
        <v>October</v>
      </c>
      <c r="L87" s="3"/>
      <c r="M87" s="87"/>
      <c r="N87" s="90" t="str">
        <f>B87</f>
        <v>October</v>
      </c>
      <c r="O87" s="3"/>
      <c r="P87" s="88"/>
      <c r="Q87" s="32">
        <f t="shared" si="7"/>
        <v>135287.99999999997</v>
      </c>
    </row>
    <row r="88" spans="1:18" ht="15" thickBot="1" x14ac:dyDescent="0.4">
      <c r="A88" s="3" t="s">
        <v>204</v>
      </c>
      <c r="B88" s="79" t="s">
        <v>222</v>
      </c>
      <c r="C88" s="133">
        <f>'Step 3 - Revenues'!K9</f>
        <v>160</v>
      </c>
      <c r="D88" s="85">
        <f t="shared" si="2"/>
        <v>120255.99999999999</v>
      </c>
      <c r="E88" s="90" t="str">
        <f t="shared" si="3"/>
        <v>October</v>
      </c>
      <c r="F88" s="3"/>
      <c r="G88" s="85"/>
      <c r="H88" s="90" t="str">
        <f>E88</f>
        <v>October</v>
      </c>
      <c r="I88" s="3"/>
      <c r="J88" s="85"/>
      <c r="K88" s="90" t="str">
        <f t="shared" si="22"/>
        <v>October</v>
      </c>
      <c r="L88" s="3"/>
      <c r="M88" s="87"/>
      <c r="N88" s="90" t="str">
        <f t="shared" ref="N88" si="23">B88</f>
        <v>October</v>
      </c>
      <c r="O88" s="3"/>
      <c r="P88" s="88"/>
      <c r="Q88" s="32">
        <f t="shared" si="7"/>
        <v>120255.99999999999</v>
      </c>
    </row>
    <row r="89" spans="1:18" ht="15" thickBot="1" x14ac:dyDescent="0.4">
      <c r="A89" s="80" t="s">
        <v>207</v>
      </c>
      <c r="B89" s="79"/>
      <c r="C89" s="5">
        <f>C86+C87-C88</f>
        <v>54</v>
      </c>
      <c r="D89" s="85">
        <f>D86+D87-D88</f>
        <v>39020.400000000009</v>
      </c>
      <c r="E89" s="90"/>
      <c r="F89" s="5">
        <f>F86+F87-F88</f>
        <v>0</v>
      </c>
      <c r="G89" s="85">
        <f>G86+G87-G88</f>
        <v>0</v>
      </c>
      <c r="H89" s="90"/>
      <c r="I89" s="5">
        <f>I86+I87-I88</f>
        <v>0</v>
      </c>
      <c r="J89" s="85">
        <f>J86+J87-J88</f>
        <v>0</v>
      </c>
      <c r="K89" s="90"/>
      <c r="L89" s="5">
        <f>L86+L87-L88</f>
        <v>0</v>
      </c>
      <c r="M89" s="85">
        <f>M86+M87-M88</f>
        <v>0</v>
      </c>
      <c r="N89" s="90"/>
      <c r="O89" s="5">
        <f>O86+O87-O88</f>
        <v>0</v>
      </c>
      <c r="P89" s="85">
        <f>P86+P87-P88</f>
        <v>0</v>
      </c>
      <c r="Q89" s="32">
        <f t="shared" si="7"/>
        <v>39020.400000000009</v>
      </c>
      <c r="R89" s="42">
        <f>C89+F89+I89+L89+O89</f>
        <v>54</v>
      </c>
    </row>
    <row r="90" spans="1:18" ht="15" thickBot="1" x14ac:dyDescent="0.4">
      <c r="A90" s="3" t="s">
        <v>215</v>
      </c>
      <c r="B90" s="79" t="s">
        <v>223</v>
      </c>
      <c r="C90" s="133">
        <v>150</v>
      </c>
      <c r="D90" s="85">
        <f t="shared" si="2"/>
        <v>112739.99999999999</v>
      </c>
      <c r="E90" s="90" t="str">
        <f t="shared" si="3"/>
        <v>November</v>
      </c>
      <c r="F90" s="3"/>
      <c r="G90" s="85"/>
      <c r="H90" s="90" t="str">
        <f>E90</f>
        <v>November</v>
      </c>
      <c r="I90" s="3"/>
      <c r="J90" s="85"/>
      <c r="K90" s="90" t="str">
        <f t="shared" ref="K90:K91" si="24">H90</f>
        <v>November</v>
      </c>
      <c r="L90" s="3"/>
      <c r="M90" s="87"/>
      <c r="N90" s="90" t="str">
        <f>B90</f>
        <v>November</v>
      </c>
      <c r="O90" s="3"/>
      <c r="P90" s="88"/>
      <c r="Q90" s="32">
        <f t="shared" si="7"/>
        <v>112739.99999999999</v>
      </c>
    </row>
    <row r="91" spans="1:18" ht="15" thickBot="1" x14ac:dyDescent="0.4">
      <c r="A91" s="3" t="s">
        <v>205</v>
      </c>
      <c r="B91" s="79" t="s">
        <v>223</v>
      </c>
      <c r="C91" s="5">
        <f>'Step 3 - Revenues'!L9</f>
        <v>130</v>
      </c>
      <c r="D91" s="85">
        <f t="shared" si="2"/>
        <v>97707.999999999985</v>
      </c>
      <c r="E91" s="90" t="str">
        <f t="shared" si="3"/>
        <v>November</v>
      </c>
      <c r="F91" s="3"/>
      <c r="G91" s="134"/>
      <c r="H91" s="90" t="str">
        <f>E91</f>
        <v>November</v>
      </c>
      <c r="I91" s="3"/>
      <c r="J91" s="85"/>
      <c r="K91" s="90" t="str">
        <f t="shared" si="24"/>
        <v>November</v>
      </c>
      <c r="L91" s="3"/>
      <c r="M91" s="87"/>
      <c r="N91" s="90" t="str">
        <f t="shared" ref="N91" si="25">B91</f>
        <v>November</v>
      </c>
      <c r="O91" s="3"/>
      <c r="P91" s="88"/>
      <c r="Q91" s="32">
        <f t="shared" si="7"/>
        <v>97707.999999999985</v>
      </c>
    </row>
    <row r="92" spans="1:18" ht="15" thickBot="1" x14ac:dyDescent="0.4">
      <c r="A92" s="80" t="s">
        <v>427</v>
      </c>
      <c r="B92" s="79"/>
      <c r="C92" s="5">
        <f>C89+C90-C91</f>
        <v>74</v>
      </c>
      <c r="D92" s="85">
        <f>D89+D90-D91</f>
        <v>54052.400000000009</v>
      </c>
      <c r="E92" s="90"/>
      <c r="F92" s="5">
        <f>F89+F90-F91</f>
        <v>0</v>
      </c>
      <c r="G92" s="85">
        <f>G89+G90-G91</f>
        <v>0</v>
      </c>
      <c r="H92" s="90"/>
      <c r="I92" s="5">
        <f>I89+I90-I91</f>
        <v>0</v>
      </c>
      <c r="J92" s="85">
        <f>J89+J90-J91</f>
        <v>0</v>
      </c>
      <c r="K92" s="83"/>
      <c r="L92" s="5">
        <f>L89+L90-L91</f>
        <v>0</v>
      </c>
      <c r="M92" s="85">
        <f>M89+M90-M91</f>
        <v>0</v>
      </c>
      <c r="N92" s="83"/>
      <c r="O92" s="5">
        <f>O89+O90-O91</f>
        <v>0</v>
      </c>
      <c r="P92" s="85">
        <f>P89+P90-P91</f>
        <v>0</v>
      </c>
      <c r="Q92" s="32">
        <f>D92+G92+J92+M92+P92</f>
        <v>54052.400000000009</v>
      </c>
      <c r="R92" s="42">
        <f>C92+F92+I92+L92+O92</f>
        <v>74</v>
      </c>
    </row>
    <row r="93" spans="1:18" ht="15" thickBot="1" x14ac:dyDescent="0.4">
      <c r="A93" s="3" t="s">
        <v>215</v>
      </c>
      <c r="B93" s="79" t="s">
        <v>224</v>
      </c>
      <c r="C93" s="5">
        <v>100</v>
      </c>
      <c r="D93" s="85">
        <f t="shared" si="2"/>
        <v>75159.999999999985</v>
      </c>
      <c r="E93" s="90" t="str">
        <f t="shared" si="3"/>
        <v>December</v>
      </c>
      <c r="F93" s="5"/>
      <c r="G93" s="134"/>
      <c r="H93" s="90" t="str">
        <f>E93</f>
        <v>December</v>
      </c>
      <c r="I93" s="3"/>
      <c r="J93" s="85"/>
      <c r="K93" s="90" t="str">
        <f t="shared" ref="K93:K94" si="26">H93</f>
        <v>December</v>
      </c>
      <c r="L93" s="3"/>
      <c r="M93" s="87"/>
      <c r="N93" s="90" t="str">
        <f>B93</f>
        <v>December</v>
      </c>
      <c r="O93" s="3"/>
      <c r="P93" s="88"/>
      <c r="Q93" s="32">
        <f t="shared" si="7"/>
        <v>75159.999999999985</v>
      </c>
    </row>
    <row r="94" spans="1:18" ht="15" thickBot="1" x14ac:dyDescent="0.4">
      <c r="A94" s="3" t="s">
        <v>206</v>
      </c>
      <c r="B94" s="79" t="s">
        <v>224</v>
      </c>
      <c r="C94" s="133">
        <f>'Step 3 - Revenues'!M9</f>
        <v>120</v>
      </c>
      <c r="D94" s="85">
        <f t="shared" si="2"/>
        <v>90191.999999999985</v>
      </c>
      <c r="E94" s="90" t="str">
        <f t="shared" si="3"/>
        <v>December</v>
      </c>
      <c r="F94" s="3"/>
      <c r="G94" s="85"/>
      <c r="H94" s="90" t="str">
        <f>E94</f>
        <v>December</v>
      </c>
      <c r="I94" s="3"/>
      <c r="J94" s="85"/>
      <c r="K94" s="90" t="str">
        <f t="shared" si="26"/>
        <v>December</v>
      </c>
      <c r="L94" s="3"/>
      <c r="M94" s="87"/>
      <c r="N94" s="90" t="str">
        <f t="shared" ref="N94" si="27">B94</f>
        <v>December</v>
      </c>
      <c r="O94" s="3"/>
      <c r="P94" s="88"/>
      <c r="Q94" s="32">
        <f t="shared" si="7"/>
        <v>90191.999999999985</v>
      </c>
    </row>
    <row r="95" spans="1:18" ht="15" thickBot="1" x14ac:dyDescent="0.4">
      <c r="A95" s="6" t="s">
        <v>400</v>
      </c>
      <c r="B95" s="135"/>
      <c r="C95" s="5">
        <f>C92+C93-C94</f>
        <v>54</v>
      </c>
      <c r="D95" s="86">
        <f>D92+D93-D94</f>
        <v>39020.400000000009</v>
      </c>
      <c r="E95" s="136"/>
      <c r="F95" s="5">
        <f>F92+F93-F94</f>
        <v>0</v>
      </c>
      <c r="G95" s="85">
        <f>G92+G93-G94</f>
        <v>0</v>
      </c>
      <c r="H95" s="136"/>
      <c r="I95" s="5">
        <f>I92+I93-I94</f>
        <v>0</v>
      </c>
      <c r="J95" s="85">
        <f>J92+J93-J94</f>
        <v>0</v>
      </c>
      <c r="K95" s="137"/>
      <c r="L95" s="5">
        <f>L92+L93-L94</f>
        <v>0</v>
      </c>
      <c r="M95" s="85">
        <f>M92+M93-M94</f>
        <v>0</v>
      </c>
      <c r="N95" s="137"/>
      <c r="O95" s="5">
        <f>O92+O93-O94</f>
        <v>0</v>
      </c>
      <c r="P95" s="85">
        <f>P92+P93-P94</f>
        <v>0</v>
      </c>
      <c r="Q95" s="32">
        <f t="shared" si="7"/>
        <v>39020.400000000009</v>
      </c>
      <c r="R95" s="42">
        <f>C95+F95+I95+L95+O95</f>
        <v>54</v>
      </c>
    </row>
    <row r="96" spans="1:18" x14ac:dyDescent="0.35">
      <c r="B96" s="141" t="s">
        <v>432</v>
      </c>
      <c r="D96" s="60">
        <f>C95*D57</f>
        <v>40586.399999999994</v>
      </c>
      <c r="F96" s="34" t="s">
        <v>431</v>
      </c>
    </row>
    <row r="97" spans="1:66" x14ac:dyDescent="0.35">
      <c r="B97" s="141" t="s">
        <v>433</v>
      </c>
      <c r="D97" s="60">
        <f>D96-D95</f>
        <v>1565.9999999999854</v>
      </c>
      <c r="F97" s="34" t="s">
        <v>428</v>
      </c>
    </row>
    <row r="98" spans="1:66" x14ac:dyDescent="0.35">
      <c r="B98" s="141" t="s">
        <v>434</v>
      </c>
      <c r="D98">
        <f>D59/C59</f>
        <v>740</v>
      </c>
      <c r="F98" s="34" t="s">
        <v>429</v>
      </c>
    </row>
    <row r="99" spans="1:66" x14ac:dyDescent="0.35">
      <c r="B99" s="141" t="s">
        <v>435</v>
      </c>
      <c r="D99">
        <f>SUM('Step 1 - Assumptions'!F35:F37)</f>
        <v>740</v>
      </c>
      <c r="F99" s="34" t="s">
        <v>430</v>
      </c>
      <c r="BF99" s="1"/>
      <c r="BK99" s="60" t="s">
        <v>5</v>
      </c>
    </row>
    <row r="101" spans="1:66" x14ac:dyDescent="0.35">
      <c r="G101" s="145" t="s">
        <v>456</v>
      </c>
    </row>
    <row r="102" spans="1:66" x14ac:dyDescent="0.35">
      <c r="A102" s="13" t="s">
        <v>437</v>
      </c>
      <c r="G102" s="144" t="s">
        <v>454</v>
      </c>
      <c r="AC102" s="151"/>
    </row>
    <row r="103" spans="1:66" x14ac:dyDescent="0.35">
      <c r="A103" t="s">
        <v>451</v>
      </c>
      <c r="G103" s="144" t="s">
        <v>455</v>
      </c>
      <c r="AB103" s="40" t="s">
        <v>476</v>
      </c>
      <c r="AC103" s="152" t="s">
        <v>478</v>
      </c>
      <c r="BJ103" s="110" t="s">
        <v>295</v>
      </c>
      <c r="BK103" s="105"/>
      <c r="BL103" s="110" t="s">
        <v>265</v>
      </c>
      <c r="BM103" s="113"/>
    </row>
    <row r="104" spans="1:66" x14ac:dyDescent="0.35">
      <c r="A104" t="s">
        <v>452</v>
      </c>
      <c r="AB104" s="40" t="s">
        <v>477</v>
      </c>
      <c r="AC104" s="153" t="s">
        <v>479</v>
      </c>
      <c r="BJ104" s="111" t="s">
        <v>294</v>
      </c>
      <c r="BK104" s="112" t="s">
        <v>293</v>
      </c>
      <c r="BL104" s="111" t="s">
        <v>263</v>
      </c>
      <c r="BM104" s="112" t="s">
        <v>264</v>
      </c>
    </row>
    <row r="105" spans="1:66" x14ac:dyDescent="0.35">
      <c r="A105" s="40" t="s">
        <v>5</v>
      </c>
      <c r="B105" t="s">
        <v>5</v>
      </c>
      <c r="D105" s="189" t="s">
        <v>438</v>
      </c>
      <c r="E105" s="189"/>
      <c r="F105" s="189" t="s">
        <v>160</v>
      </c>
      <c r="G105" s="189"/>
      <c r="H105" s="189" t="s">
        <v>161</v>
      </c>
      <c r="I105" s="189"/>
      <c r="J105" s="189" t="s">
        <v>194</v>
      </c>
      <c r="K105" s="189"/>
      <c r="L105" s="189" t="s">
        <v>162</v>
      </c>
      <c r="M105" s="189"/>
      <c r="N105" s="189" t="s">
        <v>163</v>
      </c>
      <c r="O105" s="189"/>
      <c r="P105" s="189" t="s">
        <v>164</v>
      </c>
      <c r="Q105" s="189"/>
      <c r="R105" s="189" t="s">
        <v>165</v>
      </c>
      <c r="S105" s="189"/>
      <c r="T105" s="189" t="s">
        <v>166</v>
      </c>
      <c r="U105" s="189"/>
      <c r="V105" s="189" t="s">
        <v>167</v>
      </c>
      <c r="W105" s="189"/>
      <c r="X105" s="189" t="s">
        <v>168</v>
      </c>
      <c r="Y105" s="189"/>
      <c r="Z105" s="189" t="s">
        <v>169</v>
      </c>
      <c r="AA105" s="189"/>
      <c r="AB105" s="189" t="s">
        <v>170</v>
      </c>
      <c r="AC105" s="189"/>
      <c r="AD105" s="189" t="s">
        <v>171</v>
      </c>
      <c r="AE105" s="189"/>
      <c r="AF105" s="189" t="s">
        <v>172</v>
      </c>
      <c r="AG105" s="189"/>
      <c r="AH105" s="189" t="s">
        <v>173</v>
      </c>
      <c r="AI105" s="189"/>
      <c r="AJ105" s="189" t="s">
        <v>174</v>
      </c>
      <c r="AK105" s="189"/>
      <c r="AL105" s="189" t="s">
        <v>175</v>
      </c>
      <c r="AM105" s="189"/>
      <c r="AN105" s="189" t="s">
        <v>176</v>
      </c>
      <c r="AO105" s="189"/>
      <c r="AP105" s="189" t="s">
        <v>177</v>
      </c>
      <c r="AQ105" s="189"/>
      <c r="AR105" s="189" t="s">
        <v>178</v>
      </c>
      <c r="AS105" s="189"/>
      <c r="AT105" s="189" t="s">
        <v>179</v>
      </c>
      <c r="AU105" s="189"/>
      <c r="AV105" s="189" t="s">
        <v>181</v>
      </c>
      <c r="AW105" s="189"/>
      <c r="AX105" s="189" t="s">
        <v>180</v>
      </c>
      <c r="AY105" s="189"/>
      <c r="AZ105" s="189" t="s">
        <v>182</v>
      </c>
      <c r="BA105" s="189"/>
      <c r="BB105" s="189" t="s">
        <v>183</v>
      </c>
      <c r="BC105" s="189"/>
      <c r="BD105" s="189" t="s">
        <v>184</v>
      </c>
      <c r="BE105" s="189"/>
      <c r="BF105" s="189" t="s">
        <v>185</v>
      </c>
      <c r="BG105" s="189"/>
      <c r="BH105" s="189" t="s">
        <v>186</v>
      </c>
      <c r="BI105" s="189"/>
      <c r="BJ105" s="77" t="s">
        <v>187</v>
      </c>
      <c r="BK105" s="77" t="s">
        <v>188</v>
      </c>
      <c r="BL105" s="77" t="s">
        <v>187</v>
      </c>
      <c r="BM105" s="77" t="s">
        <v>188</v>
      </c>
    </row>
    <row r="106" spans="1:66" x14ac:dyDescent="0.35">
      <c r="A106" s="75" t="s">
        <v>157</v>
      </c>
      <c r="B106" s="75" t="s">
        <v>156</v>
      </c>
      <c r="C106" s="76" t="s">
        <v>461</v>
      </c>
      <c r="D106" s="76" t="s">
        <v>158</v>
      </c>
      <c r="E106" s="76" t="s">
        <v>159</v>
      </c>
      <c r="F106" s="76" t="s">
        <v>158</v>
      </c>
      <c r="G106" s="76" t="s">
        <v>159</v>
      </c>
      <c r="H106" s="76" t="s">
        <v>158</v>
      </c>
      <c r="I106" s="76" t="s">
        <v>159</v>
      </c>
      <c r="J106" s="76" t="s">
        <v>158</v>
      </c>
      <c r="K106" s="76" t="s">
        <v>159</v>
      </c>
      <c r="L106" s="76" t="s">
        <v>158</v>
      </c>
      <c r="M106" s="76" t="s">
        <v>159</v>
      </c>
      <c r="N106" s="76" t="s">
        <v>158</v>
      </c>
      <c r="O106" s="76" t="s">
        <v>159</v>
      </c>
      <c r="P106" s="76" t="s">
        <v>158</v>
      </c>
      <c r="Q106" s="76" t="s">
        <v>159</v>
      </c>
      <c r="R106" s="76" t="s">
        <v>158</v>
      </c>
      <c r="S106" s="76" t="s">
        <v>159</v>
      </c>
      <c r="T106" s="76" t="s">
        <v>158</v>
      </c>
      <c r="U106" s="76" t="s">
        <v>159</v>
      </c>
      <c r="V106" s="76" t="s">
        <v>158</v>
      </c>
      <c r="W106" s="76" t="s">
        <v>159</v>
      </c>
      <c r="X106" s="76" t="s">
        <v>158</v>
      </c>
      <c r="Y106" s="76" t="s">
        <v>159</v>
      </c>
      <c r="Z106" s="76" t="s">
        <v>158</v>
      </c>
      <c r="AA106" s="76" t="s">
        <v>159</v>
      </c>
      <c r="AB106" s="76" t="s">
        <v>158</v>
      </c>
      <c r="AC106" s="76" t="s">
        <v>159</v>
      </c>
      <c r="AD106" s="76" t="s">
        <v>158</v>
      </c>
      <c r="AE106" s="76" t="s">
        <v>159</v>
      </c>
      <c r="AF106" s="76" t="s">
        <v>158</v>
      </c>
      <c r="AG106" s="76" t="s">
        <v>159</v>
      </c>
      <c r="AH106" s="76" t="s">
        <v>158</v>
      </c>
      <c r="AI106" s="76" t="s">
        <v>159</v>
      </c>
      <c r="AJ106" s="76" t="s">
        <v>158</v>
      </c>
      <c r="AK106" s="76" t="s">
        <v>159</v>
      </c>
      <c r="AL106" s="76" t="s">
        <v>158</v>
      </c>
      <c r="AM106" s="76" t="s">
        <v>159</v>
      </c>
      <c r="AN106" s="76" t="s">
        <v>158</v>
      </c>
      <c r="AO106" s="76" t="s">
        <v>159</v>
      </c>
      <c r="AP106" s="76" t="s">
        <v>158</v>
      </c>
      <c r="AQ106" s="76" t="s">
        <v>159</v>
      </c>
      <c r="AR106" s="76" t="s">
        <v>158</v>
      </c>
      <c r="AS106" s="76" t="s">
        <v>159</v>
      </c>
      <c r="AT106" s="76" t="s">
        <v>158</v>
      </c>
      <c r="AU106" s="76" t="s">
        <v>159</v>
      </c>
      <c r="AV106" s="76" t="s">
        <v>158</v>
      </c>
      <c r="AW106" s="76" t="s">
        <v>159</v>
      </c>
      <c r="AX106" s="76" t="s">
        <v>158</v>
      </c>
      <c r="AY106" s="76" t="s">
        <v>159</v>
      </c>
      <c r="AZ106" s="76" t="s">
        <v>158</v>
      </c>
      <c r="BA106" s="76" t="s">
        <v>159</v>
      </c>
      <c r="BB106" s="76" t="s">
        <v>158</v>
      </c>
      <c r="BC106" s="76" t="s">
        <v>159</v>
      </c>
      <c r="BD106" s="76" t="s">
        <v>158</v>
      </c>
      <c r="BE106" s="76" t="s">
        <v>159</v>
      </c>
      <c r="BF106" s="76" t="s">
        <v>158</v>
      </c>
      <c r="BG106" s="76" t="s">
        <v>159</v>
      </c>
      <c r="BH106" s="76" t="s">
        <v>158</v>
      </c>
      <c r="BI106" s="76" t="s">
        <v>159</v>
      </c>
      <c r="BM106" s="83"/>
    </row>
    <row r="107" spans="1:66" x14ac:dyDescent="0.35">
      <c r="A107" s="3" t="s">
        <v>439</v>
      </c>
      <c r="B107" s="3" t="s">
        <v>440</v>
      </c>
      <c r="C107" s="3"/>
      <c r="D107" s="10">
        <f>D12</f>
        <v>180174.56890890584</v>
      </c>
      <c r="E107" s="10"/>
      <c r="F107" s="10"/>
      <c r="G107" s="10"/>
      <c r="H107" s="10"/>
      <c r="I107" s="10"/>
      <c r="J107" s="10">
        <f>D13</f>
        <v>99900</v>
      </c>
      <c r="K107" s="10"/>
      <c r="L107" s="10">
        <f>D18</f>
        <v>7800</v>
      </c>
      <c r="M107" s="10"/>
      <c r="N107" s="10">
        <f>D19</f>
        <v>6500</v>
      </c>
      <c r="O107" s="10"/>
      <c r="P107" s="10">
        <f>D20</f>
        <v>3400</v>
      </c>
      <c r="Q107" s="10"/>
      <c r="R107" s="10"/>
      <c r="S107" s="10"/>
      <c r="T107" s="10">
        <f>D21</f>
        <v>19000</v>
      </c>
      <c r="U107" s="10"/>
      <c r="V107" s="10">
        <f>D22</f>
        <v>15000</v>
      </c>
      <c r="W107" s="10"/>
      <c r="X107" s="10">
        <f>D23</f>
        <v>220000</v>
      </c>
      <c r="Y107" s="10"/>
      <c r="Z107" s="10">
        <f>D24</f>
        <v>6000</v>
      </c>
      <c r="AA107" s="10"/>
      <c r="AB107" s="10"/>
      <c r="AC107" s="10">
        <f>B27</f>
        <v>7772.1978021978011</v>
      </c>
      <c r="AD107" s="10"/>
      <c r="AE107" s="10"/>
      <c r="AF107" s="10"/>
      <c r="AG107" s="10"/>
      <c r="AH107" s="10"/>
      <c r="AI107" s="10">
        <f>D33</f>
        <v>44838.317835905313</v>
      </c>
      <c r="AJ107" s="10"/>
      <c r="AK107" s="10">
        <f>D38</f>
        <v>19955.31999868905</v>
      </c>
      <c r="AL107" s="10"/>
      <c r="AM107" s="10">
        <f>D39</f>
        <v>158250.83195619431</v>
      </c>
      <c r="AN107" s="10"/>
      <c r="AO107" s="10">
        <f>D46</f>
        <v>133600</v>
      </c>
      <c r="AP107" s="10"/>
      <c r="AQ107" s="10"/>
      <c r="AR107" s="10">
        <f>D47</f>
        <v>135000</v>
      </c>
      <c r="AS107" s="10"/>
      <c r="AT107" s="10"/>
      <c r="AU107" s="10"/>
      <c r="AV107" s="10"/>
      <c r="AW107" s="10"/>
      <c r="AX107" s="10"/>
      <c r="AY107" s="10"/>
      <c r="AZ107" s="10"/>
      <c r="BA107" s="10"/>
      <c r="BB107" s="10"/>
      <c r="BC107" s="10"/>
      <c r="BD107" s="10"/>
      <c r="BE107" s="10"/>
      <c r="BF107" s="10"/>
      <c r="BG107" s="10"/>
      <c r="BH107" s="10"/>
      <c r="BI107" s="10">
        <f>D48</f>
        <v>328357.90131591918</v>
      </c>
      <c r="BJ107" s="10">
        <f>D107+F107+H107+J107+L107+N107+P107+R107+T107+V107+X107+Z107+AB107+AD107+AF107+AH107+AJ107+AL107+AN107+AP107+AR107+AT107+AV107+AX107+AZ107+BB107+BD107+BF107+BH107</f>
        <v>692774.56890890584</v>
      </c>
      <c r="BK107" s="10">
        <f>E107+G107+I107+K107+M107+O107+Q107+S107+U107+W107+Y107+AA107+AC107+AE107+AG107+AI107+AK107+AM107+AO107+AQ107+AS107+AU107+AW107+AY107+BA107+BC107+BE107+BG107+BI107</f>
        <v>692774.56890890561</v>
      </c>
      <c r="BL107" s="10"/>
      <c r="BM107" s="10"/>
    </row>
    <row r="108" spans="1:66" x14ac:dyDescent="0.35">
      <c r="A108" s="3"/>
      <c r="B108" s="3"/>
      <c r="C108" s="3"/>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t="s">
        <v>5</v>
      </c>
      <c r="BI108" s="10"/>
      <c r="BK108" s="10"/>
      <c r="BL108" s="10"/>
      <c r="BM108" s="10"/>
    </row>
    <row r="109" spans="1:66" x14ac:dyDescent="0.35">
      <c r="A109" s="3" t="s">
        <v>480</v>
      </c>
      <c r="B109" s="3" t="s">
        <v>189</v>
      </c>
      <c r="C109" s="3" t="s">
        <v>464</v>
      </c>
      <c r="D109" s="10"/>
      <c r="E109" s="10">
        <f>'Step 1 - Assumptions'!H123</f>
        <v>44838</v>
      </c>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f>'Step 1 - Assumptions'!H123</f>
        <v>44838</v>
      </c>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K109" s="10"/>
      <c r="BL109" s="10"/>
      <c r="BM109" s="10"/>
    </row>
    <row r="110" spans="1:66" x14ac:dyDescent="0.35">
      <c r="A110" s="3" t="s">
        <v>441</v>
      </c>
      <c r="B110" s="3" t="s">
        <v>189</v>
      </c>
      <c r="C110" s="3" t="s">
        <v>462</v>
      </c>
      <c r="D110" s="10"/>
      <c r="E110" s="10">
        <f>'Step 4 - Expenses'!B37</f>
        <v>45202.5</v>
      </c>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f t="shared" ref="BJ110:BJ175" si="28">D110+F110+H110+J110+L110+N110+P110+R110+T110+V110+X110+Z110+AB110+AD110+AF110+AH110+AJ110+AL110+AN110+AP110+AR110+AT110+AV110+AX110+AZ110+BB110+BD110+BF110+BH110</f>
        <v>0</v>
      </c>
      <c r="BK110" s="10">
        <f t="shared" ref="BK110:BK175" si="29">E110+G110+I110+K110+M110+O110+Q110+S110+U110+W110+Y110+AA110+AC110+AE110+AG110+AI110+AK110+AM110+AO110+AQ110+AS110+AU110+AW110+AY110+BA110+BC110+BE110+BG110+BI110</f>
        <v>45202.5</v>
      </c>
      <c r="BL110" s="10">
        <f>'Step 5 - Income Statement'!B14</f>
        <v>45202.5</v>
      </c>
      <c r="BM110" s="10"/>
    </row>
    <row r="111" spans="1:66" x14ac:dyDescent="0.35">
      <c r="A111" s="3" t="s">
        <v>442</v>
      </c>
      <c r="B111" s="3" t="s">
        <v>189</v>
      </c>
      <c r="C111" s="3" t="s">
        <v>463</v>
      </c>
      <c r="D111" s="100"/>
      <c r="E111" s="10">
        <f>Q60</f>
        <v>90191.999999999985</v>
      </c>
      <c r="F111" s="10"/>
      <c r="G111" s="10"/>
      <c r="H111" s="10"/>
      <c r="I111" s="10"/>
      <c r="J111" s="10">
        <f>Q60</f>
        <v>90191.999999999985</v>
      </c>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f t="shared" si="28"/>
        <v>90191.999999999985</v>
      </c>
      <c r="BK111" s="10">
        <f t="shared" si="29"/>
        <v>90191.999999999985</v>
      </c>
      <c r="BL111" s="10"/>
      <c r="BM111" s="10"/>
    </row>
    <row r="112" spans="1:66" x14ac:dyDescent="0.35">
      <c r="A112" s="3" t="s">
        <v>443</v>
      </c>
      <c r="B112" s="3" t="s">
        <v>189</v>
      </c>
      <c r="C112" s="3" t="s">
        <v>464</v>
      </c>
      <c r="D112" s="10"/>
      <c r="E112" s="10">
        <f>'Step 1 - Assumptions'!$J$134</f>
        <v>2419.3342090541601</v>
      </c>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f>'Step 1 - Assumptions'!$K$130+'Step 1 - Assumptions'!$K$131</f>
        <v>822.46723588520422</v>
      </c>
      <c r="AK112" s="10"/>
      <c r="AL112" s="10">
        <f>'Step 1 - Assumptions'!$K$132</f>
        <v>750.1</v>
      </c>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f t="shared" si="28"/>
        <v>1572.5672358852044</v>
      </c>
      <c r="BK112" s="10">
        <f t="shared" si="29"/>
        <v>2419.3342090541601</v>
      </c>
      <c r="BL112" s="10">
        <f>'Step 1 - Assumptions'!$L$134</f>
        <v>846.76697316895604</v>
      </c>
      <c r="BM112" s="10"/>
      <c r="BN112" s="34" t="s">
        <v>457</v>
      </c>
    </row>
    <row r="113" spans="1:66" x14ac:dyDescent="0.35">
      <c r="A113" s="3" t="s">
        <v>484</v>
      </c>
      <c r="B113" s="3" t="s">
        <v>189</v>
      </c>
      <c r="C113" s="3" t="s">
        <v>485</v>
      </c>
      <c r="D113" s="10"/>
      <c r="E113" s="10">
        <v>100000</v>
      </c>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v>100000</v>
      </c>
      <c r="AS113" s="10"/>
      <c r="AT113" s="10"/>
      <c r="AU113" s="10"/>
      <c r="AV113" s="10"/>
      <c r="AW113" s="10"/>
      <c r="AX113" s="10"/>
      <c r="AY113" s="10"/>
      <c r="AZ113" s="10"/>
      <c r="BA113" s="10"/>
      <c r="BB113" s="10"/>
      <c r="BC113" s="10"/>
      <c r="BD113" s="10"/>
      <c r="BE113" s="10"/>
      <c r="BF113" s="10"/>
      <c r="BG113" s="10"/>
      <c r="BH113" s="10"/>
      <c r="BI113" s="10"/>
      <c r="BJ113" s="10">
        <f t="shared" si="28"/>
        <v>100000</v>
      </c>
      <c r="BK113" s="10">
        <f t="shared" si="29"/>
        <v>100000</v>
      </c>
      <c r="BL113" s="10"/>
      <c r="BM113" s="10"/>
      <c r="BN113" s="34"/>
    </row>
    <row r="114" spans="1:66" x14ac:dyDescent="0.35">
      <c r="A114" s="3" t="s">
        <v>458</v>
      </c>
      <c r="B114" s="3" t="s">
        <v>189</v>
      </c>
      <c r="C114" s="3" t="s">
        <v>465</v>
      </c>
      <c r="D114" s="10" t="s">
        <v>5</v>
      </c>
      <c r="E114" s="10">
        <v>15000</v>
      </c>
      <c r="F114" s="10"/>
      <c r="G114" s="10"/>
      <c r="H114" s="10"/>
      <c r="I114" s="10"/>
      <c r="J114" s="10"/>
      <c r="K114" s="10"/>
      <c r="L114" s="10"/>
      <c r="M114" s="10"/>
      <c r="N114" s="10"/>
      <c r="O114" s="10"/>
      <c r="P114" s="10"/>
      <c r="Q114" s="10"/>
      <c r="R114" s="10">
        <f>'Step 1 - Assumptions'!H100</f>
        <v>55000</v>
      </c>
      <c r="S114" s="10"/>
      <c r="T114" s="10"/>
      <c r="U114" s="10"/>
      <c r="V114" s="10"/>
      <c r="W114" s="10"/>
      <c r="X114" s="10"/>
      <c r="Y114" s="10"/>
      <c r="Z114" s="10"/>
      <c r="AA114" s="10"/>
      <c r="AB114" s="10"/>
      <c r="AC114" s="10"/>
      <c r="AD114" s="10"/>
      <c r="AE114" s="10"/>
      <c r="AF114" s="10"/>
      <c r="AG114" s="10"/>
      <c r="AH114" s="10"/>
      <c r="AI114" s="10"/>
      <c r="AJ114" s="10"/>
      <c r="AK114" s="10">
        <f>'Step 1 - Assumptions'!G131</f>
        <v>40000</v>
      </c>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t="e">
        <f t="shared" si="28"/>
        <v>#VALUE!</v>
      </c>
      <c r="BK114" s="10">
        <f t="shared" si="29"/>
        <v>55000</v>
      </c>
      <c r="BL114" s="10"/>
      <c r="BM114" s="10"/>
    </row>
    <row r="115" spans="1:66" x14ac:dyDescent="0.35">
      <c r="A115" s="3" t="s">
        <v>273</v>
      </c>
      <c r="B115" s="3" t="s">
        <v>189</v>
      </c>
      <c r="C115" s="3" t="s">
        <v>466</v>
      </c>
      <c r="D115" s="10">
        <f>'Step 3 - Revenues'!B37</f>
        <v>195000</v>
      </c>
      <c r="E115" s="10"/>
      <c r="F115" s="10"/>
      <c r="G115" s="10"/>
      <c r="H115" s="10"/>
      <c r="I115" s="10"/>
      <c r="J115" s="10"/>
      <c r="K115" s="10">
        <f>Q61</f>
        <v>117249.59999999999</v>
      </c>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f t="shared" si="28"/>
        <v>195000</v>
      </c>
      <c r="BK115" s="10">
        <f t="shared" si="29"/>
        <v>117249.59999999999</v>
      </c>
      <c r="BL115" s="10">
        <f>'Step 4 - Expenses'!B14</f>
        <v>117249.59999999999</v>
      </c>
      <c r="BM115" s="10">
        <f>'Step 5 - Income Statement'!B7</f>
        <v>195000</v>
      </c>
      <c r="BN115" s="34" t="s">
        <v>459</v>
      </c>
    </row>
    <row r="116" spans="1:66" x14ac:dyDescent="0.35">
      <c r="A116" s="3"/>
      <c r="B116" s="146" t="s">
        <v>460</v>
      </c>
      <c r="C116" s="146"/>
      <c r="D116" s="147">
        <f>SUM(D107:D115)-SUM(E107:E115)</f>
        <v>77522.734699851717</v>
      </c>
      <c r="E116" s="148"/>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row>
    <row r="117" spans="1:66" x14ac:dyDescent="0.35">
      <c r="A117" s="3" t="s">
        <v>441</v>
      </c>
      <c r="B117" s="3" t="s">
        <v>190</v>
      </c>
      <c r="C117" s="3" t="s">
        <v>462</v>
      </c>
      <c r="D117" s="10"/>
      <c r="E117" s="10">
        <f>'Step 4 - Expenses'!C37</f>
        <v>45202.5</v>
      </c>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f t="shared" si="28"/>
        <v>0</v>
      </c>
      <c r="BK117" s="10">
        <f t="shared" si="29"/>
        <v>45202.5</v>
      </c>
      <c r="BL117" s="10">
        <f>'Step 5 - Income Statement'!C14</f>
        <v>45202.5</v>
      </c>
      <c r="BM117" s="10"/>
    </row>
    <row r="118" spans="1:66" x14ac:dyDescent="0.35">
      <c r="A118" s="3" t="s">
        <v>442</v>
      </c>
      <c r="B118" s="3" t="s">
        <v>190</v>
      </c>
      <c r="C118" s="3" t="s">
        <v>463</v>
      </c>
      <c r="D118" s="10"/>
      <c r="E118" s="10">
        <f>Q63</f>
        <v>90191.999999999985</v>
      </c>
      <c r="F118" s="10"/>
      <c r="G118" s="10"/>
      <c r="H118" s="10"/>
      <c r="I118" s="10"/>
      <c r="J118" s="10">
        <f>Q63</f>
        <v>90191.999999999985</v>
      </c>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f t="shared" si="28"/>
        <v>90191.999999999985</v>
      </c>
      <c r="BK118" s="10">
        <f t="shared" si="29"/>
        <v>90191.999999999985</v>
      </c>
      <c r="BL118" s="10"/>
      <c r="BM118" s="10"/>
    </row>
    <row r="119" spans="1:66" x14ac:dyDescent="0.35">
      <c r="A119" s="3" t="s">
        <v>443</v>
      </c>
      <c r="B119" s="3" t="s">
        <v>190</v>
      </c>
      <c r="C119" s="3" t="s">
        <v>464</v>
      </c>
      <c r="D119" s="10"/>
      <c r="E119" s="10">
        <f>'Step 1 - Assumptions'!$J$134</f>
        <v>2419.3342090541601</v>
      </c>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f>'Step 1 - Assumptions'!$K$130+'Step 1 - Assumptions'!$K$131</f>
        <v>822.46723588520422</v>
      </c>
      <c r="AK119" s="10"/>
      <c r="AL119" s="10">
        <f>'Step 1 - Assumptions'!$K$132</f>
        <v>750.1</v>
      </c>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f t="shared" si="28"/>
        <v>1572.5672358852044</v>
      </c>
      <c r="BK119" s="10">
        <f t="shared" si="29"/>
        <v>2419.3342090541601</v>
      </c>
      <c r="BL119" s="10">
        <f>'Step 1 - Assumptions'!$L$134</f>
        <v>846.76697316895604</v>
      </c>
      <c r="BM119" s="10"/>
    </row>
    <row r="120" spans="1:66" x14ac:dyDescent="0.35">
      <c r="A120" s="3" t="s">
        <v>273</v>
      </c>
      <c r="B120" s="3" t="s">
        <v>190</v>
      </c>
      <c r="C120" s="3" t="s">
        <v>466</v>
      </c>
      <c r="D120" s="10">
        <f>'Step 3 - Revenues'!C37</f>
        <v>200000</v>
      </c>
      <c r="E120" s="10"/>
      <c r="F120" s="10"/>
      <c r="G120" s="10"/>
      <c r="H120" s="10"/>
      <c r="I120" s="10"/>
      <c r="J120" s="10"/>
      <c r="K120" s="10">
        <f>Q64</f>
        <v>120255.99999999999</v>
      </c>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f t="shared" si="28"/>
        <v>200000</v>
      </c>
      <c r="BK120" s="10">
        <f t="shared" si="29"/>
        <v>120255.99999999999</v>
      </c>
      <c r="BL120" s="10">
        <f>'Step 5 - Income Statement'!C12</f>
        <v>120255.99999999999</v>
      </c>
      <c r="BM120" s="10">
        <f>'Step 5 - Income Statement'!C7</f>
        <v>200000</v>
      </c>
    </row>
    <row r="121" spans="1:66" x14ac:dyDescent="0.35">
      <c r="A121" s="3"/>
      <c r="B121" s="146" t="s">
        <v>460</v>
      </c>
      <c r="C121" s="3"/>
      <c r="D121" s="147">
        <f>SUM(D116:D120)-SUM(E116:E120)</f>
        <v>139708.90049079756</v>
      </c>
      <c r="E121" s="147"/>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row>
    <row r="122" spans="1:66" x14ac:dyDescent="0.35">
      <c r="A122" s="3" t="s">
        <v>441</v>
      </c>
      <c r="B122" s="3" t="s">
        <v>191</v>
      </c>
      <c r="C122" s="3" t="s">
        <v>462</v>
      </c>
      <c r="D122" s="10"/>
      <c r="E122" s="10">
        <f>'Step 4 - Expenses'!D37</f>
        <v>45202.5</v>
      </c>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f t="shared" si="28"/>
        <v>0</v>
      </c>
      <c r="BK122" s="10">
        <f t="shared" si="29"/>
        <v>45202.5</v>
      </c>
      <c r="BL122" s="10">
        <f>'Step 5 - Income Statement'!D14</f>
        <v>45202.5</v>
      </c>
      <c r="BM122" s="10"/>
    </row>
    <row r="123" spans="1:66" x14ac:dyDescent="0.35">
      <c r="A123" s="3" t="s">
        <v>442</v>
      </c>
      <c r="B123" s="3" t="s">
        <v>191</v>
      </c>
      <c r="C123" s="3" t="s">
        <v>463</v>
      </c>
      <c r="D123" s="10"/>
      <c r="E123" s="10">
        <f>Q66</f>
        <v>127771.99999999999</v>
      </c>
      <c r="F123" s="10"/>
      <c r="G123" s="10"/>
      <c r="H123" s="10"/>
      <c r="I123" s="10"/>
      <c r="J123" s="10">
        <f>Q66</f>
        <v>127771.99999999999</v>
      </c>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f t="shared" si="28"/>
        <v>127771.99999999999</v>
      </c>
      <c r="BK123" s="10">
        <f t="shared" si="29"/>
        <v>127771.99999999999</v>
      </c>
      <c r="BL123" s="10"/>
      <c r="BM123" s="10"/>
    </row>
    <row r="124" spans="1:66" x14ac:dyDescent="0.35">
      <c r="A124" s="3" t="s">
        <v>443</v>
      </c>
      <c r="B124" s="3" t="s">
        <v>191</v>
      </c>
      <c r="C124" s="3" t="s">
        <v>464</v>
      </c>
      <c r="D124" s="10"/>
      <c r="E124" s="10">
        <f>'Step 1 - Assumptions'!$J$134</f>
        <v>2419.3342090541601</v>
      </c>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f>'Step 1 - Assumptions'!$K$130+'Step 1 - Assumptions'!$K$131</f>
        <v>822.46723588520422</v>
      </c>
      <c r="AK124" s="10"/>
      <c r="AL124" s="10">
        <f>'Step 1 - Assumptions'!$K$132</f>
        <v>750.1</v>
      </c>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f t="shared" si="28"/>
        <v>1572.5672358852044</v>
      </c>
      <c r="BK124" s="10">
        <f t="shared" si="29"/>
        <v>2419.3342090541601</v>
      </c>
      <c r="BL124" s="10">
        <f>'Step 1 - Assumptions'!$L$134</f>
        <v>846.76697316895604</v>
      </c>
      <c r="BM124" s="10"/>
    </row>
    <row r="125" spans="1:66" x14ac:dyDescent="0.35">
      <c r="A125" s="3" t="s">
        <v>484</v>
      </c>
      <c r="B125" s="3" t="s">
        <v>191</v>
      </c>
      <c r="C125" s="3" t="s">
        <v>485</v>
      </c>
      <c r="D125" s="10"/>
      <c r="E125" s="10">
        <v>100000</v>
      </c>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v>100000</v>
      </c>
      <c r="AS125" s="10"/>
      <c r="AT125" s="10"/>
      <c r="AU125" s="10"/>
      <c r="AV125" s="10"/>
      <c r="AW125" s="10"/>
      <c r="AX125" s="10"/>
      <c r="AY125" s="10"/>
      <c r="AZ125" s="10"/>
      <c r="BA125" s="10"/>
      <c r="BB125" s="10"/>
      <c r="BC125" s="10"/>
      <c r="BD125" s="10"/>
      <c r="BE125" s="10"/>
      <c r="BF125" s="10"/>
      <c r="BG125" s="10"/>
      <c r="BH125" s="10"/>
      <c r="BI125" s="10"/>
      <c r="BJ125" s="10">
        <f t="shared" si="28"/>
        <v>100000</v>
      </c>
      <c r="BK125" s="10">
        <f t="shared" si="29"/>
        <v>100000</v>
      </c>
      <c r="BL125" s="10"/>
      <c r="BM125" s="10"/>
    </row>
    <row r="126" spans="1:66" x14ac:dyDescent="0.35">
      <c r="A126" s="3" t="s">
        <v>273</v>
      </c>
      <c r="B126" s="3" t="s">
        <v>191</v>
      </c>
      <c r="C126" s="3" t="s">
        <v>466</v>
      </c>
      <c r="D126" s="10">
        <f>'Step 3 - Revenues'!D45</f>
        <v>212500</v>
      </c>
      <c r="E126" s="10"/>
      <c r="F126" s="10"/>
      <c r="G126" s="10"/>
      <c r="H126" s="10"/>
      <c r="I126" s="10"/>
      <c r="J126" s="10"/>
      <c r="K126" s="10">
        <f>Q67</f>
        <v>127771.99999999999</v>
      </c>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f t="shared" si="28"/>
        <v>212500</v>
      </c>
      <c r="BK126" s="10">
        <f t="shared" si="29"/>
        <v>127771.99999999999</v>
      </c>
      <c r="BL126" s="10">
        <f>'Step 5 - Income Statement'!D12</f>
        <v>127771.99999999999</v>
      </c>
      <c r="BM126" s="10">
        <f>'Step 5 - Income Statement'!D7</f>
        <v>212500</v>
      </c>
    </row>
    <row r="127" spans="1:66" x14ac:dyDescent="0.35">
      <c r="A127" s="3"/>
      <c r="B127" s="146" t="s">
        <v>460</v>
      </c>
      <c r="C127" s="3"/>
      <c r="D127" s="147">
        <f>SUM(D121:D126)-SUM(E121:E126)</f>
        <v>76815.066281743464</v>
      </c>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row>
    <row r="128" spans="1:66" x14ac:dyDescent="0.35">
      <c r="A128" s="3" t="s">
        <v>441</v>
      </c>
      <c r="B128" s="3" t="s">
        <v>193</v>
      </c>
      <c r="C128" s="3" t="s">
        <v>462</v>
      </c>
      <c r="D128" s="10"/>
      <c r="E128" s="10">
        <f>'Step 4 - Expenses'!E37</f>
        <v>45202.5</v>
      </c>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f t="shared" si="28"/>
        <v>0</v>
      </c>
      <c r="BK128" s="10">
        <f t="shared" si="29"/>
        <v>45202.5</v>
      </c>
      <c r="BL128" s="10">
        <f>'Step 5 - Income Statement'!E14</f>
        <v>45202.5</v>
      </c>
      <c r="BM128" s="10"/>
    </row>
    <row r="129" spans="1:65" x14ac:dyDescent="0.35">
      <c r="A129" s="3" t="s">
        <v>442</v>
      </c>
      <c r="B129" s="3" t="s">
        <v>193</v>
      </c>
      <c r="C129" s="3" t="s">
        <v>463</v>
      </c>
      <c r="D129" s="10"/>
      <c r="E129" s="10">
        <f>Q69</f>
        <v>120255.99999999999</v>
      </c>
      <c r="F129" s="10"/>
      <c r="G129" s="10"/>
      <c r="H129" s="10"/>
      <c r="I129" s="10"/>
      <c r="J129" s="10">
        <f>Q69</f>
        <v>120255.99999999999</v>
      </c>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f t="shared" si="28"/>
        <v>120255.99999999999</v>
      </c>
      <c r="BK129" s="10">
        <f t="shared" si="29"/>
        <v>120255.99999999999</v>
      </c>
      <c r="BL129" s="10"/>
      <c r="BM129" s="10"/>
    </row>
    <row r="130" spans="1:65" x14ac:dyDescent="0.35">
      <c r="A130" s="3" t="s">
        <v>443</v>
      </c>
      <c r="B130" s="3" t="s">
        <v>193</v>
      </c>
      <c r="C130" s="3" t="s">
        <v>464</v>
      </c>
      <c r="D130" s="10"/>
      <c r="E130" s="10">
        <f>'Step 1 - Assumptions'!$J$134</f>
        <v>2419.3342090541601</v>
      </c>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f>'Step 1 - Assumptions'!$K$130+'Step 1 - Assumptions'!$K$131</f>
        <v>822.46723588520422</v>
      </c>
      <c r="AK130" s="10"/>
      <c r="AL130" s="10">
        <f>'Step 1 - Assumptions'!$K$132</f>
        <v>750.1</v>
      </c>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f t="shared" si="28"/>
        <v>1572.5672358852044</v>
      </c>
      <c r="BK130" s="10">
        <f t="shared" si="29"/>
        <v>2419.3342090541601</v>
      </c>
      <c r="BL130" s="10">
        <f>'Step 1 - Assumptions'!$L$134</f>
        <v>846.76697316895604</v>
      </c>
      <c r="BM130" s="10"/>
    </row>
    <row r="131" spans="1:65" x14ac:dyDescent="0.35">
      <c r="A131" s="3" t="s">
        <v>273</v>
      </c>
      <c r="B131" s="3" t="s">
        <v>193</v>
      </c>
      <c r="C131" s="3" t="s">
        <v>466</v>
      </c>
      <c r="D131" s="10">
        <f>'Step 3 - Revenues'!E37</f>
        <v>218750</v>
      </c>
      <c r="E131" s="10"/>
      <c r="F131" s="10"/>
      <c r="G131" s="10"/>
      <c r="H131" s="10"/>
      <c r="I131" s="10"/>
      <c r="J131" s="10"/>
      <c r="K131" s="10">
        <f>D70</f>
        <v>131529.99999999997</v>
      </c>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f t="shared" si="28"/>
        <v>218750</v>
      </c>
      <c r="BK131" s="10">
        <f t="shared" si="29"/>
        <v>131529.99999999997</v>
      </c>
      <c r="BL131" s="10">
        <f>'Step 5 - Income Statement'!E12</f>
        <v>131529.99999999997</v>
      </c>
      <c r="BM131" s="10">
        <f>'Step 5 - Income Statement'!E7</f>
        <v>218750</v>
      </c>
    </row>
    <row r="132" spans="1:65" x14ac:dyDescent="0.35">
      <c r="A132" s="3"/>
      <c r="B132" s="146" t="s">
        <v>460</v>
      </c>
      <c r="C132" s="3"/>
      <c r="D132" s="147">
        <f>SUM(D127:D131)-SUM(E127:E131)</f>
        <v>127687.23207268931</v>
      </c>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row>
    <row r="133" spans="1:65" x14ac:dyDescent="0.35">
      <c r="A133" s="3" t="s">
        <v>441</v>
      </c>
      <c r="B133" s="3" t="s">
        <v>43</v>
      </c>
      <c r="C133" s="3" t="s">
        <v>462</v>
      </c>
      <c r="D133" s="10"/>
      <c r="E133" s="10">
        <f>'Step 4 - Expenses'!F37</f>
        <v>45202.5</v>
      </c>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f t="shared" si="28"/>
        <v>0</v>
      </c>
      <c r="BK133" s="10">
        <f t="shared" si="29"/>
        <v>45202.5</v>
      </c>
      <c r="BL133" s="10">
        <f>'Step 5 - Income Statement'!F14</f>
        <v>45202.5</v>
      </c>
      <c r="BM133" s="10"/>
    </row>
    <row r="134" spans="1:65" x14ac:dyDescent="0.35">
      <c r="A134" s="3" t="s">
        <v>442</v>
      </c>
      <c r="B134" s="3" t="s">
        <v>43</v>
      </c>
      <c r="C134" s="3" t="s">
        <v>463</v>
      </c>
      <c r="D134" s="10"/>
      <c r="E134" s="10">
        <f>Q72</f>
        <v>135287.99999999997</v>
      </c>
      <c r="F134" s="10"/>
      <c r="G134" s="10"/>
      <c r="H134" s="10"/>
      <c r="I134" s="10"/>
      <c r="J134" s="10">
        <f>Q72</f>
        <v>135287.99999999997</v>
      </c>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f t="shared" si="28"/>
        <v>135287.99999999997</v>
      </c>
      <c r="BK134" s="10">
        <f t="shared" si="29"/>
        <v>135287.99999999997</v>
      </c>
      <c r="BL134" s="10"/>
      <c r="BM134" s="10"/>
    </row>
    <row r="135" spans="1:65" x14ac:dyDescent="0.35">
      <c r="A135" s="3" t="s">
        <v>443</v>
      </c>
      <c r="B135" s="3" t="s">
        <v>43</v>
      </c>
      <c r="C135" s="3" t="s">
        <v>464</v>
      </c>
      <c r="D135" s="10"/>
      <c r="E135" s="10">
        <f>'Step 1 - Assumptions'!$J$134</f>
        <v>2419.3342090541601</v>
      </c>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f>'Step 1 - Assumptions'!$K$130+'Step 1 - Assumptions'!$K$131</f>
        <v>822.46723588520422</v>
      </c>
      <c r="AK135" s="10"/>
      <c r="AL135" s="10">
        <f>'Step 1 - Assumptions'!$K$132</f>
        <v>750.1</v>
      </c>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f t="shared" si="28"/>
        <v>1572.5672358852044</v>
      </c>
      <c r="BK135" s="10">
        <f t="shared" si="29"/>
        <v>2419.3342090541601</v>
      </c>
      <c r="BL135" s="10">
        <f>'Step 1 - Assumptions'!$L$134</f>
        <v>846.76697316895604</v>
      </c>
      <c r="BM135" s="10"/>
    </row>
    <row r="136" spans="1:65" x14ac:dyDescent="0.35">
      <c r="A136" s="3" t="s">
        <v>484</v>
      </c>
      <c r="B136" s="3" t="s">
        <v>43</v>
      </c>
      <c r="C136" s="3" t="s">
        <v>485</v>
      </c>
      <c r="D136" s="10"/>
      <c r="E136" s="10">
        <v>100000</v>
      </c>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v>100000</v>
      </c>
      <c r="AS136" s="10"/>
      <c r="AT136" s="10"/>
      <c r="AU136" s="10"/>
      <c r="AV136" s="10"/>
      <c r="AW136" s="10"/>
      <c r="AX136" s="10"/>
      <c r="AY136" s="10"/>
      <c r="AZ136" s="10"/>
      <c r="BA136" s="10"/>
      <c r="BB136" s="10"/>
      <c r="BC136" s="10"/>
      <c r="BD136" s="10"/>
      <c r="BE136" s="10"/>
      <c r="BF136" s="10"/>
      <c r="BG136" s="10"/>
      <c r="BH136" s="10"/>
      <c r="BI136" s="10"/>
      <c r="BJ136" s="10">
        <f t="shared" si="28"/>
        <v>100000</v>
      </c>
      <c r="BK136" s="10">
        <f t="shared" si="29"/>
        <v>100000</v>
      </c>
      <c r="BL136" s="10"/>
      <c r="BM136" s="10"/>
    </row>
    <row r="137" spans="1:65" x14ac:dyDescent="0.35">
      <c r="A137" s="3" t="s">
        <v>273</v>
      </c>
      <c r="B137" s="3" t="s">
        <v>43</v>
      </c>
      <c r="C137" s="3" t="s">
        <v>466</v>
      </c>
      <c r="D137" s="10">
        <f>'Step 3 - Revenues'!F37</f>
        <v>231250</v>
      </c>
      <c r="E137" s="10"/>
      <c r="F137" s="10"/>
      <c r="G137" s="10"/>
      <c r="H137" s="10"/>
      <c r="I137" s="10"/>
      <c r="J137" s="10"/>
      <c r="K137" s="10">
        <f>Q73</f>
        <v>139045.99999999997</v>
      </c>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f t="shared" si="28"/>
        <v>231250</v>
      </c>
      <c r="BK137" s="10">
        <f t="shared" si="29"/>
        <v>139045.99999999997</v>
      </c>
      <c r="BL137" s="10">
        <f>'Step 5 - Income Statement'!F12</f>
        <v>139045.99999999997</v>
      </c>
      <c r="BM137" s="10">
        <f>'Step 5 - Income Statement'!F7</f>
        <v>231250</v>
      </c>
    </row>
    <row r="138" spans="1:65" x14ac:dyDescent="0.35">
      <c r="A138" s="3"/>
      <c r="B138" s="146" t="s">
        <v>460</v>
      </c>
      <c r="C138" s="3"/>
      <c r="D138" s="147">
        <f>SUM(D132:D137)-SUM(E132:E137)</f>
        <v>76027.397863635211</v>
      </c>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row>
    <row r="139" spans="1:65" x14ac:dyDescent="0.35">
      <c r="A139" s="3" t="s">
        <v>441</v>
      </c>
      <c r="B139" s="3" t="s">
        <v>192</v>
      </c>
      <c r="C139" s="3" t="s">
        <v>462</v>
      </c>
      <c r="D139" s="10"/>
      <c r="E139" s="10">
        <f>'Step 4 - Expenses'!G37</f>
        <v>45202.5</v>
      </c>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f t="shared" si="28"/>
        <v>0</v>
      </c>
      <c r="BK139" s="10">
        <f t="shared" si="29"/>
        <v>45202.5</v>
      </c>
      <c r="BL139" s="10">
        <f>'Step 5 - Income Statement'!G14</f>
        <v>45202.5</v>
      </c>
      <c r="BM139" s="10"/>
    </row>
    <row r="140" spans="1:65" x14ac:dyDescent="0.35">
      <c r="A140" s="3" t="s">
        <v>442</v>
      </c>
      <c r="B140" s="3" t="s">
        <v>192</v>
      </c>
      <c r="C140" s="3" t="s">
        <v>463</v>
      </c>
      <c r="D140" s="10"/>
      <c r="E140" s="10">
        <f>Q75</f>
        <v>150319.99999999997</v>
      </c>
      <c r="F140" s="10"/>
      <c r="G140" s="10"/>
      <c r="H140" s="10"/>
      <c r="I140" s="10"/>
      <c r="J140" s="10">
        <f>Q75</f>
        <v>150319.99999999997</v>
      </c>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f t="shared" si="28"/>
        <v>150319.99999999997</v>
      </c>
      <c r="BK140" s="10">
        <f t="shared" si="29"/>
        <v>150319.99999999997</v>
      </c>
      <c r="BL140" s="10"/>
      <c r="BM140" s="10"/>
    </row>
    <row r="141" spans="1:65" x14ac:dyDescent="0.35">
      <c r="A141" s="3" t="s">
        <v>443</v>
      </c>
      <c r="B141" s="3" t="s">
        <v>192</v>
      </c>
      <c r="C141" s="3" t="s">
        <v>464</v>
      </c>
      <c r="D141" s="10"/>
      <c r="E141" s="10">
        <f>'Step 1 - Assumptions'!$J$134</f>
        <v>2419.3342090541601</v>
      </c>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f>'Step 1 - Assumptions'!$K$130+'Step 1 - Assumptions'!$K$131</f>
        <v>822.46723588520422</v>
      </c>
      <c r="AK141" s="10"/>
      <c r="AL141" s="10">
        <f>'Step 1 - Assumptions'!$K$132</f>
        <v>750.1</v>
      </c>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f t="shared" si="28"/>
        <v>1572.5672358852044</v>
      </c>
      <c r="BK141" s="10">
        <f t="shared" si="29"/>
        <v>2419.3342090541601</v>
      </c>
      <c r="BL141" s="10">
        <f>'Step 1 - Assumptions'!$L$134</f>
        <v>846.76697316895604</v>
      </c>
      <c r="BM141" s="10"/>
    </row>
    <row r="142" spans="1:65" x14ac:dyDescent="0.35">
      <c r="A142" s="3" t="s">
        <v>273</v>
      </c>
      <c r="B142" s="3" t="s">
        <v>192</v>
      </c>
      <c r="C142" s="3" t="s">
        <v>466</v>
      </c>
      <c r="D142" s="10">
        <f>'Step 3 - Revenues'!G37</f>
        <v>237500</v>
      </c>
      <c r="E142" s="10"/>
      <c r="F142" s="10"/>
      <c r="G142" s="10"/>
      <c r="H142" s="10"/>
      <c r="I142" s="10"/>
      <c r="J142" s="10"/>
      <c r="K142" s="10">
        <f>Q76</f>
        <v>142803.99999999997</v>
      </c>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f t="shared" si="28"/>
        <v>237500</v>
      </c>
      <c r="BK142" s="10">
        <f t="shared" si="29"/>
        <v>142803.99999999997</v>
      </c>
      <c r="BL142" s="10">
        <f>'Step 5 - Income Statement'!G12</f>
        <v>142803.99999999997</v>
      </c>
      <c r="BM142" s="10">
        <f>'Step 5 - Income Statement'!G7</f>
        <v>237500</v>
      </c>
    </row>
    <row r="143" spans="1:65" x14ac:dyDescent="0.35">
      <c r="A143" s="3"/>
      <c r="B143" s="146" t="s">
        <v>460</v>
      </c>
      <c r="C143" s="3"/>
      <c r="D143" s="147">
        <f>SUM(D138:D142)-SUM(E138:E142)</f>
        <v>115585.56365458108</v>
      </c>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row>
    <row r="144" spans="1:65" x14ac:dyDescent="0.35">
      <c r="A144" s="3" t="s">
        <v>441</v>
      </c>
      <c r="B144" s="3" t="s">
        <v>202</v>
      </c>
      <c r="C144" s="3" t="s">
        <v>462</v>
      </c>
      <c r="D144" s="10"/>
      <c r="E144" s="10">
        <f>'Step 4 - Expenses'!H37</f>
        <v>45202.5</v>
      </c>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f t="shared" si="28"/>
        <v>0</v>
      </c>
      <c r="BK144" s="10">
        <f t="shared" si="29"/>
        <v>45202.5</v>
      </c>
      <c r="BL144" s="10">
        <f>'Step 5 - Income Statement'!H14</f>
        <v>45202.5</v>
      </c>
      <c r="BM144" s="10"/>
    </row>
    <row r="145" spans="1:65" x14ac:dyDescent="0.35">
      <c r="A145" s="3" t="s">
        <v>442</v>
      </c>
      <c r="B145" s="3" t="s">
        <v>202</v>
      </c>
      <c r="C145" s="3" t="s">
        <v>463</v>
      </c>
      <c r="D145" s="10"/>
      <c r="E145" s="10">
        <f>Q78</f>
        <v>157835.99999999997</v>
      </c>
      <c r="F145" s="10"/>
      <c r="G145" s="10"/>
      <c r="H145" s="10"/>
      <c r="I145" s="10"/>
      <c r="J145" s="10">
        <f>Q78</f>
        <v>157835.99999999997</v>
      </c>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f t="shared" si="28"/>
        <v>157835.99999999997</v>
      </c>
      <c r="BK145" s="10">
        <f t="shared" si="29"/>
        <v>157835.99999999997</v>
      </c>
      <c r="BL145" s="10"/>
      <c r="BM145" s="10"/>
    </row>
    <row r="146" spans="1:65" x14ac:dyDescent="0.35">
      <c r="A146" s="3" t="s">
        <v>443</v>
      </c>
      <c r="B146" s="3" t="s">
        <v>202</v>
      </c>
      <c r="C146" s="3" t="s">
        <v>464</v>
      </c>
      <c r="D146" s="10"/>
      <c r="E146" s="10">
        <f>'Step 1 - Assumptions'!$J$134</f>
        <v>2419.3342090541601</v>
      </c>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f>'Step 1 - Assumptions'!$K$130+'Step 1 - Assumptions'!$K$131</f>
        <v>822.46723588520422</v>
      </c>
      <c r="AK146" s="10"/>
      <c r="AL146" s="10">
        <f>'Step 1 - Assumptions'!$K$132</f>
        <v>750.1</v>
      </c>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f t="shared" si="28"/>
        <v>1572.5672358852044</v>
      </c>
      <c r="BK146" s="10">
        <f t="shared" si="29"/>
        <v>2419.3342090541601</v>
      </c>
      <c r="BL146" s="10">
        <f>'Step 1 - Assumptions'!$L$134</f>
        <v>846.76697316895604</v>
      </c>
      <c r="BM146" s="10"/>
    </row>
    <row r="147" spans="1:65" x14ac:dyDescent="0.35">
      <c r="A147" s="3" t="s">
        <v>484</v>
      </c>
      <c r="B147" s="3" t="s">
        <v>202</v>
      </c>
      <c r="C147" s="3" t="s">
        <v>485</v>
      </c>
      <c r="D147" s="10"/>
      <c r="E147" s="10">
        <v>100000</v>
      </c>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v>100000</v>
      </c>
      <c r="AS147" s="10"/>
      <c r="AT147" s="10"/>
      <c r="AU147" s="10"/>
      <c r="AV147" s="10"/>
      <c r="AW147" s="10"/>
      <c r="AX147" s="10"/>
      <c r="AY147" s="10"/>
      <c r="AZ147" s="10"/>
      <c r="BA147" s="10"/>
      <c r="BB147" s="10"/>
      <c r="BC147" s="10"/>
      <c r="BD147" s="10"/>
      <c r="BE147" s="10"/>
      <c r="BF147" s="10"/>
      <c r="BG147" s="10"/>
      <c r="BH147" s="10"/>
      <c r="BI147" s="10"/>
      <c r="BJ147" s="10">
        <f t="shared" si="28"/>
        <v>100000</v>
      </c>
      <c r="BK147" s="10">
        <f t="shared" si="29"/>
        <v>100000</v>
      </c>
      <c r="BL147" s="10"/>
      <c r="BM147" s="10"/>
    </row>
    <row r="148" spans="1:65" x14ac:dyDescent="0.35">
      <c r="A148" s="3" t="s">
        <v>273</v>
      </c>
      <c r="B148" s="3" t="s">
        <v>202</v>
      </c>
      <c r="C148" s="3" t="s">
        <v>466</v>
      </c>
      <c r="D148" s="10">
        <f>'Step 3 - Revenues'!H37</f>
        <v>256250</v>
      </c>
      <c r="E148" s="10"/>
      <c r="F148" s="10"/>
      <c r="G148" s="10"/>
      <c r="H148" s="10"/>
      <c r="I148" s="10"/>
      <c r="J148" s="10"/>
      <c r="K148" s="10">
        <f>Q79</f>
        <v>154077.99999999997</v>
      </c>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f t="shared" si="28"/>
        <v>256250</v>
      </c>
      <c r="BK148" s="10">
        <f t="shared" si="29"/>
        <v>154077.99999999997</v>
      </c>
      <c r="BL148" s="10">
        <f>'Step 5 - Income Statement'!H12</f>
        <v>154077.99999999997</v>
      </c>
      <c r="BM148" s="10">
        <f>'Step 5 - Income Statement'!H7</f>
        <v>256250</v>
      </c>
    </row>
    <row r="149" spans="1:65" x14ac:dyDescent="0.35">
      <c r="A149" s="3"/>
      <c r="B149" s="146" t="s">
        <v>460</v>
      </c>
      <c r="C149" s="3"/>
      <c r="D149" s="147">
        <f>SUM(D143:D148)-SUM(E143:E148)</f>
        <v>66377.729445526958</v>
      </c>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row>
    <row r="150" spans="1:65" x14ac:dyDescent="0.35">
      <c r="A150" s="3" t="s">
        <v>441</v>
      </c>
      <c r="B150" s="3" t="s">
        <v>220</v>
      </c>
      <c r="C150" s="3" t="s">
        <v>462</v>
      </c>
      <c r="D150" s="10"/>
      <c r="E150" s="10">
        <f>'Step 4 - Expenses'!I37</f>
        <v>45202.5</v>
      </c>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f t="shared" si="28"/>
        <v>0</v>
      </c>
      <c r="BK150" s="10">
        <f t="shared" si="29"/>
        <v>45202.5</v>
      </c>
      <c r="BL150" s="10">
        <f>'Step 5 - Income Statement'!I14</f>
        <v>45202.5</v>
      </c>
      <c r="BM150" s="10"/>
    </row>
    <row r="151" spans="1:65" x14ac:dyDescent="0.35">
      <c r="A151" s="3" t="s">
        <v>442</v>
      </c>
      <c r="B151" s="3" t="s">
        <v>220</v>
      </c>
      <c r="C151" s="3" t="s">
        <v>463</v>
      </c>
      <c r="D151" s="10"/>
      <c r="E151" s="10">
        <f>Q81</f>
        <v>142803.99999999997</v>
      </c>
      <c r="F151" s="10"/>
      <c r="G151" s="10"/>
      <c r="H151" s="10"/>
      <c r="I151" s="10"/>
      <c r="J151" s="10">
        <f>Q81</f>
        <v>142803.99999999997</v>
      </c>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f t="shared" si="28"/>
        <v>142803.99999999997</v>
      </c>
      <c r="BK151" s="10">
        <f t="shared" si="29"/>
        <v>142803.99999999997</v>
      </c>
      <c r="BL151" s="10"/>
      <c r="BM151" s="10"/>
    </row>
    <row r="152" spans="1:65" x14ac:dyDescent="0.35">
      <c r="A152" s="3" t="s">
        <v>443</v>
      </c>
      <c r="B152" s="3" t="s">
        <v>220</v>
      </c>
      <c r="C152" s="3" t="s">
        <v>464</v>
      </c>
      <c r="D152" s="10"/>
      <c r="E152" s="10">
        <f>'Step 1 - Assumptions'!$J$134</f>
        <v>2419.3342090541601</v>
      </c>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f>'Step 1 - Assumptions'!$K$130+'Step 1 - Assumptions'!$K$131</f>
        <v>822.46723588520422</v>
      </c>
      <c r="AK152" s="10"/>
      <c r="AL152" s="10">
        <f>'Step 1 - Assumptions'!$K$132</f>
        <v>750.1</v>
      </c>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f t="shared" si="28"/>
        <v>1572.5672358852044</v>
      </c>
      <c r="BK152" s="10">
        <f t="shared" si="29"/>
        <v>2419.3342090541601</v>
      </c>
      <c r="BL152" s="10">
        <f>'Step 1 - Assumptions'!$L$134</f>
        <v>846.76697316895604</v>
      </c>
      <c r="BM152" s="10"/>
    </row>
    <row r="153" spans="1:65" x14ac:dyDescent="0.35">
      <c r="A153" s="3" t="s">
        <v>273</v>
      </c>
      <c r="B153" s="3" t="s">
        <v>220</v>
      </c>
      <c r="C153" s="3" t="s">
        <v>466</v>
      </c>
      <c r="D153" s="10">
        <f>'Step 3 - Revenues'!I37</f>
        <v>250000</v>
      </c>
      <c r="E153" s="10"/>
      <c r="F153" s="10"/>
      <c r="G153" s="10"/>
      <c r="H153" s="10"/>
      <c r="I153" s="10"/>
      <c r="J153" s="10"/>
      <c r="K153" s="10">
        <f>Q82</f>
        <v>150319.99999999997</v>
      </c>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f t="shared" si="28"/>
        <v>250000</v>
      </c>
      <c r="BK153" s="10">
        <f t="shared" si="29"/>
        <v>150319.99999999997</v>
      </c>
      <c r="BL153" s="10">
        <f>'Step 5 - Income Statement'!I12</f>
        <v>150319.99999999997</v>
      </c>
      <c r="BM153" s="10">
        <f>'Step 5 - Income Statement'!I7</f>
        <v>250000</v>
      </c>
    </row>
    <row r="154" spans="1:65" x14ac:dyDescent="0.35">
      <c r="A154" s="3"/>
      <c r="B154" s="146" t="s">
        <v>460</v>
      </c>
      <c r="C154" s="3"/>
      <c r="D154" s="147">
        <f>SUM(D149:D153)-SUM(E149:E153)</f>
        <v>125951.89523647283</v>
      </c>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row>
    <row r="155" spans="1:65" x14ac:dyDescent="0.35">
      <c r="A155" s="3" t="s">
        <v>441</v>
      </c>
      <c r="B155" s="3" t="s">
        <v>221</v>
      </c>
      <c r="C155" s="3" t="s">
        <v>462</v>
      </c>
      <c r="D155" s="10"/>
      <c r="E155" s="10">
        <f>'Step 4 - Expenses'!J37</f>
        <v>45202.5</v>
      </c>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f t="shared" si="28"/>
        <v>0</v>
      </c>
      <c r="BK155" s="10">
        <f t="shared" si="29"/>
        <v>45202.5</v>
      </c>
      <c r="BL155" s="10">
        <f>'Step 5 - Income Statement'!J14</f>
        <v>45202.5</v>
      </c>
      <c r="BM155" s="10"/>
    </row>
    <row r="156" spans="1:65" x14ac:dyDescent="0.35">
      <c r="A156" s="3" t="s">
        <v>442</v>
      </c>
      <c r="B156" s="3" t="s">
        <v>221</v>
      </c>
      <c r="C156" s="3" t="s">
        <v>463</v>
      </c>
      <c r="D156" s="10"/>
      <c r="E156" s="10">
        <f>Q84</f>
        <v>135287.99999999997</v>
      </c>
      <c r="F156" s="10"/>
      <c r="G156" s="10"/>
      <c r="H156" s="10"/>
      <c r="I156" s="10"/>
      <c r="J156" s="10">
        <f>Q84</f>
        <v>135287.99999999997</v>
      </c>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f t="shared" si="28"/>
        <v>135287.99999999997</v>
      </c>
      <c r="BK156" s="10">
        <f t="shared" si="29"/>
        <v>135287.99999999997</v>
      </c>
      <c r="BL156" s="10"/>
      <c r="BM156" s="10"/>
    </row>
    <row r="157" spans="1:65" x14ac:dyDescent="0.35">
      <c r="A157" s="3" t="s">
        <v>443</v>
      </c>
      <c r="B157" s="3" t="s">
        <v>221</v>
      </c>
      <c r="C157" s="3" t="s">
        <v>464</v>
      </c>
      <c r="D157" s="10"/>
      <c r="E157" s="10">
        <f>'Step 1 - Assumptions'!$J$134</f>
        <v>2419.3342090541601</v>
      </c>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f>'Step 1 - Assumptions'!$K$130+'Step 1 - Assumptions'!$K$131</f>
        <v>822.46723588520422</v>
      </c>
      <c r="AK157" s="10"/>
      <c r="AL157" s="10">
        <f>'Step 1 - Assumptions'!$K$132</f>
        <v>750.1</v>
      </c>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f t="shared" si="28"/>
        <v>1572.5672358852044</v>
      </c>
      <c r="BK157" s="10">
        <f t="shared" si="29"/>
        <v>2419.3342090541601</v>
      </c>
      <c r="BL157" s="10">
        <f>'Step 1 - Assumptions'!$L$134</f>
        <v>846.76697316895604</v>
      </c>
      <c r="BM157" s="10"/>
    </row>
    <row r="158" spans="1:65" x14ac:dyDescent="0.35">
      <c r="A158" s="3" t="s">
        <v>484</v>
      </c>
      <c r="B158" s="3" t="s">
        <v>221</v>
      </c>
      <c r="C158" s="3" t="s">
        <v>485</v>
      </c>
      <c r="D158" s="10"/>
      <c r="E158" s="10">
        <v>100000</v>
      </c>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v>100000</v>
      </c>
      <c r="AS158" s="10"/>
      <c r="AT158" s="10"/>
      <c r="AU158" s="10"/>
      <c r="AV158" s="10"/>
      <c r="AW158" s="10"/>
      <c r="AX158" s="10"/>
      <c r="AY158" s="10"/>
      <c r="AZ158" s="10"/>
      <c r="BA158" s="10"/>
      <c r="BB158" s="10"/>
      <c r="BC158" s="10"/>
      <c r="BD158" s="10"/>
      <c r="BE158" s="10"/>
      <c r="BF158" s="10"/>
      <c r="BG158" s="10"/>
      <c r="BH158" s="10"/>
      <c r="BI158" s="10"/>
      <c r="BJ158" s="10">
        <f t="shared" si="28"/>
        <v>100000</v>
      </c>
      <c r="BK158" s="10">
        <f t="shared" si="29"/>
        <v>100000</v>
      </c>
      <c r="BL158" s="10"/>
      <c r="BM158" s="10"/>
    </row>
    <row r="159" spans="1:65" x14ac:dyDescent="0.35">
      <c r="A159" s="3" t="s">
        <v>273</v>
      </c>
      <c r="B159" s="3" t="s">
        <v>221</v>
      </c>
      <c r="C159" s="3" t="s">
        <v>466</v>
      </c>
      <c r="D159" s="10">
        <f>'Step 3 - Revenues'!J37</f>
        <v>237500</v>
      </c>
      <c r="E159" s="10"/>
      <c r="F159" s="10"/>
      <c r="G159" s="10"/>
      <c r="H159" s="10"/>
      <c r="I159" s="10"/>
      <c r="J159" s="10"/>
      <c r="K159" s="10">
        <f>Q85</f>
        <v>142803.99999999997</v>
      </c>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f t="shared" si="28"/>
        <v>237500</v>
      </c>
      <c r="BK159" s="10">
        <f t="shared" si="29"/>
        <v>142803.99999999997</v>
      </c>
      <c r="BL159" s="10">
        <f>'Step 5 - Income Statement'!J12</f>
        <v>142803.99999999997</v>
      </c>
      <c r="BM159" s="10">
        <f>'Step 5 - Income Statement'!J7</f>
        <v>237500</v>
      </c>
    </row>
    <row r="160" spans="1:65" x14ac:dyDescent="0.35">
      <c r="A160" s="3"/>
      <c r="B160" s="146" t="s">
        <v>460</v>
      </c>
      <c r="C160" s="3"/>
      <c r="D160" s="147">
        <f>SUM(D154:D159)-SUM(E154:E159)</f>
        <v>80542.061027418706</v>
      </c>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65" x14ac:dyDescent="0.35">
      <c r="A161" s="3" t="s">
        <v>441</v>
      </c>
      <c r="B161" s="3" t="s">
        <v>222</v>
      </c>
      <c r="C161" s="3" t="s">
        <v>462</v>
      </c>
      <c r="D161" s="10"/>
      <c r="E161" s="10">
        <f>'Step 4 - Expenses'!K37</f>
        <v>45202.5</v>
      </c>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f t="shared" si="28"/>
        <v>0</v>
      </c>
      <c r="BK161" s="10">
        <f t="shared" si="29"/>
        <v>45202.5</v>
      </c>
      <c r="BL161" s="10">
        <f>'Step 5 - Income Statement'!K14</f>
        <v>45202.5</v>
      </c>
      <c r="BM161" s="10"/>
    </row>
    <row r="162" spans="1:65" x14ac:dyDescent="0.35">
      <c r="A162" s="3" t="s">
        <v>442</v>
      </c>
      <c r="B162" s="3" t="s">
        <v>222</v>
      </c>
      <c r="C162" s="3" t="s">
        <v>463</v>
      </c>
      <c r="D162" s="10"/>
      <c r="E162" s="10">
        <f>Q87</f>
        <v>135287.99999999997</v>
      </c>
      <c r="F162" s="10"/>
      <c r="G162" s="10"/>
      <c r="H162" s="10"/>
      <c r="I162" s="10"/>
      <c r="J162" s="10">
        <f>Q87</f>
        <v>135287.99999999997</v>
      </c>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f t="shared" si="28"/>
        <v>135287.99999999997</v>
      </c>
      <c r="BK162" s="10">
        <f t="shared" si="29"/>
        <v>135287.99999999997</v>
      </c>
      <c r="BL162" s="10"/>
      <c r="BM162" s="10"/>
    </row>
    <row r="163" spans="1:65" x14ac:dyDescent="0.35">
      <c r="A163" s="3" t="s">
        <v>443</v>
      </c>
      <c r="B163" s="3" t="s">
        <v>222</v>
      </c>
      <c r="C163" s="3" t="s">
        <v>464</v>
      </c>
      <c r="D163" s="10"/>
      <c r="E163" s="10">
        <f>'Step 1 - Assumptions'!$J$134</f>
        <v>2419.3342090541601</v>
      </c>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f>'Step 1 - Assumptions'!$K$130+'Step 1 - Assumptions'!$K$131</f>
        <v>822.46723588520422</v>
      </c>
      <c r="AK163" s="10"/>
      <c r="AL163" s="10">
        <f>'Step 1 - Assumptions'!$K$132</f>
        <v>750.1</v>
      </c>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f t="shared" si="28"/>
        <v>1572.5672358852044</v>
      </c>
      <c r="BK163" s="10">
        <f t="shared" si="29"/>
        <v>2419.3342090541601</v>
      </c>
      <c r="BL163" s="10">
        <f>'Step 1 - Assumptions'!$L$134</f>
        <v>846.76697316895604</v>
      </c>
      <c r="BM163" s="10"/>
    </row>
    <row r="164" spans="1:65" x14ac:dyDescent="0.35">
      <c r="A164" s="3" t="s">
        <v>273</v>
      </c>
      <c r="B164" s="3" t="s">
        <v>222</v>
      </c>
      <c r="C164" s="3" t="s">
        <v>466</v>
      </c>
      <c r="D164" s="10">
        <f>'Step 3 - Revenues'!K45</f>
        <v>200000</v>
      </c>
      <c r="E164" s="10"/>
      <c r="F164" s="10"/>
      <c r="G164" s="10"/>
      <c r="H164" s="10"/>
      <c r="I164" s="10"/>
      <c r="J164" s="10"/>
      <c r="K164" s="10">
        <f>Q88</f>
        <v>120255.99999999999</v>
      </c>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f t="shared" si="28"/>
        <v>200000</v>
      </c>
      <c r="BK164" s="10">
        <f t="shared" si="29"/>
        <v>120255.99999999999</v>
      </c>
      <c r="BL164" s="10">
        <f>'Step 5 - Income Statement'!K12</f>
        <v>120255.99999999999</v>
      </c>
      <c r="BM164" s="10">
        <f>'Step 5 - Income Statement'!K7</f>
        <v>200000</v>
      </c>
    </row>
    <row r="165" spans="1:65" x14ac:dyDescent="0.35">
      <c r="A165" s="3"/>
      <c r="B165" s="146" t="s">
        <v>460</v>
      </c>
      <c r="C165" s="3"/>
      <c r="D165" s="147">
        <f>SUM(D160:D164)-SUM(E160:E164)</f>
        <v>97632.226818364579</v>
      </c>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row>
    <row r="166" spans="1:65" x14ac:dyDescent="0.35">
      <c r="A166" s="3" t="s">
        <v>441</v>
      </c>
      <c r="B166" s="3" t="s">
        <v>223</v>
      </c>
      <c r="C166" s="3" t="s">
        <v>462</v>
      </c>
      <c r="D166" s="10"/>
      <c r="E166" s="10">
        <f>'Step 4 - Expenses'!L37</f>
        <v>45202.5</v>
      </c>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f t="shared" si="28"/>
        <v>0</v>
      </c>
      <c r="BK166" s="10">
        <f t="shared" si="29"/>
        <v>45202.5</v>
      </c>
      <c r="BL166" s="10">
        <f>'Step 5 - Income Statement'!L14</f>
        <v>45202.5</v>
      </c>
      <c r="BM166" s="10"/>
    </row>
    <row r="167" spans="1:65" x14ac:dyDescent="0.35">
      <c r="A167" s="3" t="s">
        <v>442</v>
      </c>
      <c r="B167" s="3" t="s">
        <v>223</v>
      </c>
      <c r="C167" s="3" t="s">
        <v>463</v>
      </c>
      <c r="D167" s="10"/>
      <c r="E167" s="10">
        <f>Q90</f>
        <v>112739.99999999999</v>
      </c>
      <c r="F167" s="10"/>
      <c r="G167" s="10"/>
      <c r="H167" s="10"/>
      <c r="I167" s="10"/>
      <c r="J167" s="10">
        <f>Q90</f>
        <v>112739.99999999999</v>
      </c>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f t="shared" si="28"/>
        <v>112739.99999999999</v>
      </c>
      <c r="BK167" s="10">
        <f t="shared" si="29"/>
        <v>112739.99999999999</v>
      </c>
      <c r="BL167" s="10"/>
      <c r="BM167" s="10"/>
    </row>
    <row r="168" spans="1:65" x14ac:dyDescent="0.35">
      <c r="A168" s="3" t="s">
        <v>443</v>
      </c>
      <c r="B168" s="3" t="s">
        <v>223</v>
      </c>
      <c r="C168" s="3" t="s">
        <v>464</v>
      </c>
      <c r="D168" s="10"/>
      <c r="E168" s="10">
        <f>'Step 1 - Assumptions'!$J$134</f>
        <v>2419.3342090541601</v>
      </c>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f>'Step 1 - Assumptions'!$K$130+'Step 1 - Assumptions'!$K$131</f>
        <v>822.46723588520422</v>
      </c>
      <c r="AK168" s="10"/>
      <c r="AL168" s="10">
        <f>'Step 1 - Assumptions'!$K$132</f>
        <v>750.1</v>
      </c>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f t="shared" si="28"/>
        <v>1572.5672358852044</v>
      </c>
      <c r="BK168" s="10">
        <f t="shared" si="29"/>
        <v>2419.3342090541601</v>
      </c>
      <c r="BL168" s="10">
        <f>'Step 1 - Assumptions'!$L$134</f>
        <v>846.76697316895604</v>
      </c>
      <c r="BM168" s="10"/>
    </row>
    <row r="169" spans="1:65" x14ac:dyDescent="0.35">
      <c r="A169" s="3" t="s">
        <v>273</v>
      </c>
      <c r="B169" s="3" t="s">
        <v>223</v>
      </c>
      <c r="C169" s="3" t="s">
        <v>466</v>
      </c>
      <c r="D169" s="10">
        <f>'Step 3 - Revenues'!L45</f>
        <v>162500</v>
      </c>
      <c r="E169" s="10"/>
      <c r="F169" s="10"/>
      <c r="G169" s="10"/>
      <c r="H169" s="10"/>
      <c r="I169" s="10"/>
      <c r="J169" s="10"/>
      <c r="K169" s="10">
        <f>Q91</f>
        <v>97707.999999999985</v>
      </c>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f t="shared" si="28"/>
        <v>162500</v>
      </c>
      <c r="BK169" s="10">
        <f t="shared" si="29"/>
        <v>97707.999999999985</v>
      </c>
      <c r="BL169" s="10">
        <f>'Step 5 - Income Statement'!L12</f>
        <v>97707.999999999985</v>
      </c>
      <c r="BM169" s="10">
        <f>'Step 5 - Income Statement'!L7</f>
        <v>162500</v>
      </c>
    </row>
    <row r="170" spans="1:65" x14ac:dyDescent="0.35">
      <c r="A170" s="3"/>
      <c r="B170" s="146" t="s">
        <v>460</v>
      </c>
      <c r="C170" s="3"/>
      <c r="D170" s="147">
        <f>SUM(D165:D169)-SUM(E165:E169)</f>
        <v>99770.392609310424</v>
      </c>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row>
    <row r="171" spans="1:65" x14ac:dyDescent="0.35">
      <c r="A171" s="3" t="s">
        <v>441</v>
      </c>
      <c r="B171" s="3" t="s">
        <v>224</v>
      </c>
      <c r="C171" s="3" t="s">
        <v>462</v>
      </c>
      <c r="D171" s="10"/>
      <c r="E171" s="10">
        <f>'Step 4 - Expenses'!M37</f>
        <v>45202.5</v>
      </c>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f t="shared" si="28"/>
        <v>0</v>
      </c>
      <c r="BK171" s="10">
        <f t="shared" si="29"/>
        <v>45202.5</v>
      </c>
      <c r="BL171" s="10">
        <f>'Step 5 - Income Statement'!M14</f>
        <v>45202.5</v>
      </c>
      <c r="BM171" s="10"/>
    </row>
    <row r="172" spans="1:65" x14ac:dyDescent="0.35">
      <c r="A172" s="3" t="s">
        <v>442</v>
      </c>
      <c r="B172" s="3" t="s">
        <v>224</v>
      </c>
      <c r="C172" s="3" t="s">
        <v>463</v>
      </c>
      <c r="D172" s="10"/>
      <c r="E172" s="10">
        <f>Q93</f>
        <v>75159.999999999985</v>
      </c>
      <c r="F172" s="10"/>
      <c r="G172" s="10"/>
      <c r="H172" s="10"/>
      <c r="I172" s="10"/>
      <c r="J172" s="10">
        <f>Q93</f>
        <v>75159.999999999985</v>
      </c>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f t="shared" si="28"/>
        <v>75159.999999999985</v>
      </c>
      <c r="BK172" s="10">
        <f t="shared" si="29"/>
        <v>75159.999999999985</v>
      </c>
      <c r="BL172" s="10"/>
      <c r="BM172" s="10"/>
    </row>
    <row r="173" spans="1:65" x14ac:dyDescent="0.35">
      <c r="A173" s="3" t="s">
        <v>443</v>
      </c>
      <c r="B173" s="3" t="s">
        <v>224</v>
      </c>
      <c r="C173" s="3" t="s">
        <v>464</v>
      </c>
      <c r="D173" s="10"/>
      <c r="E173" s="10">
        <f>'Step 1 - Assumptions'!$J$134</f>
        <v>2419.3342090541601</v>
      </c>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f>'Step 1 - Assumptions'!$K$130+'Step 1 - Assumptions'!$K$131</f>
        <v>822.46723588520422</v>
      </c>
      <c r="AK173" s="10"/>
      <c r="AL173" s="10">
        <f>'Step 1 - Assumptions'!$K$132</f>
        <v>750.1</v>
      </c>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f t="shared" si="28"/>
        <v>1572.5672358852044</v>
      </c>
      <c r="BK173" s="10">
        <f t="shared" si="29"/>
        <v>2419.3342090541601</v>
      </c>
      <c r="BL173" s="10">
        <f>'Step 1 - Assumptions'!$L$134</f>
        <v>846.76697316895604</v>
      </c>
      <c r="BM173" s="10"/>
    </row>
    <row r="174" spans="1:65" x14ac:dyDescent="0.35">
      <c r="A174" s="3" t="s">
        <v>273</v>
      </c>
      <c r="B174" s="3" t="s">
        <v>224</v>
      </c>
      <c r="C174" s="3" t="s">
        <v>466</v>
      </c>
      <c r="D174" s="10">
        <f>'Step 3 - Revenues'!M45</f>
        <v>150000</v>
      </c>
      <c r="E174" s="10"/>
      <c r="F174" s="10"/>
      <c r="G174" s="10"/>
      <c r="H174" s="10"/>
      <c r="I174" s="10"/>
      <c r="J174" s="10"/>
      <c r="K174" s="10">
        <f>Q94</f>
        <v>90191.999999999985</v>
      </c>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f t="shared" si="28"/>
        <v>150000</v>
      </c>
      <c r="BK174" s="10">
        <f t="shared" si="29"/>
        <v>90191.999999999985</v>
      </c>
      <c r="BL174" s="10">
        <f>'Step 5 - Income Statement'!M12</f>
        <v>90191.999999999985</v>
      </c>
      <c r="BM174" s="10">
        <f>'Step 5 - Income Statement'!M7</f>
        <v>150000</v>
      </c>
    </row>
    <row r="175" spans="1:65" x14ac:dyDescent="0.35">
      <c r="A175" s="3" t="s">
        <v>496</v>
      </c>
      <c r="B175" s="3" t="s">
        <v>224</v>
      </c>
      <c r="C175" s="3" t="s">
        <v>497</v>
      </c>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f>'Step 1 - Assumptions'!J111</f>
        <v>21362.930402930404</v>
      </c>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f t="shared" si="28"/>
        <v>0</v>
      </c>
      <c r="BK175" s="10">
        <f t="shared" si="29"/>
        <v>21362.930402930404</v>
      </c>
      <c r="BL175" s="10">
        <f>'Step 1 - Assumptions'!J111</f>
        <v>21362.930402930404</v>
      </c>
      <c r="BM175" s="10"/>
    </row>
    <row r="176" spans="1:65" x14ac:dyDescent="0.35">
      <c r="A176" s="6" t="s">
        <v>475</v>
      </c>
      <c r="B176" s="3"/>
      <c r="C176" s="3"/>
      <c r="D176" s="150">
        <f>SUM(D170:D174)-SUM(E170:E174)</f>
        <v>126988.55840025628</v>
      </c>
      <c r="E176" s="11"/>
      <c r="F176" s="11">
        <f>SUM(F107:F174)-SUM(G107:G174)</f>
        <v>0</v>
      </c>
      <c r="G176" s="11"/>
      <c r="H176" s="11">
        <f>SUM(H107:H174)-SUM(I107:I174)</f>
        <v>0</v>
      </c>
      <c r="I176" s="11"/>
      <c r="J176" s="11">
        <f>SUM(J107:J174)-SUM(K107:K174)</f>
        <v>39020.40000000014</v>
      </c>
      <c r="K176" s="11"/>
      <c r="L176" s="11">
        <f>SUM(L107:L174)-SUM(M107:M174)</f>
        <v>7800</v>
      </c>
      <c r="M176" s="10"/>
      <c r="N176" s="11">
        <f>SUM(N107:N174)-SUM(O107:O174)</f>
        <v>6500</v>
      </c>
      <c r="O176" s="10"/>
      <c r="P176" s="11">
        <f>SUM(P107:P174)-SUM(Q107:Q174)</f>
        <v>3400</v>
      </c>
      <c r="Q176" s="10"/>
      <c r="R176" s="11">
        <f>SUM(R107:R174)-SUM(S107:S174)</f>
        <v>55000</v>
      </c>
      <c r="S176" s="10"/>
      <c r="T176" s="11">
        <f>SUM(T107:T174)-SUM(U107:U174)</f>
        <v>19000</v>
      </c>
      <c r="U176" s="10"/>
      <c r="V176" s="11">
        <f>SUM(V107:V174)-SUM(W107:W174)</f>
        <v>15000</v>
      </c>
      <c r="W176" s="10"/>
      <c r="X176" s="11">
        <f>SUM(X107:X174)-SUM(Y107:Y174)</f>
        <v>220000</v>
      </c>
      <c r="Y176" s="10"/>
      <c r="Z176" s="11">
        <f>SUM(Z107:Z174)-SUM(AA107:AA174)</f>
        <v>6000</v>
      </c>
      <c r="AA176" s="10"/>
      <c r="AB176" s="10"/>
      <c r="AC176" s="11">
        <f>SUM(AC107:AC175)-SUM(AB107:AB175)</f>
        <v>29135.128205128203</v>
      </c>
      <c r="AD176" s="10"/>
      <c r="AE176" s="11">
        <f>SUM(AE107:AE175)-SUM(AD107:AD175)</f>
        <v>0</v>
      </c>
      <c r="AF176" s="10"/>
      <c r="AG176" s="11">
        <f>SUM(AG107:AG174)-SUM(AF107:AF174)</f>
        <v>0</v>
      </c>
      <c r="AH176" s="10"/>
      <c r="AI176" s="11">
        <f>SUM(AI107:AI174)-SUM(AH107:AH174)</f>
        <v>0.31783590531267691</v>
      </c>
      <c r="AJ176" s="10"/>
      <c r="AK176" s="11">
        <f>SUM(AK107:AK174)-SUM(AJ107:AJ174)</f>
        <v>50085.713168066606</v>
      </c>
      <c r="AL176" s="10"/>
      <c r="AM176" s="11">
        <f>SUM(AM107:AM174)-SUM(AL107:AL174)</f>
        <v>149249.63195619429</v>
      </c>
      <c r="AN176" s="10"/>
      <c r="AO176" s="11">
        <f>SUM(AO107:AO174)-SUM(AN107:AN174)</f>
        <v>133600</v>
      </c>
      <c r="AP176" s="10"/>
      <c r="AQ176" s="11">
        <f>SUM(AQ107:AQ174)-SUM(AP107:AP174)</f>
        <v>0</v>
      </c>
      <c r="AR176" s="11">
        <f>SUM(AR107:AR174)-SUM(AS107:AS174)</f>
        <v>635000</v>
      </c>
      <c r="AS176" s="10"/>
      <c r="AT176" s="11">
        <f>SUM(AT107:AT174)-SUM(AU107:AU174)</f>
        <v>0</v>
      </c>
      <c r="AU176" s="10"/>
      <c r="AV176" s="10"/>
      <c r="AW176" s="11">
        <f>SUM(AW107:AW174)-SUM(AV107:AV174)</f>
        <v>0</v>
      </c>
      <c r="AX176" s="10"/>
      <c r="AY176" s="11">
        <f>SUM(AY107:AY174)-SUM(AX107:AX174)</f>
        <v>0</v>
      </c>
      <c r="AZ176" s="10"/>
      <c r="BA176" s="11">
        <f>SUM(BA107:BA174)-SUM(AZ107:AZ174)</f>
        <v>0</v>
      </c>
      <c r="BB176" s="10"/>
      <c r="BC176" s="11">
        <f>SUM(BC107:BC174)-SUM(BB107:BB174)</f>
        <v>0</v>
      </c>
      <c r="BD176" s="10"/>
      <c r="BE176" s="11">
        <f>SUM(BE107:BE174)-SUM(BD107:BD174)</f>
        <v>0</v>
      </c>
      <c r="BF176" s="10"/>
      <c r="BG176" s="11">
        <f>SUM(BG107:BG174)-SUM(BF107:BF174)</f>
        <v>0</v>
      </c>
      <c r="BH176" s="10"/>
      <c r="BI176" s="11">
        <f>SUM(BI107:BI174)-SUM(BH107:BH174)</f>
        <v>328357.90131591918</v>
      </c>
      <c r="BJ176" s="10" t="s">
        <v>5</v>
      </c>
      <c r="BK176" s="10" t="s">
        <v>5</v>
      </c>
      <c r="BL176" s="10" t="s">
        <v>5</v>
      </c>
      <c r="BM176" s="10" t="s">
        <v>5</v>
      </c>
    </row>
    <row r="177" spans="1:65" x14ac:dyDescent="0.35">
      <c r="A177" s="40" t="s">
        <v>5</v>
      </c>
      <c r="B177" s="34"/>
      <c r="E177" t="s">
        <v>5</v>
      </c>
      <c r="AC177" s="98" t="s">
        <v>5</v>
      </c>
      <c r="BI177" s="26">
        <f>BM177-BL177</f>
        <v>443280.26591904182</v>
      </c>
      <c r="BJ177" s="11" t="e">
        <f>SUM(BJ110:BJ176)+SUM(BL110:BL176)</f>
        <v>#VALUE!</v>
      </c>
      <c r="BK177" s="11">
        <f>SUM(BK110:BK176)+SUM(BM110:BM176)</f>
        <v>6706226.5409115814</v>
      </c>
      <c r="BL177" s="10">
        <f>SUM(BL110:BL175)</f>
        <v>2107969.7340809582</v>
      </c>
      <c r="BM177" s="10">
        <f>SUM(BM110:BM175)</f>
        <v>2551250</v>
      </c>
    </row>
    <row r="178" spans="1:65" x14ac:dyDescent="0.35">
      <c r="A178" s="40" t="s">
        <v>481</v>
      </c>
      <c r="B178" s="40"/>
      <c r="C178" s="40"/>
      <c r="D178" s="142">
        <f>D176</f>
        <v>126988.55840025628</v>
      </c>
      <c r="E178" s="6"/>
      <c r="F178" s="142">
        <f>F176</f>
        <v>0</v>
      </c>
      <c r="G178" s="6"/>
      <c r="H178" s="142">
        <f>H176</f>
        <v>0</v>
      </c>
      <c r="I178" s="6"/>
      <c r="J178" s="142">
        <f>J176</f>
        <v>39020.40000000014</v>
      </c>
      <c r="K178" s="6"/>
      <c r="L178" s="142">
        <f>L176</f>
        <v>7800</v>
      </c>
      <c r="M178" s="6"/>
      <c r="N178" s="142">
        <f>N176</f>
        <v>6500</v>
      </c>
      <c r="O178" s="6"/>
      <c r="P178" s="142">
        <f>P176</f>
        <v>3400</v>
      </c>
      <c r="Q178" s="6"/>
      <c r="R178" s="142">
        <f>R176</f>
        <v>55000</v>
      </c>
      <c r="S178" s="6"/>
      <c r="T178" s="142">
        <f>T176</f>
        <v>19000</v>
      </c>
      <c r="U178" s="6"/>
      <c r="V178" s="142">
        <f>V176</f>
        <v>15000</v>
      </c>
      <c r="W178" s="6"/>
      <c r="X178" s="142">
        <f>X176</f>
        <v>220000</v>
      </c>
      <c r="Y178" s="6"/>
      <c r="Z178" s="142">
        <f>Z176</f>
        <v>6000</v>
      </c>
      <c r="AA178" s="6"/>
      <c r="AB178" s="6"/>
      <c r="AC178" s="142">
        <f>AC176</f>
        <v>29135.128205128203</v>
      </c>
      <c r="AD178" s="6"/>
      <c r="AE178" s="142">
        <f>AE176</f>
        <v>0</v>
      </c>
      <c r="AF178" s="6"/>
      <c r="AG178" s="142">
        <f>AG176</f>
        <v>0</v>
      </c>
      <c r="AH178" s="6"/>
      <c r="AI178" s="142">
        <f>AI176</f>
        <v>0.31783590531267691</v>
      </c>
      <c r="AJ178" s="6"/>
      <c r="AK178" s="142">
        <f>AK176</f>
        <v>50085.713168066606</v>
      </c>
      <c r="AL178" s="6"/>
      <c r="AM178" s="142">
        <f>AM176</f>
        <v>149249.63195619429</v>
      </c>
      <c r="AN178" s="6"/>
      <c r="AO178" s="142">
        <f>AO176</f>
        <v>133600</v>
      </c>
      <c r="AP178" s="6"/>
      <c r="AQ178" s="142">
        <f>AQ176</f>
        <v>0</v>
      </c>
      <c r="AR178" s="142">
        <f>AR176</f>
        <v>635000</v>
      </c>
      <c r="AS178" s="6"/>
      <c r="AT178" s="142">
        <f>AT176</f>
        <v>0</v>
      </c>
      <c r="AU178" s="6"/>
      <c r="AV178" s="6"/>
      <c r="AW178" s="142">
        <f>AW176</f>
        <v>0</v>
      </c>
      <c r="AX178" s="6"/>
      <c r="AY178" s="142">
        <f>AY176</f>
        <v>0</v>
      </c>
      <c r="AZ178" s="6"/>
      <c r="BA178" s="142">
        <f>BA176</f>
        <v>0</v>
      </c>
      <c r="BB178" s="6"/>
      <c r="BC178" s="142">
        <f>BC176</f>
        <v>0</v>
      </c>
      <c r="BD178" s="6"/>
      <c r="BE178" s="142">
        <f>BE176</f>
        <v>0</v>
      </c>
      <c r="BF178" s="6"/>
      <c r="BG178" s="142">
        <f>BG176</f>
        <v>0</v>
      </c>
      <c r="BH178" s="6"/>
      <c r="BI178" s="142">
        <f>BI176+BI177</f>
        <v>771638.16723496094</v>
      </c>
      <c r="BJ178" s="3"/>
      <c r="BK178" s="3"/>
      <c r="BL178" s="3"/>
      <c r="BM178" s="3"/>
    </row>
    <row r="179" spans="1:65" x14ac:dyDescent="0.35">
      <c r="E179" s="154" t="s">
        <v>482</v>
      </c>
      <c r="F179" s="40"/>
      <c r="G179" s="40"/>
      <c r="H179" s="40"/>
      <c r="I179" s="40"/>
      <c r="BF179" s="34" t="s">
        <v>5</v>
      </c>
      <c r="BJ179" s="82" t="s">
        <v>187</v>
      </c>
      <c r="BK179" s="82" t="s">
        <v>188</v>
      </c>
      <c r="BL179" t="s">
        <v>488</v>
      </c>
    </row>
    <row r="180" spans="1:65" x14ac:dyDescent="0.35">
      <c r="E180" s="154" t="s">
        <v>483</v>
      </c>
      <c r="F180" s="40"/>
      <c r="G180" s="40"/>
      <c r="H180" s="40"/>
      <c r="I180" s="40"/>
      <c r="BG180" s="155" t="s">
        <v>487</v>
      </c>
      <c r="BJ180" s="82" t="s">
        <v>486</v>
      </c>
      <c r="BK180" s="82" t="s">
        <v>486</v>
      </c>
      <c r="BL180" t="s">
        <v>489</v>
      </c>
    </row>
    <row r="181" spans="1:65" x14ac:dyDescent="0.35">
      <c r="BL181" t="s">
        <v>490</v>
      </c>
    </row>
    <row r="182" spans="1:65" x14ac:dyDescent="0.35">
      <c r="A182" s="13" t="s">
        <v>498</v>
      </c>
      <c r="D182" s="16" t="s">
        <v>272</v>
      </c>
      <c r="BL182" t="s">
        <v>491</v>
      </c>
    </row>
    <row r="183" spans="1:65" x14ac:dyDescent="0.35">
      <c r="A183" t="s">
        <v>499</v>
      </c>
    </row>
    <row r="184" spans="1:65" ht="15" thickBot="1" x14ac:dyDescent="0.4">
      <c r="BJ184" t="s">
        <v>492</v>
      </c>
      <c r="BL184" s="12">
        <f>BM177-BL177</f>
        <v>443280.26591904182</v>
      </c>
    </row>
    <row r="185" spans="1:65" ht="23.5" x14ac:dyDescent="0.55000000000000004">
      <c r="A185" s="57" t="s">
        <v>111</v>
      </c>
      <c r="B185" s="50" t="s">
        <v>105</v>
      </c>
      <c r="C185" s="96"/>
      <c r="D185" s="105"/>
      <c r="BL185" s="12"/>
    </row>
    <row r="186" spans="1:65" ht="18.5" x14ac:dyDescent="0.45">
      <c r="A186" s="14" t="str">
        <f>Overview!H19</f>
        <v>Matt Evans</v>
      </c>
      <c r="B186" s="186" t="str">
        <f>Overview!L15</f>
        <v>Mobile Energy USA</v>
      </c>
      <c r="C186" s="187"/>
      <c r="D186" s="188"/>
      <c r="E186" s="2" t="s">
        <v>5</v>
      </c>
      <c r="BL186" s="12"/>
    </row>
    <row r="187" spans="1:65" ht="19" thickBot="1" x14ac:dyDescent="0.5">
      <c r="A187" s="14" t="str">
        <f>Overview!H20</f>
        <v>mevanscpa@gmail.com</v>
      </c>
      <c r="B187" s="2" t="s">
        <v>370</v>
      </c>
      <c r="C187" s="2">
        <f>Overview!L18</f>
        <v>2027</v>
      </c>
      <c r="D187" s="158"/>
      <c r="BL187" s="12"/>
    </row>
    <row r="188" spans="1:65" ht="15" thickBot="1" x14ac:dyDescent="0.4">
      <c r="A188" s="156"/>
      <c r="B188" s="156"/>
      <c r="C188" s="156"/>
      <c r="D188" s="157" t="s">
        <v>84</v>
      </c>
      <c r="BL188" s="12"/>
    </row>
    <row r="189" spans="1:65" x14ac:dyDescent="0.35">
      <c r="C189" s="15" t="s">
        <v>503</v>
      </c>
      <c r="D189" s="58"/>
      <c r="BJ189" t="s">
        <v>493</v>
      </c>
      <c r="BL189" s="12">
        <f>'Step 5 - Income Statement'!F70</f>
        <v>443280.26591904252</v>
      </c>
    </row>
    <row r="190" spans="1:65" x14ac:dyDescent="0.35">
      <c r="A190" s="128" t="s">
        <v>144</v>
      </c>
      <c r="C190" s="14"/>
      <c r="D190" s="106"/>
      <c r="BJ190" t="s">
        <v>433</v>
      </c>
      <c r="BL190" s="12">
        <f>BL184-BL189</f>
        <v>-6.9849193096160889E-10</v>
      </c>
    </row>
    <row r="191" spans="1:65" x14ac:dyDescent="0.35">
      <c r="A191" t="s">
        <v>240</v>
      </c>
      <c r="C191" s="14"/>
      <c r="D191" s="106">
        <f>D178</f>
        <v>126988.55840025628</v>
      </c>
    </row>
    <row r="192" spans="1:65" x14ac:dyDescent="0.35">
      <c r="A192" t="s">
        <v>241</v>
      </c>
      <c r="C192" s="14"/>
      <c r="D192" s="107">
        <f>J178</f>
        <v>39020.40000000014</v>
      </c>
      <c r="BJ192" t="s">
        <v>494</v>
      </c>
    </row>
    <row r="193" spans="1:62" x14ac:dyDescent="0.35">
      <c r="C193" s="14"/>
      <c r="D193" s="106"/>
      <c r="BJ193" t="s">
        <v>495</v>
      </c>
    </row>
    <row r="194" spans="1:62" x14ac:dyDescent="0.35">
      <c r="A194" s="128" t="s">
        <v>243</v>
      </c>
      <c r="C194" s="14"/>
      <c r="D194" s="162">
        <f>SUM(D191:D192)</f>
        <v>166008.95840025641</v>
      </c>
    </row>
    <row r="195" spans="1:62" x14ac:dyDescent="0.35">
      <c r="C195" s="14"/>
      <c r="D195" s="106"/>
    </row>
    <row r="196" spans="1:62" x14ac:dyDescent="0.35">
      <c r="A196" s="128" t="s">
        <v>147</v>
      </c>
      <c r="C196" s="14"/>
      <c r="D196" s="106"/>
    </row>
    <row r="197" spans="1:62" x14ac:dyDescent="0.35">
      <c r="A197" t="s">
        <v>145</v>
      </c>
      <c r="B197" s="60">
        <f>L178</f>
        <v>7800</v>
      </c>
      <c r="C197" s="14"/>
      <c r="D197" s="106"/>
    </row>
    <row r="198" spans="1:62" x14ac:dyDescent="0.35">
      <c r="A198" t="s">
        <v>146</v>
      </c>
      <c r="B198" s="60">
        <f>N178</f>
        <v>6500</v>
      </c>
      <c r="C198" s="14"/>
      <c r="D198" s="106"/>
    </row>
    <row r="199" spans="1:62" x14ac:dyDescent="0.35">
      <c r="A199" t="s">
        <v>13</v>
      </c>
      <c r="B199" s="60">
        <f>P178</f>
        <v>3400</v>
      </c>
      <c r="C199" s="14"/>
      <c r="D199" s="106"/>
    </row>
    <row r="200" spans="1:62" x14ac:dyDescent="0.35">
      <c r="A200" t="s">
        <v>501</v>
      </c>
      <c r="B200" s="60">
        <f>R178</f>
        <v>55000</v>
      </c>
      <c r="C200" s="160" t="s">
        <v>502</v>
      </c>
      <c r="D200" s="106"/>
    </row>
    <row r="201" spans="1:62" x14ac:dyDescent="0.35">
      <c r="A201" t="s">
        <v>2</v>
      </c>
      <c r="B201" s="60">
        <f>T178</f>
        <v>19000</v>
      </c>
      <c r="C201" s="14"/>
      <c r="D201" s="106"/>
    </row>
    <row r="202" spans="1:62" x14ac:dyDescent="0.35">
      <c r="A202" t="s">
        <v>148</v>
      </c>
      <c r="B202" s="60">
        <f>V178</f>
        <v>15000</v>
      </c>
      <c r="C202" s="14"/>
      <c r="D202" s="106"/>
    </row>
    <row r="203" spans="1:62" x14ac:dyDescent="0.35">
      <c r="A203" t="s">
        <v>149</v>
      </c>
      <c r="B203" s="60">
        <f>X178</f>
        <v>220000</v>
      </c>
      <c r="C203" s="14"/>
      <c r="D203" s="106"/>
    </row>
    <row r="204" spans="1:62" x14ac:dyDescent="0.35">
      <c r="A204" t="s">
        <v>150</v>
      </c>
      <c r="B204" s="62">
        <f>Z178</f>
        <v>6000</v>
      </c>
      <c r="C204" s="14"/>
      <c r="D204" s="106"/>
    </row>
    <row r="205" spans="1:62" x14ac:dyDescent="0.35">
      <c r="C205" s="14"/>
      <c r="D205" s="106"/>
    </row>
    <row r="206" spans="1:62" x14ac:dyDescent="0.35">
      <c r="A206" t="s">
        <v>253</v>
      </c>
      <c r="B206" s="60">
        <f>SUM(B197:B204)</f>
        <v>332700</v>
      </c>
      <c r="C206" s="14"/>
      <c r="D206" s="106"/>
    </row>
    <row r="207" spans="1:62" x14ac:dyDescent="0.35">
      <c r="A207" t="s">
        <v>242</v>
      </c>
      <c r="B207" s="62">
        <f>AC178</f>
        <v>29135.128205128203</v>
      </c>
      <c r="C207" s="160" t="s">
        <v>506</v>
      </c>
      <c r="D207" s="106"/>
    </row>
    <row r="208" spans="1:62" x14ac:dyDescent="0.35">
      <c r="A208" s="40" t="s">
        <v>254</v>
      </c>
      <c r="B208" s="40"/>
      <c r="C208" s="161"/>
      <c r="D208" s="163">
        <f>B206-B207</f>
        <v>303564.87179487181</v>
      </c>
    </row>
    <row r="209" spans="1:4" x14ac:dyDescent="0.35">
      <c r="C209" s="14"/>
      <c r="D209" s="106"/>
    </row>
    <row r="210" spans="1:4" ht="15" thickBot="1" x14ac:dyDescent="0.4">
      <c r="A210" s="128" t="s">
        <v>249</v>
      </c>
      <c r="C210" s="14"/>
      <c r="D210" s="164">
        <f>D194+D208</f>
        <v>469573.83019512822</v>
      </c>
    </row>
    <row r="211" spans="1:4" ht="15" thickTop="1" x14ac:dyDescent="0.35">
      <c r="C211" s="14"/>
      <c r="D211" s="106"/>
    </row>
    <row r="212" spans="1:4" x14ac:dyDescent="0.35">
      <c r="A212" s="128" t="s">
        <v>151</v>
      </c>
      <c r="C212" s="14"/>
      <c r="D212" s="106"/>
    </row>
    <row r="213" spans="1:4" x14ac:dyDescent="0.35">
      <c r="A213" t="s">
        <v>152</v>
      </c>
      <c r="C213" s="14"/>
      <c r="D213" s="106">
        <f>AI178</f>
        <v>0.31783590531267691</v>
      </c>
    </row>
    <row r="214" spans="1:4" x14ac:dyDescent="0.35">
      <c r="C214" s="14"/>
      <c r="D214" s="107"/>
    </row>
    <row r="215" spans="1:4" x14ac:dyDescent="0.35">
      <c r="A215" s="128" t="s">
        <v>250</v>
      </c>
      <c r="C215" s="14"/>
      <c r="D215" s="162">
        <f>SUM(D213:D214)</f>
        <v>0.31783590531267691</v>
      </c>
    </row>
    <row r="216" spans="1:4" x14ac:dyDescent="0.35">
      <c r="C216" s="14"/>
      <c r="D216" s="106"/>
    </row>
    <row r="217" spans="1:4" x14ac:dyDescent="0.35">
      <c r="A217" s="40" t="s">
        <v>153</v>
      </c>
      <c r="C217" s="14"/>
      <c r="D217" s="106"/>
    </row>
    <row r="218" spans="1:4" x14ac:dyDescent="0.35">
      <c r="A218" t="s">
        <v>266</v>
      </c>
      <c r="C218" s="14"/>
      <c r="D218" s="106">
        <f>AK178</f>
        <v>50085.713168066606</v>
      </c>
    </row>
    <row r="219" spans="1:4" x14ac:dyDescent="0.35">
      <c r="A219" t="s">
        <v>267</v>
      </c>
      <c r="C219" s="14"/>
      <c r="D219" s="107">
        <f>AM178</f>
        <v>149249.63195619429</v>
      </c>
    </row>
    <row r="220" spans="1:4" x14ac:dyDescent="0.35">
      <c r="C220" s="14"/>
      <c r="D220" s="106"/>
    </row>
    <row r="221" spans="1:4" x14ac:dyDescent="0.35">
      <c r="A221" s="128" t="s">
        <v>268</v>
      </c>
      <c r="C221" s="14"/>
      <c r="D221" s="162">
        <f>SUM(D217:D219)</f>
        <v>199335.3451242609</v>
      </c>
    </row>
    <row r="222" spans="1:4" x14ac:dyDescent="0.35">
      <c r="C222" s="14"/>
      <c r="D222" s="106"/>
    </row>
    <row r="223" spans="1:4" x14ac:dyDescent="0.35">
      <c r="A223" s="128" t="s">
        <v>251</v>
      </c>
      <c r="C223" s="14"/>
      <c r="D223" s="162">
        <f>D215+D221</f>
        <v>199335.66296016623</v>
      </c>
    </row>
    <row r="224" spans="1:4" x14ac:dyDescent="0.35">
      <c r="C224" s="14"/>
      <c r="D224" s="106"/>
    </row>
    <row r="225" spans="1:4" x14ac:dyDescent="0.35">
      <c r="A225" s="128" t="s">
        <v>154</v>
      </c>
      <c r="C225" s="14"/>
      <c r="D225" s="106"/>
    </row>
    <row r="226" spans="1:4" x14ac:dyDescent="0.35">
      <c r="A226" t="s">
        <v>269</v>
      </c>
      <c r="C226" s="14"/>
      <c r="D226" s="106">
        <f>AO178</f>
        <v>133600</v>
      </c>
    </row>
    <row r="227" spans="1:4" x14ac:dyDescent="0.35">
      <c r="A227" t="s">
        <v>270</v>
      </c>
      <c r="C227" s="160" t="s">
        <v>508</v>
      </c>
      <c r="D227" s="106">
        <f>AR178</f>
        <v>635000</v>
      </c>
    </row>
    <row r="228" spans="1:4" x14ac:dyDescent="0.35">
      <c r="A228" t="s">
        <v>155</v>
      </c>
      <c r="C228" s="14"/>
      <c r="D228" s="106">
        <f>BI178</f>
        <v>771638.16723496094</v>
      </c>
    </row>
    <row r="229" spans="1:4" x14ac:dyDescent="0.35">
      <c r="C229" s="14"/>
      <c r="D229" s="106"/>
    </row>
    <row r="230" spans="1:4" x14ac:dyDescent="0.35">
      <c r="A230" s="128" t="s">
        <v>252</v>
      </c>
      <c r="C230" s="14"/>
      <c r="D230" s="162">
        <f>D226-D227+D228</f>
        <v>270238.16723496094</v>
      </c>
    </row>
    <row r="231" spans="1:4" x14ac:dyDescent="0.35">
      <c r="C231" s="14"/>
      <c r="D231" s="106"/>
    </row>
    <row r="232" spans="1:4" ht="15" thickBot="1" x14ac:dyDescent="0.4">
      <c r="A232" s="128" t="s">
        <v>271</v>
      </c>
      <c r="C232" s="14"/>
      <c r="D232" s="164">
        <f>D223+D230</f>
        <v>469573.83019512717</v>
      </c>
    </row>
    <row r="233" spans="1:4" ht="15" thickTop="1" x14ac:dyDescent="0.35">
      <c r="C233" s="14"/>
      <c r="D233" s="59"/>
    </row>
    <row r="234" spans="1:4" x14ac:dyDescent="0.35">
      <c r="A234" s="14" t="s">
        <v>504</v>
      </c>
      <c r="D234" s="59"/>
    </row>
    <row r="235" spans="1:4" x14ac:dyDescent="0.35">
      <c r="A235" s="14" t="s">
        <v>505</v>
      </c>
      <c r="D235" s="59"/>
    </row>
    <row r="236" spans="1:4" x14ac:dyDescent="0.35">
      <c r="A236" s="14" t="s">
        <v>507</v>
      </c>
      <c r="D236" s="59"/>
    </row>
    <row r="237" spans="1:4" x14ac:dyDescent="0.35">
      <c r="A237" s="14" t="s">
        <v>509</v>
      </c>
      <c r="D237" s="59"/>
    </row>
    <row r="238" spans="1:4" x14ac:dyDescent="0.35">
      <c r="A238" s="14" t="s">
        <v>510</v>
      </c>
      <c r="D238" s="59"/>
    </row>
    <row r="239" spans="1:4" x14ac:dyDescent="0.35">
      <c r="A239" s="14" t="s">
        <v>511</v>
      </c>
      <c r="D239" s="59"/>
    </row>
    <row r="240" spans="1:4" x14ac:dyDescent="0.35">
      <c r="A240" s="165"/>
      <c r="B240" s="159"/>
      <c r="C240" s="159"/>
      <c r="D240" s="166"/>
    </row>
  </sheetData>
  <mergeCells count="30">
    <mergeCell ref="X105:Y105"/>
    <mergeCell ref="BH105:BI105"/>
    <mergeCell ref="AX105:AY105"/>
    <mergeCell ref="AB105:AC105"/>
    <mergeCell ref="AD105:AE105"/>
    <mergeCell ref="AF105:AG105"/>
    <mergeCell ref="AH105:AI105"/>
    <mergeCell ref="AJ105:AK105"/>
    <mergeCell ref="AL105:AM105"/>
    <mergeCell ref="AN105:AO105"/>
    <mergeCell ref="AP105:AQ105"/>
    <mergeCell ref="AR105:AS105"/>
    <mergeCell ref="AT105:AU105"/>
    <mergeCell ref="AV105:AW105"/>
    <mergeCell ref="B186:D186"/>
    <mergeCell ref="AZ105:BA105"/>
    <mergeCell ref="BB105:BC105"/>
    <mergeCell ref="BD105:BE105"/>
    <mergeCell ref="BF105:BG105"/>
    <mergeCell ref="Z105:AA105"/>
    <mergeCell ref="D105:E105"/>
    <mergeCell ref="F105:G105"/>
    <mergeCell ref="H105:I105"/>
    <mergeCell ref="J105:K105"/>
    <mergeCell ref="L105:M105"/>
    <mergeCell ref="N105:O105"/>
    <mergeCell ref="P105:Q105"/>
    <mergeCell ref="R105:S105"/>
    <mergeCell ref="T105:U105"/>
    <mergeCell ref="V105:W105"/>
  </mergeCells>
  <phoneticPr fontId="25" type="noConversion"/>
  <hyperlinks>
    <hyperlink ref="D182" location="Balance_Sheet_Year2" display="Print Range" xr:uid="{BD209A97-3584-4C55-8FB0-89CD987C8268}"/>
    <hyperlink ref="G1" location="Overview!A1" display="Return Home" xr:uid="{7F698296-E506-4550-9315-87CF0954C7CC}"/>
    <hyperlink ref="H1" location="'Step 3 - Revenues'!A1" display="Step 3 - Rev" xr:uid="{B174BAD7-BD6D-4250-96B4-0D571252DE7E}"/>
    <hyperlink ref="I1" location="'Step 4 - Expenses'!A1" display="Step 4 - Exp" xr:uid="{866F3261-337A-4DAC-A269-FF62C1FE19F4}"/>
    <hyperlink ref="J1" location="'Step 5 - Income Statement'!A1" display="Step 5 - Inc Stm" xr:uid="{E9E89A5E-DD6D-446F-861F-522B823EFD39}"/>
    <hyperlink ref="K1" location="'Step 6 - Cash Flow'!A1" display="Step 6 - Cash" xr:uid="{7369C2EE-5A8B-48EA-B121-B585E741BAA4}"/>
  </hyperlink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8663-8DC0-44CF-9A36-D2BE0F222D42}">
  <dimension ref="A1:N49"/>
  <sheetViews>
    <sheetView topLeftCell="A43" workbookViewId="0">
      <selection activeCell="J1" sqref="J1"/>
    </sheetView>
  </sheetViews>
  <sheetFormatPr defaultRowHeight="14.5" x14ac:dyDescent="0.35"/>
  <cols>
    <col min="1" max="1" width="24.453125" customWidth="1"/>
    <col min="2" max="14" width="13.6328125" customWidth="1"/>
  </cols>
  <sheetData>
    <row r="1" spans="1:14" ht="18.5" x14ac:dyDescent="0.45">
      <c r="A1" s="2" t="s">
        <v>31</v>
      </c>
      <c r="E1" s="16" t="s">
        <v>89</v>
      </c>
      <c r="F1" s="16" t="s">
        <v>401</v>
      </c>
      <c r="G1" s="16" t="s">
        <v>402</v>
      </c>
      <c r="H1" s="16" t="s">
        <v>134</v>
      </c>
      <c r="I1" s="16" t="s">
        <v>526</v>
      </c>
      <c r="J1" s="16" t="s">
        <v>528</v>
      </c>
    </row>
    <row r="2" spans="1:14" ht="7" customHeight="1" x14ac:dyDescent="0.35">
      <c r="A2" s="8"/>
      <c r="B2" s="8"/>
      <c r="C2" s="8"/>
      <c r="D2" s="8"/>
      <c r="E2" s="8"/>
      <c r="F2" s="8"/>
      <c r="G2" s="8"/>
      <c r="H2" s="8"/>
      <c r="I2" s="8"/>
      <c r="J2" s="8"/>
      <c r="K2" s="8"/>
      <c r="L2" s="8"/>
      <c r="M2" s="8"/>
      <c r="N2" s="8"/>
    </row>
    <row r="3" spans="1:14" x14ac:dyDescent="0.35">
      <c r="A3" s="13" t="s">
        <v>53</v>
      </c>
    </row>
    <row r="4" spans="1:14" x14ac:dyDescent="0.35">
      <c r="A4" s="13" t="s">
        <v>244</v>
      </c>
    </row>
    <row r="5" spans="1:14" x14ac:dyDescent="0.35">
      <c r="A5" s="13" t="s">
        <v>245</v>
      </c>
    </row>
    <row r="6" spans="1:14" ht="15" thickBot="1" x14ac:dyDescent="0.4">
      <c r="A6" s="13"/>
    </row>
    <row r="7" spans="1:14" ht="15" thickBot="1" x14ac:dyDescent="0.4">
      <c r="A7" s="190" t="s">
        <v>52</v>
      </c>
      <c r="B7" s="191"/>
      <c r="C7" s="192"/>
    </row>
    <row r="8" spans="1:14" x14ac:dyDescent="0.35">
      <c r="A8" s="22" t="s">
        <v>38</v>
      </c>
      <c r="B8" s="22" t="s">
        <v>39</v>
      </c>
      <c r="C8" s="22" t="s">
        <v>40</v>
      </c>
      <c r="D8" s="4" t="s">
        <v>41</v>
      </c>
      <c r="E8" s="4" t="s">
        <v>42</v>
      </c>
      <c r="F8" s="4" t="s">
        <v>43</v>
      </c>
      <c r="G8" s="4" t="s">
        <v>44</v>
      </c>
      <c r="H8" s="4" t="s">
        <v>45</v>
      </c>
      <c r="I8" s="4" t="s">
        <v>46</v>
      </c>
      <c r="J8" s="4" t="s">
        <v>47</v>
      </c>
      <c r="K8" s="4" t="s">
        <v>48</v>
      </c>
      <c r="L8" s="4" t="s">
        <v>49</v>
      </c>
      <c r="M8" s="4" t="s">
        <v>50</v>
      </c>
      <c r="N8" s="4" t="s">
        <v>51</v>
      </c>
    </row>
    <row r="9" spans="1:14" x14ac:dyDescent="0.35">
      <c r="A9" s="3" t="s">
        <v>35</v>
      </c>
      <c r="B9" s="19">
        <f>'Step 1 - Assumptions'!H10</f>
        <v>156</v>
      </c>
      <c r="C9" s="5">
        <v>160</v>
      </c>
      <c r="D9" s="5">
        <v>170</v>
      </c>
      <c r="E9" s="5">
        <v>175</v>
      </c>
      <c r="F9" s="5">
        <v>185</v>
      </c>
      <c r="G9" s="5">
        <v>190</v>
      </c>
      <c r="H9" s="5">
        <v>205</v>
      </c>
      <c r="I9" s="5">
        <v>200</v>
      </c>
      <c r="J9" s="5">
        <v>190</v>
      </c>
      <c r="K9" s="5">
        <v>160</v>
      </c>
      <c r="L9" s="5">
        <v>130</v>
      </c>
      <c r="M9" s="5">
        <v>120</v>
      </c>
      <c r="N9" s="109">
        <f>SUM(B9:M9)</f>
        <v>2041</v>
      </c>
    </row>
    <row r="10" spans="1:14" x14ac:dyDescent="0.35">
      <c r="A10" s="3" t="s">
        <v>36</v>
      </c>
      <c r="B10" s="18">
        <f>'Step 1 - Assumptions'!$H$9</f>
        <v>1250</v>
      </c>
      <c r="C10" s="18">
        <f>'Step 1 - Assumptions'!$H$9</f>
        <v>1250</v>
      </c>
      <c r="D10" s="18">
        <f>'Step 1 - Assumptions'!$H$9</f>
        <v>1250</v>
      </c>
      <c r="E10" s="18">
        <f>'Step 1 - Assumptions'!$H$9</f>
        <v>1250</v>
      </c>
      <c r="F10" s="18">
        <f>'Step 1 - Assumptions'!$H$9</f>
        <v>1250</v>
      </c>
      <c r="G10" s="18">
        <f>'Step 1 - Assumptions'!$H$9</f>
        <v>1250</v>
      </c>
      <c r="H10" s="18">
        <f>'Step 1 - Assumptions'!$H$9</f>
        <v>1250</v>
      </c>
      <c r="I10" s="18">
        <f>'Step 1 - Assumptions'!$H$9</f>
        <v>1250</v>
      </c>
      <c r="J10" s="18">
        <f>'Step 1 - Assumptions'!$H$9</f>
        <v>1250</v>
      </c>
      <c r="K10" s="18">
        <f>'Step 1 - Assumptions'!$H$9</f>
        <v>1250</v>
      </c>
      <c r="L10" s="18">
        <f>'Step 1 - Assumptions'!$H$9</f>
        <v>1250</v>
      </c>
      <c r="M10" s="18">
        <f>'Step 1 - Assumptions'!$H$9</f>
        <v>1250</v>
      </c>
      <c r="N10" s="21"/>
    </row>
    <row r="11" spans="1:14" x14ac:dyDescent="0.35">
      <c r="A11" s="3" t="s">
        <v>37</v>
      </c>
      <c r="B11" s="20">
        <f>B9*B10</f>
        <v>195000</v>
      </c>
      <c r="C11" s="20">
        <f t="shared" ref="C11:I11" si="0">C9*C10</f>
        <v>200000</v>
      </c>
      <c r="D11" s="20">
        <f t="shared" si="0"/>
        <v>212500</v>
      </c>
      <c r="E11" s="20">
        <f t="shared" si="0"/>
        <v>218750</v>
      </c>
      <c r="F11" s="20">
        <f t="shared" si="0"/>
        <v>231250</v>
      </c>
      <c r="G11" s="20">
        <f t="shared" si="0"/>
        <v>237500</v>
      </c>
      <c r="H11" s="20">
        <f t="shared" si="0"/>
        <v>256250</v>
      </c>
      <c r="I11" s="20">
        <f t="shared" si="0"/>
        <v>250000</v>
      </c>
      <c r="J11" s="20">
        <f t="shared" ref="J11" si="1">J9*J10</f>
        <v>237500</v>
      </c>
      <c r="K11" s="20">
        <f t="shared" ref="K11" si="2">K9*K10</f>
        <v>200000</v>
      </c>
      <c r="L11" s="20">
        <f t="shared" ref="L11" si="3">L9*L10</f>
        <v>162500</v>
      </c>
      <c r="M11" s="20">
        <f t="shared" ref="M11" si="4">M9*M10</f>
        <v>150000</v>
      </c>
      <c r="N11" s="12">
        <f>SUM(B11:M11)</f>
        <v>2551250</v>
      </c>
    </row>
    <row r="12" spans="1:14" ht="15" thickBot="1" x14ac:dyDescent="0.4"/>
    <row r="13" spans="1:14" ht="15" thickBot="1" x14ac:dyDescent="0.4">
      <c r="A13" s="190"/>
      <c r="B13" s="191"/>
      <c r="C13" s="192"/>
    </row>
    <row r="14" spans="1:14" x14ac:dyDescent="0.35">
      <c r="A14" s="22" t="s">
        <v>38</v>
      </c>
      <c r="B14" s="22" t="s">
        <v>39</v>
      </c>
      <c r="C14" s="22" t="s">
        <v>40</v>
      </c>
      <c r="D14" s="4" t="s">
        <v>41</v>
      </c>
      <c r="E14" s="4" t="s">
        <v>42</v>
      </c>
      <c r="F14" s="4" t="s">
        <v>43</v>
      </c>
      <c r="G14" s="4" t="s">
        <v>44</v>
      </c>
      <c r="H14" s="4" t="s">
        <v>45</v>
      </c>
      <c r="I14" s="4" t="s">
        <v>46</v>
      </c>
      <c r="J14" s="4" t="s">
        <v>47</v>
      </c>
      <c r="K14" s="4" t="s">
        <v>48</v>
      </c>
      <c r="L14" s="4" t="s">
        <v>49</v>
      </c>
      <c r="M14" s="4" t="s">
        <v>50</v>
      </c>
      <c r="N14" s="4" t="s">
        <v>51</v>
      </c>
    </row>
    <row r="15" spans="1:14" x14ac:dyDescent="0.35">
      <c r="A15" s="3" t="s">
        <v>35</v>
      </c>
      <c r="B15" s="19">
        <f>'Step 1 - Assumptions'!H14</f>
        <v>0</v>
      </c>
      <c r="C15" s="19">
        <v>0</v>
      </c>
      <c r="D15" s="19">
        <v>0</v>
      </c>
      <c r="E15" s="19">
        <v>0</v>
      </c>
      <c r="F15" s="19">
        <v>0</v>
      </c>
      <c r="G15" s="19">
        <v>0</v>
      </c>
      <c r="H15" s="19">
        <v>0</v>
      </c>
      <c r="I15" s="19">
        <v>0</v>
      </c>
      <c r="J15" s="19">
        <v>0</v>
      </c>
      <c r="K15" s="19">
        <v>0</v>
      </c>
      <c r="L15" s="3">
        <v>0</v>
      </c>
      <c r="M15" s="3">
        <v>0</v>
      </c>
      <c r="N15" s="3">
        <f>SUM(B15:M15)</f>
        <v>0</v>
      </c>
    </row>
    <row r="16" spans="1:14" x14ac:dyDescent="0.35">
      <c r="A16" s="3" t="s">
        <v>36</v>
      </c>
      <c r="B16" s="18">
        <f>'Step 1 - Assumptions'!$H$13</f>
        <v>0</v>
      </c>
      <c r="C16" s="18">
        <f>'Step 1 - Assumptions'!$H$13</f>
        <v>0</v>
      </c>
      <c r="D16" s="18">
        <f>'Step 1 - Assumptions'!$H$13</f>
        <v>0</v>
      </c>
      <c r="E16" s="18">
        <f>'Step 1 - Assumptions'!$H$13</f>
        <v>0</v>
      </c>
      <c r="F16" s="18">
        <f>'Step 1 - Assumptions'!$H$13</f>
        <v>0</v>
      </c>
      <c r="G16" s="18">
        <f>'Step 1 - Assumptions'!$H$13</f>
        <v>0</v>
      </c>
      <c r="H16" s="18">
        <f>'Step 1 - Assumptions'!$H$13</f>
        <v>0</v>
      </c>
      <c r="I16" s="18">
        <f>'Step 1 - Assumptions'!$H$13</f>
        <v>0</v>
      </c>
      <c r="J16" s="18">
        <f>'Step 1 - Assumptions'!$H$13</f>
        <v>0</v>
      </c>
      <c r="K16" s="18">
        <f>'Step 1 - Assumptions'!$H$13</f>
        <v>0</v>
      </c>
      <c r="L16" s="18">
        <f>'Step 1 - Assumptions'!$H$13</f>
        <v>0</v>
      </c>
      <c r="M16" s="18">
        <f>'Step 1 - Assumptions'!$H$13</f>
        <v>0</v>
      </c>
      <c r="N16" s="21"/>
    </row>
    <row r="17" spans="1:14" x14ac:dyDescent="0.35">
      <c r="A17" s="3" t="s">
        <v>37</v>
      </c>
      <c r="B17" s="18">
        <f>B15*B16</f>
        <v>0</v>
      </c>
      <c r="C17" s="18">
        <f t="shared" ref="C17:J17" si="5">C15*C16</f>
        <v>0</v>
      </c>
      <c r="D17" s="18">
        <f t="shared" si="5"/>
        <v>0</v>
      </c>
      <c r="E17" s="18">
        <f t="shared" si="5"/>
        <v>0</v>
      </c>
      <c r="F17" s="18">
        <f t="shared" si="5"/>
        <v>0</v>
      </c>
      <c r="G17" s="18">
        <f t="shared" si="5"/>
        <v>0</v>
      </c>
      <c r="H17" s="18">
        <f t="shared" si="5"/>
        <v>0</v>
      </c>
      <c r="I17" s="18">
        <f t="shared" si="5"/>
        <v>0</v>
      </c>
      <c r="J17" s="18">
        <f t="shared" si="5"/>
        <v>0</v>
      </c>
      <c r="K17" s="18">
        <f t="shared" ref="K17" si="6">K15*K16</f>
        <v>0</v>
      </c>
      <c r="L17" s="18">
        <f t="shared" ref="L17" si="7">L15*L16</f>
        <v>0</v>
      </c>
      <c r="M17" s="18">
        <f t="shared" ref="M17" si="8">M15*M16</f>
        <v>0</v>
      </c>
      <c r="N17" s="10">
        <f>SUM(B17:M17)</f>
        <v>0</v>
      </c>
    </row>
    <row r="18" spans="1:14" ht="15" thickBot="1" x14ac:dyDescent="0.4"/>
    <row r="19" spans="1:14" ht="15" thickBot="1" x14ac:dyDescent="0.4">
      <c r="A19" s="193"/>
      <c r="B19" s="181"/>
      <c r="C19" s="182"/>
    </row>
    <row r="20" spans="1:14" x14ac:dyDescent="0.35">
      <c r="A20" s="22" t="s">
        <v>38</v>
      </c>
      <c r="B20" s="22" t="s">
        <v>39</v>
      </c>
      <c r="C20" s="22" t="s">
        <v>40</v>
      </c>
      <c r="D20" s="4" t="s">
        <v>41</v>
      </c>
      <c r="E20" s="4" t="s">
        <v>42</v>
      </c>
      <c r="F20" s="4" t="s">
        <v>43</v>
      </c>
      <c r="G20" s="4" t="s">
        <v>44</v>
      </c>
      <c r="H20" s="4" t="s">
        <v>45</v>
      </c>
      <c r="I20" s="4" t="s">
        <v>46</v>
      </c>
      <c r="J20" s="4" t="s">
        <v>47</v>
      </c>
      <c r="K20" s="4" t="s">
        <v>48</v>
      </c>
      <c r="L20" s="4" t="s">
        <v>49</v>
      </c>
      <c r="M20" s="4" t="s">
        <v>50</v>
      </c>
      <c r="N20" s="4" t="s">
        <v>51</v>
      </c>
    </row>
    <row r="21" spans="1:14" x14ac:dyDescent="0.35">
      <c r="A21" s="3" t="s">
        <v>35</v>
      </c>
      <c r="B21" s="19">
        <f>'Step 1 - Assumptions'!H18</f>
        <v>0</v>
      </c>
      <c r="C21" s="19">
        <v>0</v>
      </c>
      <c r="D21" s="19">
        <v>0</v>
      </c>
      <c r="E21" s="19">
        <v>0</v>
      </c>
      <c r="F21" s="19">
        <v>0</v>
      </c>
      <c r="G21" s="19">
        <v>0</v>
      </c>
      <c r="H21" s="19">
        <v>0</v>
      </c>
      <c r="I21" s="19">
        <v>0</v>
      </c>
      <c r="J21" s="19">
        <v>0</v>
      </c>
      <c r="K21" s="19">
        <v>0</v>
      </c>
      <c r="L21" s="3">
        <v>0</v>
      </c>
      <c r="M21" s="3">
        <v>0</v>
      </c>
      <c r="N21" s="3">
        <f>SUM(B21:M21)</f>
        <v>0</v>
      </c>
    </row>
    <row r="22" spans="1:14" x14ac:dyDescent="0.35">
      <c r="A22" s="3" t="s">
        <v>36</v>
      </c>
      <c r="B22" s="18">
        <f>'Step 1 - Assumptions'!$H$17</f>
        <v>0</v>
      </c>
      <c r="C22" s="18">
        <f>'Step 1 - Assumptions'!$H$17</f>
        <v>0</v>
      </c>
      <c r="D22" s="18">
        <f>'Step 1 - Assumptions'!$H$17</f>
        <v>0</v>
      </c>
      <c r="E22" s="18">
        <f>'Step 1 - Assumptions'!$H$17</f>
        <v>0</v>
      </c>
      <c r="F22" s="18">
        <f>'Step 1 - Assumptions'!$H$17</f>
        <v>0</v>
      </c>
      <c r="G22" s="18">
        <f>'Step 1 - Assumptions'!$H$17</f>
        <v>0</v>
      </c>
      <c r="H22" s="18">
        <f>'Step 1 - Assumptions'!$H$17</f>
        <v>0</v>
      </c>
      <c r="I22" s="18">
        <f>'Step 1 - Assumptions'!$H$17</f>
        <v>0</v>
      </c>
      <c r="J22" s="18">
        <f>'Step 1 - Assumptions'!$H$17</f>
        <v>0</v>
      </c>
      <c r="K22" s="18">
        <f>'Step 1 - Assumptions'!$H$17</f>
        <v>0</v>
      </c>
      <c r="L22" s="18">
        <f>'Step 1 - Assumptions'!$H$17</f>
        <v>0</v>
      </c>
      <c r="M22" s="18">
        <f>'Step 1 - Assumptions'!$H$17</f>
        <v>0</v>
      </c>
      <c r="N22" s="21"/>
    </row>
    <row r="23" spans="1:14" x14ac:dyDescent="0.35">
      <c r="A23" s="3" t="s">
        <v>37</v>
      </c>
      <c r="B23" s="18">
        <f>B21*B22</f>
        <v>0</v>
      </c>
      <c r="C23" s="18">
        <f t="shared" ref="C23" si="9">C21*C22</f>
        <v>0</v>
      </c>
      <c r="D23" s="18">
        <f t="shared" ref="D23" si="10">D21*D22</f>
        <v>0</v>
      </c>
      <c r="E23" s="18">
        <f t="shared" ref="E23" si="11">E21*E22</f>
        <v>0</v>
      </c>
      <c r="F23" s="18">
        <f t="shared" ref="F23" si="12">F21*F22</f>
        <v>0</v>
      </c>
      <c r="G23" s="18">
        <f t="shared" ref="G23" si="13">G21*G22</f>
        <v>0</v>
      </c>
      <c r="H23" s="18">
        <f t="shared" ref="H23" si="14">H21*H22</f>
        <v>0</v>
      </c>
      <c r="I23" s="18">
        <f t="shared" ref="I23" si="15">I21*I22</f>
        <v>0</v>
      </c>
      <c r="J23" s="18">
        <f t="shared" ref="J23" si="16">J21*J22</f>
        <v>0</v>
      </c>
      <c r="K23" s="18">
        <f t="shared" ref="K23" si="17">K21*K22</f>
        <v>0</v>
      </c>
      <c r="L23" s="18">
        <f t="shared" ref="L23" si="18">L21*L22</f>
        <v>0</v>
      </c>
      <c r="M23" s="18">
        <f t="shared" ref="M23" si="19">M21*M22</f>
        <v>0</v>
      </c>
      <c r="N23" s="10">
        <f>SUM(B23:M23)</f>
        <v>0</v>
      </c>
    </row>
    <row r="24" spans="1:14" ht="15" thickBot="1" x14ac:dyDescent="0.4"/>
    <row r="25" spans="1:14" ht="15" thickBot="1" x14ac:dyDescent="0.4">
      <c r="A25" s="193"/>
      <c r="B25" s="181"/>
      <c r="C25" s="182"/>
    </row>
    <row r="26" spans="1:14" x14ac:dyDescent="0.35">
      <c r="A26" s="22" t="s">
        <v>38</v>
      </c>
      <c r="B26" s="22" t="s">
        <v>39</v>
      </c>
      <c r="C26" s="22" t="s">
        <v>40</v>
      </c>
      <c r="D26" s="4" t="s">
        <v>41</v>
      </c>
      <c r="E26" s="4" t="s">
        <v>42</v>
      </c>
      <c r="F26" s="4" t="s">
        <v>43</v>
      </c>
      <c r="G26" s="4" t="s">
        <v>44</v>
      </c>
      <c r="H26" s="4" t="s">
        <v>45</v>
      </c>
      <c r="I26" s="4" t="s">
        <v>46</v>
      </c>
      <c r="J26" s="4" t="s">
        <v>47</v>
      </c>
      <c r="K26" s="4" t="s">
        <v>48</v>
      </c>
      <c r="L26" s="4" t="s">
        <v>49</v>
      </c>
      <c r="M26" s="4" t="s">
        <v>50</v>
      </c>
      <c r="N26" s="4" t="s">
        <v>51</v>
      </c>
    </row>
    <row r="27" spans="1:14" x14ac:dyDescent="0.35">
      <c r="A27" s="3" t="s">
        <v>35</v>
      </c>
      <c r="B27" s="19">
        <f>'Step 1 - Assumptions'!H22</f>
        <v>0</v>
      </c>
      <c r="C27" s="19">
        <v>0</v>
      </c>
      <c r="D27" s="19">
        <v>0</v>
      </c>
      <c r="E27" s="19">
        <v>0</v>
      </c>
      <c r="F27" s="19">
        <v>0</v>
      </c>
      <c r="G27" s="19">
        <v>0</v>
      </c>
      <c r="H27" s="19">
        <v>0</v>
      </c>
      <c r="I27" s="19">
        <v>0</v>
      </c>
      <c r="J27" s="19">
        <v>0</v>
      </c>
      <c r="K27" s="19">
        <v>0</v>
      </c>
      <c r="L27" s="3">
        <v>0</v>
      </c>
      <c r="M27" s="3">
        <v>0</v>
      </c>
      <c r="N27" s="3">
        <f>SUM(B27:M27)</f>
        <v>0</v>
      </c>
    </row>
    <row r="28" spans="1:14" x14ac:dyDescent="0.35">
      <c r="A28" s="3" t="s">
        <v>36</v>
      </c>
      <c r="B28" s="18">
        <f>'Step 1 - Assumptions'!$H$21</f>
        <v>0</v>
      </c>
      <c r="C28" s="18">
        <f>'Step 1 - Assumptions'!$H$21</f>
        <v>0</v>
      </c>
      <c r="D28" s="18">
        <f>'Step 1 - Assumptions'!$H$21</f>
        <v>0</v>
      </c>
      <c r="E28" s="18">
        <f>'Step 1 - Assumptions'!$H$21</f>
        <v>0</v>
      </c>
      <c r="F28" s="18">
        <f>'Step 1 - Assumptions'!$H$21</f>
        <v>0</v>
      </c>
      <c r="G28" s="18">
        <f>'Step 1 - Assumptions'!$H$21</f>
        <v>0</v>
      </c>
      <c r="H28" s="18">
        <f>'Step 1 - Assumptions'!$H$21</f>
        <v>0</v>
      </c>
      <c r="I28" s="18">
        <f>'Step 1 - Assumptions'!$H$21</f>
        <v>0</v>
      </c>
      <c r="J28" s="18">
        <f>'Step 1 - Assumptions'!$H$21</f>
        <v>0</v>
      </c>
      <c r="K28" s="18">
        <f>'Step 1 - Assumptions'!$H$21</f>
        <v>0</v>
      </c>
      <c r="L28" s="18">
        <f>'Step 1 - Assumptions'!$H$21</f>
        <v>0</v>
      </c>
      <c r="M28" s="18">
        <f>'Step 1 - Assumptions'!$H$21</f>
        <v>0</v>
      </c>
      <c r="N28" s="21"/>
    </row>
    <row r="29" spans="1:14" x14ac:dyDescent="0.35">
      <c r="A29" s="3" t="s">
        <v>37</v>
      </c>
      <c r="B29" s="18">
        <f>B27*B28</f>
        <v>0</v>
      </c>
      <c r="C29" s="18">
        <f t="shared" ref="C29" si="20">C27*C28</f>
        <v>0</v>
      </c>
      <c r="D29" s="18">
        <f t="shared" ref="D29" si="21">D27*D28</f>
        <v>0</v>
      </c>
      <c r="E29" s="18">
        <f t="shared" ref="E29" si="22">E27*E28</f>
        <v>0</v>
      </c>
      <c r="F29" s="18">
        <f t="shared" ref="F29" si="23">F27*F28</f>
        <v>0</v>
      </c>
      <c r="G29" s="18">
        <f t="shared" ref="G29" si="24">G27*G28</f>
        <v>0</v>
      </c>
      <c r="H29" s="18">
        <f t="shared" ref="H29" si="25">H27*H28</f>
        <v>0</v>
      </c>
      <c r="I29" s="18">
        <f t="shared" ref="I29" si="26">I27*I28</f>
        <v>0</v>
      </c>
      <c r="J29" s="18">
        <f t="shared" ref="J29" si="27">J27*J28</f>
        <v>0</v>
      </c>
      <c r="K29" s="18">
        <f t="shared" ref="K29" si="28">K27*K28</f>
        <v>0</v>
      </c>
      <c r="L29" s="18">
        <f t="shared" ref="L29" si="29">L27*L28</f>
        <v>0</v>
      </c>
      <c r="M29" s="18">
        <f t="shared" ref="M29" si="30">M27*M28</f>
        <v>0</v>
      </c>
      <c r="N29" s="10">
        <f>SUM(B29:M29)</f>
        <v>0</v>
      </c>
    </row>
    <row r="30" spans="1:14" ht="15" thickBot="1" x14ac:dyDescent="0.4"/>
    <row r="31" spans="1:14" ht="15" thickBot="1" x14ac:dyDescent="0.4">
      <c r="A31" s="193"/>
      <c r="B31" s="181"/>
      <c r="C31" s="182"/>
    </row>
    <row r="32" spans="1:14" x14ac:dyDescent="0.35">
      <c r="A32" s="22" t="s">
        <v>38</v>
      </c>
      <c r="B32" s="22" t="s">
        <v>39</v>
      </c>
      <c r="C32" s="22" t="s">
        <v>40</v>
      </c>
      <c r="D32" s="4" t="s">
        <v>41</v>
      </c>
      <c r="E32" s="4" t="s">
        <v>42</v>
      </c>
      <c r="F32" s="4" t="s">
        <v>43</v>
      </c>
      <c r="G32" s="4" t="s">
        <v>44</v>
      </c>
      <c r="H32" s="4" t="s">
        <v>45</v>
      </c>
      <c r="I32" s="4" t="s">
        <v>46</v>
      </c>
      <c r="J32" s="4" t="s">
        <v>47</v>
      </c>
      <c r="K32" s="4" t="s">
        <v>48</v>
      </c>
      <c r="L32" s="4" t="s">
        <v>49</v>
      </c>
      <c r="M32" s="4" t="s">
        <v>50</v>
      </c>
      <c r="N32" s="4" t="s">
        <v>51</v>
      </c>
    </row>
    <row r="33" spans="1:14" x14ac:dyDescent="0.35">
      <c r="A33" s="3" t="s">
        <v>35</v>
      </c>
      <c r="B33" s="19">
        <f>'Step 1 - Assumptions'!H26</f>
        <v>0</v>
      </c>
      <c r="C33" s="19">
        <v>0</v>
      </c>
      <c r="D33" s="19">
        <v>0</v>
      </c>
      <c r="E33" s="19">
        <v>0</v>
      </c>
      <c r="F33" s="19">
        <v>0</v>
      </c>
      <c r="G33" s="19">
        <v>0</v>
      </c>
      <c r="H33" s="19">
        <v>0</v>
      </c>
      <c r="I33" s="19">
        <v>0</v>
      </c>
      <c r="J33" s="19">
        <v>0</v>
      </c>
      <c r="K33" s="19">
        <v>0</v>
      </c>
      <c r="L33" s="3">
        <v>0</v>
      </c>
      <c r="M33" s="3">
        <v>0</v>
      </c>
      <c r="N33" s="3">
        <f>SUM(B33:M33)</f>
        <v>0</v>
      </c>
    </row>
    <row r="34" spans="1:14" x14ac:dyDescent="0.35">
      <c r="A34" s="3" t="s">
        <v>36</v>
      </c>
      <c r="B34" s="18">
        <f>'Step 1 - Assumptions'!$H$25</f>
        <v>0</v>
      </c>
      <c r="C34" s="18">
        <f>'Step 1 - Assumptions'!$H$25</f>
        <v>0</v>
      </c>
      <c r="D34" s="18">
        <f>'Step 1 - Assumptions'!$H$25</f>
        <v>0</v>
      </c>
      <c r="E34" s="18">
        <f>'Step 1 - Assumptions'!$H$25</f>
        <v>0</v>
      </c>
      <c r="F34" s="18">
        <f>'Step 1 - Assumptions'!$H$25</f>
        <v>0</v>
      </c>
      <c r="G34" s="18">
        <f>'Step 1 - Assumptions'!$H$25</f>
        <v>0</v>
      </c>
      <c r="H34" s="18">
        <f>'Step 1 - Assumptions'!$H$25</f>
        <v>0</v>
      </c>
      <c r="I34" s="18">
        <f>'Step 1 - Assumptions'!$H$25</f>
        <v>0</v>
      </c>
      <c r="J34" s="18">
        <f>'Step 1 - Assumptions'!$H$25</f>
        <v>0</v>
      </c>
      <c r="K34" s="18">
        <f>'Step 1 - Assumptions'!$H$25</f>
        <v>0</v>
      </c>
      <c r="L34" s="18">
        <f>'Step 1 - Assumptions'!$H$25</f>
        <v>0</v>
      </c>
      <c r="M34" s="18">
        <f>'Step 1 - Assumptions'!$H$25</f>
        <v>0</v>
      </c>
      <c r="N34" s="21"/>
    </row>
    <row r="35" spans="1:14" x14ac:dyDescent="0.35">
      <c r="A35" s="3" t="s">
        <v>37</v>
      </c>
      <c r="B35" s="18">
        <f>B33*B34</f>
        <v>0</v>
      </c>
      <c r="C35" s="18">
        <f t="shared" ref="C35" si="31">C33*C34</f>
        <v>0</v>
      </c>
      <c r="D35" s="18">
        <f t="shared" ref="D35" si="32">D33*D34</f>
        <v>0</v>
      </c>
      <c r="E35" s="18">
        <f t="shared" ref="E35" si="33">E33*E34</f>
        <v>0</v>
      </c>
      <c r="F35" s="18">
        <f t="shared" ref="F35" si="34">F33*F34</f>
        <v>0</v>
      </c>
      <c r="G35" s="18">
        <f t="shared" ref="G35" si="35">G33*G34</f>
        <v>0</v>
      </c>
      <c r="H35" s="18">
        <f t="shared" ref="H35" si="36">H33*H34</f>
        <v>0</v>
      </c>
      <c r="I35" s="18">
        <f t="shared" ref="I35" si="37">I33*I34</f>
        <v>0</v>
      </c>
      <c r="J35" s="18">
        <f t="shared" ref="J35" si="38">J33*J34</f>
        <v>0</v>
      </c>
      <c r="K35" s="18">
        <f t="shared" ref="K35" si="39">K33*K34</f>
        <v>0</v>
      </c>
      <c r="L35" s="18">
        <f t="shared" ref="L35" si="40">L33*L34</f>
        <v>0</v>
      </c>
      <c r="M35" s="18">
        <f t="shared" ref="M35" si="41">M33*M34</f>
        <v>0</v>
      </c>
      <c r="N35" s="10">
        <f>SUM(B35:M35)</f>
        <v>0</v>
      </c>
    </row>
    <row r="36" spans="1:14" ht="15" thickBot="1" x14ac:dyDescent="0.4"/>
    <row r="37" spans="1:14" ht="15" thickBot="1" x14ac:dyDescent="0.4">
      <c r="A37" s="23" t="s">
        <v>54</v>
      </c>
      <c r="B37" s="24">
        <f>B11+B17+B23+B29+B35</f>
        <v>195000</v>
      </c>
      <c r="C37" s="24">
        <f t="shared" ref="C37:M37" si="42">C11+C17+C23+C29+C35</f>
        <v>200000</v>
      </c>
      <c r="D37" s="24">
        <f t="shared" si="42"/>
        <v>212500</v>
      </c>
      <c r="E37" s="24">
        <f t="shared" si="42"/>
        <v>218750</v>
      </c>
      <c r="F37" s="24">
        <f t="shared" si="42"/>
        <v>231250</v>
      </c>
      <c r="G37" s="24">
        <f t="shared" si="42"/>
        <v>237500</v>
      </c>
      <c r="H37" s="24">
        <f t="shared" si="42"/>
        <v>256250</v>
      </c>
      <c r="I37" s="24">
        <f t="shared" si="42"/>
        <v>250000</v>
      </c>
      <c r="J37" s="24">
        <f t="shared" si="42"/>
        <v>237500</v>
      </c>
      <c r="K37" s="24">
        <f t="shared" si="42"/>
        <v>200000</v>
      </c>
      <c r="L37" s="24">
        <f t="shared" si="42"/>
        <v>162500</v>
      </c>
      <c r="M37" s="24">
        <f t="shared" si="42"/>
        <v>150000</v>
      </c>
      <c r="N37" s="10">
        <f>SUM(B37:M37)</f>
        <v>2551250</v>
      </c>
    </row>
    <row r="39" spans="1:14" ht="15" thickBot="1" x14ac:dyDescent="0.4">
      <c r="A39" s="72" t="s">
        <v>137</v>
      </c>
      <c r="B39" s="94" t="s">
        <v>231</v>
      </c>
    </row>
    <row r="40" spans="1:14" ht="15" thickBot="1" x14ac:dyDescent="0.4">
      <c r="A40" t="s">
        <v>232</v>
      </c>
      <c r="B40" s="24">
        <v>0</v>
      </c>
      <c r="C40" s="24">
        <v>0</v>
      </c>
      <c r="D40" s="24">
        <v>0</v>
      </c>
      <c r="E40" s="24">
        <v>0</v>
      </c>
      <c r="F40" s="24">
        <v>0</v>
      </c>
      <c r="G40" s="24">
        <v>0</v>
      </c>
      <c r="H40" s="24">
        <v>0</v>
      </c>
      <c r="I40" s="24">
        <v>0</v>
      </c>
      <c r="J40" s="24">
        <v>0</v>
      </c>
      <c r="K40" s="24">
        <v>0</v>
      </c>
      <c r="L40" s="24">
        <v>0</v>
      </c>
      <c r="M40" s="24">
        <v>0</v>
      </c>
      <c r="N40" s="24">
        <f>SUM(B40:M40)</f>
        <v>0</v>
      </c>
    </row>
    <row r="41" spans="1:14" ht="15" thickBot="1" x14ac:dyDescent="0.4">
      <c r="A41" t="s">
        <v>233</v>
      </c>
      <c r="B41" s="24">
        <v>0</v>
      </c>
      <c r="C41" s="24">
        <v>0</v>
      </c>
      <c r="D41" s="24">
        <v>0</v>
      </c>
      <c r="E41" s="24">
        <v>0</v>
      </c>
      <c r="F41" s="24">
        <v>0</v>
      </c>
      <c r="G41" s="24">
        <v>0</v>
      </c>
      <c r="H41" s="24">
        <v>0</v>
      </c>
      <c r="I41" s="24">
        <v>0</v>
      </c>
      <c r="J41" s="24">
        <v>0</v>
      </c>
      <c r="K41" s="24">
        <v>0</v>
      </c>
      <c r="L41" s="24">
        <v>0</v>
      </c>
      <c r="M41" s="24">
        <v>0</v>
      </c>
      <c r="N41" s="24">
        <f t="shared" ref="N41:N42" si="43">SUM(B41:M41)</f>
        <v>0</v>
      </c>
    </row>
    <row r="42" spans="1:14" ht="15" thickBot="1" x14ac:dyDescent="0.4">
      <c r="A42" t="s">
        <v>234</v>
      </c>
      <c r="B42" s="24">
        <v>0</v>
      </c>
      <c r="C42" s="24">
        <v>0</v>
      </c>
      <c r="D42" s="24">
        <v>0</v>
      </c>
      <c r="E42" s="24">
        <v>0</v>
      </c>
      <c r="F42" s="24">
        <v>0</v>
      </c>
      <c r="G42" s="24">
        <v>0</v>
      </c>
      <c r="H42" s="24">
        <v>0</v>
      </c>
      <c r="I42" s="24">
        <v>0</v>
      </c>
      <c r="J42" s="24">
        <v>0</v>
      </c>
      <c r="K42" s="24">
        <v>0</v>
      </c>
      <c r="L42" s="24">
        <v>0</v>
      </c>
      <c r="M42" s="24">
        <v>0</v>
      </c>
      <c r="N42" s="24">
        <f t="shared" si="43"/>
        <v>0</v>
      </c>
    </row>
    <row r="43" spans="1:14" ht="15" thickBot="1" x14ac:dyDescent="0.4">
      <c r="A43" s="23" t="s">
        <v>136</v>
      </c>
      <c r="B43" s="73">
        <f>SUM(B40:B42)</f>
        <v>0</v>
      </c>
      <c r="C43" s="73">
        <f t="shared" ref="C43:N43" si="44">SUM(C40:C42)</f>
        <v>0</v>
      </c>
      <c r="D43" s="73">
        <f t="shared" si="44"/>
        <v>0</v>
      </c>
      <c r="E43" s="73">
        <f t="shared" si="44"/>
        <v>0</v>
      </c>
      <c r="F43" s="73">
        <f t="shared" si="44"/>
        <v>0</v>
      </c>
      <c r="G43" s="73">
        <f t="shared" si="44"/>
        <v>0</v>
      </c>
      <c r="H43" s="73">
        <f t="shared" si="44"/>
        <v>0</v>
      </c>
      <c r="I43" s="73">
        <f t="shared" si="44"/>
        <v>0</v>
      </c>
      <c r="J43" s="73">
        <f t="shared" si="44"/>
        <v>0</v>
      </c>
      <c r="K43" s="73">
        <f t="shared" si="44"/>
        <v>0</v>
      </c>
      <c r="L43" s="73">
        <f t="shared" si="44"/>
        <v>0</v>
      </c>
      <c r="M43" s="73">
        <f t="shared" si="44"/>
        <v>0</v>
      </c>
      <c r="N43" s="73">
        <f t="shared" si="44"/>
        <v>0</v>
      </c>
    </row>
    <row r="44" spans="1:14" ht="15" thickBot="1" x14ac:dyDescent="0.4"/>
    <row r="45" spans="1:14" ht="15" thickBot="1" x14ac:dyDescent="0.4">
      <c r="A45" s="27" t="s">
        <v>135</v>
      </c>
      <c r="B45" s="74">
        <f>B37+B43</f>
        <v>195000</v>
      </c>
      <c r="C45" s="74">
        <f t="shared" ref="C45:N45" si="45">C37+C43</f>
        <v>200000</v>
      </c>
      <c r="D45" s="74">
        <f t="shared" si="45"/>
        <v>212500</v>
      </c>
      <c r="E45" s="74">
        <f t="shared" si="45"/>
        <v>218750</v>
      </c>
      <c r="F45" s="74">
        <f t="shared" si="45"/>
        <v>231250</v>
      </c>
      <c r="G45" s="74">
        <f t="shared" si="45"/>
        <v>237500</v>
      </c>
      <c r="H45" s="74">
        <f t="shared" si="45"/>
        <v>256250</v>
      </c>
      <c r="I45" s="74">
        <f t="shared" si="45"/>
        <v>250000</v>
      </c>
      <c r="J45" s="74">
        <f t="shared" si="45"/>
        <v>237500</v>
      </c>
      <c r="K45" s="74">
        <f t="shared" si="45"/>
        <v>200000</v>
      </c>
      <c r="L45" s="74">
        <f t="shared" si="45"/>
        <v>162500</v>
      </c>
      <c r="M45" s="74">
        <f t="shared" si="45"/>
        <v>150000</v>
      </c>
      <c r="N45" s="74">
        <f t="shared" si="45"/>
        <v>2551250</v>
      </c>
    </row>
    <row r="47" spans="1:14" x14ac:dyDescent="0.35">
      <c r="A47" t="s">
        <v>235</v>
      </c>
    </row>
    <row r="48" spans="1:14" x14ac:dyDescent="0.35">
      <c r="A48" t="s">
        <v>236</v>
      </c>
    </row>
    <row r="49" spans="1:1" x14ac:dyDescent="0.35">
      <c r="A49" t="s">
        <v>237</v>
      </c>
    </row>
  </sheetData>
  <mergeCells count="5">
    <mergeCell ref="A7:C7"/>
    <mergeCell ref="A13:C13"/>
    <mergeCell ref="A19:C19"/>
    <mergeCell ref="A25:C25"/>
    <mergeCell ref="A31:C31"/>
  </mergeCells>
  <hyperlinks>
    <hyperlink ref="E1" location="Overview!A1" display="Return Home" xr:uid="{586D7BD6-ACFB-4659-B970-B62E79DCCBBB}"/>
    <hyperlink ref="F1" location="'Step 1 - Assumptions'!A1" display="Step 1 - Assum" xr:uid="{175BB243-4AAA-455E-A7DE-1464F5CC08D2}"/>
    <hyperlink ref="G1" location="'Step 2 - Balance Sheet'!A1" display="Step 2 - Bal Sht" xr:uid="{33F57800-6FBC-4D3B-BEF7-870FA6C211C9}"/>
    <hyperlink ref="H1" location="'Step 4 - Expenses'!A1" display="Step 4 - Exp" xr:uid="{AEFE3793-6CCD-4869-AC20-182567D54E87}"/>
    <hyperlink ref="I1" location="'Step 5 - Income Statement'!A1" display="Step 5 - Inc Stm" xr:uid="{992F9CC0-71AE-4D93-8044-141B91D6F1B7}"/>
    <hyperlink ref="J1" location="'Step 6 - Cash Flow'!A1" display="Step 6 - Cash" xr:uid="{EF31D906-499C-478B-B767-C6889429503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8550-F629-4B58-BB4A-6D006255B8CC}">
  <dimension ref="A1:N67"/>
  <sheetViews>
    <sheetView topLeftCell="A49" workbookViewId="0">
      <selection activeCell="H1" sqref="H1"/>
    </sheetView>
  </sheetViews>
  <sheetFormatPr defaultRowHeight="14.5" x14ac:dyDescent="0.35"/>
  <cols>
    <col min="1" max="1" width="40.6328125" customWidth="1"/>
    <col min="2" max="14" width="13.6328125" customWidth="1"/>
  </cols>
  <sheetData>
    <row r="1" spans="1:14" ht="18.5" x14ac:dyDescent="0.45">
      <c r="A1" s="2" t="s">
        <v>55</v>
      </c>
      <c r="C1" s="16" t="s">
        <v>89</v>
      </c>
      <c r="D1" s="16" t="s">
        <v>401</v>
      </c>
      <c r="E1" s="16" t="s">
        <v>402</v>
      </c>
      <c r="F1" s="16" t="s">
        <v>90</v>
      </c>
      <c r="G1" s="16" t="s">
        <v>526</v>
      </c>
      <c r="H1" s="16" t="s">
        <v>528</v>
      </c>
    </row>
    <row r="2" spans="1:14" ht="7.5" customHeight="1" x14ac:dyDescent="0.35">
      <c r="A2" s="8"/>
      <c r="B2" s="8"/>
      <c r="C2" s="8"/>
      <c r="D2" s="8"/>
      <c r="E2" s="8"/>
      <c r="F2" s="8"/>
      <c r="G2" s="8"/>
      <c r="H2" s="8"/>
      <c r="I2" s="8"/>
      <c r="J2" s="8"/>
      <c r="K2" s="8"/>
    </row>
    <row r="3" spans="1:14" x14ac:dyDescent="0.35">
      <c r="A3" s="13" t="s">
        <v>56</v>
      </c>
      <c r="E3" s="16" t="s">
        <v>247</v>
      </c>
    </row>
    <row r="4" spans="1:14" x14ac:dyDescent="0.35">
      <c r="A4" s="13" t="s">
        <v>246</v>
      </c>
    </row>
    <row r="6" spans="1:14" x14ac:dyDescent="0.35">
      <c r="A6" s="33" t="s">
        <v>403</v>
      </c>
    </row>
    <row r="8" spans="1:14" x14ac:dyDescent="0.35">
      <c r="A8" s="22" t="s">
        <v>57</v>
      </c>
      <c r="B8" s="22" t="s">
        <v>39</v>
      </c>
      <c r="C8" s="22" t="s">
        <v>40</v>
      </c>
      <c r="D8" s="4" t="s">
        <v>41</v>
      </c>
      <c r="E8" s="4" t="s">
        <v>42</v>
      </c>
      <c r="F8" s="4" t="s">
        <v>43</v>
      </c>
      <c r="G8" s="4" t="s">
        <v>44</v>
      </c>
      <c r="H8" s="4" t="s">
        <v>45</v>
      </c>
      <c r="I8" s="4" t="s">
        <v>46</v>
      </c>
      <c r="J8" s="4" t="s">
        <v>47</v>
      </c>
      <c r="K8" s="4" t="s">
        <v>48</v>
      </c>
      <c r="L8" s="4" t="s">
        <v>49</v>
      </c>
      <c r="M8" s="4" t="s">
        <v>50</v>
      </c>
      <c r="N8" s="22" t="s">
        <v>61</v>
      </c>
    </row>
    <row r="9" spans="1:14" x14ac:dyDescent="0.35">
      <c r="A9" s="3" t="s">
        <v>404</v>
      </c>
      <c r="B9" s="12">
        <f>'Step 3 - Revenues'!B9*'Step 1 - Assumptions'!$H$38</f>
        <v>117249.59999999999</v>
      </c>
      <c r="C9" s="12">
        <f>'Step 3 - Revenues'!C9*'Step 1 - Assumptions'!$H$38</f>
        <v>120255.99999999999</v>
      </c>
      <c r="D9" s="12">
        <f>'Step 3 - Revenues'!D9*'Step 1 - Assumptions'!$H$38</f>
        <v>127771.99999999999</v>
      </c>
      <c r="E9" s="12">
        <f>'Step 3 - Revenues'!E9*'Step 1 - Assumptions'!$H$38</f>
        <v>131529.99999999997</v>
      </c>
      <c r="F9" s="12">
        <f>'Step 3 - Revenues'!F9*'Step 1 - Assumptions'!$H$38</f>
        <v>139045.99999999997</v>
      </c>
      <c r="G9" s="12">
        <f>'Step 3 - Revenues'!G9*'Step 1 - Assumptions'!$H$38</f>
        <v>142803.99999999997</v>
      </c>
      <c r="H9" s="12">
        <f>'Step 3 - Revenues'!H9*'Step 1 - Assumptions'!$H$38</f>
        <v>154077.99999999997</v>
      </c>
      <c r="I9" s="12">
        <f>'Step 3 - Revenues'!I9*'Step 1 - Assumptions'!$H$38</f>
        <v>150319.99999999997</v>
      </c>
      <c r="J9" s="12">
        <f>'Step 3 - Revenues'!J9*'Step 1 - Assumptions'!$H$38</f>
        <v>142803.99999999997</v>
      </c>
      <c r="K9" s="12">
        <f>'Step 3 - Revenues'!K9*'Step 1 - Assumptions'!$H$38</f>
        <v>120255.99999999999</v>
      </c>
      <c r="L9" s="12">
        <f>'Step 3 - Revenues'!L9*'Step 1 - Assumptions'!$H$38</f>
        <v>97707.999999999985</v>
      </c>
      <c r="M9" s="12">
        <f>'Step 3 - Revenues'!M9*'Step 1 - Assumptions'!$H$38</f>
        <v>90191.999999999985</v>
      </c>
      <c r="N9" s="12">
        <f>SUM(B9:M9)</f>
        <v>1534015.5999999999</v>
      </c>
    </row>
    <row r="10" spans="1:14" x14ac:dyDescent="0.35">
      <c r="A10" s="3"/>
      <c r="B10" s="12"/>
      <c r="C10" s="12"/>
      <c r="D10" s="12"/>
      <c r="E10" s="12"/>
      <c r="F10" s="12"/>
      <c r="G10" s="12"/>
      <c r="H10" s="12"/>
      <c r="I10" s="12"/>
      <c r="J10" s="12"/>
      <c r="K10" s="12"/>
      <c r="L10" s="12"/>
      <c r="M10" s="12"/>
      <c r="N10" s="12">
        <f t="shared" ref="N10:N13" si="0">SUM(B10:M10)</f>
        <v>0</v>
      </c>
    </row>
    <row r="11" spans="1:14" x14ac:dyDescent="0.35">
      <c r="A11" s="3"/>
      <c r="B11" s="12"/>
      <c r="C11" s="3"/>
      <c r="D11" s="3"/>
      <c r="E11" s="3"/>
      <c r="F11" s="3"/>
      <c r="G11" s="3"/>
      <c r="H11" s="3"/>
      <c r="I11" s="3"/>
      <c r="J11" s="3"/>
      <c r="K11" s="3"/>
      <c r="L11" s="3"/>
      <c r="M11" s="3"/>
      <c r="N11" s="12">
        <f t="shared" si="0"/>
        <v>0</v>
      </c>
    </row>
    <row r="12" spans="1:14" x14ac:dyDescent="0.35">
      <c r="A12" s="3"/>
      <c r="B12" s="3"/>
      <c r="C12" s="3"/>
      <c r="D12" s="3"/>
      <c r="E12" s="3"/>
      <c r="F12" s="3"/>
      <c r="G12" s="3"/>
      <c r="H12" s="3"/>
      <c r="I12" s="3"/>
      <c r="J12" s="3"/>
      <c r="K12" s="3"/>
      <c r="L12" s="3"/>
      <c r="M12" s="3"/>
      <c r="N12" s="12">
        <f t="shared" si="0"/>
        <v>0</v>
      </c>
    </row>
    <row r="13" spans="1:14" ht="15" thickBot="1" x14ac:dyDescent="0.4">
      <c r="A13" s="3"/>
      <c r="B13" s="25"/>
      <c r="C13" s="25"/>
      <c r="D13" s="25"/>
      <c r="E13" s="25"/>
      <c r="F13" s="25"/>
      <c r="G13" s="25"/>
      <c r="H13" s="25"/>
      <c r="I13" s="25"/>
      <c r="J13" s="25"/>
      <c r="K13" s="25"/>
      <c r="L13" s="25"/>
      <c r="M13" s="25"/>
      <c r="N13" s="12">
        <f t="shared" si="0"/>
        <v>0</v>
      </c>
    </row>
    <row r="14" spans="1:14" ht="15" thickBot="1" x14ac:dyDescent="0.4">
      <c r="A14" s="139" t="s">
        <v>63</v>
      </c>
      <c r="B14" s="28">
        <f>SUM(B9:B13)</f>
        <v>117249.59999999999</v>
      </c>
      <c r="C14" s="28">
        <f t="shared" ref="C14:I14" si="1">SUM(C9:C13)</f>
        <v>120255.99999999999</v>
      </c>
      <c r="D14" s="28">
        <f t="shared" si="1"/>
        <v>127771.99999999999</v>
      </c>
      <c r="E14" s="28">
        <f t="shared" si="1"/>
        <v>131529.99999999997</v>
      </c>
      <c r="F14" s="28">
        <f t="shared" si="1"/>
        <v>139045.99999999997</v>
      </c>
      <c r="G14" s="28">
        <f t="shared" si="1"/>
        <v>142803.99999999997</v>
      </c>
      <c r="H14" s="28">
        <f t="shared" si="1"/>
        <v>154077.99999999997</v>
      </c>
      <c r="I14" s="28">
        <f t="shared" si="1"/>
        <v>150319.99999999997</v>
      </c>
      <c r="J14" s="28">
        <f t="shared" ref="J14" si="2">SUM(J9:J13)</f>
        <v>142803.99999999997</v>
      </c>
      <c r="K14" s="28">
        <f t="shared" ref="K14" si="3">SUM(K9:K13)</f>
        <v>120255.99999999999</v>
      </c>
      <c r="L14" s="28">
        <f t="shared" ref="L14" si="4">SUM(L9:L13)</f>
        <v>97707.999999999985</v>
      </c>
      <c r="M14" s="28">
        <f t="shared" ref="M14" si="5">SUM(M9:M13)</f>
        <v>90191.999999999985</v>
      </c>
      <c r="N14" s="28">
        <f>SUM(N9:N13)</f>
        <v>1534015.5999999999</v>
      </c>
    </row>
    <row r="16" spans="1:14" x14ac:dyDescent="0.35">
      <c r="A16" s="33" t="s">
        <v>405</v>
      </c>
      <c r="C16" s="65" t="s">
        <v>5</v>
      </c>
    </row>
    <row r="17" spans="1:14" x14ac:dyDescent="0.35">
      <c r="C17" s="65" t="s">
        <v>406</v>
      </c>
    </row>
    <row r="18" spans="1:14" x14ac:dyDescent="0.35">
      <c r="A18" s="22" t="s">
        <v>14</v>
      </c>
      <c r="B18" s="22" t="s">
        <v>39</v>
      </c>
      <c r="C18" s="22" t="s">
        <v>40</v>
      </c>
      <c r="D18" s="4" t="s">
        <v>41</v>
      </c>
      <c r="E18" s="4" t="s">
        <v>42</v>
      </c>
      <c r="F18" s="4" t="s">
        <v>43</v>
      </c>
      <c r="G18" s="4" t="s">
        <v>44</v>
      </c>
      <c r="H18" s="4" t="s">
        <v>45</v>
      </c>
      <c r="I18" s="4" t="s">
        <v>46</v>
      </c>
      <c r="J18" s="4" t="s">
        <v>47</v>
      </c>
      <c r="K18" s="4" t="s">
        <v>48</v>
      </c>
      <c r="L18" s="4" t="s">
        <v>49</v>
      </c>
      <c r="M18" s="4" t="s">
        <v>50</v>
      </c>
      <c r="N18" s="22" t="s">
        <v>61</v>
      </c>
    </row>
    <row r="19" spans="1:14" x14ac:dyDescent="0.35">
      <c r="A19" s="138" t="str">
        <f>'Step 1 - Assumptions'!A70</f>
        <v>Rent / Lease Payments</v>
      </c>
      <c r="B19" s="10">
        <f>'Step 1 - Assumptions'!$H$70</f>
        <v>2266</v>
      </c>
      <c r="C19" s="10">
        <f>'Step 1 - Assumptions'!$H$70</f>
        <v>2266</v>
      </c>
      <c r="D19" s="10">
        <f>'Step 1 - Assumptions'!$H$70</f>
        <v>2266</v>
      </c>
      <c r="E19" s="10">
        <f>'Step 1 - Assumptions'!$H$70</f>
        <v>2266</v>
      </c>
      <c r="F19" s="10">
        <f>'Step 1 - Assumptions'!$H$70</f>
        <v>2266</v>
      </c>
      <c r="G19" s="10">
        <f>'Step 1 - Assumptions'!$H$70</f>
        <v>2266</v>
      </c>
      <c r="H19" s="10">
        <f>'Step 1 - Assumptions'!$H$70</f>
        <v>2266</v>
      </c>
      <c r="I19" s="10">
        <f>'Step 1 - Assumptions'!$H$70</f>
        <v>2266</v>
      </c>
      <c r="J19" s="10">
        <f>'Step 1 - Assumptions'!$H$70</f>
        <v>2266</v>
      </c>
      <c r="K19" s="10">
        <f>'Step 1 - Assumptions'!$H$70</f>
        <v>2266</v>
      </c>
      <c r="L19" s="10">
        <f>'Step 1 - Assumptions'!$H$70</f>
        <v>2266</v>
      </c>
      <c r="M19" s="10">
        <f>'Step 1 - Assumptions'!$H$70</f>
        <v>2266</v>
      </c>
      <c r="N19" s="10">
        <f>SUM(B19:M19)</f>
        <v>27192</v>
      </c>
    </row>
    <row r="20" spans="1:14" x14ac:dyDescent="0.35">
      <c r="A20" s="138" t="str">
        <f>'Step 1 - Assumptions'!A71</f>
        <v>Utilities - Electric, Water, Gas</v>
      </c>
      <c r="B20" s="10">
        <f>'Step 1 - Assumptions'!$H$71</f>
        <v>230</v>
      </c>
      <c r="C20" s="10">
        <f>'Step 1 - Assumptions'!$H$71</f>
        <v>230</v>
      </c>
      <c r="D20" s="10">
        <f>'Step 1 - Assumptions'!$H$71</f>
        <v>230</v>
      </c>
      <c r="E20" s="10">
        <f>'Step 1 - Assumptions'!$H$71</f>
        <v>230</v>
      </c>
      <c r="F20" s="10">
        <f>'Step 1 - Assumptions'!$H$71</f>
        <v>230</v>
      </c>
      <c r="G20" s="10">
        <f>'Step 1 - Assumptions'!$H$71</f>
        <v>230</v>
      </c>
      <c r="H20" s="10">
        <f>'Step 1 - Assumptions'!$H$71</f>
        <v>230</v>
      </c>
      <c r="I20" s="10">
        <f>'Step 1 - Assumptions'!$H$71</f>
        <v>230</v>
      </c>
      <c r="J20" s="10">
        <f>'Step 1 - Assumptions'!$H$71</f>
        <v>230</v>
      </c>
      <c r="K20" s="10">
        <f>'Step 1 - Assumptions'!$H$71</f>
        <v>230</v>
      </c>
      <c r="L20" s="10">
        <f>'Step 1 - Assumptions'!$H$71</f>
        <v>230</v>
      </c>
      <c r="M20" s="10">
        <f>'Step 1 - Assumptions'!$H$71</f>
        <v>230</v>
      </c>
      <c r="N20" s="10">
        <f t="shared" ref="N20:N36" si="6">SUM(B20:M20)</f>
        <v>2760</v>
      </c>
    </row>
    <row r="21" spans="1:14" x14ac:dyDescent="0.35">
      <c r="A21" s="138" t="str">
        <f>'Step 1 - Assumptions'!A72</f>
        <v>Payroll - W2 Employees</v>
      </c>
      <c r="B21" s="10">
        <f>'Step 1 - Assumptions'!$H$72</f>
        <v>28260</v>
      </c>
      <c r="C21" s="10">
        <f>'Step 1 - Assumptions'!$H$72</f>
        <v>28260</v>
      </c>
      <c r="D21" s="10">
        <f>'Step 1 - Assumptions'!$H$72</f>
        <v>28260</v>
      </c>
      <c r="E21" s="10">
        <f>'Step 1 - Assumptions'!$H$72</f>
        <v>28260</v>
      </c>
      <c r="F21" s="10">
        <f>'Step 1 - Assumptions'!$H$72</f>
        <v>28260</v>
      </c>
      <c r="G21" s="10">
        <f>'Step 1 - Assumptions'!$H$72</f>
        <v>28260</v>
      </c>
      <c r="H21" s="10">
        <f>'Step 1 - Assumptions'!$H$72</f>
        <v>28260</v>
      </c>
      <c r="I21" s="10">
        <f>'Step 1 - Assumptions'!$H$72</f>
        <v>28260</v>
      </c>
      <c r="J21" s="10">
        <f>'Step 1 - Assumptions'!$H$72</f>
        <v>28260</v>
      </c>
      <c r="K21" s="10">
        <f>'Step 1 - Assumptions'!$H$72</f>
        <v>28260</v>
      </c>
      <c r="L21" s="10">
        <f>'Step 1 - Assumptions'!$H$72</f>
        <v>28260</v>
      </c>
      <c r="M21" s="10">
        <f>'Step 1 - Assumptions'!$H$72</f>
        <v>28260</v>
      </c>
      <c r="N21" s="10">
        <f t="shared" si="6"/>
        <v>339120</v>
      </c>
    </row>
    <row r="22" spans="1:14" x14ac:dyDescent="0.35">
      <c r="A22" s="138" t="str">
        <f>'Step 1 - Assumptions'!A73</f>
        <v>Labor - Sub Contractors 1099</v>
      </c>
      <c r="B22" s="10">
        <f>'Step 1 - Assumptions'!$H$73</f>
        <v>2185</v>
      </c>
      <c r="C22" s="10">
        <f>'Step 1 - Assumptions'!$H$73</f>
        <v>2185</v>
      </c>
      <c r="D22" s="10">
        <f>'Step 1 - Assumptions'!$H$73</f>
        <v>2185</v>
      </c>
      <c r="E22" s="10">
        <f>'Step 1 - Assumptions'!$H$73</f>
        <v>2185</v>
      </c>
      <c r="F22" s="10">
        <f>'Step 1 - Assumptions'!$H$73</f>
        <v>2185</v>
      </c>
      <c r="G22" s="10">
        <f>'Step 1 - Assumptions'!$H$73</f>
        <v>2185</v>
      </c>
      <c r="H22" s="10">
        <f>'Step 1 - Assumptions'!$H$73</f>
        <v>2185</v>
      </c>
      <c r="I22" s="10">
        <f>'Step 1 - Assumptions'!$H$73</f>
        <v>2185</v>
      </c>
      <c r="J22" s="10">
        <f>'Step 1 - Assumptions'!$H$73</f>
        <v>2185</v>
      </c>
      <c r="K22" s="10">
        <f>'Step 1 - Assumptions'!$H$73</f>
        <v>2185</v>
      </c>
      <c r="L22" s="10">
        <f>'Step 1 - Assumptions'!$H$73</f>
        <v>2185</v>
      </c>
      <c r="M22" s="10">
        <f>'Step 1 - Assumptions'!$H$73</f>
        <v>2185</v>
      </c>
      <c r="N22" s="10">
        <f t="shared" si="6"/>
        <v>26220</v>
      </c>
    </row>
    <row r="23" spans="1:14" x14ac:dyDescent="0.35">
      <c r="A23" s="138" t="str">
        <f>'Step 1 - Assumptions'!A74</f>
        <v>Research and Development</v>
      </c>
      <c r="B23" s="10">
        <f>'Step 1 - Assumptions'!$H$74</f>
        <v>2500</v>
      </c>
      <c r="C23" s="10">
        <f>'Step 1 - Assumptions'!$H$74</f>
        <v>2500</v>
      </c>
      <c r="D23" s="10">
        <f>'Step 1 - Assumptions'!$H$74</f>
        <v>2500</v>
      </c>
      <c r="E23" s="10">
        <f>'Step 1 - Assumptions'!$H$74</f>
        <v>2500</v>
      </c>
      <c r="F23" s="10">
        <f>'Step 1 - Assumptions'!$H$74</f>
        <v>2500</v>
      </c>
      <c r="G23" s="10">
        <f>'Step 1 - Assumptions'!$H$74</f>
        <v>2500</v>
      </c>
      <c r="H23" s="10">
        <f>'Step 1 - Assumptions'!$H$74</f>
        <v>2500</v>
      </c>
      <c r="I23" s="10">
        <f>'Step 1 - Assumptions'!$H$74</f>
        <v>2500</v>
      </c>
      <c r="J23" s="10">
        <f>'Step 1 - Assumptions'!$H$74</f>
        <v>2500</v>
      </c>
      <c r="K23" s="10">
        <f>'Step 1 - Assumptions'!$H$74</f>
        <v>2500</v>
      </c>
      <c r="L23" s="10">
        <f>'Step 1 - Assumptions'!$H$74</f>
        <v>2500</v>
      </c>
      <c r="M23" s="10">
        <f>'Step 1 - Assumptions'!$H$74</f>
        <v>2500</v>
      </c>
      <c r="N23" s="10">
        <f t="shared" si="6"/>
        <v>30000</v>
      </c>
    </row>
    <row r="24" spans="1:14" x14ac:dyDescent="0.35">
      <c r="A24" s="138" t="str">
        <f>'Step 1 - Assumptions'!A75</f>
        <v>Office Supplies</v>
      </c>
      <c r="B24" s="10">
        <f>'Step 1 - Assumptions'!$H$75</f>
        <v>157.5</v>
      </c>
      <c r="C24" s="10">
        <f>'Step 1 - Assumptions'!$H$75</f>
        <v>157.5</v>
      </c>
      <c r="D24" s="10">
        <f>'Step 1 - Assumptions'!$H$75</f>
        <v>157.5</v>
      </c>
      <c r="E24" s="10">
        <f>'Step 1 - Assumptions'!$H$75</f>
        <v>157.5</v>
      </c>
      <c r="F24" s="10">
        <f>'Step 1 - Assumptions'!$H$75</f>
        <v>157.5</v>
      </c>
      <c r="G24" s="10">
        <f>'Step 1 - Assumptions'!$H$75</f>
        <v>157.5</v>
      </c>
      <c r="H24" s="10">
        <f>'Step 1 - Assumptions'!$H$75</f>
        <v>157.5</v>
      </c>
      <c r="I24" s="10">
        <f>'Step 1 - Assumptions'!$H$75</f>
        <v>157.5</v>
      </c>
      <c r="J24" s="10">
        <f>'Step 1 - Assumptions'!$H$75</f>
        <v>157.5</v>
      </c>
      <c r="K24" s="10">
        <f>'Step 1 - Assumptions'!$H$75</f>
        <v>157.5</v>
      </c>
      <c r="L24" s="10">
        <f>'Step 1 - Assumptions'!$H$75</f>
        <v>157.5</v>
      </c>
      <c r="M24" s="10">
        <f>'Step 1 - Assumptions'!$H$75</f>
        <v>157.5</v>
      </c>
      <c r="N24" s="10">
        <f t="shared" si="6"/>
        <v>1890</v>
      </c>
    </row>
    <row r="25" spans="1:14" x14ac:dyDescent="0.35">
      <c r="A25" s="138" t="str">
        <f>'Step 1 - Assumptions'!A76</f>
        <v>Marketing and Promotion</v>
      </c>
      <c r="B25" s="10">
        <f>'Step 1 - Assumptions'!$H$76</f>
        <v>1890.0000000000002</v>
      </c>
      <c r="C25" s="10">
        <f>'Step 1 - Assumptions'!$H$76</f>
        <v>1890.0000000000002</v>
      </c>
      <c r="D25" s="10">
        <f>'Step 1 - Assumptions'!$H$76</f>
        <v>1890.0000000000002</v>
      </c>
      <c r="E25" s="10">
        <f>'Step 1 - Assumptions'!$H$76</f>
        <v>1890.0000000000002</v>
      </c>
      <c r="F25" s="10">
        <f>'Step 1 - Assumptions'!$H$76</f>
        <v>1890.0000000000002</v>
      </c>
      <c r="G25" s="10">
        <f>'Step 1 - Assumptions'!$H$76</f>
        <v>1890.0000000000002</v>
      </c>
      <c r="H25" s="10">
        <f>'Step 1 - Assumptions'!$H$76</f>
        <v>1890.0000000000002</v>
      </c>
      <c r="I25" s="10">
        <f>'Step 1 - Assumptions'!$H$76</f>
        <v>1890.0000000000002</v>
      </c>
      <c r="J25" s="10">
        <f>'Step 1 - Assumptions'!$H$76</f>
        <v>1890.0000000000002</v>
      </c>
      <c r="K25" s="10">
        <f>'Step 1 - Assumptions'!$H$76</f>
        <v>1890.0000000000002</v>
      </c>
      <c r="L25" s="10">
        <f>'Step 1 - Assumptions'!$H$76</f>
        <v>1890.0000000000002</v>
      </c>
      <c r="M25" s="10">
        <f>'Step 1 - Assumptions'!$H$76</f>
        <v>1890.0000000000002</v>
      </c>
      <c r="N25" s="10">
        <f t="shared" si="6"/>
        <v>22680.000000000004</v>
      </c>
    </row>
    <row r="26" spans="1:14" x14ac:dyDescent="0.35">
      <c r="A26" s="138" t="str">
        <f>'Step 1 - Assumptions'!A77</f>
        <v>Travel Expenses</v>
      </c>
      <c r="B26" s="10">
        <f>'Step 1 - Assumptions'!$H$77</f>
        <v>260</v>
      </c>
      <c r="C26" s="10">
        <f>'Step 1 - Assumptions'!$H$77</f>
        <v>260</v>
      </c>
      <c r="D26" s="10">
        <f>'Step 1 - Assumptions'!$H$77</f>
        <v>260</v>
      </c>
      <c r="E26" s="10">
        <f>'Step 1 - Assumptions'!$H$77</f>
        <v>260</v>
      </c>
      <c r="F26" s="10">
        <f>'Step 1 - Assumptions'!$H$77</f>
        <v>260</v>
      </c>
      <c r="G26" s="10">
        <f>'Step 1 - Assumptions'!$H$77</f>
        <v>260</v>
      </c>
      <c r="H26" s="10">
        <f>'Step 1 - Assumptions'!$H$77</f>
        <v>260</v>
      </c>
      <c r="I26" s="10">
        <f>'Step 1 - Assumptions'!$H$77</f>
        <v>260</v>
      </c>
      <c r="J26" s="10">
        <f>'Step 1 - Assumptions'!$H$77</f>
        <v>260</v>
      </c>
      <c r="K26" s="10">
        <f>'Step 1 - Assumptions'!$H$77</f>
        <v>260</v>
      </c>
      <c r="L26" s="10">
        <f>'Step 1 - Assumptions'!$H$77</f>
        <v>260</v>
      </c>
      <c r="M26" s="10">
        <f>'Step 1 - Assumptions'!$H$77</f>
        <v>260</v>
      </c>
      <c r="N26" s="10">
        <f t="shared" si="6"/>
        <v>3120</v>
      </c>
    </row>
    <row r="27" spans="1:14" x14ac:dyDescent="0.35">
      <c r="A27" s="138" t="str">
        <f>'Step 1 - Assumptions'!A78</f>
        <v>Legal Fees</v>
      </c>
      <c r="B27" s="10">
        <f>'Step 1 - Assumptions'!$H$78</f>
        <v>450</v>
      </c>
      <c r="C27" s="10">
        <f>'Step 1 - Assumptions'!$H$78</f>
        <v>450</v>
      </c>
      <c r="D27" s="10">
        <f>'Step 1 - Assumptions'!$H$78</f>
        <v>450</v>
      </c>
      <c r="E27" s="10">
        <f>'Step 1 - Assumptions'!$H$78</f>
        <v>450</v>
      </c>
      <c r="F27" s="10">
        <f>'Step 1 - Assumptions'!$H$78</f>
        <v>450</v>
      </c>
      <c r="G27" s="10">
        <f>'Step 1 - Assumptions'!$H$78</f>
        <v>450</v>
      </c>
      <c r="H27" s="10">
        <f>'Step 1 - Assumptions'!$H$78</f>
        <v>450</v>
      </c>
      <c r="I27" s="10">
        <f>'Step 1 - Assumptions'!$H$78</f>
        <v>450</v>
      </c>
      <c r="J27" s="10">
        <f>'Step 1 - Assumptions'!$H$78</f>
        <v>450</v>
      </c>
      <c r="K27" s="10">
        <f>'Step 1 - Assumptions'!$H$78</f>
        <v>450</v>
      </c>
      <c r="L27" s="10">
        <f>'Step 1 - Assumptions'!$H$78</f>
        <v>450</v>
      </c>
      <c r="M27" s="10">
        <f>'Step 1 - Assumptions'!$H$78</f>
        <v>450</v>
      </c>
      <c r="N27" s="10">
        <f t="shared" si="6"/>
        <v>5400</v>
      </c>
    </row>
    <row r="28" spans="1:14" x14ac:dyDescent="0.35">
      <c r="A28" s="138" t="str">
        <f>'Step 1 - Assumptions'!A79</f>
        <v>HR Support</v>
      </c>
      <c r="B28" s="10">
        <f>'Step 1 - Assumptions'!$H$79</f>
        <v>747.49999999999989</v>
      </c>
      <c r="C28" s="10">
        <f>'Step 1 - Assumptions'!$H$79</f>
        <v>747.49999999999989</v>
      </c>
      <c r="D28" s="10">
        <f>'Step 1 - Assumptions'!$H$79</f>
        <v>747.49999999999989</v>
      </c>
      <c r="E28" s="10">
        <f>'Step 1 - Assumptions'!$H$79</f>
        <v>747.49999999999989</v>
      </c>
      <c r="F28" s="10">
        <f>'Step 1 - Assumptions'!$H$79</f>
        <v>747.49999999999989</v>
      </c>
      <c r="G28" s="10">
        <f>'Step 1 - Assumptions'!$H$79</f>
        <v>747.49999999999989</v>
      </c>
      <c r="H28" s="10">
        <f>'Step 1 - Assumptions'!$H$79</f>
        <v>747.49999999999989</v>
      </c>
      <c r="I28" s="10">
        <f>'Step 1 - Assumptions'!$H$79</f>
        <v>747.49999999999989</v>
      </c>
      <c r="J28" s="10">
        <f>'Step 1 - Assumptions'!$H$79</f>
        <v>747.49999999999989</v>
      </c>
      <c r="K28" s="10">
        <f>'Step 1 - Assumptions'!$H$79</f>
        <v>747.49999999999989</v>
      </c>
      <c r="L28" s="10">
        <f>'Step 1 - Assumptions'!$H$79</f>
        <v>747.49999999999989</v>
      </c>
      <c r="M28" s="10">
        <f>'Step 1 - Assumptions'!$H$79</f>
        <v>747.49999999999989</v>
      </c>
      <c r="N28" s="10">
        <f t="shared" si="6"/>
        <v>8969.9999999999982</v>
      </c>
    </row>
    <row r="29" spans="1:14" x14ac:dyDescent="0.35">
      <c r="A29" s="138" t="str">
        <f>'Step 1 - Assumptions'!A80</f>
        <v>Accounting and Tax Support</v>
      </c>
      <c r="B29" s="10">
        <f>'Step 1 - Assumptions'!$H$80</f>
        <v>367.5</v>
      </c>
      <c r="C29" s="10">
        <f>'Step 1 - Assumptions'!$H$80</f>
        <v>367.5</v>
      </c>
      <c r="D29" s="10">
        <f>'Step 1 - Assumptions'!$H$80</f>
        <v>367.5</v>
      </c>
      <c r="E29" s="10">
        <f>'Step 1 - Assumptions'!$H$80</f>
        <v>367.5</v>
      </c>
      <c r="F29" s="10">
        <f>'Step 1 - Assumptions'!$H$80</f>
        <v>367.5</v>
      </c>
      <c r="G29" s="10">
        <f>'Step 1 - Assumptions'!$H$80</f>
        <v>367.5</v>
      </c>
      <c r="H29" s="10">
        <f>'Step 1 - Assumptions'!$H$80</f>
        <v>367.5</v>
      </c>
      <c r="I29" s="10">
        <f>'Step 1 - Assumptions'!$H$80</f>
        <v>367.5</v>
      </c>
      <c r="J29" s="10">
        <f>'Step 1 - Assumptions'!$H$80</f>
        <v>367.5</v>
      </c>
      <c r="K29" s="10">
        <f>'Step 1 - Assumptions'!$H$80</f>
        <v>367.5</v>
      </c>
      <c r="L29" s="10">
        <f>'Step 1 - Assumptions'!$H$80</f>
        <v>367.5</v>
      </c>
      <c r="M29" s="10">
        <f>'Step 1 - Assumptions'!$H$80</f>
        <v>367.5</v>
      </c>
      <c r="N29" s="10">
        <f t="shared" si="6"/>
        <v>4410</v>
      </c>
    </row>
    <row r="30" spans="1:14" x14ac:dyDescent="0.35">
      <c r="A30" s="138" t="str">
        <f>'Step 1 - Assumptions'!A81</f>
        <v>Repairs and Maintenance</v>
      </c>
      <c r="B30" s="10">
        <f>'Step 1 - Assumptions'!$H$81</f>
        <v>1728</v>
      </c>
      <c r="C30" s="10">
        <f>'Step 1 - Assumptions'!$H$81</f>
        <v>1728</v>
      </c>
      <c r="D30" s="10">
        <f>'Step 1 - Assumptions'!$H$81</f>
        <v>1728</v>
      </c>
      <c r="E30" s="10">
        <f>'Step 1 - Assumptions'!$H$81</f>
        <v>1728</v>
      </c>
      <c r="F30" s="10">
        <f>'Step 1 - Assumptions'!$H$81</f>
        <v>1728</v>
      </c>
      <c r="G30" s="10">
        <f>'Step 1 - Assumptions'!$H$81</f>
        <v>1728</v>
      </c>
      <c r="H30" s="10">
        <f>'Step 1 - Assumptions'!$H$81</f>
        <v>1728</v>
      </c>
      <c r="I30" s="10">
        <f>'Step 1 - Assumptions'!$H$81</f>
        <v>1728</v>
      </c>
      <c r="J30" s="10">
        <f>'Step 1 - Assumptions'!$H$81</f>
        <v>1728</v>
      </c>
      <c r="K30" s="10">
        <f>'Step 1 - Assumptions'!$H$81</f>
        <v>1728</v>
      </c>
      <c r="L30" s="10">
        <f>'Step 1 - Assumptions'!$H$81</f>
        <v>1728</v>
      </c>
      <c r="M30" s="10">
        <f>'Step 1 - Assumptions'!$H$81</f>
        <v>1728</v>
      </c>
      <c r="N30" s="10">
        <f t="shared" si="6"/>
        <v>20736</v>
      </c>
    </row>
    <row r="31" spans="1:14" x14ac:dyDescent="0.35">
      <c r="A31" s="138" t="str">
        <f>'Step 1 - Assumptions'!A82</f>
        <v>Licenses and Permits</v>
      </c>
      <c r="B31" s="10">
        <f>'Step 1 - Assumptions'!$H$82</f>
        <v>170</v>
      </c>
      <c r="C31" s="10">
        <f>'Step 1 - Assumptions'!$H$82</f>
        <v>170</v>
      </c>
      <c r="D31" s="10">
        <f>'Step 1 - Assumptions'!$H$82</f>
        <v>170</v>
      </c>
      <c r="E31" s="10">
        <f>'Step 1 - Assumptions'!$H$82</f>
        <v>170</v>
      </c>
      <c r="F31" s="10">
        <f>'Step 1 - Assumptions'!$H$82</f>
        <v>170</v>
      </c>
      <c r="G31" s="10">
        <f>'Step 1 - Assumptions'!$H$82</f>
        <v>170</v>
      </c>
      <c r="H31" s="10">
        <f>'Step 1 - Assumptions'!$H$82</f>
        <v>170</v>
      </c>
      <c r="I31" s="10">
        <f>'Step 1 - Assumptions'!$H$82</f>
        <v>170</v>
      </c>
      <c r="J31" s="10">
        <f>'Step 1 - Assumptions'!$H$82</f>
        <v>170</v>
      </c>
      <c r="K31" s="10">
        <f>'Step 1 - Assumptions'!$H$82</f>
        <v>170</v>
      </c>
      <c r="L31" s="10">
        <f>'Step 1 - Assumptions'!$H$82</f>
        <v>170</v>
      </c>
      <c r="M31" s="10">
        <f>'Step 1 - Assumptions'!$H$82</f>
        <v>170</v>
      </c>
      <c r="N31" s="10">
        <f t="shared" si="6"/>
        <v>2040</v>
      </c>
    </row>
    <row r="32" spans="1:14" x14ac:dyDescent="0.35">
      <c r="A32" s="138" t="str">
        <f>'Step 1 - Assumptions'!A83</f>
        <v>Insurance</v>
      </c>
      <c r="B32" s="10">
        <f>'Step 1 - Assumptions'!$H$83</f>
        <v>721</v>
      </c>
      <c r="C32" s="10">
        <f>'Step 1 - Assumptions'!$H$83</f>
        <v>721</v>
      </c>
      <c r="D32" s="10">
        <f>'Step 1 - Assumptions'!$H$83</f>
        <v>721</v>
      </c>
      <c r="E32" s="10">
        <f>'Step 1 - Assumptions'!$H$83</f>
        <v>721</v>
      </c>
      <c r="F32" s="10">
        <f>'Step 1 - Assumptions'!$H$83</f>
        <v>721</v>
      </c>
      <c r="G32" s="10">
        <f>'Step 1 - Assumptions'!$H$83</f>
        <v>721</v>
      </c>
      <c r="H32" s="10">
        <f>'Step 1 - Assumptions'!$H$83</f>
        <v>721</v>
      </c>
      <c r="I32" s="10">
        <f>'Step 1 - Assumptions'!$H$83</f>
        <v>721</v>
      </c>
      <c r="J32" s="10">
        <f>'Step 1 - Assumptions'!$H$83</f>
        <v>721</v>
      </c>
      <c r="K32" s="10">
        <f>'Step 1 - Assumptions'!$H$83</f>
        <v>721</v>
      </c>
      <c r="L32" s="10">
        <f>'Step 1 - Assumptions'!$H$83</f>
        <v>721</v>
      </c>
      <c r="M32" s="10">
        <f>'Step 1 - Assumptions'!$H$83</f>
        <v>721</v>
      </c>
      <c r="N32" s="10">
        <f t="shared" si="6"/>
        <v>8652</v>
      </c>
    </row>
    <row r="33" spans="1:14" x14ac:dyDescent="0.35">
      <c r="A33" s="138" t="str">
        <f>'Step 1 - Assumptions'!A84</f>
        <v>Taxes (Sales,Property,etc.)</v>
      </c>
      <c r="B33" s="10">
        <f>'Step 1 - Assumptions'!$H$84</f>
        <v>1270</v>
      </c>
      <c r="C33" s="10">
        <f>'Step 1 - Assumptions'!$H$84</f>
        <v>1270</v>
      </c>
      <c r="D33" s="10">
        <f>'Step 1 - Assumptions'!$H$84</f>
        <v>1270</v>
      </c>
      <c r="E33" s="10">
        <f>'Step 1 - Assumptions'!$H$84</f>
        <v>1270</v>
      </c>
      <c r="F33" s="10">
        <f>'Step 1 - Assumptions'!$H$84</f>
        <v>1270</v>
      </c>
      <c r="G33" s="10">
        <f>'Step 1 - Assumptions'!$H$84</f>
        <v>1270</v>
      </c>
      <c r="H33" s="10">
        <f>'Step 1 - Assumptions'!$H$84</f>
        <v>1270</v>
      </c>
      <c r="I33" s="10">
        <f>'Step 1 - Assumptions'!$H$84</f>
        <v>1270</v>
      </c>
      <c r="J33" s="10">
        <f>'Step 1 - Assumptions'!$H$84</f>
        <v>1270</v>
      </c>
      <c r="K33" s="10">
        <f>'Step 1 - Assumptions'!$H$84</f>
        <v>1270</v>
      </c>
      <c r="L33" s="10">
        <f>'Step 1 - Assumptions'!$H$84</f>
        <v>1270</v>
      </c>
      <c r="M33" s="10">
        <f>'Step 1 - Assumptions'!$H$84</f>
        <v>1270</v>
      </c>
      <c r="N33" s="10">
        <f t="shared" si="6"/>
        <v>15240</v>
      </c>
    </row>
    <row r="34" spans="1:14" x14ac:dyDescent="0.35">
      <c r="A34" s="138" t="str">
        <f>'Step 1 - Assumptions'!A85</f>
        <v>Vehicle Expense</v>
      </c>
      <c r="B34" s="10">
        <f>'Step 1 - Assumptions'!$H$85</f>
        <v>2000</v>
      </c>
      <c r="C34" s="10">
        <f>'Step 1 - Assumptions'!$H$85</f>
        <v>2000</v>
      </c>
      <c r="D34" s="10">
        <f>'Step 1 - Assumptions'!$H$85</f>
        <v>2000</v>
      </c>
      <c r="E34" s="10">
        <f>'Step 1 - Assumptions'!$H$85</f>
        <v>2000</v>
      </c>
      <c r="F34" s="10">
        <f>'Step 1 - Assumptions'!$H$85</f>
        <v>2000</v>
      </c>
      <c r="G34" s="10">
        <f>'Step 1 - Assumptions'!$H$85</f>
        <v>2000</v>
      </c>
      <c r="H34" s="10">
        <f>'Step 1 - Assumptions'!$H$85</f>
        <v>2000</v>
      </c>
      <c r="I34" s="10">
        <f>'Step 1 - Assumptions'!$H$85</f>
        <v>2000</v>
      </c>
      <c r="J34" s="10">
        <f>'Step 1 - Assumptions'!$H$85</f>
        <v>2000</v>
      </c>
      <c r="K34" s="10">
        <f>'Step 1 - Assumptions'!$H$85</f>
        <v>2000</v>
      </c>
      <c r="L34" s="10">
        <f>'Step 1 - Assumptions'!$H$85</f>
        <v>2000</v>
      </c>
      <c r="M34" s="10">
        <f>'Step 1 - Assumptions'!$H$85</f>
        <v>2000</v>
      </c>
      <c r="N34" s="10">
        <f t="shared" si="6"/>
        <v>24000</v>
      </c>
    </row>
    <row r="35" spans="1:14" x14ac:dyDescent="0.35">
      <c r="A35" s="3"/>
      <c r="B35" s="10"/>
      <c r="C35" s="10"/>
      <c r="D35" s="10"/>
      <c r="E35" s="10"/>
      <c r="F35" s="10"/>
      <c r="G35" s="10"/>
      <c r="H35" s="10"/>
      <c r="I35" s="10"/>
      <c r="J35" s="10"/>
      <c r="K35" s="10"/>
      <c r="L35" s="10"/>
      <c r="M35" s="10"/>
      <c r="N35" s="10">
        <f t="shared" si="6"/>
        <v>0</v>
      </c>
    </row>
    <row r="36" spans="1:14" ht="15" thickBot="1" x14ac:dyDescent="0.4">
      <c r="A36" s="3"/>
      <c r="B36" s="26"/>
      <c r="C36" s="26"/>
      <c r="D36" s="26"/>
      <c r="E36" s="26"/>
      <c r="F36" s="26"/>
      <c r="G36" s="26"/>
      <c r="H36" s="26"/>
      <c r="I36" s="26"/>
      <c r="J36" s="26"/>
      <c r="K36" s="26"/>
      <c r="L36" s="26"/>
      <c r="M36" s="26"/>
      <c r="N36" s="26">
        <f t="shared" si="6"/>
        <v>0</v>
      </c>
    </row>
    <row r="37" spans="1:14" ht="15" thickBot="1" x14ac:dyDescent="0.4">
      <c r="A37" s="27" t="s">
        <v>64</v>
      </c>
      <c r="B37" s="28">
        <f>SUM(B19:B36)</f>
        <v>45202.5</v>
      </c>
      <c r="C37" s="28">
        <f t="shared" ref="C37:J37" si="7">SUM(C19:C36)</f>
        <v>45202.5</v>
      </c>
      <c r="D37" s="28">
        <f t="shared" si="7"/>
        <v>45202.5</v>
      </c>
      <c r="E37" s="28">
        <f t="shared" si="7"/>
        <v>45202.5</v>
      </c>
      <c r="F37" s="28">
        <f t="shared" si="7"/>
        <v>45202.5</v>
      </c>
      <c r="G37" s="28">
        <f t="shared" si="7"/>
        <v>45202.5</v>
      </c>
      <c r="H37" s="28">
        <f t="shared" si="7"/>
        <v>45202.5</v>
      </c>
      <c r="I37" s="28">
        <f t="shared" si="7"/>
        <v>45202.5</v>
      </c>
      <c r="J37" s="28">
        <f t="shared" si="7"/>
        <v>45202.5</v>
      </c>
      <c r="K37" s="28">
        <f t="shared" ref="K37" si="8">SUM(K19:K36)</f>
        <v>45202.5</v>
      </c>
      <c r="L37" s="28">
        <f t="shared" ref="L37" si="9">SUM(L19:L36)</f>
        <v>45202.5</v>
      </c>
      <c r="M37" s="28">
        <f t="shared" ref="M37" si="10">SUM(M19:M36)</f>
        <v>45202.5</v>
      </c>
      <c r="N37" s="29">
        <f t="shared" ref="N37" si="11">SUM(N19:N36)</f>
        <v>542430</v>
      </c>
    </row>
    <row r="39" spans="1:14" x14ac:dyDescent="0.35">
      <c r="A39" s="33" t="s">
        <v>86</v>
      </c>
    </row>
    <row r="41" spans="1:14" x14ac:dyDescent="0.35">
      <c r="A41" s="22" t="s">
        <v>72</v>
      </c>
      <c r="B41" s="22" t="s">
        <v>39</v>
      </c>
      <c r="C41" s="22" t="s">
        <v>40</v>
      </c>
      <c r="D41" s="4" t="s">
        <v>41</v>
      </c>
      <c r="E41" s="4" t="s">
        <v>42</v>
      </c>
      <c r="F41" s="4" t="s">
        <v>43</v>
      </c>
      <c r="G41" s="4" t="s">
        <v>44</v>
      </c>
      <c r="H41" s="4" t="s">
        <v>45</v>
      </c>
      <c r="I41" s="4" t="s">
        <v>46</v>
      </c>
      <c r="J41" s="4" t="s">
        <v>47</v>
      </c>
      <c r="K41" s="4" t="s">
        <v>48</v>
      </c>
      <c r="L41" s="4" t="s">
        <v>49</v>
      </c>
      <c r="M41" s="4" t="s">
        <v>50</v>
      </c>
      <c r="N41" s="22" t="s">
        <v>61</v>
      </c>
    </row>
    <row r="42" spans="1:14" x14ac:dyDescent="0.35">
      <c r="A42" s="3" t="s">
        <v>73</v>
      </c>
      <c r="B42" s="10">
        <f>'Step 1 - Assumptions'!$K$111</f>
        <v>1780.2442002442001</v>
      </c>
      <c r="C42" s="10">
        <f>'Step 1 - Assumptions'!$K$111</f>
        <v>1780.2442002442001</v>
      </c>
      <c r="D42" s="10">
        <f>'Step 1 - Assumptions'!$K$111</f>
        <v>1780.2442002442001</v>
      </c>
      <c r="E42" s="10">
        <f>'Step 1 - Assumptions'!$K$111</f>
        <v>1780.2442002442001</v>
      </c>
      <c r="F42" s="10">
        <f>'Step 1 - Assumptions'!$K$111</f>
        <v>1780.2442002442001</v>
      </c>
      <c r="G42" s="10">
        <f>'Step 1 - Assumptions'!$K$111</f>
        <v>1780.2442002442001</v>
      </c>
      <c r="H42" s="10">
        <f>'Step 1 - Assumptions'!$K$111</f>
        <v>1780.2442002442001</v>
      </c>
      <c r="I42" s="10">
        <f>'Step 1 - Assumptions'!$K$111</f>
        <v>1780.2442002442001</v>
      </c>
      <c r="J42" s="10">
        <f>'Step 1 - Assumptions'!$K$111</f>
        <v>1780.2442002442001</v>
      </c>
      <c r="K42" s="10">
        <f>'Step 1 - Assumptions'!$K$111</f>
        <v>1780.2442002442001</v>
      </c>
      <c r="L42" s="10">
        <f>'Step 1 - Assumptions'!$K$111</f>
        <v>1780.2442002442001</v>
      </c>
      <c r="M42" s="10">
        <f>'Step 1 - Assumptions'!$K$111</f>
        <v>1780.2442002442001</v>
      </c>
      <c r="N42" s="10">
        <f t="shared" ref="N42:N45" si="12">SUM(B42:M42)</f>
        <v>21362.9304029304</v>
      </c>
    </row>
    <row r="43" spans="1:14" x14ac:dyDescent="0.35">
      <c r="A43" s="3" t="s">
        <v>74</v>
      </c>
      <c r="B43" s="10">
        <f>'Step 1 - Assumptions'!$L$134</f>
        <v>846.76697316895604</v>
      </c>
      <c r="C43" s="10">
        <f>'Step 1 - Assumptions'!$L$134</f>
        <v>846.76697316895604</v>
      </c>
      <c r="D43" s="10">
        <f>'Step 1 - Assumptions'!$L$134</f>
        <v>846.76697316895604</v>
      </c>
      <c r="E43" s="10">
        <f>'Step 1 - Assumptions'!$L$134</f>
        <v>846.76697316895604</v>
      </c>
      <c r="F43" s="10">
        <f>'Step 1 - Assumptions'!$L$134</f>
        <v>846.76697316895604</v>
      </c>
      <c r="G43" s="10">
        <f>'Step 1 - Assumptions'!$L$134</f>
        <v>846.76697316895604</v>
      </c>
      <c r="H43" s="10">
        <f>'Step 1 - Assumptions'!$L$134</f>
        <v>846.76697316895604</v>
      </c>
      <c r="I43" s="10">
        <f>'Step 1 - Assumptions'!$L$134</f>
        <v>846.76697316895604</v>
      </c>
      <c r="J43" s="10">
        <f>'Step 1 - Assumptions'!$L$134</f>
        <v>846.76697316895604</v>
      </c>
      <c r="K43" s="10">
        <f>'Step 1 - Assumptions'!$L$134</f>
        <v>846.76697316895604</v>
      </c>
      <c r="L43" s="10">
        <f>'Step 1 - Assumptions'!$L$134</f>
        <v>846.76697316895604</v>
      </c>
      <c r="M43" s="10">
        <f>'Step 1 - Assumptions'!$L$134</f>
        <v>846.76697316895604</v>
      </c>
      <c r="N43" s="10">
        <f t="shared" si="12"/>
        <v>10161.203678027472</v>
      </c>
    </row>
    <row r="44" spans="1:14" x14ac:dyDescent="0.35">
      <c r="A44" s="3" t="s">
        <v>75</v>
      </c>
      <c r="B44" s="10"/>
      <c r="C44" s="10"/>
      <c r="D44" s="10"/>
      <c r="E44" s="10"/>
      <c r="F44" s="10"/>
      <c r="G44" s="10"/>
      <c r="H44" s="10"/>
      <c r="I44" s="10"/>
      <c r="J44" s="10"/>
      <c r="K44" s="3"/>
      <c r="L44" s="3"/>
      <c r="M44" s="3"/>
      <c r="N44" s="10">
        <f t="shared" si="12"/>
        <v>0</v>
      </c>
    </row>
    <row r="45" spans="1:14" ht="15" thickBot="1" x14ac:dyDescent="0.4">
      <c r="A45" s="3" t="s">
        <v>5</v>
      </c>
      <c r="B45" s="10"/>
      <c r="C45" s="10"/>
      <c r="D45" s="10"/>
      <c r="E45" s="10"/>
      <c r="F45" s="10"/>
      <c r="G45" s="10"/>
      <c r="H45" s="10"/>
      <c r="I45" s="10"/>
      <c r="J45" s="10"/>
      <c r="K45" s="3"/>
      <c r="L45" s="3"/>
      <c r="M45" s="3"/>
      <c r="N45" s="10">
        <f t="shared" si="12"/>
        <v>0</v>
      </c>
    </row>
    <row r="46" spans="1:14" ht="15" thickBot="1" x14ac:dyDescent="0.4">
      <c r="A46" s="27" t="s">
        <v>87</v>
      </c>
      <c r="B46" s="28">
        <f>SUM(B42:B45)</f>
        <v>2627.011173413156</v>
      </c>
      <c r="C46" s="28">
        <f t="shared" ref="C46:I46" si="13">SUM(C42:C45)</f>
        <v>2627.011173413156</v>
      </c>
      <c r="D46" s="28">
        <f t="shared" si="13"/>
        <v>2627.011173413156</v>
      </c>
      <c r="E46" s="28">
        <f t="shared" si="13"/>
        <v>2627.011173413156</v>
      </c>
      <c r="F46" s="28">
        <f t="shared" si="13"/>
        <v>2627.011173413156</v>
      </c>
      <c r="G46" s="28">
        <f t="shared" si="13"/>
        <v>2627.011173413156</v>
      </c>
      <c r="H46" s="28">
        <f t="shared" si="13"/>
        <v>2627.011173413156</v>
      </c>
      <c r="I46" s="28">
        <f t="shared" si="13"/>
        <v>2627.011173413156</v>
      </c>
      <c r="J46" s="28">
        <f t="shared" ref="J46" si="14">SUM(J42:J45)</f>
        <v>2627.011173413156</v>
      </c>
      <c r="K46" s="28">
        <f t="shared" ref="K46" si="15">SUM(K42:K45)</f>
        <v>2627.011173413156</v>
      </c>
      <c r="L46" s="28">
        <f t="shared" ref="L46" si="16">SUM(L42:L45)</f>
        <v>2627.011173413156</v>
      </c>
      <c r="M46" s="28">
        <f t="shared" ref="M46" si="17">SUM(M42:M45)</f>
        <v>2627.011173413156</v>
      </c>
      <c r="N46" s="28">
        <f>SUM(N42:N45)</f>
        <v>31524.134080957872</v>
      </c>
    </row>
    <row r="47" spans="1:14" ht="15" thickBot="1" x14ac:dyDescent="0.4">
      <c r="A47" s="40"/>
      <c r="B47" s="68"/>
      <c r="C47" s="68"/>
      <c r="D47" s="68"/>
      <c r="E47" s="68"/>
      <c r="F47" s="68"/>
      <c r="G47" s="68"/>
      <c r="H47" s="68"/>
      <c r="I47" s="68"/>
      <c r="J47" s="68"/>
      <c r="K47" s="68"/>
      <c r="L47" s="68"/>
      <c r="M47" s="68"/>
      <c r="N47" s="68"/>
    </row>
    <row r="48" spans="1:14" ht="15" thickBot="1" x14ac:dyDescent="0.4">
      <c r="A48" s="27" t="s">
        <v>123</v>
      </c>
      <c r="B48" s="28">
        <f>B14+B37+B46</f>
        <v>165079.11117341314</v>
      </c>
      <c r="C48" s="28">
        <f t="shared" ref="C48:N48" si="18">C14+C37+C46</f>
        <v>168085.51117341316</v>
      </c>
      <c r="D48" s="28">
        <f t="shared" si="18"/>
        <v>175601.51117341316</v>
      </c>
      <c r="E48" s="28">
        <f t="shared" si="18"/>
        <v>179359.51117341314</v>
      </c>
      <c r="F48" s="28">
        <f t="shared" si="18"/>
        <v>186875.51117341314</v>
      </c>
      <c r="G48" s="28">
        <f t="shared" si="18"/>
        <v>190633.51117341314</v>
      </c>
      <c r="H48" s="28">
        <f t="shared" si="18"/>
        <v>201907.51117341314</v>
      </c>
      <c r="I48" s="28">
        <f t="shared" si="18"/>
        <v>198149.51117341314</v>
      </c>
      <c r="J48" s="28">
        <f t="shared" si="18"/>
        <v>190633.51117341314</v>
      </c>
      <c r="K48" s="28">
        <f t="shared" si="18"/>
        <v>168085.51117341316</v>
      </c>
      <c r="L48" s="28">
        <f t="shared" si="18"/>
        <v>145537.51117341316</v>
      </c>
      <c r="M48" s="28">
        <f t="shared" si="18"/>
        <v>138021.51117341316</v>
      </c>
      <c r="N48" s="28">
        <f t="shared" si="18"/>
        <v>2107969.7340809577</v>
      </c>
    </row>
    <row r="50" spans="1:3" x14ac:dyDescent="0.35">
      <c r="A50" t="s">
        <v>76</v>
      </c>
    </row>
    <row r="51" spans="1:3" x14ac:dyDescent="0.35">
      <c r="A51" s="35" t="s">
        <v>77</v>
      </c>
    </row>
    <row r="52" spans="1:3" x14ac:dyDescent="0.35">
      <c r="A52" s="35" t="s">
        <v>78</v>
      </c>
    </row>
    <row r="53" spans="1:3" x14ac:dyDescent="0.35">
      <c r="A53" s="35" t="s">
        <v>79</v>
      </c>
    </row>
    <row r="55" spans="1:3" x14ac:dyDescent="0.35">
      <c r="A55" s="66" t="s">
        <v>117</v>
      </c>
    </row>
    <row r="56" spans="1:3" x14ac:dyDescent="0.35">
      <c r="A56" s="66" t="s">
        <v>118</v>
      </c>
    </row>
    <row r="57" spans="1:3" x14ac:dyDescent="0.35">
      <c r="A57" s="66" t="s">
        <v>119</v>
      </c>
    </row>
    <row r="58" spans="1:3" x14ac:dyDescent="0.35">
      <c r="B58" t="s">
        <v>5</v>
      </c>
    </row>
    <row r="59" spans="1:3" x14ac:dyDescent="0.35">
      <c r="A59" s="67" t="s">
        <v>120</v>
      </c>
      <c r="B59" s="7">
        <v>0.24</v>
      </c>
    </row>
    <row r="60" spans="1:3" x14ac:dyDescent="0.35">
      <c r="A60" s="67" t="s">
        <v>121</v>
      </c>
      <c r="B60" s="10">
        <f>'Step 5 - Income Statement'!F70</f>
        <v>443280.26591904252</v>
      </c>
    </row>
    <row r="61" spans="1:3" x14ac:dyDescent="0.35">
      <c r="A61" s="67" t="s">
        <v>122</v>
      </c>
      <c r="B61" s="10">
        <f>IF(B60&gt;0,B60*B59)</f>
        <v>106387.2638205702</v>
      </c>
      <c r="C61" t="s">
        <v>248</v>
      </c>
    </row>
    <row r="62" spans="1:3" x14ac:dyDescent="0.35">
      <c r="C62" t="s">
        <v>256</v>
      </c>
    </row>
    <row r="63" spans="1:3" x14ac:dyDescent="0.35">
      <c r="C63" t="s">
        <v>257</v>
      </c>
    </row>
    <row r="67" spans="1:1" x14ac:dyDescent="0.35">
      <c r="A67" t="s">
        <v>5</v>
      </c>
    </row>
  </sheetData>
  <phoneticPr fontId="25" type="noConversion"/>
  <hyperlinks>
    <hyperlink ref="E3" location="C_Corp_Taxation" display="C Corporation will need to add a item for corporate taxation" xr:uid="{C60F0E9C-7631-456C-AA34-BB9F1CD42E8F}"/>
    <hyperlink ref="C1" location="Overview!A1" display="Return Home" xr:uid="{C5D1EAE2-B7EC-4992-BD47-413254C3A150}"/>
    <hyperlink ref="D1" location="'Step 1 - Assumptions'!A1" display="Step 1 - Assum" xr:uid="{5FD3064C-F836-49D9-84D4-72437FB7BAE3}"/>
    <hyperlink ref="E1" location="'Step 2 - Balance Sheet'!A1" display="Step 2 - Bal Sht" xr:uid="{9514E277-A34F-4BD5-A9E8-8D0EB73DAE35}"/>
    <hyperlink ref="F1" location="'Step 3 - Revenues'!A1" display="Step 3 - Rev" xr:uid="{654BD98B-A231-4F74-91CD-5B023BDF8557}"/>
    <hyperlink ref="G1" location="'Step 5 - Income Statement'!A1" display="Step 5 - Inc Stm" xr:uid="{F87A995C-8764-4DCD-80EA-A4B77D6C488E}"/>
    <hyperlink ref="H1" location="'Step 6 - Cash Flow'!A1" display="Step 6 - Cash" xr:uid="{F3E680CD-46E2-410F-B120-FC0A81B1A232}"/>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8C9E-9D6F-4715-93C4-B5341D2374CD}">
  <dimension ref="A1:N79"/>
  <sheetViews>
    <sheetView topLeftCell="A76" workbookViewId="0">
      <selection activeCell="A10" sqref="A10"/>
    </sheetView>
  </sheetViews>
  <sheetFormatPr defaultRowHeight="14.5" x14ac:dyDescent="0.35"/>
  <cols>
    <col min="1" max="1" width="32.1796875" customWidth="1"/>
    <col min="2" max="14" width="13.6328125" customWidth="1"/>
  </cols>
  <sheetData>
    <row r="1" spans="1:14" ht="18.5" x14ac:dyDescent="0.45">
      <c r="A1" s="2" t="s">
        <v>68</v>
      </c>
      <c r="E1" s="16" t="s">
        <v>89</v>
      </c>
      <c r="F1" s="16" t="s">
        <v>401</v>
      </c>
      <c r="G1" s="16" t="s">
        <v>402</v>
      </c>
      <c r="H1" s="16" t="s">
        <v>90</v>
      </c>
      <c r="I1" s="16" t="s">
        <v>134</v>
      </c>
      <c r="J1" s="16" t="s">
        <v>528</v>
      </c>
    </row>
    <row r="2" spans="1:14" ht="6.5" customHeight="1" x14ac:dyDescent="0.35">
      <c r="A2" s="8"/>
      <c r="B2" s="8"/>
      <c r="C2" s="8"/>
      <c r="D2" s="8"/>
      <c r="E2" s="8"/>
      <c r="F2" s="8"/>
      <c r="G2" s="8"/>
      <c r="H2" s="8"/>
      <c r="I2" s="8"/>
      <c r="J2" s="8"/>
      <c r="K2" s="8"/>
      <c r="L2" s="8"/>
      <c r="M2" s="8"/>
      <c r="N2" s="8"/>
    </row>
    <row r="3" spans="1:14" ht="15" thickBot="1" x14ac:dyDescent="0.4">
      <c r="A3" s="13" t="s">
        <v>69</v>
      </c>
      <c r="F3" t="s">
        <v>261</v>
      </c>
      <c r="H3" s="194" t="s">
        <v>262</v>
      </c>
      <c r="I3" s="194"/>
      <c r="J3" s="194"/>
      <c r="K3" s="194"/>
    </row>
    <row r="4" spans="1:14" ht="15" thickBot="1" x14ac:dyDescent="0.4">
      <c r="A4" s="13"/>
      <c r="B4" s="40" t="s">
        <v>91</v>
      </c>
      <c r="D4" s="41">
        <f>Overview!L18</f>
        <v>2027</v>
      </c>
      <c r="F4" s="34" t="s">
        <v>92</v>
      </c>
      <c r="J4" s="16" t="s">
        <v>522</v>
      </c>
    </row>
    <row r="5" spans="1:14" x14ac:dyDescent="0.35">
      <c r="A5" s="13"/>
    </row>
    <row r="6" spans="1:14" x14ac:dyDescent="0.35">
      <c r="B6" s="22" t="s">
        <v>39</v>
      </c>
      <c r="C6" s="22" t="s">
        <v>40</v>
      </c>
      <c r="D6" s="4" t="s">
        <v>41</v>
      </c>
      <c r="E6" s="4" t="s">
        <v>42</v>
      </c>
      <c r="F6" s="4" t="s">
        <v>43</v>
      </c>
      <c r="G6" s="4" t="s">
        <v>44</v>
      </c>
      <c r="H6" s="4" t="s">
        <v>45</v>
      </c>
      <c r="I6" s="4" t="s">
        <v>46</v>
      </c>
      <c r="J6" s="4" t="s">
        <v>47</v>
      </c>
      <c r="K6" s="4" t="s">
        <v>48</v>
      </c>
      <c r="L6" s="4" t="s">
        <v>49</v>
      </c>
      <c r="M6" s="4" t="s">
        <v>50</v>
      </c>
      <c r="N6" s="22" t="s">
        <v>88</v>
      </c>
    </row>
    <row r="7" spans="1:14" x14ac:dyDescent="0.35">
      <c r="A7" s="13" t="s">
        <v>37</v>
      </c>
      <c r="B7" s="12">
        <f>'Step 3 - Revenues'!B37</f>
        <v>195000</v>
      </c>
      <c r="C7" s="12">
        <f>'Step 3 - Revenues'!C37</f>
        <v>200000</v>
      </c>
      <c r="D7" s="12">
        <f>'Step 3 - Revenues'!D37</f>
        <v>212500</v>
      </c>
      <c r="E7" s="12">
        <f>'Step 3 - Revenues'!E37</f>
        <v>218750</v>
      </c>
      <c r="F7" s="12">
        <f>'Step 3 - Revenues'!F37</f>
        <v>231250</v>
      </c>
      <c r="G7" s="12">
        <f>'Step 3 - Revenues'!G37</f>
        <v>237500</v>
      </c>
      <c r="H7" s="12">
        <f>'Step 3 - Revenues'!H37</f>
        <v>256250</v>
      </c>
      <c r="I7" s="12">
        <f>'Step 3 - Revenues'!I37</f>
        <v>250000</v>
      </c>
      <c r="J7" s="12">
        <f>'Step 3 - Revenues'!J37</f>
        <v>237500</v>
      </c>
      <c r="K7" s="12">
        <f>'Step 3 - Revenues'!K37</f>
        <v>200000</v>
      </c>
      <c r="L7" s="12">
        <f>'Step 3 - Revenues'!L37</f>
        <v>162500</v>
      </c>
      <c r="M7" s="12">
        <f>'Step 3 - Revenues'!M37</f>
        <v>150000</v>
      </c>
      <c r="N7" s="12">
        <f>SUM(B7:M7)</f>
        <v>2551250</v>
      </c>
    </row>
    <row r="8" spans="1:14" x14ac:dyDescent="0.35">
      <c r="A8" s="34" t="s">
        <v>67</v>
      </c>
    </row>
    <row r="9" spans="1:14" x14ac:dyDescent="0.35">
      <c r="A9" s="34"/>
    </row>
    <row r="10" spans="1:14" x14ac:dyDescent="0.35">
      <c r="A10" s="13" t="s">
        <v>138</v>
      </c>
      <c r="B10" s="12">
        <f>'Step 3 - Revenues'!B43</f>
        <v>0</v>
      </c>
      <c r="C10" s="12">
        <f>'Step 3 - Revenues'!C43</f>
        <v>0</v>
      </c>
      <c r="D10" s="12">
        <f>'Step 3 - Revenues'!D43</f>
        <v>0</v>
      </c>
      <c r="E10" s="12">
        <f>'Step 3 - Revenues'!E43</f>
        <v>0</v>
      </c>
      <c r="F10" s="12">
        <f>'Step 3 - Revenues'!F43</f>
        <v>0</v>
      </c>
      <c r="G10" s="12">
        <f>'Step 3 - Revenues'!G43</f>
        <v>0</v>
      </c>
      <c r="H10" s="12">
        <f>'Step 3 - Revenues'!H43</f>
        <v>0</v>
      </c>
      <c r="I10" s="12">
        <f>'Step 3 - Revenues'!I43</f>
        <v>0</v>
      </c>
      <c r="J10" s="12">
        <f>'Step 3 - Revenues'!J43</f>
        <v>0</v>
      </c>
      <c r="K10" s="12">
        <f>'Step 3 - Revenues'!K43</f>
        <v>0</v>
      </c>
      <c r="L10" s="12">
        <f>'Step 3 - Revenues'!L43</f>
        <v>0</v>
      </c>
      <c r="M10" s="12">
        <f>'Step 3 - Revenues'!M43</f>
        <v>0</v>
      </c>
      <c r="N10" s="12">
        <f>SUM(B10:M10)</f>
        <v>0</v>
      </c>
    </row>
    <row r="12" spans="1:14" x14ac:dyDescent="0.35">
      <c r="A12" s="13" t="s">
        <v>66</v>
      </c>
      <c r="B12" s="12">
        <f>'Step 4 - Expenses'!B14</f>
        <v>117249.59999999999</v>
      </c>
      <c r="C12" s="12">
        <f>'Step 4 - Expenses'!C14</f>
        <v>120255.99999999999</v>
      </c>
      <c r="D12" s="12">
        <f>'Step 4 - Expenses'!D14</f>
        <v>127771.99999999999</v>
      </c>
      <c r="E12" s="12">
        <f>'Step 4 - Expenses'!E14</f>
        <v>131529.99999999997</v>
      </c>
      <c r="F12" s="12">
        <f>'Step 4 - Expenses'!F14</f>
        <v>139045.99999999997</v>
      </c>
      <c r="G12" s="12">
        <f>'Step 4 - Expenses'!G14</f>
        <v>142803.99999999997</v>
      </c>
      <c r="H12" s="12">
        <f>'Step 4 - Expenses'!H14</f>
        <v>154077.99999999997</v>
      </c>
      <c r="I12" s="12">
        <f>'Step 4 - Expenses'!I14</f>
        <v>150319.99999999997</v>
      </c>
      <c r="J12" s="12">
        <f>'Step 4 - Expenses'!J14</f>
        <v>142803.99999999997</v>
      </c>
      <c r="K12" s="12">
        <f>'Step 4 - Expenses'!K14</f>
        <v>120255.99999999999</v>
      </c>
      <c r="L12" s="12">
        <f>'Step 4 - Expenses'!L14</f>
        <v>97707.999999999985</v>
      </c>
      <c r="M12" s="12">
        <f>'Step 4 - Expenses'!M14</f>
        <v>90191.999999999985</v>
      </c>
      <c r="N12" s="12">
        <f>SUM(B12:M12)</f>
        <v>1534015.5999999999</v>
      </c>
    </row>
    <row r="13" spans="1:14" x14ac:dyDescent="0.35">
      <c r="A13" s="34" t="s">
        <v>5</v>
      </c>
    </row>
    <row r="14" spans="1:14" x14ac:dyDescent="0.35">
      <c r="A14" s="13" t="s">
        <v>65</v>
      </c>
      <c r="B14" s="12">
        <f>'Step 4 - Expenses'!B37</f>
        <v>45202.5</v>
      </c>
      <c r="C14" s="12">
        <f>'Step 4 - Expenses'!C37</f>
        <v>45202.5</v>
      </c>
      <c r="D14" s="12">
        <f>'Step 4 - Expenses'!D37</f>
        <v>45202.5</v>
      </c>
      <c r="E14" s="12">
        <f>'Step 4 - Expenses'!E37</f>
        <v>45202.5</v>
      </c>
      <c r="F14" s="12">
        <f>'Step 4 - Expenses'!F37</f>
        <v>45202.5</v>
      </c>
      <c r="G14" s="12">
        <f>'Step 4 - Expenses'!G37</f>
        <v>45202.5</v>
      </c>
      <c r="H14" s="12">
        <f>'Step 4 - Expenses'!H37</f>
        <v>45202.5</v>
      </c>
      <c r="I14" s="12">
        <f>'Step 4 - Expenses'!I37</f>
        <v>45202.5</v>
      </c>
      <c r="J14" s="12">
        <f>'Step 4 - Expenses'!J37</f>
        <v>45202.5</v>
      </c>
      <c r="K14" s="12">
        <f>'Step 4 - Expenses'!K37</f>
        <v>45202.5</v>
      </c>
      <c r="L14" s="12">
        <f>'Step 4 - Expenses'!L37</f>
        <v>45202.5</v>
      </c>
      <c r="M14" s="12">
        <f>'Step 4 - Expenses'!M37</f>
        <v>45202.5</v>
      </c>
      <c r="N14" s="12">
        <f>SUM(B14:M14)</f>
        <v>542430</v>
      </c>
    </row>
    <row r="15" spans="1:14" x14ac:dyDescent="0.35">
      <c r="A15" s="34" t="s">
        <v>5</v>
      </c>
    </row>
    <row r="16" spans="1:14" x14ac:dyDescent="0.35">
      <c r="A16" s="33" t="s">
        <v>71</v>
      </c>
      <c r="B16" s="12">
        <f>'Step 4 - Expenses'!B46</f>
        <v>2627.011173413156</v>
      </c>
      <c r="C16" s="12">
        <f>'Step 4 - Expenses'!C46</f>
        <v>2627.011173413156</v>
      </c>
      <c r="D16" s="12">
        <f>'Step 4 - Expenses'!D46</f>
        <v>2627.011173413156</v>
      </c>
      <c r="E16" s="12">
        <f>'Step 4 - Expenses'!E46</f>
        <v>2627.011173413156</v>
      </c>
      <c r="F16" s="12">
        <f>'Step 4 - Expenses'!F46</f>
        <v>2627.011173413156</v>
      </c>
      <c r="G16" s="12">
        <f>'Step 4 - Expenses'!G46</f>
        <v>2627.011173413156</v>
      </c>
      <c r="H16" s="12">
        <f>'Step 4 - Expenses'!H46</f>
        <v>2627.011173413156</v>
      </c>
      <c r="I16" s="12">
        <f>'Step 4 - Expenses'!I46</f>
        <v>2627.011173413156</v>
      </c>
      <c r="J16" s="12">
        <f>'Step 4 - Expenses'!J46</f>
        <v>2627.011173413156</v>
      </c>
      <c r="K16" s="12">
        <f>'Step 4 - Expenses'!K46</f>
        <v>2627.011173413156</v>
      </c>
      <c r="L16" s="12">
        <f>'Step 4 - Expenses'!L46</f>
        <v>2627.011173413156</v>
      </c>
      <c r="M16" s="12">
        <f>'Step 4 - Expenses'!M46</f>
        <v>2627.011173413156</v>
      </c>
      <c r="N16" s="12">
        <f>SUM(B16:M16)</f>
        <v>31524.13408095788</v>
      </c>
    </row>
    <row r="17" spans="1:14" x14ac:dyDescent="0.35">
      <c r="A17" s="34" t="s">
        <v>5</v>
      </c>
    </row>
    <row r="18" spans="1:14" ht="15" thickBot="1" x14ac:dyDescent="0.4"/>
    <row r="19" spans="1:14" ht="15" thickBot="1" x14ac:dyDescent="0.4">
      <c r="A19" s="27" t="s">
        <v>70</v>
      </c>
      <c r="B19" s="28">
        <f t="shared" ref="B19:M19" si="0">B7+B10-B12-B14-B16</f>
        <v>29920.888826586852</v>
      </c>
      <c r="C19" s="28">
        <f t="shared" si="0"/>
        <v>31914.488826586858</v>
      </c>
      <c r="D19" s="28">
        <f t="shared" si="0"/>
        <v>36898.488826586858</v>
      </c>
      <c r="E19" s="28">
        <f t="shared" si="0"/>
        <v>39390.488826586872</v>
      </c>
      <c r="F19" s="28">
        <f t="shared" si="0"/>
        <v>44374.488826586872</v>
      </c>
      <c r="G19" s="28">
        <f t="shared" si="0"/>
        <v>46866.488826586872</v>
      </c>
      <c r="H19" s="28">
        <f t="shared" si="0"/>
        <v>54342.488826586872</v>
      </c>
      <c r="I19" s="28">
        <f t="shared" si="0"/>
        <v>51850.488826586872</v>
      </c>
      <c r="J19" s="28">
        <f t="shared" si="0"/>
        <v>46866.488826586872</v>
      </c>
      <c r="K19" s="28">
        <f t="shared" si="0"/>
        <v>31914.488826586858</v>
      </c>
      <c r="L19" s="28">
        <f t="shared" si="0"/>
        <v>16962.488826586858</v>
      </c>
      <c r="M19" s="28">
        <f t="shared" si="0"/>
        <v>11978.488826586858</v>
      </c>
      <c r="N19" s="28">
        <f>SUM(B19:M19)</f>
        <v>443280.26591904234</v>
      </c>
    </row>
    <row r="20" spans="1:14" ht="15" thickBot="1" x14ac:dyDescent="0.4"/>
    <row r="21" spans="1:14" x14ac:dyDescent="0.35">
      <c r="A21" s="36" t="s">
        <v>420</v>
      </c>
      <c r="B21" s="3"/>
      <c r="N21" s="60" t="s">
        <v>5</v>
      </c>
    </row>
    <row r="22" spans="1:14" x14ac:dyDescent="0.35">
      <c r="A22" s="37" t="s">
        <v>81</v>
      </c>
      <c r="B22" s="7">
        <f>F41/F35</f>
        <v>0.39872000000000013</v>
      </c>
      <c r="C22" t="s">
        <v>82</v>
      </c>
    </row>
    <row r="23" spans="1:14" ht="15" thickBot="1" x14ac:dyDescent="0.4">
      <c r="A23" s="38" t="s">
        <v>80</v>
      </c>
      <c r="B23" s="39">
        <f>F70/F35</f>
        <v>0.17375022671985987</v>
      </c>
      <c r="C23" t="s">
        <v>83</v>
      </c>
    </row>
    <row r="25" spans="1:14" x14ac:dyDescent="0.35">
      <c r="E25" s="15" t="s">
        <v>124</v>
      </c>
    </row>
    <row r="26" spans="1:14" x14ac:dyDescent="0.35">
      <c r="A26" s="13" t="s">
        <v>113</v>
      </c>
      <c r="E26" s="14" t="s">
        <v>125</v>
      </c>
      <c r="F26" s="16" t="s">
        <v>126</v>
      </c>
      <c r="G26" s="14" t="s">
        <v>128</v>
      </c>
    </row>
    <row r="27" spans="1:14" ht="15" thickBot="1" x14ac:dyDescent="0.4">
      <c r="E27" s="14" t="s">
        <v>127</v>
      </c>
      <c r="F27" s="14" t="s">
        <v>129</v>
      </c>
    </row>
    <row r="28" spans="1:14" ht="23.5" x14ac:dyDescent="0.55000000000000004">
      <c r="A28" s="57" t="s">
        <v>111</v>
      </c>
      <c r="B28" s="49"/>
      <c r="C28" s="50" t="s">
        <v>30</v>
      </c>
      <c r="D28" s="49"/>
      <c r="E28" s="49"/>
      <c r="F28" s="51"/>
    </row>
    <row r="29" spans="1:14" ht="18.5" x14ac:dyDescent="0.45">
      <c r="A29" s="56" t="str">
        <f>Overview!$H$19</f>
        <v>Matt Evans</v>
      </c>
      <c r="C29" s="186" t="str">
        <f>Overview!$L$15</f>
        <v>Mobile Energy USA</v>
      </c>
      <c r="D29" s="187"/>
      <c r="E29" s="187"/>
      <c r="F29" s="52"/>
    </row>
    <row r="30" spans="1:14" ht="18.5" x14ac:dyDescent="0.45">
      <c r="A30" s="56" t="str">
        <f>Overview!$H$20</f>
        <v>mevanscpa@gmail.com</v>
      </c>
      <c r="C30" s="2" t="s">
        <v>101</v>
      </c>
      <c r="E30" s="2">
        <f>Overview!$L$18</f>
        <v>2027</v>
      </c>
      <c r="F30" s="52"/>
    </row>
    <row r="31" spans="1:14" ht="8" customHeight="1" thickBot="1" x14ac:dyDescent="0.4">
      <c r="A31" s="53"/>
      <c r="B31" s="54"/>
      <c r="C31" s="54"/>
      <c r="D31" s="54"/>
      <c r="E31" s="54"/>
      <c r="F31" s="55"/>
    </row>
    <row r="32" spans="1:14" x14ac:dyDescent="0.35">
      <c r="A32" s="46"/>
      <c r="B32" s="47" t="s">
        <v>93</v>
      </c>
      <c r="C32" s="47" t="s">
        <v>95</v>
      </c>
      <c r="D32" s="47" t="s">
        <v>97</v>
      </c>
      <c r="E32" s="47" t="s">
        <v>99</v>
      </c>
      <c r="F32" s="48"/>
    </row>
    <row r="33" spans="1:6" ht="15" thickBot="1" x14ac:dyDescent="0.4">
      <c r="A33" s="46"/>
      <c r="B33" s="43" t="s">
        <v>94</v>
      </c>
      <c r="C33" s="43" t="s">
        <v>96</v>
      </c>
      <c r="D33" s="43" t="s">
        <v>98</v>
      </c>
      <c r="E33" s="43" t="s">
        <v>100</v>
      </c>
      <c r="F33" s="43" t="s">
        <v>88</v>
      </c>
    </row>
    <row r="34" spans="1:6" ht="10" customHeight="1" x14ac:dyDescent="0.35">
      <c r="F34" s="58"/>
    </row>
    <row r="35" spans="1:6" ht="15.5" x14ac:dyDescent="0.35">
      <c r="A35" s="45" t="s">
        <v>107</v>
      </c>
      <c r="B35" s="60">
        <f>SUM(B7:D7)</f>
        <v>607500</v>
      </c>
      <c r="C35" s="60">
        <f>SUM(E7:G7)</f>
        <v>687500</v>
      </c>
      <c r="D35" s="60">
        <f>SUM(H7:J7)</f>
        <v>743750</v>
      </c>
      <c r="E35" s="60">
        <f>SUM(K7:M7)</f>
        <v>512500</v>
      </c>
      <c r="F35" s="61">
        <f>SUM(B35:E35)</f>
        <v>2551250</v>
      </c>
    </row>
    <row r="36" spans="1:6" ht="10" customHeight="1" x14ac:dyDescent="0.35">
      <c r="A36" s="45"/>
      <c r="B36" s="60"/>
      <c r="C36" s="60"/>
      <c r="D36" s="60"/>
      <c r="E36" s="60"/>
      <c r="F36" s="61"/>
    </row>
    <row r="37" spans="1:6" ht="15.5" x14ac:dyDescent="0.35">
      <c r="A37" s="45" t="s">
        <v>139</v>
      </c>
      <c r="B37" s="60">
        <v>0</v>
      </c>
      <c r="C37" s="60">
        <v>0</v>
      </c>
      <c r="D37" s="60">
        <v>0</v>
      </c>
      <c r="E37" s="60">
        <v>0</v>
      </c>
      <c r="F37" s="61">
        <f>SUM(B37:E37)</f>
        <v>0</v>
      </c>
    </row>
    <row r="38" spans="1:6" ht="10" customHeight="1" x14ac:dyDescent="0.35">
      <c r="A38" s="45"/>
      <c r="F38" s="59"/>
    </row>
    <row r="39" spans="1:6" ht="15.5" x14ac:dyDescent="0.35">
      <c r="A39" s="45" t="s">
        <v>108</v>
      </c>
      <c r="B39" s="62">
        <f>SUM(B12:D12)</f>
        <v>365277.6</v>
      </c>
      <c r="C39" s="62">
        <f>SUM(E12:G12)</f>
        <v>413379.99999999988</v>
      </c>
      <c r="D39" s="62">
        <f>SUM(H12:J12)</f>
        <v>447201.99999999988</v>
      </c>
      <c r="E39" s="62">
        <f>SUM(K12:M12)</f>
        <v>308155.99999999994</v>
      </c>
      <c r="F39" s="63">
        <f>SUM(B39:E39)</f>
        <v>1534015.5999999996</v>
      </c>
    </row>
    <row r="40" spans="1:6" ht="10" customHeight="1" x14ac:dyDescent="0.35">
      <c r="A40" s="45"/>
      <c r="F40" s="59"/>
    </row>
    <row r="41" spans="1:6" ht="15.5" x14ac:dyDescent="0.35">
      <c r="A41" s="45" t="s">
        <v>109</v>
      </c>
      <c r="B41" s="60">
        <f>B35+B37-B39</f>
        <v>242222.40000000002</v>
      </c>
      <c r="C41" s="60">
        <f t="shared" ref="C41:E41" si="1">C35+C37-C39</f>
        <v>274120.00000000012</v>
      </c>
      <c r="D41" s="60">
        <f t="shared" si="1"/>
        <v>296548.00000000012</v>
      </c>
      <c r="E41" s="60">
        <f t="shared" si="1"/>
        <v>204344.00000000006</v>
      </c>
      <c r="F41" s="61">
        <f>SUM(B41:E41)</f>
        <v>1017234.4000000004</v>
      </c>
    </row>
    <row r="42" spans="1:6" ht="10" customHeight="1" x14ac:dyDescent="0.35">
      <c r="A42" s="45"/>
      <c r="F42" s="59"/>
    </row>
    <row r="43" spans="1:6" ht="15.5" x14ac:dyDescent="0.35">
      <c r="A43" s="45" t="s">
        <v>110</v>
      </c>
      <c r="F43" s="59"/>
    </row>
    <row r="44" spans="1:6" ht="15.5" x14ac:dyDescent="0.35">
      <c r="A44" s="44" t="str">
        <f>'Step 4 - Expenses'!A19</f>
        <v>Rent / Lease Payments</v>
      </c>
      <c r="B44" s="60">
        <f>SUM('Step 4 - Expenses'!B19:D19)</f>
        <v>6798</v>
      </c>
      <c r="C44" s="60">
        <f>SUM('Step 4 - Expenses'!E19:G19)</f>
        <v>6798</v>
      </c>
      <c r="D44" s="60">
        <f>SUM('Step 4 - Expenses'!H19:J19)</f>
        <v>6798</v>
      </c>
      <c r="E44" s="60">
        <f>SUM('Step 4 - Expenses'!K19:M19)</f>
        <v>6798</v>
      </c>
      <c r="F44" s="61">
        <f>SUM(B44:E44)</f>
        <v>27192</v>
      </c>
    </row>
    <row r="45" spans="1:6" ht="15.5" x14ac:dyDescent="0.35">
      <c r="A45" s="44" t="str">
        <f>'Step 4 - Expenses'!A20</f>
        <v>Utilities - Electric, Water, Gas</v>
      </c>
      <c r="B45" s="60">
        <f>SUM('Step 4 - Expenses'!B20:D20)</f>
        <v>690</v>
      </c>
      <c r="C45" s="60">
        <f>SUM('Step 4 - Expenses'!E20:G20)</f>
        <v>690</v>
      </c>
      <c r="D45" s="60">
        <f>SUM('Step 4 - Expenses'!H20:J20)</f>
        <v>690</v>
      </c>
      <c r="E45" s="60">
        <f>SUM('Step 4 - Expenses'!K20:M20)</f>
        <v>690</v>
      </c>
      <c r="F45" s="61">
        <f t="shared" ref="F45:F59" si="2">SUM(B45:E45)</f>
        <v>2760</v>
      </c>
    </row>
    <row r="46" spans="1:6" ht="15.5" x14ac:dyDescent="0.35">
      <c r="A46" s="44" t="str">
        <f>'Step 4 - Expenses'!A21</f>
        <v>Payroll - W2 Employees</v>
      </c>
      <c r="B46" s="60">
        <f>SUM('Step 4 - Expenses'!B21:D21)</f>
        <v>84780</v>
      </c>
      <c r="C46" s="60">
        <f>SUM('Step 4 - Expenses'!E21:G21)</f>
        <v>84780</v>
      </c>
      <c r="D46" s="60">
        <f>SUM('Step 4 - Expenses'!H21:J21)</f>
        <v>84780</v>
      </c>
      <c r="E46" s="60">
        <f>SUM('Step 4 - Expenses'!K21:M21)</f>
        <v>84780</v>
      </c>
      <c r="F46" s="61">
        <f t="shared" si="2"/>
        <v>339120</v>
      </c>
    </row>
    <row r="47" spans="1:6" ht="15.5" x14ac:dyDescent="0.35">
      <c r="A47" s="44" t="str">
        <f>'Step 4 - Expenses'!A22</f>
        <v>Labor - Sub Contractors 1099</v>
      </c>
      <c r="B47" s="60">
        <f>SUM('Step 4 - Expenses'!B22:D22)</f>
        <v>6555</v>
      </c>
      <c r="C47" s="60">
        <f>SUM('Step 4 - Expenses'!E22:G22)</f>
        <v>6555</v>
      </c>
      <c r="D47" s="60">
        <f>SUM('Step 4 - Expenses'!H22:J22)</f>
        <v>6555</v>
      </c>
      <c r="E47" s="60">
        <f>SUM('Step 4 - Expenses'!K22:M22)</f>
        <v>6555</v>
      </c>
      <c r="F47" s="61">
        <f t="shared" si="2"/>
        <v>26220</v>
      </c>
    </row>
    <row r="48" spans="1:6" ht="15.5" x14ac:dyDescent="0.35">
      <c r="A48" s="44" t="str">
        <f>'Step 4 - Expenses'!A23</f>
        <v>Research and Development</v>
      </c>
      <c r="B48" s="60">
        <f>SUM('Step 4 - Expenses'!B23:D23)</f>
        <v>7500</v>
      </c>
      <c r="C48" s="60">
        <f>SUM('Step 4 - Expenses'!E23:G23)</f>
        <v>7500</v>
      </c>
      <c r="D48" s="60">
        <f>SUM('Step 4 - Expenses'!H23:J23)</f>
        <v>7500</v>
      </c>
      <c r="E48" s="60">
        <f>SUM('Step 4 - Expenses'!K23:M23)</f>
        <v>7500</v>
      </c>
      <c r="F48" s="61">
        <f t="shared" si="2"/>
        <v>30000</v>
      </c>
    </row>
    <row r="49" spans="1:7" ht="15.5" x14ac:dyDescent="0.35">
      <c r="A49" s="44" t="str">
        <f>'Step 4 - Expenses'!A24</f>
        <v>Office Supplies</v>
      </c>
      <c r="B49" s="60">
        <f>SUM('Step 4 - Expenses'!B24:D24)</f>
        <v>472.5</v>
      </c>
      <c r="C49" s="60">
        <f>SUM('Step 4 - Expenses'!E24:G24)</f>
        <v>472.5</v>
      </c>
      <c r="D49" s="60">
        <f>SUM('Step 4 - Expenses'!H24:J24)</f>
        <v>472.5</v>
      </c>
      <c r="E49" s="60">
        <f>SUM('Step 4 - Expenses'!K24:M24)</f>
        <v>472.5</v>
      </c>
      <c r="F49" s="61">
        <f t="shared" si="2"/>
        <v>1890</v>
      </c>
    </row>
    <row r="50" spans="1:7" ht="15.5" x14ac:dyDescent="0.35">
      <c r="A50" s="44" t="str">
        <f>'Step 4 - Expenses'!A25</f>
        <v>Marketing and Promotion</v>
      </c>
      <c r="B50" s="60">
        <f>SUM('Step 4 - Expenses'!B25:D25)</f>
        <v>5670.0000000000009</v>
      </c>
      <c r="C50" s="60">
        <f>SUM('Step 4 - Expenses'!E25:G25)</f>
        <v>5670.0000000000009</v>
      </c>
      <c r="D50" s="60">
        <f>SUM('Step 4 - Expenses'!H25:J25)</f>
        <v>5670.0000000000009</v>
      </c>
      <c r="E50" s="60">
        <f>SUM('Step 4 - Expenses'!K25:M25)</f>
        <v>5670.0000000000009</v>
      </c>
      <c r="F50" s="61">
        <f t="shared" si="2"/>
        <v>22680.000000000004</v>
      </c>
    </row>
    <row r="51" spans="1:7" ht="15.5" x14ac:dyDescent="0.35">
      <c r="A51" s="44" t="str">
        <f>'Step 4 - Expenses'!A26</f>
        <v>Travel Expenses</v>
      </c>
      <c r="B51" s="60">
        <f>SUM('Step 4 - Expenses'!B26:D26)</f>
        <v>780</v>
      </c>
      <c r="C51" s="60">
        <f>SUM('Step 4 - Expenses'!E26:G26)</f>
        <v>780</v>
      </c>
      <c r="D51" s="60">
        <f>SUM('Step 4 - Expenses'!H26:J26)</f>
        <v>780</v>
      </c>
      <c r="E51" s="60">
        <f>SUM('Step 4 - Expenses'!K26:M26)</f>
        <v>780</v>
      </c>
      <c r="F51" s="61">
        <f t="shared" si="2"/>
        <v>3120</v>
      </c>
    </row>
    <row r="52" spans="1:7" ht="15.5" x14ac:dyDescent="0.35">
      <c r="A52" s="44" t="str">
        <f>'Step 4 - Expenses'!A27</f>
        <v>Legal Fees</v>
      </c>
      <c r="B52" s="60">
        <f>SUM('Step 4 - Expenses'!B27:D27)</f>
        <v>1350</v>
      </c>
      <c r="C52" s="60">
        <f>SUM('Step 4 - Expenses'!E27:G27)</f>
        <v>1350</v>
      </c>
      <c r="D52" s="60">
        <f>SUM('Step 4 - Expenses'!H27:J27)</f>
        <v>1350</v>
      </c>
      <c r="E52" s="60">
        <f>SUM('Step 4 - Expenses'!K27:M27)</f>
        <v>1350</v>
      </c>
      <c r="F52" s="61">
        <f t="shared" si="2"/>
        <v>5400</v>
      </c>
    </row>
    <row r="53" spans="1:7" ht="15.5" x14ac:dyDescent="0.35">
      <c r="A53" s="44" t="str">
        <f>'Step 4 - Expenses'!A28</f>
        <v>HR Support</v>
      </c>
      <c r="B53" s="60">
        <f>SUM('Step 4 - Expenses'!B28:D28)</f>
        <v>2242.4999999999995</v>
      </c>
      <c r="C53" s="60">
        <f>SUM('Step 4 - Expenses'!E28:G28)</f>
        <v>2242.4999999999995</v>
      </c>
      <c r="D53" s="60">
        <f>SUM('Step 4 - Expenses'!H28:J28)</f>
        <v>2242.4999999999995</v>
      </c>
      <c r="E53" s="60">
        <f>SUM('Step 4 - Expenses'!K28:M28)</f>
        <v>2242.4999999999995</v>
      </c>
      <c r="F53" s="61">
        <f t="shared" si="2"/>
        <v>8969.9999999999982</v>
      </c>
    </row>
    <row r="54" spans="1:7" ht="15.5" x14ac:dyDescent="0.35">
      <c r="A54" s="44" t="str">
        <f>'Step 4 - Expenses'!A29</f>
        <v>Accounting and Tax Support</v>
      </c>
      <c r="B54" s="60">
        <f>SUM('Step 4 - Expenses'!B29:D29)</f>
        <v>1102.5</v>
      </c>
      <c r="C54" s="60">
        <f>SUM('Step 4 - Expenses'!E29:G29)</f>
        <v>1102.5</v>
      </c>
      <c r="D54" s="60">
        <f>SUM('Step 4 - Expenses'!H29:J29)</f>
        <v>1102.5</v>
      </c>
      <c r="E54" s="60">
        <f>SUM('Step 4 - Expenses'!K29:M29)</f>
        <v>1102.5</v>
      </c>
      <c r="F54" s="61">
        <f t="shared" si="2"/>
        <v>4410</v>
      </c>
    </row>
    <row r="55" spans="1:7" ht="15.5" x14ac:dyDescent="0.35">
      <c r="A55" s="44" t="str">
        <f>'Step 4 - Expenses'!A30</f>
        <v>Repairs and Maintenance</v>
      </c>
      <c r="B55" s="60">
        <f>SUM('Step 4 - Expenses'!B30:D30)</f>
        <v>5184</v>
      </c>
      <c r="C55" s="60">
        <f>SUM('Step 4 - Expenses'!E30:G30)</f>
        <v>5184</v>
      </c>
      <c r="D55" s="60">
        <f>SUM('Step 4 - Expenses'!H30:J30)</f>
        <v>5184</v>
      </c>
      <c r="E55" s="60">
        <f>SUM('Step 4 - Expenses'!K30:M30)</f>
        <v>5184</v>
      </c>
      <c r="F55" s="61">
        <f t="shared" si="2"/>
        <v>20736</v>
      </c>
    </row>
    <row r="56" spans="1:7" ht="15.5" x14ac:dyDescent="0.35">
      <c r="A56" s="44" t="str">
        <f>'Step 4 - Expenses'!A31</f>
        <v>Licenses and Permits</v>
      </c>
      <c r="B56" s="60">
        <f>SUM('Step 4 - Expenses'!B31:D31)</f>
        <v>510</v>
      </c>
      <c r="C56" s="60">
        <f>SUM('Step 4 - Expenses'!E31:G31)</f>
        <v>510</v>
      </c>
      <c r="D56" s="60">
        <f>SUM('Step 4 - Expenses'!H31:J31)</f>
        <v>510</v>
      </c>
      <c r="E56" s="60">
        <f>SUM('Step 4 - Expenses'!K31:M31)</f>
        <v>510</v>
      </c>
      <c r="F56" s="61">
        <f>SUM(B56:E56)</f>
        <v>2040</v>
      </c>
    </row>
    <row r="57" spans="1:7" ht="15.5" x14ac:dyDescent="0.35">
      <c r="A57" s="44" t="str">
        <f>'Step 4 - Expenses'!A32</f>
        <v>Insurance</v>
      </c>
      <c r="B57" s="60">
        <f>SUM('Step 4 - Expenses'!B32:D32)</f>
        <v>2163</v>
      </c>
      <c r="C57" s="60">
        <f>SUM('Step 4 - Expenses'!E32:G32)</f>
        <v>2163</v>
      </c>
      <c r="D57" s="60">
        <f>SUM('Step 4 - Expenses'!H32:J32)</f>
        <v>2163</v>
      </c>
      <c r="E57" s="60">
        <f>SUM('Step 4 - Expenses'!K32:M32)</f>
        <v>2163</v>
      </c>
      <c r="F57" s="61">
        <f t="shared" si="2"/>
        <v>8652</v>
      </c>
    </row>
    <row r="58" spans="1:7" ht="15.5" x14ac:dyDescent="0.35">
      <c r="A58" s="44" t="str">
        <f>'Step 4 - Expenses'!A33</f>
        <v>Taxes (Sales,Property,etc.)</v>
      </c>
      <c r="B58" s="60">
        <f>SUM('Step 4 - Expenses'!B33:D33)</f>
        <v>3810</v>
      </c>
      <c r="C58" s="60">
        <f>SUM('Step 4 - Expenses'!E33:G33)</f>
        <v>3810</v>
      </c>
      <c r="D58" s="60">
        <f>SUM('Step 4 - Expenses'!H33:J33)</f>
        <v>3810</v>
      </c>
      <c r="E58" s="60">
        <f>SUM('Step 4 - Expenses'!K33:M33)</f>
        <v>3810</v>
      </c>
      <c r="F58" s="61">
        <f t="shared" si="2"/>
        <v>15240</v>
      </c>
    </row>
    <row r="59" spans="1:7" ht="15.5" x14ac:dyDescent="0.35">
      <c r="A59" s="44" t="str">
        <f>'Step 4 - Expenses'!A34</f>
        <v>Vehicle Expense</v>
      </c>
      <c r="B59" s="60">
        <f>SUM('Step 4 - Expenses'!B34:D34)</f>
        <v>6000</v>
      </c>
      <c r="C59" s="60">
        <f>SUM('Step 4 - Expenses'!E34:G34)</f>
        <v>6000</v>
      </c>
      <c r="D59" s="60">
        <f>SUM('Step 4 - Expenses'!H34:J34)</f>
        <v>6000</v>
      </c>
      <c r="E59" s="60">
        <f>SUM('Step 4 - Expenses'!K34:M34)</f>
        <v>6000</v>
      </c>
      <c r="F59" s="61">
        <f t="shared" si="2"/>
        <v>24000</v>
      </c>
      <c r="G59" s="34" t="s">
        <v>407</v>
      </c>
    </row>
    <row r="60" spans="1:7" ht="15.5" x14ac:dyDescent="0.35">
      <c r="A60" s="45" t="s">
        <v>114</v>
      </c>
      <c r="B60" s="60">
        <f>SUM(B44:B59)</f>
        <v>135607.5</v>
      </c>
      <c r="C60" s="60">
        <f t="shared" ref="C60:F60" si="3">SUM(C44:C59)</f>
        <v>135607.5</v>
      </c>
      <c r="D60" s="60">
        <f t="shared" si="3"/>
        <v>135607.5</v>
      </c>
      <c r="E60" s="60">
        <f t="shared" si="3"/>
        <v>135607.5</v>
      </c>
      <c r="F60" s="61">
        <f t="shared" si="3"/>
        <v>542430</v>
      </c>
      <c r="G60" s="34" t="s">
        <v>408</v>
      </c>
    </row>
    <row r="61" spans="1:7" ht="10" customHeight="1" x14ac:dyDescent="0.35">
      <c r="A61" s="45"/>
      <c r="B61" s="60"/>
      <c r="C61" s="60"/>
      <c r="D61" s="60"/>
      <c r="E61" s="60"/>
      <c r="F61" s="61"/>
    </row>
    <row r="62" spans="1:7" ht="15.5" x14ac:dyDescent="0.35">
      <c r="A62" s="45" t="s">
        <v>115</v>
      </c>
      <c r="B62" s="60">
        <f>B41-B60</f>
        <v>106614.90000000002</v>
      </c>
      <c r="C62" s="60">
        <f>C41-C60</f>
        <v>138512.50000000012</v>
      </c>
      <c r="D62" s="60">
        <f t="shared" ref="D62:F62" si="4">D41-D60</f>
        <v>160940.50000000012</v>
      </c>
      <c r="E62" s="60">
        <f t="shared" si="4"/>
        <v>68736.500000000058</v>
      </c>
      <c r="F62" s="61">
        <f t="shared" si="4"/>
        <v>474804.40000000037</v>
      </c>
    </row>
    <row r="63" spans="1:7" ht="10" customHeight="1" x14ac:dyDescent="0.35">
      <c r="A63" s="44" t="s">
        <v>5</v>
      </c>
      <c r="B63" s="60"/>
      <c r="C63" s="60"/>
      <c r="D63" s="60"/>
      <c r="E63" s="60"/>
      <c r="F63" s="61"/>
    </row>
    <row r="64" spans="1:7" ht="15.5" x14ac:dyDescent="0.35">
      <c r="A64" s="45" t="s">
        <v>71</v>
      </c>
      <c r="B64" s="60"/>
      <c r="C64" s="60"/>
      <c r="D64" s="60"/>
      <c r="E64" s="60"/>
      <c r="F64" s="61"/>
    </row>
    <row r="65" spans="1:8" x14ac:dyDescent="0.35">
      <c r="A65" t="str">
        <f>'Step 4 - Expenses'!A42</f>
        <v>Depreciation on Fixed Assets</v>
      </c>
      <c r="B65" s="60">
        <f>SUM('Step 4 - Expenses'!B42:D42)</f>
        <v>5340.7326007326001</v>
      </c>
      <c r="C65" s="60">
        <f>SUM('Step 4 - Expenses'!E42:G42)</f>
        <v>5340.7326007326001</v>
      </c>
      <c r="D65" s="60">
        <f>SUM('Step 4 - Expenses'!H42:J42)</f>
        <v>5340.7326007326001</v>
      </c>
      <c r="E65" s="60">
        <f>SUM('Step 4 - Expenses'!K42:M42)</f>
        <v>5340.7326007326001</v>
      </c>
      <c r="F65" s="61">
        <f>SUM(B65:E65)</f>
        <v>21362.9304029304</v>
      </c>
    </row>
    <row r="66" spans="1:8" x14ac:dyDescent="0.35">
      <c r="A66" t="str">
        <f>'Step 4 - Expenses'!A43</f>
        <v>Interest Expense on Loan Payments</v>
      </c>
      <c r="B66" s="60">
        <f>SUM('Step 4 - Expenses'!B43:D43)</f>
        <v>2540.300919506868</v>
      </c>
      <c r="C66" s="60">
        <f>SUM('Step 4 - Expenses'!E43:G43)</f>
        <v>2540.300919506868</v>
      </c>
      <c r="D66" s="60">
        <f>SUM('Step 4 - Expenses'!H43:J43)</f>
        <v>2540.300919506868</v>
      </c>
      <c r="E66" s="60">
        <f>SUM('Step 4 - Expenses'!K43:M43)</f>
        <v>2540.300919506868</v>
      </c>
      <c r="F66" s="61">
        <f t="shared" ref="F66:F67" si="5">SUM(B66:E66)</f>
        <v>10161.203678027472</v>
      </c>
    </row>
    <row r="67" spans="1:8" x14ac:dyDescent="0.35">
      <c r="A67" t="str">
        <f>'Step 4 - Expenses'!A44</f>
        <v>Corporate Taxes (State and Federal) *</v>
      </c>
      <c r="B67" s="62">
        <f>SUM('Step 4 - Expenses'!B44:D44)</f>
        <v>0</v>
      </c>
      <c r="C67" s="62">
        <f>SUM('Step 4 - Expenses'!E44:G44)</f>
        <v>0</v>
      </c>
      <c r="D67" s="62">
        <f>SUM('Step 4 - Expenses'!H44:J44)</f>
        <v>0</v>
      </c>
      <c r="E67" s="62">
        <f>SUM('Step 4 - Expenses'!K44:M44)</f>
        <v>0</v>
      </c>
      <c r="F67" s="63">
        <f t="shared" si="5"/>
        <v>0</v>
      </c>
    </row>
    <row r="68" spans="1:8" ht="15.5" x14ac:dyDescent="0.35">
      <c r="A68" s="45" t="s">
        <v>116</v>
      </c>
      <c r="B68" s="60">
        <f>SUM(B65:B67)</f>
        <v>7881.0335202394681</v>
      </c>
      <c r="C68" s="60">
        <f t="shared" ref="C68:F68" si="6">SUM(C65:C67)</f>
        <v>7881.0335202394681</v>
      </c>
      <c r="D68" s="60">
        <f t="shared" si="6"/>
        <v>7881.0335202394681</v>
      </c>
      <c r="E68" s="60">
        <f t="shared" si="6"/>
        <v>7881.0335202394681</v>
      </c>
      <c r="F68" s="70">
        <f t="shared" si="6"/>
        <v>31524.134080957872</v>
      </c>
    </row>
    <row r="69" spans="1:8" ht="10" customHeight="1" x14ac:dyDescent="0.35">
      <c r="B69" s="60"/>
      <c r="C69" s="60"/>
      <c r="D69" s="60"/>
      <c r="E69" s="60"/>
      <c r="F69" s="61"/>
    </row>
    <row r="70" spans="1:8" ht="15" thickBot="1" x14ac:dyDescent="0.4">
      <c r="A70" s="40" t="s">
        <v>70</v>
      </c>
      <c r="B70" s="64">
        <f>B62-B68</f>
        <v>98733.86647976056</v>
      </c>
      <c r="C70" s="64">
        <f t="shared" ref="C70:F70" si="7">C62-C68</f>
        <v>130631.46647976065</v>
      </c>
      <c r="D70" s="64">
        <f t="shared" si="7"/>
        <v>153059.46647976065</v>
      </c>
      <c r="E70" s="64">
        <f t="shared" si="7"/>
        <v>60855.466479760587</v>
      </c>
      <c r="F70" s="69">
        <f t="shared" si="7"/>
        <v>443280.26591904252</v>
      </c>
    </row>
    <row r="71" spans="1:8" ht="10" customHeight="1" thickTop="1" x14ac:dyDescent="0.35">
      <c r="B71" s="60"/>
      <c r="C71" s="60"/>
      <c r="D71" s="60"/>
      <c r="E71" s="60"/>
      <c r="F71" s="60"/>
    </row>
    <row r="72" spans="1:8" x14ac:dyDescent="0.35">
      <c r="A72" s="14" t="s">
        <v>238</v>
      </c>
      <c r="B72" s="60"/>
      <c r="C72" s="60"/>
      <c r="D72" s="60"/>
      <c r="E72" s="60"/>
      <c r="F72" s="60"/>
    </row>
    <row r="73" spans="1:8" x14ac:dyDescent="0.35">
      <c r="B73" s="60"/>
      <c r="C73" s="60"/>
      <c r="D73" s="60"/>
      <c r="E73" s="60"/>
      <c r="F73" s="60"/>
    </row>
    <row r="74" spans="1:8" x14ac:dyDescent="0.35">
      <c r="A74" t="s">
        <v>516</v>
      </c>
      <c r="B74" s="60">
        <f>B35+B37</f>
        <v>607500</v>
      </c>
      <c r="C74" s="60">
        <f t="shared" ref="C74:E74" si="8">C35+C37</f>
        <v>687500</v>
      </c>
      <c r="D74" s="60">
        <f t="shared" si="8"/>
        <v>743750</v>
      </c>
      <c r="E74" s="60">
        <f t="shared" si="8"/>
        <v>512500</v>
      </c>
    </row>
    <row r="75" spans="1:8" x14ac:dyDescent="0.35">
      <c r="A75" t="s">
        <v>517</v>
      </c>
      <c r="B75" s="60">
        <f>B39+B60+B68</f>
        <v>508766.13352023944</v>
      </c>
      <c r="C75" s="60">
        <f t="shared" ref="C75:E75" si="9">C39+C60+C68</f>
        <v>556868.53352023941</v>
      </c>
      <c r="D75" s="60">
        <f t="shared" si="9"/>
        <v>590690.53352023941</v>
      </c>
      <c r="E75" s="60">
        <f t="shared" si="9"/>
        <v>451644.53352023941</v>
      </c>
    </row>
    <row r="76" spans="1:8" x14ac:dyDescent="0.35">
      <c r="A76" t="s">
        <v>518</v>
      </c>
      <c r="B76" s="60">
        <f>B74-B75</f>
        <v>98733.86647976056</v>
      </c>
      <c r="C76" s="60">
        <f t="shared" ref="C76:E76" si="10">C74-C75</f>
        <v>130631.46647976059</v>
      </c>
      <c r="D76" s="60">
        <f t="shared" si="10"/>
        <v>153059.46647976059</v>
      </c>
      <c r="E76" s="60">
        <f t="shared" si="10"/>
        <v>60855.466479760595</v>
      </c>
    </row>
    <row r="77" spans="1:8" x14ac:dyDescent="0.35">
      <c r="H77" t="s">
        <v>519</v>
      </c>
    </row>
    <row r="78" spans="1:8" x14ac:dyDescent="0.35">
      <c r="A78" t="s">
        <v>5</v>
      </c>
      <c r="H78" t="s">
        <v>520</v>
      </c>
    </row>
    <row r="79" spans="1:8" x14ac:dyDescent="0.35">
      <c r="H79" t="s">
        <v>521</v>
      </c>
    </row>
  </sheetData>
  <mergeCells count="2">
    <mergeCell ref="C29:E29"/>
    <mergeCell ref="H3:K3"/>
  </mergeCells>
  <hyperlinks>
    <hyperlink ref="E1" location="Overview!A1" display="Return Home" xr:uid="{7668CF1C-F740-47AD-B398-37E2D095FF38}"/>
    <hyperlink ref="F26" location="IncomeStatement" display="IncomeStmt" xr:uid="{C91E9A16-9984-4FC3-AA53-8490B6DD4B22}"/>
    <hyperlink ref="H3:K3" r:id="rId1" display="Income Statement Explained" xr:uid="{396082E0-5DD0-4AE0-B8AE-F46C92FA873D}"/>
    <hyperlink ref="J4" location="Graph_Example" display="Graph Example" xr:uid="{F4DAFD9E-AFA5-45E8-A046-B51BBE45B4D7}"/>
    <hyperlink ref="F1" location="'Step 1 - Assumptions'!A1" display="Step 1 - Assum" xr:uid="{A26A94C0-C7B7-4D9A-BDE7-AEE1D2CF7AE7}"/>
    <hyperlink ref="G1" location="'Step 2 - Balance Sheet'!A1" display="Step 2 - Bal Sht" xr:uid="{7D637BCE-6513-4FC5-9194-96EA2F59EB02}"/>
    <hyperlink ref="H1" location="'Step 3 - Revenues'!A1" display="Step 3 - Rev" xr:uid="{07C107C3-B3B5-47C1-B0CF-08C932F60C72}"/>
    <hyperlink ref="I1" location="'Step 4 - Expenses'!A1" display="Step 4 - Exp" xr:uid="{3BEC5681-0F54-4A8D-A9D7-A58572F91022}"/>
    <hyperlink ref="J1" location="'Step 6 - Cash Flow'!A1" display="Step 6 - Cash" xr:uid="{CC6F8243-385B-464C-B538-EF5C7C9B3011}"/>
  </hyperlinks>
  <pageMargins left="0.2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290FE-7699-49EE-AB2E-7C64C0D93D25}">
  <sheetPr>
    <pageSetUpPr fitToPage="1"/>
  </sheetPr>
  <dimension ref="A1:M74"/>
  <sheetViews>
    <sheetView workbookViewId="0">
      <selection activeCell="F1" sqref="F1"/>
    </sheetView>
  </sheetViews>
  <sheetFormatPr defaultRowHeight="14.5" x14ac:dyDescent="0.35"/>
  <cols>
    <col min="1" max="1" width="34.81640625" customWidth="1"/>
    <col min="2" max="13" width="11.6328125" customWidth="1"/>
    <col min="14" max="14" width="13.6328125" customWidth="1"/>
  </cols>
  <sheetData>
    <row r="1" spans="1:13" ht="18.5" x14ac:dyDescent="0.45">
      <c r="A1" s="2" t="s">
        <v>239</v>
      </c>
      <c r="F1" s="16" t="s">
        <v>89</v>
      </c>
      <c r="G1" s="16" t="s">
        <v>529</v>
      </c>
      <c r="H1" s="16" t="s">
        <v>530</v>
      </c>
      <c r="I1" s="16" t="s">
        <v>296</v>
      </c>
      <c r="J1" s="16" t="s">
        <v>297</v>
      </c>
      <c r="K1" s="16" t="s">
        <v>531</v>
      </c>
    </row>
    <row r="2" spans="1:13" ht="7.5" customHeight="1" x14ac:dyDescent="0.35">
      <c r="A2" s="8"/>
      <c r="B2" s="8"/>
      <c r="C2" s="8"/>
      <c r="D2" s="8"/>
      <c r="E2" s="8"/>
      <c r="F2" s="8"/>
      <c r="G2" s="8"/>
      <c r="H2" s="8"/>
      <c r="I2" s="8"/>
      <c r="J2" s="8"/>
      <c r="K2" s="8"/>
      <c r="L2" s="8"/>
      <c r="M2" s="8"/>
    </row>
    <row r="3" spans="1:13" x14ac:dyDescent="0.35">
      <c r="A3" s="13" t="s">
        <v>512</v>
      </c>
      <c r="F3" s="1" t="s">
        <v>258</v>
      </c>
    </row>
    <row r="4" spans="1:13" x14ac:dyDescent="0.35">
      <c r="A4" s="13" t="s">
        <v>513</v>
      </c>
      <c r="F4" s="194" t="s">
        <v>259</v>
      </c>
      <c r="G4" s="194"/>
      <c r="H4" s="194"/>
      <c r="I4" s="194"/>
    </row>
    <row r="5" spans="1:13" x14ac:dyDescent="0.35">
      <c r="A5" s="13" t="s">
        <v>514</v>
      </c>
      <c r="E5" t="s">
        <v>5</v>
      </c>
      <c r="F5" s="194" t="s">
        <v>260</v>
      </c>
      <c r="G5" s="194"/>
      <c r="H5" s="194"/>
      <c r="I5" s="194"/>
    </row>
    <row r="6" spans="1:13" x14ac:dyDescent="0.35">
      <c r="A6" s="13" t="s">
        <v>515</v>
      </c>
      <c r="D6" s="16"/>
      <c r="E6" s="16" t="s">
        <v>272</v>
      </c>
      <c r="F6" s="16" t="s">
        <v>292</v>
      </c>
    </row>
    <row r="7" spans="1:13" ht="23.5" x14ac:dyDescent="0.55000000000000004">
      <c r="A7" s="95"/>
      <c r="B7" s="96"/>
      <c r="C7" s="96"/>
      <c r="D7" s="96"/>
      <c r="E7" s="96"/>
      <c r="F7" s="97" t="s">
        <v>106</v>
      </c>
      <c r="G7" s="96"/>
      <c r="H7" s="96"/>
      <c r="I7" s="96"/>
      <c r="J7" s="96"/>
      <c r="K7" s="96"/>
      <c r="L7" s="96"/>
      <c r="M7" s="105"/>
    </row>
    <row r="8" spans="1:13" ht="18.5" x14ac:dyDescent="0.45">
      <c r="A8" s="13"/>
      <c r="F8" s="186" t="str">
        <f>Overview!$L$15</f>
        <v>Mobile Energy USA</v>
      </c>
      <c r="G8" s="187"/>
      <c r="H8" s="187"/>
      <c r="M8" s="59"/>
    </row>
    <row r="9" spans="1:13" ht="18.5" x14ac:dyDescent="0.45">
      <c r="F9" s="2" t="s">
        <v>101</v>
      </c>
      <c r="H9" s="2">
        <f>Overview!$L$18</f>
        <v>2027</v>
      </c>
      <c r="M9" s="59"/>
    </row>
    <row r="10" spans="1:13" ht="6" customHeight="1" x14ac:dyDescent="0.35">
      <c r="M10" s="59"/>
    </row>
    <row r="11" spans="1:13" x14ac:dyDescent="0.35">
      <c r="A11" s="99"/>
      <c r="B11" s="22" t="s">
        <v>39</v>
      </c>
      <c r="C11" s="22" t="s">
        <v>40</v>
      </c>
      <c r="D11" s="4" t="s">
        <v>41</v>
      </c>
      <c r="E11" s="4" t="s">
        <v>42</v>
      </c>
      <c r="F11" s="4" t="s">
        <v>43</v>
      </c>
      <c r="G11" s="4" t="s">
        <v>44</v>
      </c>
      <c r="H11" s="4" t="s">
        <v>45</v>
      </c>
      <c r="I11" s="4" t="s">
        <v>46</v>
      </c>
      <c r="J11" s="4" t="s">
        <v>47</v>
      </c>
      <c r="K11" s="4" t="s">
        <v>48</v>
      </c>
      <c r="L11" s="4" t="s">
        <v>49</v>
      </c>
      <c r="M11" s="4" t="s">
        <v>50</v>
      </c>
    </row>
    <row r="12" spans="1:13" x14ac:dyDescent="0.35">
      <c r="A12" s="40" t="s">
        <v>255</v>
      </c>
      <c r="B12" s="98">
        <f>'Step 2 - Balance Sheet'!D12</f>
        <v>180174.56890890584</v>
      </c>
      <c r="C12" s="98">
        <f>B56</f>
        <v>77522.734699851688</v>
      </c>
      <c r="D12" s="98">
        <f>C56</f>
        <v>139708.90049079753</v>
      </c>
      <c r="E12" s="98">
        <f t="shared" ref="E12:M12" si="0">D56</f>
        <v>76815.066281743377</v>
      </c>
      <c r="F12" s="98">
        <f t="shared" si="0"/>
        <v>127687.23207268922</v>
      </c>
      <c r="G12" s="98">
        <f t="shared" si="0"/>
        <v>76027.397863635095</v>
      </c>
      <c r="H12" s="98">
        <f t="shared" si="0"/>
        <v>115585.56365458097</v>
      </c>
      <c r="I12" s="98">
        <f t="shared" si="0"/>
        <v>66377.729445526842</v>
      </c>
      <c r="J12" s="98">
        <f t="shared" si="0"/>
        <v>125951.89523647272</v>
      </c>
      <c r="K12" s="98">
        <f t="shared" si="0"/>
        <v>80542.061027418589</v>
      </c>
      <c r="L12" s="98">
        <f t="shared" si="0"/>
        <v>97632.226818364463</v>
      </c>
      <c r="M12" s="106">
        <f t="shared" si="0"/>
        <v>99770.392609310307</v>
      </c>
    </row>
    <row r="13" spans="1:13" ht="6" customHeight="1" x14ac:dyDescent="0.35">
      <c r="A13" t="s">
        <v>5</v>
      </c>
      <c r="B13" s="98"/>
      <c r="C13" s="98"/>
      <c r="D13" s="98"/>
      <c r="E13" s="98"/>
      <c r="F13" s="98"/>
      <c r="G13" s="98"/>
      <c r="H13" s="98"/>
      <c r="I13" s="98"/>
      <c r="J13" s="98"/>
      <c r="K13" s="98"/>
      <c r="L13" s="98"/>
      <c r="M13" s="106"/>
    </row>
    <row r="14" spans="1:13" x14ac:dyDescent="0.35">
      <c r="A14" s="33" t="s">
        <v>274</v>
      </c>
      <c r="B14" s="98"/>
      <c r="C14" s="98"/>
      <c r="D14" s="98"/>
      <c r="E14" s="98"/>
      <c r="F14" s="98"/>
      <c r="G14" s="98"/>
      <c r="H14" s="98"/>
      <c r="I14" s="98"/>
      <c r="J14" s="98"/>
      <c r="K14" s="98"/>
      <c r="L14" s="98"/>
      <c r="M14" s="106"/>
    </row>
    <row r="15" spans="1:13" x14ac:dyDescent="0.35">
      <c r="A15" t="s">
        <v>273</v>
      </c>
      <c r="B15" s="98">
        <f>'Step 3 - Revenues'!B37</f>
        <v>195000</v>
      </c>
      <c r="C15" s="98">
        <f>'Step 3 - Revenues'!C45</f>
        <v>200000</v>
      </c>
      <c r="D15" s="98">
        <f>'Step 3 - Revenues'!D45</f>
        <v>212500</v>
      </c>
      <c r="E15" s="98">
        <f>'Step 3 - Revenues'!E45</f>
        <v>218750</v>
      </c>
      <c r="F15" s="98">
        <f>'Step 3 - Revenues'!F45</f>
        <v>231250</v>
      </c>
      <c r="G15" s="98">
        <f>'Step 3 - Revenues'!G45</f>
        <v>237500</v>
      </c>
      <c r="H15" s="98">
        <f>'Step 3 - Revenues'!H45</f>
        <v>256250</v>
      </c>
      <c r="I15" s="98">
        <f>'Step 3 - Revenues'!I45</f>
        <v>250000</v>
      </c>
      <c r="J15" s="98">
        <f>'Step 3 - Revenues'!J45</f>
        <v>237500</v>
      </c>
      <c r="K15" s="98">
        <f>'Step 3 - Revenues'!K45</f>
        <v>200000</v>
      </c>
      <c r="L15" s="98">
        <f>'Step 3 - Revenues'!L45</f>
        <v>162500</v>
      </c>
      <c r="M15" s="106">
        <f>'Step 3 - Revenues'!M45</f>
        <v>150000</v>
      </c>
    </row>
    <row r="16" spans="1:13" ht="6" customHeight="1" x14ac:dyDescent="0.35">
      <c r="B16" s="98"/>
      <c r="C16" s="98"/>
      <c r="D16" s="98"/>
      <c r="E16" s="98"/>
      <c r="F16" s="98"/>
      <c r="G16" s="98"/>
      <c r="H16" s="98"/>
      <c r="I16" s="98"/>
      <c r="J16" s="98"/>
      <c r="K16" s="98"/>
      <c r="L16" s="98"/>
      <c r="M16" s="106"/>
    </row>
    <row r="17" spans="1:13" x14ac:dyDescent="0.35">
      <c r="A17" s="33" t="s">
        <v>277</v>
      </c>
      <c r="B17" s="98"/>
      <c r="C17" s="98"/>
      <c r="D17" s="98"/>
      <c r="E17" s="98"/>
      <c r="F17" s="98"/>
      <c r="G17" s="98"/>
      <c r="H17" s="98"/>
      <c r="I17" s="98"/>
      <c r="J17" s="98"/>
      <c r="K17" s="98"/>
      <c r="L17" s="98"/>
      <c r="M17" s="106"/>
    </row>
    <row r="18" spans="1:13" x14ac:dyDescent="0.35">
      <c r="A18" t="s">
        <v>290</v>
      </c>
      <c r="B18" s="98">
        <f>'Step 2 - Balance Sheet'!Q60</f>
        <v>90191.999999999985</v>
      </c>
      <c r="C18" s="98">
        <f>'Step 2 - Balance Sheet'!Q63</f>
        <v>90191.999999999985</v>
      </c>
      <c r="D18" s="98">
        <f>'Step 2 - Balance Sheet'!E123</f>
        <v>127771.99999999999</v>
      </c>
      <c r="E18" s="98">
        <f>'Step 2 - Balance Sheet'!E129</f>
        <v>120255.99999999999</v>
      </c>
      <c r="F18" s="98">
        <f>'Step 2 - Balance Sheet'!E134</f>
        <v>135287.99999999997</v>
      </c>
      <c r="G18" s="98">
        <f>'Step 2 - Balance Sheet'!E140</f>
        <v>150319.99999999997</v>
      </c>
      <c r="H18" s="98">
        <f>'Step 2 - Balance Sheet'!E145</f>
        <v>157835.99999999997</v>
      </c>
      <c r="I18" s="98">
        <f>'Step 2 - Balance Sheet'!E151</f>
        <v>142803.99999999997</v>
      </c>
      <c r="J18" s="98">
        <f>'Step 2 - Balance Sheet'!E156</f>
        <v>135287.99999999997</v>
      </c>
      <c r="K18" s="98">
        <f>'Step 2 - Balance Sheet'!E162</f>
        <v>135287.99999999997</v>
      </c>
      <c r="L18" s="98">
        <f>'Step 2 - Balance Sheet'!E167</f>
        <v>112739.99999999999</v>
      </c>
      <c r="M18" s="106">
        <f>'Step 2 - Balance Sheet'!E172</f>
        <v>75159.999999999985</v>
      </c>
    </row>
    <row r="19" spans="1:13" x14ac:dyDescent="0.35">
      <c r="A19" t="str">
        <f>'Step 4 - Expenses'!A19</f>
        <v>Rent / Lease Payments</v>
      </c>
      <c r="B19" s="98">
        <f>'Step 4 - Expenses'!B19</f>
        <v>2266</v>
      </c>
      <c r="C19" s="98">
        <f>'Step 4 - Expenses'!C19</f>
        <v>2266</v>
      </c>
      <c r="D19" s="98">
        <f>'Step 4 - Expenses'!D19</f>
        <v>2266</v>
      </c>
      <c r="E19" s="98">
        <f>'Step 4 - Expenses'!E19</f>
        <v>2266</v>
      </c>
      <c r="F19" s="98">
        <f>'Step 4 - Expenses'!F19</f>
        <v>2266</v>
      </c>
      <c r="G19" s="98">
        <f>'Step 4 - Expenses'!G19</f>
        <v>2266</v>
      </c>
      <c r="H19" s="98">
        <f>'Step 4 - Expenses'!H19</f>
        <v>2266</v>
      </c>
      <c r="I19" s="98">
        <f>'Step 4 - Expenses'!I19</f>
        <v>2266</v>
      </c>
      <c r="J19" s="98">
        <f>'Step 4 - Expenses'!J19</f>
        <v>2266</v>
      </c>
      <c r="K19" s="98">
        <f>'Step 4 - Expenses'!K19</f>
        <v>2266</v>
      </c>
      <c r="L19" s="98">
        <f>'Step 4 - Expenses'!L19</f>
        <v>2266</v>
      </c>
      <c r="M19" s="106">
        <f>'Step 4 - Expenses'!M19</f>
        <v>2266</v>
      </c>
    </row>
    <row r="20" spans="1:13" x14ac:dyDescent="0.35">
      <c r="A20" t="str">
        <f>'Step 4 - Expenses'!A20</f>
        <v>Utilities - Electric, Water, Gas</v>
      </c>
      <c r="B20" s="98">
        <f>'Step 4 - Expenses'!B20</f>
        <v>230</v>
      </c>
      <c r="C20" s="98">
        <f>'Step 4 - Expenses'!C20</f>
        <v>230</v>
      </c>
      <c r="D20" s="98">
        <f>'Step 4 - Expenses'!D20</f>
        <v>230</v>
      </c>
      <c r="E20" s="98">
        <f>'Step 4 - Expenses'!E20</f>
        <v>230</v>
      </c>
      <c r="F20" s="98">
        <f>'Step 4 - Expenses'!F20</f>
        <v>230</v>
      </c>
      <c r="G20" s="98">
        <f>'Step 4 - Expenses'!G20</f>
        <v>230</v>
      </c>
      <c r="H20" s="98">
        <f>'Step 4 - Expenses'!H20</f>
        <v>230</v>
      </c>
      <c r="I20" s="98">
        <f>'Step 4 - Expenses'!I20</f>
        <v>230</v>
      </c>
      <c r="J20" s="98">
        <f>'Step 4 - Expenses'!J20</f>
        <v>230</v>
      </c>
      <c r="K20" s="98">
        <f>'Step 4 - Expenses'!K20</f>
        <v>230</v>
      </c>
      <c r="L20" s="98">
        <f>'Step 4 - Expenses'!L20</f>
        <v>230</v>
      </c>
      <c r="M20" s="106">
        <f>'Step 4 - Expenses'!M20</f>
        <v>230</v>
      </c>
    </row>
    <row r="21" spans="1:13" x14ac:dyDescent="0.35">
      <c r="A21" t="str">
        <f>'Step 4 - Expenses'!A21</f>
        <v>Payroll - W2 Employees</v>
      </c>
      <c r="B21" s="98">
        <f>'Step 4 - Expenses'!B21</f>
        <v>28260</v>
      </c>
      <c r="C21" s="98">
        <f>'Step 4 - Expenses'!C21</f>
        <v>28260</v>
      </c>
      <c r="D21" s="98">
        <f>'Step 4 - Expenses'!D21</f>
        <v>28260</v>
      </c>
      <c r="E21" s="98">
        <f>'Step 4 - Expenses'!E21</f>
        <v>28260</v>
      </c>
      <c r="F21" s="98">
        <f>'Step 4 - Expenses'!F21</f>
        <v>28260</v>
      </c>
      <c r="G21" s="98">
        <f>'Step 4 - Expenses'!G21</f>
        <v>28260</v>
      </c>
      <c r="H21" s="98">
        <f>'Step 4 - Expenses'!H21</f>
        <v>28260</v>
      </c>
      <c r="I21" s="98">
        <f>'Step 4 - Expenses'!I21</f>
        <v>28260</v>
      </c>
      <c r="J21" s="98">
        <f>'Step 4 - Expenses'!J21</f>
        <v>28260</v>
      </c>
      <c r="K21" s="98">
        <f>'Step 4 - Expenses'!K21</f>
        <v>28260</v>
      </c>
      <c r="L21" s="98">
        <f>'Step 4 - Expenses'!L21</f>
        <v>28260</v>
      </c>
      <c r="M21" s="106">
        <f>'Step 4 - Expenses'!M21</f>
        <v>28260</v>
      </c>
    </row>
    <row r="22" spans="1:13" x14ac:dyDescent="0.35">
      <c r="A22" t="str">
        <f>'Step 4 - Expenses'!A22</f>
        <v>Labor - Sub Contractors 1099</v>
      </c>
      <c r="B22" s="98">
        <f>'Step 4 - Expenses'!B22</f>
        <v>2185</v>
      </c>
      <c r="C22" s="98">
        <f>'Step 4 - Expenses'!C22</f>
        <v>2185</v>
      </c>
      <c r="D22" s="98">
        <f>'Step 4 - Expenses'!D22</f>
        <v>2185</v>
      </c>
      <c r="E22" s="98">
        <f>'Step 4 - Expenses'!E22</f>
        <v>2185</v>
      </c>
      <c r="F22" s="98">
        <f>'Step 4 - Expenses'!F22</f>
        <v>2185</v>
      </c>
      <c r="G22" s="98">
        <f>'Step 4 - Expenses'!G22</f>
        <v>2185</v>
      </c>
      <c r="H22" s="98">
        <f>'Step 4 - Expenses'!H22</f>
        <v>2185</v>
      </c>
      <c r="I22" s="98">
        <f>'Step 4 - Expenses'!I22</f>
        <v>2185</v>
      </c>
      <c r="J22" s="98">
        <f>'Step 4 - Expenses'!J22</f>
        <v>2185</v>
      </c>
      <c r="K22" s="98">
        <f>'Step 4 - Expenses'!K22</f>
        <v>2185</v>
      </c>
      <c r="L22" s="98">
        <f>'Step 4 - Expenses'!L22</f>
        <v>2185</v>
      </c>
      <c r="M22" s="106">
        <f>'Step 4 - Expenses'!M22</f>
        <v>2185</v>
      </c>
    </row>
    <row r="23" spans="1:13" x14ac:dyDescent="0.35">
      <c r="A23" t="str">
        <f>'Step 4 - Expenses'!A23</f>
        <v>Research and Development</v>
      </c>
      <c r="B23" s="98">
        <f>'Step 4 - Expenses'!B23</f>
        <v>2500</v>
      </c>
      <c r="C23" s="98">
        <f>'Step 4 - Expenses'!C23</f>
        <v>2500</v>
      </c>
      <c r="D23" s="98">
        <f>'Step 4 - Expenses'!D23</f>
        <v>2500</v>
      </c>
      <c r="E23" s="98">
        <f>'Step 4 - Expenses'!E23</f>
        <v>2500</v>
      </c>
      <c r="F23" s="98">
        <f>'Step 4 - Expenses'!F23</f>
        <v>2500</v>
      </c>
      <c r="G23" s="98">
        <f>'Step 4 - Expenses'!G23</f>
        <v>2500</v>
      </c>
      <c r="H23" s="98">
        <f>'Step 4 - Expenses'!H23</f>
        <v>2500</v>
      </c>
      <c r="I23" s="98">
        <f>'Step 4 - Expenses'!I23</f>
        <v>2500</v>
      </c>
      <c r="J23" s="98">
        <f>'Step 4 - Expenses'!J23</f>
        <v>2500</v>
      </c>
      <c r="K23" s="98">
        <f>'Step 4 - Expenses'!K23</f>
        <v>2500</v>
      </c>
      <c r="L23" s="98">
        <f>'Step 4 - Expenses'!L23</f>
        <v>2500</v>
      </c>
      <c r="M23" s="106">
        <f>'Step 4 - Expenses'!M23</f>
        <v>2500</v>
      </c>
    </row>
    <row r="24" spans="1:13" x14ac:dyDescent="0.35">
      <c r="A24" t="str">
        <f>'Step 4 - Expenses'!A24</f>
        <v>Office Supplies</v>
      </c>
      <c r="B24" s="98">
        <f>'Step 4 - Expenses'!B24</f>
        <v>157.5</v>
      </c>
      <c r="C24" s="98">
        <f>'Step 4 - Expenses'!C24</f>
        <v>157.5</v>
      </c>
      <c r="D24" s="98">
        <f>'Step 4 - Expenses'!D24</f>
        <v>157.5</v>
      </c>
      <c r="E24" s="98">
        <f>'Step 4 - Expenses'!E24</f>
        <v>157.5</v>
      </c>
      <c r="F24" s="98">
        <f>'Step 4 - Expenses'!F24</f>
        <v>157.5</v>
      </c>
      <c r="G24" s="98">
        <f>'Step 4 - Expenses'!G24</f>
        <v>157.5</v>
      </c>
      <c r="H24" s="98">
        <f>'Step 4 - Expenses'!H24</f>
        <v>157.5</v>
      </c>
      <c r="I24" s="98">
        <f>'Step 4 - Expenses'!I24</f>
        <v>157.5</v>
      </c>
      <c r="J24" s="98">
        <f>'Step 4 - Expenses'!J24</f>
        <v>157.5</v>
      </c>
      <c r="K24" s="98">
        <f>'Step 4 - Expenses'!K24</f>
        <v>157.5</v>
      </c>
      <c r="L24" s="98">
        <f>'Step 4 - Expenses'!L24</f>
        <v>157.5</v>
      </c>
      <c r="M24" s="106">
        <f>'Step 4 - Expenses'!M24</f>
        <v>157.5</v>
      </c>
    </row>
    <row r="25" spans="1:13" x14ac:dyDescent="0.35">
      <c r="A25" t="str">
        <f>'Step 4 - Expenses'!A25</f>
        <v>Marketing and Promotion</v>
      </c>
      <c r="B25" s="98">
        <f>'Step 4 - Expenses'!B25</f>
        <v>1890.0000000000002</v>
      </c>
      <c r="C25" s="98">
        <f>'Step 4 - Expenses'!C25</f>
        <v>1890.0000000000002</v>
      </c>
      <c r="D25" s="98">
        <f>'Step 4 - Expenses'!D25</f>
        <v>1890.0000000000002</v>
      </c>
      <c r="E25" s="98">
        <f>'Step 4 - Expenses'!E25</f>
        <v>1890.0000000000002</v>
      </c>
      <c r="F25" s="98">
        <f>'Step 4 - Expenses'!F25</f>
        <v>1890.0000000000002</v>
      </c>
      <c r="G25" s="98">
        <f>'Step 4 - Expenses'!G25</f>
        <v>1890.0000000000002</v>
      </c>
      <c r="H25" s="98">
        <f>'Step 4 - Expenses'!H25</f>
        <v>1890.0000000000002</v>
      </c>
      <c r="I25" s="98">
        <f>'Step 4 - Expenses'!I25</f>
        <v>1890.0000000000002</v>
      </c>
      <c r="J25" s="98">
        <f>'Step 4 - Expenses'!J25</f>
        <v>1890.0000000000002</v>
      </c>
      <c r="K25" s="98">
        <f>'Step 4 - Expenses'!K25</f>
        <v>1890.0000000000002</v>
      </c>
      <c r="L25" s="98">
        <f>'Step 4 - Expenses'!L25</f>
        <v>1890.0000000000002</v>
      </c>
      <c r="M25" s="106">
        <f>'Step 4 - Expenses'!M25</f>
        <v>1890.0000000000002</v>
      </c>
    </row>
    <row r="26" spans="1:13" x14ac:dyDescent="0.35">
      <c r="A26" t="str">
        <f>'Step 4 - Expenses'!A26</f>
        <v>Travel Expenses</v>
      </c>
      <c r="B26" s="98">
        <f>'Step 4 - Expenses'!B26</f>
        <v>260</v>
      </c>
      <c r="C26" s="98">
        <f>'Step 4 - Expenses'!C26</f>
        <v>260</v>
      </c>
      <c r="D26" s="98">
        <f>'Step 4 - Expenses'!D26</f>
        <v>260</v>
      </c>
      <c r="E26" s="98">
        <f>'Step 4 - Expenses'!E26</f>
        <v>260</v>
      </c>
      <c r="F26" s="98">
        <f>'Step 4 - Expenses'!F26</f>
        <v>260</v>
      </c>
      <c r="G26" s="98">
        <f>'Step 4 - Expenses'!G26</f>
        <v>260</v>
      </c>
      <c r="H26" s="98">
        <f>'Step 4 - Expenses'!H26</f>
        <v>260</v>
      </c>
      <c r="I26" s="98">
        <f>'Step 4 - Expenses'!I26</f>
        <v>260</v>
      </c>
      <c r="J26" s="98">
        <f>'Step 4 - Expenses'!J26</f>
        <v>260</v>
      </c>
      <c r="K26" s="98">
        <f>'Step 4 - Expenses'!K26</f>
        <v>260</v>
      </c>
      <c r="L26" s="98">
        <f>'Step 4 - Expenses'!L26</f>
        <v>260</v>
      </c>
      <c r="M26" s="106">
        <f>'Step 4 - Expenses'!M26</f>
        <v>260</v>
      </c>
    </row>
    <row r="27" spans="1:13" x14ac:dyDescent="0.35">
      <c r="A27" t="str">
        <f>'Step 4 - Expenses'!A27</f>
        <v>Legal Fees</v>
      </c>
      <c r="B27" s="98">
        <f>'Step 4 - Expenses'!B27</f>
        <v>450</v>
      </c>
      <c r="C27" s="98">
        <f>'Step 4 - Expenses'!C27</f>
        <v>450</v>
      </c>
      <c r="D27" s="98">
        <f>'Step 4 - Expenses'!D27</f>
        <v>450</v>
      </c>
      <c r="E27" s="98">
        <f>'Step 4 - Expenses'!E27</f>
        <v>450</v>
      </c>
      <c r="F27" s="98">
        <f>'Step 4 - Expenses'!F27</f>
        <v>450</v>
      </c>
      <c r="G27" s="98">
        <f>'Step 4 - Expenses'!G27</f>
        <v>450</v>
      </c>
      <c r="H27" s="98">
        <f>'Step 4 - Expenses'!H27</f>
        <v>450</v>
      </c>
      <c r="I27" s="98">
        <f>'Step 4 - Expenses'!I27</f>
        <v>450</v>
      </c>
      <c r="J27" s="98">
        <f>'Step 4 - Expenses'!J27</f>
        <v>450</v>
      </c>
      <c r="K27" s="98">
        <f>'Step 4 - Expenses'!K27</f>
        <v>450</v>
      </c>
      <c r="L27" s="98">
        <f>'Step 4 - Expenses'!L27</f>
        <v>450</v>
      </c>
      <c r="M27" s="106">
        <f>'Step 4 - Expenses'!M27</f>
        <v>450</v>
      </c>
    </row>
    <row r="28" spans="1:13" x14ac:dyDescent="0.35">
      <c r="A28" t="str">
        <f>'Step 4 - Expenses'!A28</f>
        <v>HR Support</v>
      </c>
      <c r="B28" s="98">
        <f>'Step 4 - Expenses'!B28</f>
        <v>747.49999999999989</v>
      </c>
      <c r="C28" s="98">
        <f>'Step 4 - Expenses'!C28</f>
        <v>747.49999999999989</v>
      </c>
      <c r="D28" s="98">
        <f>'Step 4 - Expenses'!D28</f>
        <v>747.49999999999989</v>
      </c>
      <c r="E28" s="98">
        <f>'Step 4 - Expenses'!E28</f>
        <v>747.49999999999989</v>
      </c>
      <c r="F28" s="98">
        <f>'Step 4 - Expenses'!F28</f>
        <v>747.49999999999989</v>
      </c>
      <c r="G28" s="98">
        <f>'Step 4 - Expenses'!G28</f>
        <v>747.49999999999989</v>
      </c>
      <c r="H28" s="98">
        <f>'Step 4 - Expenses'!H28</f>
        <v>747.49999999999989</v>
      </c>
      <c r="I28" s="98">
        <f>'Step 4 - Expenses'!I28</f>
        <v>747.49999999999989</v>
      </c>
      <c r="J28" s="98">
        <f>'Step 4 - Expenses'!J28</f>
        <v>747.49999999999989</v>
      </c>
      <c r="K28" s="98">
        <f>'Step 4 - Expenses'!K28</f>
        <v>747.49999999999989</v>
      </c>
      <c r="L28" s="98">
        <f>'Step 4 - Expenses'!L28</f>
        <v>747.49999999999989</v>
      </c>
      <c r="M28" s="106">
        <f>'Step 4 - Expenses'!M28</f>
        <v>747.49999999999989</v>
      </c>
    </row>
    <row r="29" spans="1:13" x14ac:dyDescent="0.35">
      <c r="A29" t="str">
        <f>'Step 4 - Expenses'!A29</f>
        <v>Accounting and Tax Support</v>
      </c>
      <c r="B29" s="98">
        <f>'Step 4 - Expenses'!B29</f>
        <v>367.5</v>
      </c>
      <c r="C29" s="98">
        <f>'Step 4 - Expenses'!C29</f>
        <v>367.5</v>
      </c>
      <c r="D29" s="98">
        <f>'Step 4 - Expenses'!D29</f>
        <v>367.5</v>
      </c>
      <c r="E29" s="98">
        <f>'Step 4 - Expenses'!E29</f>
        <v>367.5</v>
      </c>
      <c r="F29" s="98">
        <f>'Step 4 - Expenses'!F29</f>
        <v>367.5</v>
      </c>
      <c r="G29" s="98">
        <f>'Step 4 - Expenses'!G29</f>
        <v>367.5</v>
      </c>
      <c r="H29" s="98">
        <f>'Step 4 - Expenses'!H29</f>
        <v>367.5</v>
      </c>
      <c r="I29" s="98">
        <f>'Step 4 - Expenses'!I29</f>
        <v>367.5</v>
      </c>
      <c r="J29" s="98">
        <f>'Step 4 - Expenses'!J29</f>
        <v>367.5</v>
      </c>
      <c r="K29" s="98">
        <f>'Step 4 - Expenses'!K29</f>
        <v>367.5</v>
      </c>
      <c r="L29" s="98">
        <f>'Step 4 - Expenses'!L29</f>
        <v>367.5</v>
      </c>
      <c r="M29" s="106">
        <f>'Step 4 - Expenses'!M29</f>
        <v>367.5</v>
      </c>
    </row>
    <row r="30" spans="1:13" x14ac:dyDescent="0.35">
      <c r="A30" t="str">
        <f>'Step 4 - Expenses'!A30</f>
        <v>Repairs and Maintenance</v>
      </c>
      <c r="B30" s="98">
        <f>'Step 4 - Expenses'!B30</f>
        <v>1728</v>
      </c>
      <c r="C30" s="98">
        <f>'Step 4 - Expenses'!C30</f>
        <v>1728</v>
      </c>
      <c r="D30" s="98">
        <f>'Step 4 - Expenses'!D30</f>
        <v>1728</v>
      </c>
      <c r="E30" s="98">
        <f>'Step 4 - Expenses'!E30</f>
        <v>1728</v>
      </c>
      <c r="F30" s="98">
        <f>'Step 4 - Expenses'!F30</f>
        <v>1728</v>
      </c>
      <c r="G30" s="98">
        <f>'Step 4 - Expenses'!G30</f>
        <v>1728</v>
      </c>
      <c r="H30" s="98">
        <f>'Step 4 - Expenses'!H30</f>
        <v>1728</v>
      </c>
      <c r="I30" s="98">
        <f>'Step 4 - Expenses'!I30</f>
        <v>1728</v>
      </c>
      <c r="J30" s="98">
        <f>'Step 4 - Expenses'!J30</f>
        <v>1728</v>
      </c>
      <c r="K30" s="98">
        <f>'Step 4 - Expenses'!K30</f>
        <v>1728</v>
      </c>
      <c r="L30" s="98">
        <f>'Step 4 - Expenses'!L30</f>
        <v>1728</v>
      </c>
      <c r="M30" s="106">
        <f>'Step 4 - Expenses'!M30</f>
        <v>1728</v>
      </c>
    </row>
    <row r="31" spans="1:13" x14ac:dyDescent="0.35">
      <c r="A31" t="s">
        <v>436</v>
      </c>
      <c r="B31" s="10">
        <f>'Step 1 - Assumptions'!$H$85</f>
        <v>2000</v>
      </c>
      <c r="C31" s="10">
        <f>'Step 1 - Assumptions'!$H$85</f>
        <v>2000</v>
      </c>
      <c r="D31" s="10">
        <f>'Step 1 - Assumptions'!$H$85</f>
        <v>2000</v>
      </c>
      <c r="E31" s="10">
        <f>'Step 1 - Assumptions'!$H$85</f>
        <v>2000</v>
      </c>
      <c r="F31" s="10">
        <f>'Step 1 - Assumptions'!$H$85</f>
        <v>2000</v>
      </c>
      <c r="G31" s="10">
        <f>'Step 1 - Assumptions'!$H$85</f>
        <v>2000</v>
      </c>
      <c r="H31" s="10">
        <f>'Step 1 - Assumptions'!$H$85</f>
        <v>2000</v>
      </c>
      <c r="I31" s="10">
        <f>'Step 1 - Assumptions'!$H$85</f>
        <v>2000</v>
      </c>
      <c r="J31" s="10">
        <f>'Step 1 - Assumptions'!$H$85</f>
        <v>2000</v>
      </c>
      <c r="K31" s="10">
        <f>'Step 1 - Assumptions'!$H$85</f>
        <v>2000</v>
      </c>
      <c r="L31" s="10">
        <f>'Step 1 - Assumptions'!$H$85</f>
        <v>2000</v>
      </c>
      <c r="M31" s="10">
        <f>'Step 1 - Assumptions'!$H$85</f>
        <v>2000</v>
      </c>
    </row>
    <row r="32" spans="1:13" x14ac:dyDescent="0.35">
      <c r="A32" t="str">
        <f>'Step 4 - Expenses'!A31</f>
        <v>Licenses and Permits</v>
      </c>
      <c r="B32" s="98">
        <f>'Step 4 - Expenses'!B31</f>
        <v>170</v>
      </c>
      <c r="C32" s="98">
        <f>'Step 4 - Expenses'!C31</f>
        <v>170</v>
      </c>
      <c r="D32" s="98">
        <f>'Step 4 - Expenses'!D31</f>
        <v>170</v>
      </c>
      <c r="E32" s="98">
        <f>'Step 4 - Expenses'!E31</f>
        <v>170</v>
      </c>
      <c r="F32" s="98">
        <f>'Step 4 - Expenses'!F31</f>
        <v>170</v>
      </c>
      <c r="G32" s="98">
        <f>'Step 4 - Expenses'!G31</f>
        <v>170</v>
      </c>
      <c r="H32" s="98">
        <f>'Step 4 - Expenses'!H31</f>
        <v>170</v>
      </c>
      <c r="I32" s="98">
        <f>'Step 4 - Expenses'!I31</f>
        <v>170</v>
      </c>
      <c r="J32" s="98">
        <f>'Step 4 - Expenses'!J31</f>
        <v>170</v>
      </c>
      <c r="K32" s="98">
        <f>'Step 4 - Expenses'!K31</f>
        <v>170</v>
      </c>
      <c r="L32" s="98">
        <f>'Step 4 - Expenses'!L31</f>
        <v>170</v>
      </c>
      <c r="M32" s="106">
        <f>'Step 4 - Expenses'!M31</f>
        <v>170</v>
      </c>
    </row>
    <row r="33" spans="1:13" x14ac:dyDescent="0.35">
      <c r="A33" t="str">
        <f>'Step 4 - Expenses'!A32</f>
        <v>Insurance</v>
      </c>
      <c r="B33" s="98">
        <f>'Step 4 - Expenses'!B32</f>
        <v>721</v>
      </c>
      <c r="C33" s="98">
        <f>'Step 4 - Expenses'!C32</f>
        <v>721</v>
      </c>
      <c r="D33" s="98">
        <f>'Step 4 - Expenses'!D32</f>
        <v>721</v>
      </c>
      <c r="E33" s="98">
        <f>'Step 4 - Expenses'!E32</f>
        <v>721</v>
      </c>
      <c r="F33" s="98">
        <f>'Step 4 - Expenses'!F32</f>
        <v>721</v>
      </c>
      <c r="G33" s="98">
        <f>'Step 4 - Expenses'!G32</f>
        <v>721</v>
      </c>
      <c r="H33" s="98">
        <f>'Step 4 - Expenses'!H32</f>
        <v>721</v>
      </c>
      <c r="I33" s="98">
        <f>'Step 4 - Expenses'!I32</f>
        <v>721</v>
      </c>
      <c r="J33" s="98">
        <f>'Step 4 - Expenses'!J32</f>
        <v>721</v>
      </c>
      <c r="K33" s="98">
        <f>'Step 4 - Expenses'!K32</f>
        <v>721</v>
      </c>
      <c r="L33" s="98">
        <f>'Step 4 - Expenses'!L32</f>
        <v>721</v>
      </c>
      <c r="M33" s="106">
        <f>'Step 4 - Expenses'!M32</f>
        <v>721</v>
      </c>
    </row>
    <row r="34" spans="1:13" x14ac:dyDescent="0.35">
      <c r="A34" t="str">
        <f>'Step 4 - Expenses'!A33</f>
        <v>Taxes (Sales,Property,etc.)</v>
      </c>
      <c r="B34" s="103">
        <f>'Step 4 - Expenses'!B33</f>
        <v>1270</v>
      </c>
      <c r="C34" s="103">
        <f>'Step 4 - Expenses'!C33</f>
        <v>1270</v>
      </c>
      <c r="D34" s="103">
        <f>'Step 4 - Expenses'!D33</f>
        <v>1270</v>
      </c>
      <c r="E34" s="103">
        <f>'Step 4 - Expenses'!E33</f>
        <v>1270</v>
      </c>
      <c r="F34" s="103">
        <f>'Step 4 - Expenses'!F33</f>
        <v>1270</v>
      </c>
      <c r="G34" s="103">
        <f>'Step 4 - Expenses'!G33</f>
        <v>1270</v>
      </c>
      <c r="H34" s="103">
        <f>'Step 4 - Expenses'!H33</f>
        <v>1270</v>
      </c>
      <c r="I34" s="103">
        <f>'Step 4 - Expenses'!I33</f>
        <v>1270</v>
      </c>
      <c r="J34" s="103">
        <f>'Step 4 - Expenses'!J33</f>
        <v>1270</v>
      </c>
      <c r="K34" s="103">
        <f>'Step 4 - Expenses'!K33</f>
        <v>1270</v>
      </c>
      <c r="L34" s="103">
        <f>'Step 4 - Expenses'!L33</f>
        <v>1270</v>
      </c>
      <c r="M34" s="107">
        <f>'Step 4 - Expenses'!M33</f>
        <v>1270</v>
      </c>
    </row>
    <row r="35" spans="1:13" ht="6.5" customHeight="1" x14ac:dyDescent="0.35">
      <c r="B35" s="98" t="s">
        <v>5</v>
      </c>
      <c r="C35" s="98"/>
      <c r="D35" s="98"/>
      <c r="E35" s="98"/>
      <c r="F35" s="98"/>
      <c r="G35" s="98"/>
      <c r="H35" s="98"/>
      <c r="I35" s="98"/>
      <c r="J35" s="98"/>
      <c r="K35" s="98"/>
      <c r="L35" s="98"/>
      <c r="M35" s="106"/>
    </row>
    <row r="36" spans="1:13" x14ac:dyDescent="0.35">
      <c r="A36" s="13" t="s">
        <v>276</v>
      </c>
      <c r="B36" s="98">
        <f>SUM(B18:B35)</f>
        <v>135394.5</v>
      </c>
      <c r="C36" s="98">
        <f t="shared" ref="C36:I36" si="1">SUM(C18:C35)</f>
        <v>135394.5</v>
      </c>
      <c r="D36" s="98">
        <f t="shared" si="1"/>
        <v>172974.5</v>
      </c>
      <c r="E36" s="98">
        <f t="shared" si="1"/>
        <v>165458.5</v>
      </c>
      <c r="F36" s="98">
        <f t="shared" si="1"/>
        <v>180490.49999999997</v>
      </c>
      <c r="G36" s="98">
        <f t="shared" si="1"/>
        <v>195522.49999999997</v>
      </c>
      <c r="H36" s="98">
        <f t="shared" si="1"/>
        <v>203038.49999999997</v>
      </c>
      <c r="I36" s="98">
        <f t="shared" si="1"/>
        <v>188006.49999999997</v>
      </c>
      <c r="J36" s="98">
        <f t="shared" ref="J36" si="2">SUM(J18:J35)</f>
        <v>180490.49999999997</v>
      </c>
      <c r="K36" s="98">
        <f t="shared" ref="K36" si="3">SUM(K18:K35)</f>
        <v>180490.49999999997</v>
      </c>
      <c r="L36" s="98">
        <f t="shared" ref="L36" si="4">SUM(L18:L35)</f>
        <v>157942.5</v>
      </c>
      <c r="M36" s="106">
        <f t="shared" ref="M36" si="5">SUM(M18:M35)</f>
        <v>120362.49999999999</v>
      </c>
    </row>
    <row r="37" spans="1:13" ht="6" customHeight="1" x14ac:dyDescent="0.35">
      <c r="B37" s="98"/>
      <c r="C37" s="98"/>
      <c r="D37" s="98"/>
      <c r="E37" s="98"/>
      <c r="F37" s="98"/>
      <c r="G37" s="98"/>
      <c r="H37" s="98"/>
      <c r="I37" s="98"/>
      <c r="J37" s="98"/>
      <c r="K37" s="98"/>
      <c r="L37" s="98"/>
      <c r="M37" s="106"/>
    </row>
    <row r="38" spans="1:13" x14ac:dyDescent="0.35">
      <c r="A38" s="13" t="s">
        <v>275</v>
      </c>
      <c r="B38" s="98">
        <f>B15-B36</f>
        <v>59605.5</v>
      </c>
      <c r="C38" s="98">
        <f t="shared" ref="C38:M38" si="6">C15-C36</f>
        <v>64605.5</v>
      </c>
      <c r="D38" s="98">
        <f t="shared" si="6"/>
        <v>39525.5</v>
      </c>
      <c r="E38" s="98">
        <f t="shared" si="6"/>
        <v>53291.5</v>
      </c>
      <c r="F38" s="98">
        <f t="shared" si="6"/>
        <v>50759.500000000029</v>
      </c>
      <c r="G38" s="98">
        <f t="shared" si="6"/>
        <v>41977.500000000029</v>
      </c>
      <c r="H38" s="98">
        <f t="shared" si="6"/>
        <v>53211.500000000029</v>
      </c>
      <c r="I38" s="98">
        <f t="shared" si="6"/>
        <v>61993.500000000029</v>
      </c>
      <c r="J38" s="98">
        <f t="shared" si="6"/>
        <v>57009.500000000029</v>
      </c>
      <c r="K38" s="98">
        <f t="shared" si="6"/>
        <v>19509.500000000029</v>
      </c>
      <c r="L38" s="98">
        <f t="shared" si="6"/>
        <v>4557.5</v>
      </c>
      <c r="M38" s="106">
        <f t="shared" si="6"/>
        <v>29637.500000000015</v>
      </c>
    </row>
    <row r="39" spans="1:13" ht="6" customHeight="1" x14ac:dyDescent="0.35">
      <c r="B39" s="98"/>
      <c r="C39" s="98"/>
      <c r="D39" s="98"/>
      <c r="E39" s="98"/>
      <c r="F39" s="98"/>
      <c r="G39" s="98"/>
      <c r="H39" s="98"/>
      <c r="I39" s="98"/>
      <c r="J39" s="98"/>
      <c r="K39" s="98"/>
      <c r="L39" s="98"/>
      <c r="M39" s="106"/>
    </row>
    <row r="40" spans="1:13" x14ac:dyDescent="0.35">
      <c r="A40" s="33" t="s">
        <v>282</v>
      </c>
      <c r="B40" s="98"/>
      <c r="C40" s="98"/>
      <c r="D40" s="98"/>
      <c r="E40" s="98"/>
      <c r="F40" s="98"/>
      <c r="G40" s="98"/>
      <c r="H40" s="98"/>
      <c r="I40" s="98"/>
      <c r="J40" s="98"/>
      <c r="K40" s="98"/>
      <c r="L40" s="98"/>
      <c r="M40" s="106"/>
    </row>
    <row r="41" spans="1:13" x14ac:dyDescent="0.35">
      <c r="A41" t="s">
        <v>278</v>
      </c>
      <c r="B41" s="98">
        <f>'Step 2 - Balance Sheet'!E114</f>
        <v>15000</v>
      </c>
      <c r="C41" s="98">
        <v>0</v>
      </c>
      <c r="D41" s="98">
        <v>0</v>
      </c>
      <c r="E41" s="98">
        <v>0</v>
      </c>
      <c r="F41" s="98">
        <v>0</v>
      </c>
      <c r="G41" s="98">
        <v>0</v>
      </c>
      <c r="H41" s="98">
        <v>0</v>
      </c>
      <c r="I41" s="98">
        <v>0</v>
      </c>
      <c r="J41" s="98">
        <v>0</v>
      </c>
      <c r="K41" s="98">
        <v>0</v>
      </c>
      <c r="L41" s="98">
        <v>0</v>
      </c>
      <c r="M41" s="106">
        <v>0</v>
      </c>
    </row>
    <row r="42" spans="1:13" x14ac:dyDescent="0.35">
      <c r="A42" t="s">
        <v>279</v>
      </c>
      <c r="B42" s="103">
        <v>0</v>
      </c>
      <c r="C42" s="103">
        <v>0</v>
      </c>
      <c r="D42" s="103">
        <v>0</v>
      </c>
      <c r="E42" s="103">
        <v>0</v>
      </c>
      <c r="F42" s="103">
        <v>0</v>
      </c>
      <c r="G42" s="103">
        <v>0</v>
      </c>
      <c r="H42" s="103">
        <v>0</v>
      </c>
      <c r="I42" s="103">
        <v>0</v>
      </c>
      <c r="J42" s="103">
        <v>0</v>
      </c>
      <c r="K42" s="103">
        <v>0</v>
      </c>
      <c r="L42" s="103">
        <v>0</v>
      </c>
      <c r="M42" s="107">
        <v>0</v>
      </c>
    </row>
    <row r="43" spans="1:13" ht="6" customHeight="1" x14ac:dyDescent="0.35">
      <c r="B43" s="98"/>
      <c r="C43" s="98"/>
      <c r="D43" s="98"/>
      <c r="E43" s="98"/>
      <c r="F43" s="98"/>
      <c r="G43" s="98"/>
      <c r="H43" s="98"/>
      <c r="I43" s="98"/>
      <c r="J43" s="98"/>
      <c r="K43" s="98"/>
      <c r="L43" s="98"/>
      <c r="M43" s="106"/>
    </row>
    <row r="44" spans="1:13" x14ac:dyDescent="0.35">
      <c r="A44" s="13" t="s">
        <v>280</v>
      </c>
      <c r="B44" s="98">
        <f>B42-B41</f>
        <v>-15000</v>
      </c>
      <c r="C44" s="98">
        <f t="shared" ref="C44:M44" si="7">C42-C41</f>
        <v>0</v>
      </c>
      <c r="D44" s="98">
        <f t="shared" si="7"/>
        <v>0</v>
      </c>
      <c r="E44" s="98">
        <f t="shared" si="7"/>
        <v>0</v>
      </c>
      <c r="F44" s="98">
        <f t="shared" si="7"/>
        <v>0</v>
      </c>
      <c r="G44" s="98">
        <f t="shared" si="7"/>
        <v>0</v>
      </c>
      <c r="H44" s="98">
        <f t="shared" si="7"/>
        <v>0</v>
      </c>
      <c r="I44" s="98">
        <f t="shared" si="7"/>
        <v>0</v>
      </c>
      <c r="J44" s="98">
        <f t="shared" si="7"/>
        <v>0</v>
      </c>
      <c r="K44" s="98">
        <f t="shared" si="7"/>
        <v>0</v>
      </c>
      <c r="L44" s="98">
        <f t="shared" si="7"/>
        <v>0</v>
      </c>
      <c r="M44" s="106">
        <f t="shared" si="7"/>
        <v>0</v>
      </c>
    </row>
    <row r="45" spans="1:13" ht="6" customHeight="1" x14ac:dyDescent="0.35">
      <c r="B45" s="98"/>
      <c r="C45" s="98"/>
      <c r="D45" s="98"/>
      <c r="E45" s="98"/>
      <c r="F45" s="98"/>
      <c r="G45" s="98"/>
      <c r="H45" s="98"/>
      <c r="I45" s="98"/>
      <c r="J45" s="98"/>
      <c r="K45" s="98"/>
      <c r="L45" s="98"/>
      <c r="M45" s="106"/>
    </row>
    <row r="46" spans="1:13" x14ac:dyDescent="0.35">
      <c r="A46" s="33" t="s">
        <v>281</v>
      </c>
      <c r="B46" s="98"/>
      <c r="C46" s="98"/>
      <c r="D46" s="98"/>
      <c r="E46" s="98"/>
      <c r="F46" s="98"/>
      <c r="G46" s="98"/>
      <c r="H46" s="98"/>
      <c r="I46" s="98"/>
      <c r="J46" s="98"/>
      <c r="K46" s="98"/>
      <c r="L46" s="98"/>
      <c r="M46" s="106"/>
    </row>
    <row r="47" spans="1:13" x14ac:dyDescent="0.35">
      <c r="A47" t="s">
        <v>283</v>
      </c>
      <c r="B47" s="98">
        <f>'Step 2 - Balance Sheet'!E109</f>
        <v>44838</v>
      </c>
      <c r="C47" s="98">
        <v>0</v>
      </c>
      <c r="D47" s="98">
        <v>0</v>
      </c>
      <c r="E47" s="98">
        <v>0</v>
      </c>
      <c r="F47" s="98">
        <v>0</v>
      </c>
      <c r="G47" s="98">
        <v>0</v>
      </c>
      <c r="H47" s="98">
        <v>0</v>
      </c>
      <c r="I47" s="98">
        <v>0</v>
      </c>
      <c r="J47" s="98">
        <v>0</v>
      </c>
      <c r="K47" s="98">
        <v>0</v>
      </c>
      <c r="L47" s="98">
        <v>0</v>
      </c>
      <c r="M47" s="106">
        <v>0</v>
      </c>
    </row>
    <row r="48" spans="1:13" x14ac:dyDescent="0.35">
      <c r="A48" t="s">
        <v>284</v>
      </c>
      <c r="B48" s="98">
        <v>0</v>
      </c>
      <c r="C48" s="98">
        <v>0</v>
      </c>
      <c r="D48" s="98">
        <v>0</v>
      </c>
      <c r="E48" s="98">
        <v>0</v>
      </c>
      <c r="F48" s="98">
        <v>0</v>
      </c>
      <c r="G48" s="98">
        <v>0</v>
      </c>
      <c r="H48" s="98">
        <v>0</v>
      </c>
      <c r="I48" s="98">
        <v>0</v>
      </c>
      <c r="J48" s="98">
        <v>0</v>
      </c>
      <c r="K48" s="98">
        <v>0</v>
      </c>
      <c r="L48" s="98">
        <v>0</v>
      </c>
      <c r="M48" s="106">
        <v>0</v>
      </c>
    </row>
    <row r="49" spans="1:13" x14ac:dyDescent="0.35">
      <c r="A49" t="s">
        <v>285</v>
      </c>
      <c r="B49" s="98">
        <v>0</v>
      </c>
      <c r="C49" s="98">
        <v>0</v>
      </c>
      <c r="D49" s="98">
        <v>0</v>
      </c>
      <c r="E49" s="98">
        <v>0</v>
      </c>
      <c r="F49" s="98">
        <v>0</v>
      </c>
      <c r="G49" s="98">
        <v>0</v>
      </c>
      <c r="H49" s="98">
        <v>0</v>
      </c>
      <c r="I49" s="98">
        <v>0</v>
      </c>
      <c r="J49" s="98">
        <v>0</v>
      </c>
      <c r="K49" s="98">
        <v>0</v>
      </c>
      <c r="L49" s="98">
        <v>0</v>
      </c>
      <c r="M49" s="106">
        <v>0</v>
      </c>
    </row>
    <row r="50" spans="1:13" x14ac:dyDescent="0.35">
      <c r="A50" t="s">
        <v>289</v>
      </c>
      <c r="B50" s="98">
        <v>0</v>
      </c>
      <c r="C50" s="98">
        <v>0</v>
      </c>
      <c r="D50" s="98">
        <v>0</v>
      </c>
      <c r="E50" s="98">
        <v>0</v>
      </c>
      <c r="F50" s="98">
        <v>0</v>
      </c>
      <c r="G50" s="98">
        <v>0</v>
      </c>
      <c r="H50" s="98">
        <v>0</v>
      </c>
      <c r="I50" s="98">
        <v>0</v>
      </c>
      <c r="J50" s="98">
        <v>0</v>
      </c>
      <c r="K50" s="98">
        <v>0</v>
      </c>
      <c r="L50" s="98">
        <v>0</v>
      </c>
      <c r="M50" s="106">
        <v>0</v>
      </c>
    </row>
    <row r="51" spans="1:13" x14ac:dyDescent="0.35">
      <c r="A51" t="s">
        <v>291</v>
      </c>
      <c r="B51" s="98">
        <f>'Step 2 - Balance Sheet'!E113</f>
        <v>100000</v>
      </c>
      <c r="C51" s="98">
        <v>0</v>
      </c>
      <c r="D51" s="98">
        <f>'Step 2 - Balance Sheet'!E125</f>
        <v>100000</v>
      </c>
      <c r="E51" s="98">
        <v>0</v>
      </c>
      <c r="F51" s="98">
        <f>'Step 2 - Balance Sheet'!E136</f>
        <v>100000</v>
      </c>
      <c r="G51" s="98">
        <v>0</v>
      </c>
      <c r="H51" s="98">
        <f>'Step 2 - Balance Sheet'!E147</f>
        <v>100000</v>
      </c>
      <c r="I51" s="98">
        <v>0</v>
      </c>
      <c r="J51" s="98">
        <f>'Step 2 - Balance Sheet'!E158</f>
        <v>100000</v>
      </c>
      <c r="K51" s="98">
        <v>0</v>
      </c>
      <c r="L51" s="98">
        <v>0</v>
      </c>
      <c r="M51" s="106">
        <v>0</v>
      </c>
    </row>
    <row r="52" spans="1:13" x14ac:dyDescent="0.35">
      <c r="A52" t="s">
        <v>286</v>
      </c>
      <c r="B52" s="103">
        <f>'Step 2 - Balance Sheet'!E112</f>
        <v>2419.3342090541601</v>
      </c>
      <c r="C52" s="103">
        <f>'Step 2 - Balance Sheet'!E119</f>
        <v>2419.3342090541601</v>
      </c>
      <c r="D52" s="103">
        <f>'Step 2 - Balance Sheet'!E124</f>
        <v>2419.3342090541601</v>
      </c>
      <c r="E52" s="103">
        <f>'Step 2 - Balance Sheet'!E130</f>
        <v>2419.3342090541601</v>
      </c>
      <c r="F52" s="103">
        <f>'Step 2 - Balance Sheet'!E135</f>
        <v>2419.3342090541601</v>
      </c>
      <c r="G52" s="103">
        <f>'Step 2 - Balance Sheet'!E141</f>
        <v>2419.3342090541601</v>
      </c>
      <c r="H52" s="103">
        <f>'Step 2 - Balance Sheet'!E146</f>
        <v>2419.3342090541601</v>
      </c>
      <c r="I52" s="103">
        <f>'Step 2 - Balance Sheet'!E152</f>
        <v>2419.3342090541601</v>
      </c>
      <c r="J52" s="103">
        <f>'Step 2 - Balance Sheet'!E157</f>
        <v>2419.3342090541601</v>
      </c>
      <c r="K52" s="103">
        <f>'Step 2 - Balance Sheet'!E163</f>
        <v>2419.3342090541601</v>
      </c>
      <c r="L52" s="103">
        <f>'Step 2 - Balance Sheet'!E168</f>
        <v>2419.3342090541601</v>
      </c>
      <c r="M52" s="107">
        <f>'Step 2 - Balance Sheet'!E173</f>
        <v>2419.3342090541601</v>
      </c>
    </row>
    <row r="53" spans="1:13" ht="6" customHeight="1" x14ac:dyDescent="0.35">
      <c r="B53" s="98"/>
      <c r="C53" s="98"/>
      <c r="D53" s="98"/>
      <c r="E53" s="98"/>
      <c r="F53" s="98"/>
      <c r="G53" s="98"/>
      <c r="H53" s="98"/>
      <c r="I53" s="98"/>
      <c r="J53" s="98"/>
      <c r="K53" s="98"/>
      <c r="L53" s="98"/>
      <c r="M53" s="106"/>
    </row>
    <row r="54" spans="1:13" x14ac:dyDescent="0.35">
      <c r="A54" s="13" t="s">
        <v>287</v>
      </c>
      <c r="B54" s="103">
        <f>-B47+B48+B49+B50-B51-B52</f>
        <v>-147257.33420905416</v>
      </c>
      <c r="C54" s="103">
        <f t="shared" ref="C54:M54" si="8">C47+C48+C49+C50-C51-C52</f>
        <v>-2419.3342090541601</v>
      </c>
      <c r="D54" s="103">
        <f t="shared" si="8"/>
        <v>-102419.33420905416</v>
      </c>
      <c r="E54" s="103">
        <f t="shared" si="8"/>
        <v>-2419.3342090541601</v>
      </c>
      <c r="F54" s="103">
        <f t="shared" si="8"/>
        <v>-102419.33420905416</v>
      </c>
      <c r="G54" s="103">
        <f t="shared" si="8"/>
        <v>-2419.3342090541601</v>
      </c>
      <c r="H54" s="103">
        <f t="shared" si="8"/>
        <v>-102419.33420905416</v>
      </c>
      <c r="I54" s="103">
        <f t="shared" si="8"/>
        <v>-2419.3342090541601</v>
      </c>
      <c r="J54" s="103">
        <f t="shared" si="8"/>
        <v>-102419.33420905416</v>
      </c>
      <c r="K54" s="103">
        <f t="shared" si="8"/>
        <v>-2419.3342090541601</v>
      </c>
      <c r="L54" s="103">
        <f t="shared" si="8"/>
        <v>-2419.3342090541601</v>
      </c>
      <c r="M54" s="107">
        <f t="shared" si="8"/>
        <v>-2419.3342090541601</v>
      </c>
    </row>
    <row r="55" spans="1:13" ht="6" customHeight="1" x14ac:dyDescent="0.35">
      <c r="B55" s="98"/>
      <c r="C55" s="98"/>
      <c r="D55" s="98"/>
      <c r="E55" s="98"/>
      <c r="F55" s="98"/>
      <c r="G55" s="98"/>
      <c r="H55" s="98"/>
      <c r="I55" s="98"/>
      <c r="J55" s="98"/>
      <c r="K55" s="98"/>
      <c r="L55" s="98"/>
      <c r="M55" s="106"/>
    </row>
    <row r="56" spans="1:13" ht="15" thickBot="1" x14ac:dyDescent="0.4">
      <c r="A56" s="13" t="s">
        <v>288</v>
      </c>
      <c r="B56" s="104">
        <f>B12+B38+B44+B54</f>
        <v>77522.734699851688</v>
      </c>
      <c r="C56" s="104">
        <f>C12+C38+C44+C54</f>
        <v>139708.90049079753</v>
      </c>
      <c r="D56" s="104">
        <f>D12+D38+D44+D54</f>
        <v>76815.066281743377</v>
      </c>
      <c r="E56" s="104">
        <f t="shared" ref="E56:M56" si="9">E12+E38+E44+E54</f>
        <v>127687.23207268922</v>
      </c>
      <c r="F56" s="104">
        <f t="shared" si="9"/>
        <v>76027.397863635095</v>
      </c>
      <c r="G56" s="104">
        <f t="shared" si="9"/>
        <v>115585.56365458097</v>
      </c>
      <c r="H56" s="104">
        <f t="shared" si="9"/>
        <v>66377.729445526842</v>
      </c>
      <c r="I56" s="104">
        <f t="shared" si="9"/>
        <v>125951.89523647272</v>
      </c>
      <c r="J56" s="104">
        <f t="shared" si="9"/>
        <v>80542.061027418589</v>
      </c>
      <c r="K56" s="104">
        <f t="shared" si="9"/>
        <v>97632.226818364463</v>
      </c>
      <c r="L56" s="104">
        <f t="shared" si="9"/>
        <v>99770.392609310307</v>
      </c>
      <c r="M56" s="108">
        <f t="shared" si="9"/>
        <v>126988.55840025617</v>
      </c>
    </row>
    <row r="57" spans="1:13" ht="15" thickTop="1" x14ac:dyDescent="0.35">
      <c r="B57" s="98"/>
      <c r="C57" s="98"/>
      <c r="D57" s="98"/>
      <c r="E57" s="98"/>
      <c r="F57" s="98"/>
      <c r="G57" s="98"/>
      <c r="H57" s="98"/>
      <c r="I57" s="98"/>
      <c r="J57" s="98"/>
      <c r="K57" s="98"/>
      <c r="L57" s="98"/>
      <c r="M57" s="98"/>
    </row>
    <row r="58" spans="1:13" x14ac:dyDescent="0.35">
      <c r="B58" s="98"/>
      <c r="C58" s="98"/>
      <c r="D58" s="98"/>
      <c r="E58" s="98"/>
      <c r="F58" s="98"/>
      <c r="G58" s="98"/>
      <c r="H58" s="98"/>
      <c r="I58" s="98"/>
      <c r="J58" s="98"/>
      <c r="K58" s="98"/>
      <c r="L58" s="98"/>
      <c r="M58" s="98"/>
    </row>
    <row r="59" spans="1:13" x14ac:dyDescent="0.35">
      <c r="B59" s="98"/>
      <c r="C59" s="98"/>
      <c r="D59" s="98"/>
      <c r="E59" s="98"/>
      <c r="F59" s="98"/>
      <c r="G59" s="98"/>
      <c r="H59" s="98"/>
      <c r="I59" s="98"/>
      <c r="J59" s="98"/>
      <c r="K59" s="98"/>
      <c r="L59" s="98"/>
      <c r="M59" s="98"/>
    </row>
    <row r="60" spans="1:13" x14ac:dyDescent="0.35">
      <c r="B60" s="98"/>
      <c r="C60" s="98"/>
      <c r="D60" s="98"/>
      <c r="E60" s="98"/>
      <c r="F60" s="98"/>
      <c r="G60" s="98"/>
      <c r="H60" s="98"/>
      <c r="I60" s="98"/>
      <c r="J60" s="98"/>
      <c r="K60" s="98"/>
      <c r="L60" s="98"/>
      <c r="M60" s="98"/>
    </row>
    <row r="61" spans="1:13" x14ac:dyDescent="0.35">
      <c r="B61" s="98"/>
      <c r="C61" s="98"/>
      <c r="D61" s="98"/>
      <c r="E61" s="98"/>
      <c r="F61" s="98"/>
      <c r="G61" s="98"/>
      <c r="H61" s="98"/>
      <c r="I61" s="98"/>
      <c r="J61" s="98"/>
      <c r="K61" s="98"/>
      <c r="L61" s="98"/>
      <c r="M61" s="98"/>
    </row>
    <row r="62" spans="1:13" x14ac:dyDescent="0.35">
      <c r="B62" s="98"/>
      <c r="C62" s="98"/>
      <c r="D62" s="98"/>
      <c r="E62" s="98"/>
      <c r="F62" s="98"/>
      <c r="G62" s="98"/>
      <c r="H62" s="98"/>
      <c r="I62" s="98"/>
      <c r="J62" s="98"/>
      <c r="K62" s="98"/>
      <c r="L62" s="98"/>
      <c r="M62" s="98"/>
    </row>
    <row r="63" spans="1:13" x14ac:dyDescent="0.35">
      <c r="B63" s="98"/>
      <c r="C63" s="98"/>
      <c r="D63" s="98"/>
      <c r="E63" s="98"/>
      <c r="F63" s="98"/>
      <c r="G63" s="98"/>
      <c r="H63" s="98"/>
      <c r="I63" s="98"/>
      <c r="J63" s="98"/>
      <c r="K63" s="98"/>
      <c r="L63" s="98"/>
      <c r="M63" s="98"/>
    </row>
    <row r="64" spans="1:13" x14ac:dyDescent="0.35">
      <c r="B64" s="98"/>
      <c r="C64" s="98"/>
      <c r="D64" s="98"/>
      <c r="E64" s="98"/>
      <c r="F64" s="98"/>
      <c r="G64" s="98"/>
      <c r="H64" s="98"/>
      <c r="I64" s="98"/>
      <c r="J64" s="98"/>
      <c r="K64" s="98"/>
      <c r="L64" s="98"/>
      <c r="M64" s="98"/>
    </row>
    <row r="65" spans="2:13" x14ac:dyDescent="0.35">
      <c r="B65" s="98"/>
      <c r="C65" s="98"/>
      <c r="D65" s="98"/>
      <c r="E65" s="98"/>
      <c r="F65" s="98"/>
      <c r="G65" s="98"/>
      <c r="H65" s="98"/>
      <c r="I65" s="98"/>
      <c r="J65" s="98"/>
      <c r="K65" s="98"/>
      <c r="L65" s="98"/>
      <c r="M65" s="98"/>
    </row>
    <row r="66" spans="2:13" x14ac:dyDescent="0.35">
      <c r="B66" s="98"/>
      <c r="C66" s="98"/>
      <c r="D66" s="98"/>
      <c r="E66" s="98"/>
      <c r="F66" s="98"/>
      <c r="G66" s="98"/>
      <c r="H66" s="98"/>
      <c r="I66" s="98"/>
      <c r="J66" s="98"/>
      <c r="K66" s="98"/>
      <c r="L66" s="98"/>
      <c r="M66" s="98"/>
    </row>
    <row r="67" spans="2:13" x14ac:dyDescent="0.35">
      <c r="B67" s="98"/>
      <c r="C67" s="98"/>
      <c r="D67" s="98"/>
      <c r="E67" s="98"/>
      <c r="F67" s="98"/>
      <c r="G67" s="98"/>
      <c r="H67" s="98"/>
      <c r="I67" s="98"/>
      <c r="J67" s="98"/>
      <c r="K67" s="98"/>
      <c r="L67" s="98"/>
      <c r="M67" s="98"/>
    </row>
    <row r="68" spans="2:13" x14ac:dyDescent="0.35">
      <c r="B68" s="98"/>
      <c r="C68" s="98"/>
      <c r="D68" s="98"/>
      <c r="E68" s="98"/>
      <c r="F68" s="98"/>
      <c r="G68" s="98"/>
      <c r="H68" s="98"/>
      <c r="I68" s="98"/>
      <c r="J68" s="98"/>
      <c r="K68" s="98"/>
      <c r="L68" s="98"/>
      <c r="M68" s="98"/>
    </row>
    <row r="69" spans="2:13" x14ac:dyDescent="0.35">
      <c r="B69" s="98"/>
      <c r="C69" s="98"/>
      <c r="D69" s="98"/>
      <c r="E69" s="98"/>
      <c r="F69" s="98"/>
      <c r="G69" s="98"/>
      <c r="H69" s="98"/>
      <c r="I69" s="98"/>
      <c r="J69" s="98"/>
      <c r="K69" s="98"/>
      <c r="L69" s="98"/>
      <c r="M69" s="98"/>
    </row>
    <row r="70" spans="2:13" x14ac:dyDescent="0.35">
      <c r="B70" s="98"/>
      <c r="C70" s="98"/>
      <c r="D70" s="98"/>
      <c r="E70" s="98"/>
      <c r="F70" s="98"/>
      <c r="G70" s="98"/>
      <c r="H70" s="98"/>
      <c r="I70" s="98"/>
      <c r="J70" s="98"/>
      <c r="K70" s="98"/>
      <c r="L70" s="98"/>
      <c r="M70" s="98"/>
    </row>
    <row r="71" spans="2:13" x14ac:dyDescent="0.35">
      <c r="B71" s="98"/>
      <c r="C71" s="98"/>
      <c r="D71" s="98"/>
      <c r="E71" s="98"/>
      <c r="F71" s="98"/>
      <c r="G71" s="98"/>
      <c r="H71" s="98"/>
      <c r="I71" s="98"/>
      <c r="J71" s="98"/>
      <c r="K71" s="98"/>
      <c r="L71" s="98"/>
      <c r="M71" s="98"/>
    </row>
    <row r="72" spans="2:13" x14ac:dyDescent="0.35">
      <c r="B72" s="98"/>
      <c r="C72" s="98"/>
      <c r="D72" s="98"/>
      <c r="E72" s="98"/>
      <c r="F72" s="98"/>
      <c r="G72" s="98"/>
      <c r="H72" s="98"/>
      <c r="I72" s="98"/>
      <c r="J72" s="98"/>
      <c r="K72" s="98"/>
      <c r="L72" s="98"/>
      <c r="M72" s="98"/>
    </row>
    <row r="73" spans="2:13" x14ac:dyDescent="0.35">
      <c r="B73" s="98"/>
      <c r="C73" s="98"/>
      <c r="D73" s="98"/>
      <c r="E73" s="98"/>
      <c r="F73" s="98"/>
      <c r="G73" s="98"/>
      <c r="H73" s="98"/>
      <c r="I73" s="98"/>
      <c r="J73" s="98"/>
      <c r="K73" s="98"/>
      <c r="L73" s="98"/>
      <c r="M73" s="98"/>
    </row>
    <row r="74" spans="2:13" x14ac:dyDescent="0.35">
      <c r="B74" s="98"/>
      <c r="C74" s="98"/>
      <c r="D74" s="98"/>
      <c r="E74" s="98"/>
      <c r="F74" s="98"/>
      <c r="G74" s="98"/>
      <c r="H74" s="98"/>
      <c r="I74" s="98"/>
      <c r="J74" s="98"/>
      <c r="K74" s="98"/>
      <c r="L74" s="98"/>
      <c r="M74" s="98"/>
    </row>
  </sheetData>
  <mergeCells count="3">
    <mergeCell ref="F8:H8"/>
    <mergeCell ref="F4:I4"/>
    <mergeCell ref="F5:I5"/>
  </mergeCells>
  <hyperlinks>
    <hyperlink ref="F4:I4" r:id="rId1" display="Cash Flow Statement - Direct Approach (Cash Basis)" xr:uid="{D02675B6-2409-4B60-9759-38F70177E3AE}"/>
    <hyperlink ref="F5:I5" r:id="rId2" display="Cash Flow Statement for Beginners" xr:uid="{D77A2673-8D0E-4F32-994A-CF98FDDE1B48}"/>
    <hyperlink ref="E6" location="Cash_Flow_Print" display="Print Range" xr:uid="{0D7B8021-AABA-4F82-B523-6029DCBCC382}"/>
    <hyperlink ref="F6" location="Cash_Flow_Titles" display="Print Titles" xr:uid="{CBA28775-AF52-4A36-97F8-53C4CA5BDAF7}"/>
    <hyperlink ref="F1" location="Overview!A1" display="Return Home" xr:uid="{67474DC0-A940-448B-A16B-76C839E1BF9B}"/>
    <hyperlink ref="G1" location="'Step 1 - Assumptions'!A1" display="Step 1 - Assu" xr:uid="{7B95542C-332B-4138-852C-B574745389D9}"/>
    <hyperlink ref="H1" location="'Step 2 - Balance Sheet'!A1" display="Step 2- Bal" xr:uid="{75137263-E4D7-4D3B-9F11-97D1BEB8959A}"/>
    <hyperlink ref="I1" location="'Step 3 - Revenues'!A1" display="Step 3 Rev" xr:uid="{71E76C7E-2379-45ED-A842-AB3A8EB4011B}"/>
    <hyperlink ref="J1" location="'Step 4 - Expenses'!A1" display="Step 4 Exp" xr:uid="{1F2BD10A-8979-46F5-8567-6A1E3F0F0955}"/>
    <hyperlink ref="K1" location="'Step 5 - Income Statement'!A1" display="Step 5 - Inc" xr:uid="{F701B636-11B4-4C69-8DA6-33E6ABC1191D}"/>
  </hyperlinks>
  <pageMargins left="0.25" right="0.25" top="0.25" bottom="0.25" header="0.3" footer="0.3"/>
  <pageSetup paperSize="5" scale="98"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Overview</vt:lpstr>
      <vt:lpstr>Step 1 - Assumptions</vt:lpstr>
      <vt:lpstr>Step 2 - Balance Sheet</vt:lpstr>
      <vt:lpstr>Step 3 - Revenues</vt:lpstr>
      <vt:lpstr>Step 4 - Expenses</vt:lpstr>
      <vt:lpstr>Step 5 - Income Statement</vt:lpstr>
      <vt:lpstr>Step 6 - Cash Flow</vt:lpstr>
      <vt:lpstr>Balance_Sheet_Entries</vt:lpstr>
      <vt:lpstr>Balance_Sheet_Year2</vt:lpstr>
      <vt:lpstr>C_Corp_Taxation</vt:lpstr>
      <vt:lpstr>Cash_Flow_Print</vt:lpstr>
      <vt:lpstr>Cash_Flow_Statement</vt:lpstr>
      <vt:lpstr>Cash_Flow_Titles</vt:lpstr>
      <vt:lpstr>Graph_Example</vt:lpstr>
      <vt:lpstr>Income_Statement_Monthly</vt:lpstr>
      <vt:lpstr>IncomeStatement</vt:lpstr>
      <vt:lpstr>Inventory_Control</vt:lpstr>
      <vt:lpstr>'Step 5 - Income Statement'!Print_Area</vt:lpstr>
      <vt:lpstr>'Step 6 - Cash Flow'!Print_Area</vt:lpstr>
      <vt:lpstr>'Step 6 - Cash Flow'!Print_Titles</vt:lpstr>
      <vt:lpstr>Starting_Balances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Plan Workbook</dc:title>
  <dc:subject>Base Year Financial Plan for Startups</dc:subject>
  <dc:creator>Matt Evans</dc:creator>
  <cp:keywords>Financial Plan</cp:keywords>
  <dc:description>www.startup-financial-plan.com</dc:description>
  <cp:lastModifiedBy>mevanscpa</cp:lastModifiedBy>
  <cp:lastPrinted>2025-12-04T20:54:25Z</cp:lastPrinted>
  <dcterms:created xsi:type="dcterms:W3CDTF">2025-11-20T23:05:34Z</dcterms:created>
  <dcterms:modified xsi:type="dcterms:W3CDTF">2025-12-13T10:15:42Z</dcterms:modified>
  <cp:version>1</cp:version>
</cp:coreProperties>
</file>