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keith.bradt\Desktop\"/>
    </mc:Choice>
  </mc:AlternateContent>
  <xr:revisionPtr revIDLastSave="0" documentId="13_ncr:1_{5679F876-8AE1-4B41-B5A9-BC1F45F917CF}" xr6:coauthVersionLast="47" xr6:coauthVersionMax="47" xr10:uidLastSave="{00000000-0000-0000-0000-000000000000}"/>
  <bookViews>
    <workbookView xWindow="-120" yWindow="-120" windowWidth="31620" windowHeight="21840" tabRatio="772" xr2:uid="{00000000-000D-0000-FFFF-FFFF00000000}"/>
  </bookViews>
  <sheets>
    <sheet name="Dashboard" sheetId="17" r:id="rId1"/>
    <sheet name="Calculations" sheetId="22" r:id="rId2"/>
    <sheet name="Job Log" sheetId="23" r:id="rId3"/>
    <sheet name="Lists" sheetId="19" r:id="rId4"/>
    <sheet name="Instructions" sheetId="21" r:id="rId5"/>
  </sheets>
  <externalReferences>
    <externalReference r:id="rId6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2" l="1"/>
  <c r="F33" i="22" s="1"/>
  <c r="F34" i="22" s="1"/>
  <c r="F35" i="22" s="1"/>
  <c r="E32" i="22"/>
  <c r="F23" i="22"/>
  <c r="F24" i="22" s="1"/>
  <c r="F25" i="22" s="1"/>
  <c r="F26" i="22" s="1"/>
  <c r="E23" i="22"/>
  <c r="E24" i="22" l="1"/>
  <c r="E33" i="22"/>
  <c r="C10" i="22"/>
  <c r="C11" i="22" s="1"/>
  <c r="C7" i="22"/>
  <c r="C9" i="22" s="1"/>
  <c r="D14" i="22"/>
  <c r="C14" i="22"/>
  <c r="C4" i="22"/>
  <c r="C5" i="22"/>
  <c r="C3" i="22"/>
  <c r="E34" i="22" l="1"/>
  <c r="E35" i="22" s="1"/>
  <c r="E25" i="22"/>
  <c r="E26" i="22" s="1"/>
  <c r="C8" i="22"/>
  <c r="D15" i="22"/>
  <c r="C15" i="22"/>
  <c r="C16" i="22" s="1"/>
  <c r="C17" i="22" l="1"/>
  <c r="D16" i="22"/>
  <c r="D17" i="22" s="1"/>
  <c r="F29" i="22"/>
  <c r="F8" i="22"/>
  <c r="F7" i="22" l="1"/>
  <c r="D29" i="22"/>
  <c r="F20" i="22"/>
  <c r="D20" i="22"/>
</calcChain>
</file>

<file path=xl/sharedStrings.xml><?xml version="1.0" encoding="utf-8"?>
<sst xmlns="http://schemas.openxmlformats.org/spreadsheetml/2006/main" count="98" uniqueCount="56">
  <si>
    <t>Quantity</t>
  </si>
  <si>
    <t>Insert Above Row</t>
  </si>
  <si>
    <t>Instructions:</t>
  </si>
  <si>
    <t>Populate required data as defined by each column</t>
  </si>
  <si>
    <t>- Note you have to select the entire row by clicking the row number on the left hand side</t>
  </si>
  <si>
    <t>Once  inserted enter the data accordingly as noted above</t>
  </si>
  <si>
    <t>Using the provided cells</t>
  </si>
  <si>
    <r>
      <t xml:space="preserve">Insert new row by selecting </t>
    </r>
    <r>
      <rPr>
        <b/>
        <sz val="11"/>
        <color theme="0"/>
        <rFont val="Calibri"/>
        <family val="2"/>
        <scheme val="minor"/>
      </rPr>
      <t>Insert Above Row</t>
    </r>
    <r>
      <rPr>
        <sz val="11"/>
        <color theme="0"/>
        <rFont val="Calibri"/>
        <family val="2"/>
        <scheme val="minor"/>
      </rPr>
      <t xml:space="preserve">, right click and select </t>
    </r>
    <r>
      <rPr>
        <b/>
        <sz val="11"/>
        <color theme="0"/>
        <rFont val="Calibri"/>
        <family val="2"/>
        <scheme val="minor"/>
      </rPr>
      <t>Insert</t>
    </r>
  </si>
  <si>
    <t>Support:</t>
  </si>
  <si>
    <t>www.kallansalesdev.com</t>
  </si>
  <si>
    <t>https://kallansalesdev.com/contact-us</t>
  </si>
  <si>
    <t>For questions or support on this template contact us today</t>
  </si>
  <si>
    <t>Looking for something different?</t>
  </si>
  <si>
    <t>This is intended to be used as a basic, or starter template. Contact Kallan today to learn how we can format or create a custom solution to fit your needs.</t>
  </si>
  <si>
    <t>Tooling Type</t>
  </si>
  <si>
    <t>Total Quantity</t>
  </si>
  <si>
    <t>Annual Tooling Goal</t>
  </si>
  <si>
    <t>Quarterly Tooling Goal</t>
  </si>
  <si>
    <t>Transfer Tool</t>
  </si>
  <si>
    <t>Monthly Tooling Goal</t>
  </si>
  <si>
    <t>Annual Job Goal</t>
  </si>
  <si>
    <t>Quarterly Job Goal</t>
  </si>
  <si>
    <t>Annual Sales (YTD)</t>
  </si>
  <si>
    <t>Job Total (YTD)</t>
  </si>
  <si>
    <t>Jobs Won</t>
  </si>
  <si>
    <t>Tooling Revenue</t>
  </si>
  <si>
    <t>1st Quarter</t>
  </si>
  <si>
    <t>2nd Quarter</t>
  </si>
  <si>
    <t>3rd Quarter</t>
  </si>
  <si>
    <t>4th Quarter</t>
  </si>
  <si>
    <t>Annual Jobs Goal</t>
  </si>
  <si>
    <t>Tooling Goal (YTD)</t>
  </si>
  <si>
    <t>Jobs (YTD)</t>
  </si>
  <si>
    <t>Quarter</t>
  </si>
  <si>
    <t>Job Count Target</t>
  </si>
  <si>
    <t>Reveune Target</t>
  </si>
  <si>
    <t>Job Count Actual</t>
  </si>
  <si>
    <t>Revenue Actual</t>
  </si>
  <si>
    <t>Job Count</t>
  </si>
  <si>
    <t>Company</t>
  </si>
  <si>
    <t>Description</t>
  </si>
  <si>
    <t>PO Received</t>
  </si>
  <si>
    <t>Tool Type</t>
  </si>
  <si>
    <t>Sales Rep</t>
  </si>
  <si>
    <t>Sales Reps</t>
  </si>
  <si>
    <t>Sales Rep 1</t>
  </si>
  <si>
    <t>Sales Rep 2</t>
  </si>
  <si>
    <t>Customer P/N</t>
  </si>
  <si>
    <t>Internal P/N</t>
  </si>
  <si>
    <t>Molding Part</t>
  </si>
  <si>
    <t>Job Number</t>
  </si>
  <si>
    <t>Tool Number</t>
  </si>
  <si>
    <t>Tooling Only</t>
  </si>
  <si>
    <t>Job Tracker Dashboard</t>
  </si>
  <si>
    <r>
      <t xml:space="preserve">Select drop down to set the appropriate </t>
    </r>
    <r>
      <rPr>
        <b/>
        <sz val="11"/>
        <color theme="1"/>
        <rFont val="Calibri"/>
        <family val="2"/>
        <scheme val="minor"/>
      </rPr>
      <t>Tool Type</t>
    </r>
  </si>
  <si>
    <r>
      <t xml:space="preserve">Select drop down to set assigned </t>
    </r>
    <r>
      <rPr>
        <b/>
        <sz val="11"/>
        <color theme="1"/>
        <rFont val="Calibri"/>
        <family val="2"/>
        <scheme val="minor"/>
      </rPr>
      <t>Sales Rep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</si>
</sst>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0"/>
    <xf numFmtId="0" fontId="2" fillId="0" borderId="0"/>
  </cellStyleXfs>
  <cellXfs count="74">
    <xf numFmtId="0" fontId="0" fillId="0" borderId="0" xfId="0"/>
    <xf numFmtId="0" fontId="7" fillId="0" borderId="0" xfId="0" applyFont="1"/>
    <xf numFmtId="0" fontId="7" fillId="5" borderId="0" xfId="0" applyFont="1" applyFill="1"/>
    <xf numFmtId="14" fontId="7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10" fillId="3" borderId="0" xfId="0" applyFont="1" applyFill="1"/>
    <xf numFmtId="0" fontId="13" fillId="0" borderId="0" xfId="0" applyFont="1" applyAlignment="1">
      <alignment vertical="top"/>
    </xf>
    <xf numFmtId="0" fontId="3" fillId="0" borderId="0" xfId="0" quotePrefix="1" applyFont="1" applyAlignment="1">
      <alignment horizontal="left" vertical="top"/>
    </xf>
    <xf numFmtId="0" fontId="14" fillId="0" borderId="0" xfId="0" quotePrefix="1" applyFont="1" applyAlignment="1">
      <alignment horizontal="left" vertical="top"/>
    </xf>
    <xf numFmtId="0" fontId="10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0" fontId="15" fillId="0" borderId="0" xfId="2"/>
    <xf numFmtId="0" fontId="13" fillId="0" borderId="0" xfId="0" applyFont="1"/>
    <xf numFmtId="0" fontId="12" fillId="3" borderId="0" xfId="0" applyFont="1" applyFill="1"/>
    <xf numFmtId="0" fontId="3" fillId="0" borderId="0" xfId="0" applyFont="1" applyAlignment="1">
      <alignment wrapText="1"/>
    </xf>
    <xf numFmtId="0" fontId="15" fillId="0" borderId="0" xfId="2" applyFill="1" applyAlignment="1">
      <alignment horizontal="right"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2" fillId="0" borderId="0" xfId="0" applyFont="1"/>
    <xf numFmtId="0" fontId="18" fillId="0" borderId="0" xfId="3" applyFont="1" applyAlignment="1">
      <alignment horizontal="left" vertical="top"/>
    </xf>
    <xf numFmtId="0" fontId="5" fillId="0" borderId="0" xfId="3" applyFont="1" applyAlignment="1">
      <alignment horizontal="left" vertical="top"/>
    </xf>
    <xf numFmtId="14" fontId="5" fillId="0" borderId="0" xfId="3" applyNumberFormat="1" applyFont="1" applyAlignment="1">
      <alignment horizontal="left" vertical="top"/>
    </xf>
    <xf numFmtId="44" fontId="5" fillId="0" borderId="0" xfId="3" applyNumberFormat="1" applyFont="1" applyAlignment="1">
      <alignment horizontal="left" vertical="top"/>
    </xf>
    <xf numFmtId="49" fontId="5" fillId="0" borderId="0" xfId="3" applyNumberFormat="1" applyFont="1" applyAlignment="1">
      <alignment horizontal="left" vertical="top"/>
    </xf>
    <xf numFmtId="0" fontId="5" fillId="0" borderId="0" xfId="3" applyFont="1" applyAlignment="1">
      <alignment vertical="top"/>
    </xf>
    <xf numFmtId="0" fontId="17" fillId="0" borderId="0" xfId="3" applyFont="1" applyBorder="1"/>
    <xf numFmtId="0" fontId="5" fillId="0" borderId="0" xfId="3" applyFont="1" applyBorder="1"/>
    <xf numFmtId="0" fontId="5" fillId="0" borderId="0" xfId="3" applyFont="1" applyBorder="1" applyAlignment="1">
      <alignment horizontal="center"/>
    </xf>
    <xf numFmtId="0" fontId="6" fillId="3" borderId="0" xfId="3" applyFont="1" applyFill="1" applyAlignment="1">
      <alignment horizontal="left" vertical="top"/>
    </xf>
    <xf numFmtId="14" fontId="6" fillId="3" borderId="0" xfId="3" applyNumberFormat="1" applyFont="1" applyFill="1" applyAlignment="1">
      <alignment horizontal="left" vertical="top"/>
    </xf>
    <xf numFmtId="49" fontId="11" fillId="4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44" fontId="5" fillId="0" borderId="0" xfId="3" applyNumberFormat="1" applyFont="1" applyBorder="1"/>
    <xf numFmtId="0" fontId="6" fillId="3" borderId="1" xfId="3" applyFont="1" applyFill="1" applyBorder="1"/>
    <xf numFmtId="0" fontId="6" fillId="3" borderId="2" xfId="3" applyFont="1" applyFill="1" applyBorder="1" applyAlignment="1">
      <alignment horizontal="center"/>
    </xf>
    <xf numFmtId="0" fontId="5" fillId="0" borderId="7" xfId="3" applyFont="1" applyBorder="1"/>
    <xf numFmtId="0" fontId="5" fillId="0" borderId="3" xfId="3" applyFont="1" applyBorder="1"/>
    <xf numFmtId="0" fontId="6" fillId="6" borderId="7" xfId="3" applyFont="1" applyFill="1" applyBorder="1"/>
    <xf numFmtId="164" fontId="5" fillId="4" borderId="8" xfId="3" applyNumberFormat="1" applyFont="1" applyFill="1" applyBorder="1"/>
    <xf numFmtId="0" fontId="6" fillId="3" borderId="7" xfId="3" applyFont="1" applyFill="1" applyBorder="1"/>
    <xf numFmtId="164" fontId="5" fillId="4" borderId="8" xfId="3" applyNumberFormat="1" applyFont="1" applyFill="1" applyBorder="1" applyAlignment="1">
      <alignment horizontal="left"/>
    </xf>
    <xf numFmtId="0" fontId="6" fillId="6" borderId="3" xfId="3" applyFont="1" applyFill="1" applyBorder="1"/>
    <xf numFmtId="37" fontId="5" fillId="4" borderId="4" xfId="3" applyNumberFormat="1" applyFont="1" applyFill="1" applyBorder="1" applyAlignment="1">
      <alignment horizontal="center"/>
    </xf>
    <xf numFmtId="0" fontId="6" fillId="3" borderId="3" xfId="3" applyFont="1" applyFill="1" applyBorder="1"/>
    <xf numFmtId="0" fontId="6" fillId="3" borderId="5" xfId="3" applyFont="1" applyFill="1" applyBorder="1" applyAlignment="1">
      <alignment horizontal="center"/>
    </xf>
    <xf numFmtId="44" fontId="5" fillId="0" borderId="8" xfId="3" applyNumberFormat="1" applyFont="1" applyBorder="1"/>
    <xf numFmtId="0" fontId="5" fillId="0" borderId="6" xfId="3" applyFont="1" applyBorder="1" applyAlignment="1">
      <alignment horizontal="center"/>
    </xf>
    <xf numFmtId="44" fontId="5" fillId="0" borderId="4" xfId="3" applyNumberFormat="1" applyFont="1" applyBorder="1"/>
    <xf numFmtId="164" fontId="5" fillId="4" borderId="2" xfId="3" applyNumberFormat="1" applyFont="1" applyFill="1" applyBorder="1" applyAlignment="1">
      <alignment horizontal="left"/>
    </xf>
    <xf numFmtId="37" fontId="5" fillId="4" borderId="8" xfId="3" applyNumberFormat="1" applyFont="1" applyFill="1" applyBorder="1" applyAlignment="1">
      <alignment horizontal="center"/>
    </xf>
    <xf numFmtId="164" fontId="5" fillId="4" borderId="2" xfId="3" applyNumberFormat="1" applyFont="1" applyFill="1" applyBorder="1"/>
    <xf numFmtId="0" fontId="5" fillId="4" borderId="4" xfId="3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/>
    </xf>
    <xf numFmtId="44" fontId="5" fillId="4" borderId="8" xfId="3" applyNumberFormat="1" applyFont="1" applyFill="1" applyBorder="1"/>
    <xf numFmtId="0" fontId="5" fillId="4" borderId="6" xfId="3" applyFont="1" applyFill="1" applyBorder="1" applyAlignment="1">
      <alignment horizontal="center"/>
    </xf>
    <xf numFmtId="44" fontId="5" fillId="4" borderId="4" xfId="3" applyNumberFormat="1" applyFont="1" applyFill="1" applyBorder="1"/>
    <xf numFmtId="0" fontId="5" fillId="4" borderId="8" xfId="3" applyFont="1" applyFill="1" applyBorder="1" applyAlignment="1">
      <alignment horizontal="center"/>
    </xf>
    <xf numFmtId="0" fontId="10" fillId="3" borderId="1" xfId="3" applyFont="1" applyFill="1" applyBorder="1"/>
    <xf numFmtId="0" fontId="5" fillId="0" borderId="5" xfId="3" applyFont="1" applyBorder="1" applyAlignment="1">
      <alignment horizontal="right"/>
    </xf>
    <xf numFmtId="44" fontId="5" fillId="0" borderId="5" xfId="3" applyNumberFormat="1" applyFont="1" applyBorder="1"/>
    <xf numFmtId="1" fontId="5" fillId="0" borderId="2" xfId="3" applyNumberFormat="1" applyFont="1" applyBorder="1" applyAlignment="1">
      <alignment horizontal="center" vertical="center"/>
    </xf>
    <xf numFmtId="44" fontId="5" fillId="0" borderId="6" xfId="3" applyNumberFormat="1" applyFont="1" applyBorder="1" applyAlignment="1">
      <alignment horizontal="right"/>
    </xf>
    <xf numFmtId="44" fontId="5" fillId="4" borderId="6" xfId="3" applyNumberFormat="1" applyFont="1" applyFill="1" applyBorder="1"/>
    <xf numFmtId="0" fontId="5" fillId="0" borderId="6" xfId="3" applyFont="1" applyBorder="1" applyAlignment="1">
      <alignment horizontal="right"/>
    </xf>
    <xf numFmtId="37" fontId="5" fillId="4" borderId="4" xfId="3" applyNumberFormat="1" applyFont="1" applyFill="1" applyBorder="1" applyAlignment="1">
      <alignment horizontal="center" vertical="center"/>
    </xf>
    <xf numFmtId="1" fontId="5" fillId="0" borderId="2" xfId="3" applyNumberFormat="1" applyFont="1" applyBorder="1" applyAlignment="1">
      <alignment horizontal="center"/>
    </xf>
    <xf numFmtId="0" fontId="10" fillId="3" borderId="5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44" fontId="5" fillId="0" borderId="6" xfId="3" applyNumberFormat="1" applyFont="1" applyBorder="1"/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00000000-0005-0000-0000-000001000000}"/>
    <cellStyle name="Normal 3" xfId="3" xr:uid="{BB1BD4E5-C64C-4128-B840-7618FC77D4D4}"/>
    <cellStyle name="Normal 3 2" xfId="4" xr:uid="{AAE9336B-3C29-4966-9AC0-6C2FC15A1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Tooling Revenue (YTD) vs. Goal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Series 1</c:v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1F-4946-A5C4-FFBA524E3DCF}"/>
              </c:ext>
            </c:extLst>
          </c:dPt>
          <c:dLbls>
            <c:spPr>
              <a:solidFill>
                <a:srgbClr val="ED7D3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([1]Calculations!$D$2,[1]Calculations!$D$3,[1]Calculations!$D$8)</c15:sqref>
                  </c15:fullRef>
                </c:ext>
              </c:extLst>
              <c:f>([1]Calculations!$D$2,[1]Calculations!$D$8)</c:f>
              <c:strCache>
                <c:ptCount val="2"/>
                <c:pt idx="0">
                  <c:v>Annual Tooling Goal</c:v>
                </c:pt>
                <c:pt idx="1">
                  <c:v>Annual Sales (YTD)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(Calculations!$C$7:$C$8,Calculations!$F$7)</c15:sqref>
                  </c15:fullRef>
                </c:ext>
              </c:extLst>
              <c:f>(Calculations!$C$7,Calculations!$F$7)</c:f>
              <c:numCache>
                <c:formatCode>_("$"* #,##0_);_("$"* \(#,##0\);_("$"* "-"??_);_(@_)</c:formatCode>
                <c:ptCount val="2"/>
                <c:pt idx="0">
                  <c:v>3500000</c:v>
                </c:pt>
                <c:pt idx="1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F-4946-A5C4-FFBA524E3D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649533144"/>
        <c:axId val="649539048"/>
      </c:barChart>
      <c:catAx>
        <c:axId val="649533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39048"/>
        <c:crosses val="autoZero"/>
        <c:auto val="1"/>
        <c:lblAlgn val="ctr"/>
        <c:lblOffset val="100"/>
        <c:noMultiLvlLbl val="0"/>
      </c:catAx>
      <c:valAx>
        <c:axId val="649539048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3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>
        <a:lumMod val="65000"/>
      </a:sysClr>
    </a:solidFill>
    <a:ln w="9525" cap="flat" cmpd="sng" algn="ctr">
      <a:solidFill>
        <a:srgbClr val="ED7D3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Tooling Projects (YTD) vs. Goal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Series 1</c:v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lt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A8-4A40-960C-E864D47887BA}"/>
              </c:ext>
            </c:extLst>
          </c:dPt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([1]Calculations!$D$5,[1]Calculations!$D$6,[1]Calculations!$D$9)</c15:sqref>
                  </c15:fullRef>
                </c:ext>
              </c:extLst>
              <c:f>([1]Calculations!$D$5,[1]Calculations!$D$9)</c:f>
              <c:strCache>
                <c:ptCount val="2"/>
                <c:pt idx="0">
                  <c:v>Annual Job Goal</c:v>
                </c:pt>
                <c:pt idx="1">
                  <c:v>Job Total (YTD)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(Calculations!$C$10,Calculations!$C$11,Calculations!$F$8)</c15:sqref>
                  </c15:fullRef>
                </c:ext>
              </c:extLst>
              <c:f>(Calculations!$C$10,Calculations!$F$8)</c:f>
              <c:numCache>
                <c:formatCode>#,##0_);\(#,##0\)</c:formatCode>
                <c:ptCount val="2"/>
                <c:pt idx="0">
                  <c:v>100</c:v>
                </c:pt>
                <c:pt idx="1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8-4A40-960C-E864D47887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649533144"/>
        <c:axId val="649539048"/>
      </c:barChart>
      <c:catAx>
        <c:axId val="649533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39048"/>
        <c:crosses val="autoZero"/>
        <c:auto val="1"/>
        <c:lblAlgn val="ctr"/>
        <c:lblOffset val="100"/>
        <c:noMultiLvlLbl val="0"/>
      </c:catAx>
      <c:valAx>
        <c:axId val="649539048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3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New Job's</a:t>
            </a:r>
            <a:r>
              <a:rPr lang="en-US" baseline="0"/>
              <a:t> Won</a:t>
            </a:r>
            <a:r>
              <a:rPr lang="en-US"/>
              <a:t>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 1</c:v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Calculations!$B$3:$B$5</c:f>
              <c:strCache>
                <c:ptCount val="3"/>
                <c:pt idx="0">
                  <c:v>Molding Part</c:v>
                </c:pt>
                <c:pt idx="1">
                  <c:v>Tooling Only</c:v>
                </c:pt>
                <c:pt idx="2">
                  <c:v>Transfer Tool</c:v>
                </c:pt>
              </c:strCache>
            </c:strRef>
          </c:cat>
          <c:val>
            <c:numRef>
              <c:f>Calculations!$C$3:$C$5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2-4744-A472-5A9F631D9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49513136"/>
        <c:axId val="649517072"/>
      </c:barChart>
      <c:catAx>
        <c:axId val="64951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17072"/>
        <c:crosses val="autoZero"/>
        <c:auto val="1"/>
        <c:lblAlgn val="ctr"/>
        <c:lblOffset val="100"/>
        <c:noMultiLvlLbl val="0"/>
      </c:catAx>
      <c:valAx>
        <c:axId val="64951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51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Goals by Quarter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Calculations!$C$13</c:f>
              <c:strCache>
                <c:ptCount val="1"/>
                <c:pt idx="0">
                  <c:v>Quantity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Calculations!$B$14:$B$17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Calculations!$C$14:$C$17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A-4B25-8720-3D7274C43E55}"/>
            </c:ext>
          </c:extLst>
        </c:ser>
        <c:ser>
          <c:idx val="1"/>
          <c:order val="1"/>
          <c:tx>
            <c:strRef>
              <c:f>Calculations!$D$13</c:f>
              <c:strCache>
                <c:ptCount val="1"/>
                <c:pt idx="0">
                  <c:v>Tooling Revenue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Calculations!$B$14:$B$17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Calculations!$D$14:$D$17</c:f>
              <c:numCache>
                <c:formatCode>_("$"* #,##0.00_);_("$"* \(#,##0.00\);_("$"* "-"??_);_(@_)</c:formatCode>
                <c:ptCount val="4"/>
                <c:pt idx="0">
                  <c:v>200000</c:v>
                </c:pt>
                <c:pt idx="1">
                  <c:v>200000</c:v>
                </c:pt>
                <c:pt idx="2">
                  <c:v>50000</c:v>
                </c:pt>
                <c:pt idx="3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A-4B25-8720-3D7274C43E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651226232"/>
        <c:axId val="651226560"/>
      </c:barChart>
      <c:catAx>
        <c:axId val="651226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226560"/>
        <c:crosses val="autoZero"/>
        <c:auto val="1"/>
        <c:lblAlgn val="ctr"/>
        <c:lblOffset val="100"/>
        <c:noMultiLvlLbl val="0"/>
      </c:catAx>
      <c:valAx>
        <c:axId val="6512265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22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Rep 1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Calculations!$E$22</c:f>
              <c:strCache>
                <c:ptCount val="1"/>
                <c:pt idx="0">
                  <c:v>Job Count Actual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Calculations!$B$23:$B$26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Calculations!$E$23:$E$26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2-421E-ABD3-58F932C53F1B}"/>
            </c:ext>
          </c:extLst>
        </c:ser>
        <c:ser>
          <c:idx val="1"/>
          <c:order val="1"/>
          <c:tx>
            <c:strRef>
              <c:f>Calculations!$F$22</c:f>
              <c:strCache>
                <c:ptCount val="1"/>
                <c:pt idx="0">
                  <c:v>Revenue Actual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-2.016542162043431E-17"/>
                  <c:y val="-3.0928923462312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2-421E-ABD3-58F932C53F1B}"/>
                </c:ext>
              </c:extLst>
            </c:dLbl>
            <c:dLbl>
              <c:idx val="1"/>
              <c:layout>
                <c:manualLayout>
                  <c:x val="-8.0661686481737239E-17"/>
                  <c:y val="-3.0928923462312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2-421E-ABD3-58F932C53F1B}"/>
                </c:ext>
              </c:extLst>
            </c:dLbl>
            <c:dLbl>
              <c:idx val="2"/>
              <c:layout>
                <c:manualLayout>
                  <c:x val="-8.0661686481737239E-17"/>
                  <c:y val="-3.09289234623118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F2-421E-ABD3-58F932C53F1B}"/>
                </c:ext>
              </c:extLst>
            </c:dLbl>
            <c:dLbl>
              <c:idx val="3"/>
              <c:layout>
                <c:manualLayout>
                  <c:x val="0"/>
                  <c:y val="-3.0928923462312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F2-421E-ABD3-58F932C53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Calculations!$B$23:$B$26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Calculations!$F$23:$F$26</c:f>
              <c:numCache>
                <c:formatCode>_("$"* #,##0.00_);_("$"* \(#,##0.00\);_("$"* "-"??_);_(@_)</c:formatCode>
                <c:ptCount val="4"/>
                <c:pt idx="0">
                  <c:v>100000</c:v>
                </c:pt>
                <c:pt idx="1">
                  <c:v>50000</c:v>
                </c:pt>
                <c:pt idx="2">
                  <c:v>25000</c:v>
                </c:pt>
                <c:pt idx="3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2-421E-ABD3-58F932C53F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448103008"/>
        <c:axId val="448096776"/>
      </c:barChart>
      <c:catAx>
        <c:axId val="44810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096776"/>
        <c:crosses val="autoZero"/>
        <c:auto val="1"/>
        <c:lblAlgn val="ctr"/>
        <c:lblOffset val="100"/>
        <c:noMultiLvlLbl val="0"/>
      </c:catAx>
      <c:valAx>
        <c:axId val="448096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10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Rep 2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Calculations!$E$31</c:f>
              <c:strCache>
                <c:ptCount val="1"/>
                <c:pt idx="0">
                  <c:v>Job Count Actual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Calculations!$B$32:$B$35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Calculations!$E$32:$E$35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F-45FA-8EC4-61B727B175D3}"/>
            </c:ext>
          </c:extLst>
        </c:ser>
        <c:ser>
          <c:idx val="1"/>
          <c:order val="1"/>
          <c:tx>
            <c:strRef>
              <c:f>Calculations!$F$31</c:f>
              <c:strCache>
                <c:ptCount val="1"/>
                <c:pt idx="0">
                  <c:v>Revenue Actual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4991296552080151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FF-45FA-8EC4-61B727B175D3}"/>
                </c:ext>
              </c:extLst>
            </c:dLbl>
            <c:dLbl>
              <c:idx val="1"/>
              <c:layout>
                <c:manualLayout>
                  <c:x val="2.1965948973963726E-3"/>
                  <c:y val="-9.066930236732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FF-45FA-8EC4-61B727B175D3}"/>
                </c:ext>
              </c:extLst>
            </c:dLbl>
            <c:dLbl>
              <c:idx val="2"/>
              <c:layout>
                <c:manualLayout>
                  <c:x val="0"/>
                  <c:y val="-6.0596172566722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FF-45FA-8EC4-61B727B175D3}"/>
                </c:ext>
              </c:extLst>
            </c:dLbl>
            <c:dLbl>
              <c:idx val="3"/>
              <c:layout>
                <c:manualLayout>
                  <c:x val="0"/>
                  <c:y val="-9.06693023673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FF-45FA-8EC4-61B727B17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Calculations!$B$32:$B$35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</c:strRef>
          </c:cat>
          <c:val>
            <c:numRef>
              <c:f>Calculations!$F$32:$F$35</c:f>
              <c:numCache>
                <c:formatCode>_("$"* #,##0.00_);_("$"* \(#,##0.00\);_("$"* "-"??_);_(@_)</c:formatCode>
                <c:ptCount val="4"/>
                <c:pt idx="0">
                  <c:v>100000</c:v>
                </c:pt>
                <c:pt idx="1">
                  <c:v>150000</c:v>
                </c:pt>
                <c:pt idx="2">
                  <c:v>25000</c:v>
                </c:pt>
                <c:pt idx="3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F-45FA-8EC4-61B727B175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660296784"/>
        <c:axId val="660296456"/>
      </c:barChart>
      <c:catAx>
        <c:axId val="66029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96456"/>
        <c:crosses val="autoZero"/>
        <c:auto val="1"/>
        <c:lblAlgn val="ctr"/>
        <c:lblOffset val="100"/>
        <c:noMultiLvlLbl val="0"/>
      </c:catAx>
      <c:valAx>
        <c:axId val="660296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9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111127</xdr:colOff>
      <xdr:row>0</xdr:row>
      <xdr:rowOff>31750</xdr:rowOff>
    </xdr:from>
    <xdr:to>
      <xdr:col>0</xdr:col>
      <xdr:colOff>2579689</xdr:colOff>
      <xdr:row>0</xdr:row>
      <xdr:rowOff>606813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DCD1A9-3B17-4820-A6F5-7EEFEC71F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7" y="31750"/>
          <a:ext cx="2468562" cy="575063"/>
        </a:xfrm>
        <a:prstGeom prst="rect">
          <a:avLst/>
        </a:prstGeom>
      </xdr:spPr>
    </xdr:pic>
    <xdr:clientData/>
  </xdr:twoCellAnchor>
  <xdr:twoCellAnchor>
    <xdr:from>
      <xdr:col>0</xdr:col>
      <xdr:colOff>15875</xdr:colOff>
      <xdr:row>1</xdr:row>
      <xdr:rowOff>23812</xdr:rowOff>
    </xdr:from>
    <xdr:to>
      <xdr:col>1</xdr:col>
      <xdr:colOff>706437</xdr:colOff>
      <xdr:row>27</xdr:row>
      <xdr:rowOff>23813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FD52D25-EAA0-40E8-85CB-047F0AEA9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25399</xdr:colOff>
      <xdr:row>27</xdr:row>
      <xdr:rowOff>160338</xdr:rowOff>
    </xdr:from>
    <xdr:to>
      <xdr:col>2</xdr:col>
      <xdr:colOff>9524</xdr:colOff>
      <xdr:row>54</xdr:row>
      <xdr:rowOff>14288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A5EC54C-62AB-47F8-8E88-FA63B4F46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25424</xdr:colOff>
      <xdr:row>1</xdr:row>
      <xdr:rowOff>23814</xdr:rowOff>
    </xdr:from>
    <xdr:to>
      <xdr:col>7</xdr:col>
      <xdr:colOff>1390649</xdr:colOff>
      <xdr:row>27</xdr:row>
      <xdr:rowOff>31750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A97C7E09-877C-48F3-9ED3-9E24F8B2B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15875</xdr:colOff>
      <xdr:row>28</xdr:row>
      <xdr:rowOff>7940</xdr:rowOff>
    </xdr:from>
    <xdr:to>
      <xdr:col>8</xdr:col>
      <xdr:colOff>9525</xdr:colOff>
      <xdr:row>54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BAD5E1-487F-48CC-8350-0CE808A52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180108</xdr:colOff>
      <xdr:row>1</xdr:row>
      <xdr:rowOff>23380</xdr:rowOff>
    </xdr:from>
    <xdr:to>
      <xdr:col>14</xdr:col>
      <xdr:colOff>571500</xdr:colOff>
      <xdr:row>26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A972A2-3193-4CA5-8FED-820850107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9524</xdr:colOff>
      <xdr:row>28</xdr:row>
      <xdr:rowOff>15586</xdr:rowOff>
    </xdr:from>
    <xdr:to>
      <xdr:col>15</xdr:col>
      <xdr:colOff>0</xdr:colOff>
      <xdr:row>54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CF0EDC-7A74-46AC-8E90-9F0CFCB29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71437</xdr:rowOff>
    </xdr:from>
    <xdr:to>
      <xdr:col>0</xdr:col>
      <xdr:colOff>2555875</xdr:colOff>
      <xdr:row>0</xdr:row>
      <xdr:rowOff>646500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E9316E-052E-4C76-BBC9-04A22508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3" y="71437"/>
          <a:ext cx="2468562" cy="575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b%20Track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Calculations"/>
      <sheetName val="Job List"/>
      <sheetName val="Quote List"/>
      <sheetName val="Alan Hasman Report"/>
      <sheetName val="Rich Feldman Report"/>
      <sheetName val="Lists"/>
    </sheetNames>
    <sheetDataSet>
      <sheetData sheetId="0"/>
      <sheetData sheetId="1">
        <row r="2">
          <cell r="D2" t="str">
            <v>Annual Tooling Goal</v>
          </cell>
        </row>
        <row r="3">
          <cell r="D3" t="str">
            <v>Quarterly Tooling Goal</v>
          </cell>
        </row>
        <row r="5">
          <cell r="D5" t="str">
            <v>Annual Job Goal</v>
          </cell>
        </row>
        <row r="6">
          <cell r="D6" t="str">
            <v>Quarterly Job Goal</v>
          </cell>
        </row>
        <row r="8">
          <cell r="D8" t="str">
            <v>Annual Sales (YTD)</v>
          </cell>
        </row>
        <row r="9">
          <cell r="D9" t="str">
            <v>Job Total (YTD)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kallansalesdev.com/" TargetMode="External"/><Relationship Id="rId1" Type="http://schemas.openxmlformats.org/officeDocument/2006/relationships/hyperlink" Target="https://kallansalesdev.com/contact-u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8"/>
  <sheetViews>
    <sheetView tabSelected="1" zoomScaleNormal="100" workbookViewId="0">
      <selection activeCell="Q36" sqref="Q36"/>
    </sheetView>
  </sheetViews>
  <sheetFormatPr defaultColWidth="8.85546875" defaultRowHeight="12.75" x14ac:dyDescent="0.2"/>
  <cols>
    <col min="1" max="1" width="40.7109375" style="1" customWidth="1"/>
    <col min="2" max="2" width="10.7109375" style="1" customWidth="1"/>
    <col min="3" max="3" width="2.7109375" style="1" customWidth="1"/>
    <col min="4" max="7" width="20.7109375" style="1" customWidth="1"/>
    <col min="8" max="8" width="20.85546875" style="1" customWidth="1"/>
    <col min="9" max="9" width="2.7109375" style="1" customWidth="1"/>
    <col min="10" max="10" width="40.7109375" style="1" customWidth="1"/>
    <col min="11" max="11" width="10.7109375" style="1" customWidth="1"/>
    <col min="12" max="16384" width="8.85546875" style="1"/>
  </cols>
  <sheetData>
    <row r="1" spans="1:15" ht="50.25" customHeight="1" x14ac:dyDescent="0.2">
      <c r="A1" s="2"/>
      <c r="B1" s="2"/>
      <c r="C1" s="2"/>
      <c r="D1" s="73" t="s">
        <v>53</v>
      </c>
      <c r="E1" s="73"/>
      <c r="F1" s="73"/>
      <c r="G1" s="73"/>
      <c r="H1" s="73"/>
      <c r="I1" s="2"/>
      <c r="J1" s="2"/>
      <c r="K1" s="2"/>
      <c r="L1" s="2"/>
      <c r="M1" s="2"/>
      <c r="N1" s="2"/>
      <c r="O1" s="2"/>
    </row>
    <row r="8" spans="1:15" x14ac:dyDescent="0.2">
      <c r="E8" s="3"/>
      <c r="F8" s="3"/>
    </row>
  </sheetData>
  <mergeCells count="1">
    <mergeCell ref="D1:H1"/>
  </mergeCells>
  <pageMargins left="0.7" right="0.7" top="0.75" bottom="0.75" header="0.3" footer="0.3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12AE-911B-4AD7-93BD-A068DAED1245}">
  <sheetPr>
    <pageSetUpPr fitToPage="1"/>
  </sheetPr>
  <dimension ref="B2:H35"/>
  <sheetViews>
    <sheetView zoomScale="110" zoomScaleNormal="110" workbookViewId="0">
      <selection activeCell="C51" sqref="C51"/>
    </sheetView>
  </sheetViews>
  <sheetFormatPr defaultColWidth="9.140625" defaultRowHeight="12.75" x14ac:dyDescent="0.2"/>
  <cols>
    <col min="1" max="1" width="2.7109375" style="18" customWidth="1"/>
    <col min="2" max="2" width="26.7109375" style="18" customWidth="1"/>
    <col min="3" max="3" width="22.28515625" style="19" customWidth="1"/>
    <col min="4" max="4" width="22.42578125" style="18" customWidth="1"/>
    <col min="5" max="5" width="21.5703125" style="18" customWidth="1"/>
    <col min="6" max="6" width="20.7109375" style="18" customWidth="1"/>
    <col min="9" max="16384" width="9.140625" style="18"/>
  </cols>
  <sheetData>
    <row r="2" spans="2:6" x14ac:dyDescent="0.2">
      <c r="B2" s="36" t="s">
        <v>14</v>
      </c>
      <c r="C2" s="37" t="s">
        <v>15</v>
      </c>
      <c r="D2" s="28"/>
      <c r="E2" s="28"/>
      <c r="F2" s="28"/>
    </row>
    <row r="3" spans="2:6" x14ac:dyDescent="0.2">
      <c r="B3" s="38" t="s">
        <v>49</v>
      </c>
      <c r="C3" s="59">
        <f>COUNTIF('Job Log'!I2:I10,"Molding Part")</f>
        <v>3</v>
      </c>
      <c r="D3" s="28"/>
      <c r="E3" s="28"/>
      <c r="F3" s="28"/>
    </row>
    <row r="4" spans="2:6" x14ac:dyDescent="0.2">
      <c r="B4" s="38" t="s">
        <v>52</v>
      </c>
      <c r="C4" s="59">
        <f>COUNTIF('Job Log'!I2:I10,"Tooling Only")</f>
        <v>3</v>
      </c>
      <c r="D4" s="28"/>
      <c r="E4" s="28"/>
      <c r="F4" s="28"/>
    </row>
    <row r="5" spans="2:6" x14ac:dyDescent="0.2">
      <c r="B5" s="39" t="s">
        <v>18</v>
      </c>
      <c r="C5" s="54">
        <f>COUNTIF('Job Log'!I2:I10,"Transfer Tool")</f>
        <v>3</v>
      </c>
      <c r="D5" s="28"/>
      <c r="E5" s="28"/>
      <c r="F5" s="28"/>
    </row>
    <row r="6" spans="2:6" x14ac:dyDescent="0.2">
      <c r="B6" s="28"/>
      <c r="C6" s="29"/>
      <c r="D6" s="28"/>
      <c r="E6" s="28"/>
      <c r="F6" s="28"/>
    </row>
    <row r="7" spans="2:6" x14ac:dyDescent="0.2">
      <c r="B7" s="36" t="s">
        <v>16</v>
      </c>
      <c r="C7" s="51">
        <f>D19+D28</f>
        <v>3500000</v>
      </c>
      <c r="D7" s="28"/>
      <c r="E7" s="36" t="s">
        <v>22</v>
      </c>
      <c r="F7" s="53">
        <f>SUM(D14:D17)</f>
        <v>550000</v>
      </c>
    </row>
    <row r="8" spans="2:6" x14ac:dyDescent="0.2">
      <c r="B8" s="40" t="s">
        <v>17</v>
      </c>
      <c r="C8" s="41">
        <f>C7/4</f>
        <v>875000</v>
      </c>
      <c r="D8" s="28"/>
      <c r="E8" s="46" t="s">
        <v>23</v>
      </c>
      <c r="F8" s="54">
        <f>SUM(C14:C17)</f>
        <v>9</v>
      </c>
    </row>
    <row r="9" spans="2:6" x14ac:dyDescent="0.2">
      <c r="B9" s="40" t="s">
        <v>19</v>
      </c>
      <c r="C9" s="43">
        <f>C7/12</f>
        <v>291666.66666666669</v>
      </c>
      <c r="D9" s="28"/>
      <c r="E9" s="28"/>
      <c r="F9" s="28"/>
    </row>
    <row r="10" spans="2:6" x14ac:dyDescent="0.2">
      <c r="B10" s="42" t="s">
        <v>20</v>
      </c>
      <c r="C10" s="52">
        <f>F19+F28</f>
        <v>100</v>
      </c>
      <c r="D10" s="28"/>
      <c r="E10" s="28"/>
      <c r="F10" s="28"/>
    </row>
    <row r="11" spans="2:6" x14ac:dyDescent="0.2">
      <c r="B11" s="44" t="s">
        <v>21</v>
      </c>
      <c r="C11" s="45">
        <f>C10/4</f>
        <v>25</v>
      </c>
      <c r="D11" s="28"/>
      <c r="E11" s="28"/>
      <c r="F11" s="28"/>
    </row>
    <row r="12" spans="2:6" x14ac:dyDescent="0.2">
      <c r="B12" s="28"/>
      <c r="C12" s="29"/>
      <c r="D12" s="28"/>
      <c r="E12" s="28"/>
      <c r="F12" s="28"/>
    </row>
    <row r="13" spans="2:6" x14ac:dyDescent="0.2">
      <c r="B13" s="36" t="s">
        <v>24</v>
      </c>
      <c r="C13" s="47" t="s">
        <v>0</v>
      </c>
      <c r="D13" s="37" t="s">
        <v>25</v>
      </c>
      <c r="E13" s="28"/>
      <c r="F13" s="28"/>
    </row>
    <row r="14" spans="2:6" x14ac:dyDescent="0.2">
      <c r="B14" s="38" t="s">
        <v>26</v>
      </c>
      <c r="C14" s="55">
        <f>COUNTIFS('Job Log'!I2:I10,"Molding Part",'Job Log'!E2:E10,"&lt;=3/31/2022")+COUNTIFS('Job Log'!I2:I10,"Tooling Only",'Job Log'!E2:E10,"&lt;=3/31/2022")+COUNTIFS('Job Log'!I2:I10,"Transfer Tool",'Job Log'!E2:E10,"&lt;=3/31/2022")</f>
        <v>2</v>
      </c>
      <c r="D14" s="56">
        <f>SUMIFS('Job Log'!H2:H10,'Job Log'!I2:I10,"Molding Part",'Job Log'!E2:E10,"&lt;=3/31/2022")+SUMIFS('Job Log'!H2:H10,'Job Log'!I2:I10,"Tooling Only",'Job Log'!E2:E10,"&lt;=3/31/2022")+SUMIFS('Job Log'!H2:H10,'Job Log'!I2:I10,"Transfer Tool",'Job Log'!E2:E10,"&lt;=3/31/2022")</f>
        <v>200000</v>
      </c>
      <c r="E14" s="28"/>
      <c r="F14" s="28"/>
    </row>
    <row r="15" spans="2:6" x14ac:dyDescent="0.2">
      <c r="B15" s="38" t="s">
        <v>27</v>
      </c>
      <c r="C15" s="55">
        <f>(COUNTIFS('Job Log'!I2:I10,"Molding Part",'Job Log'!E2:E10,"&lt;=6/30/2022")+COUNTIFS('Job Log'!I2:I10,"Tooling Only",'Job Log'!E2:E10,"&lt;=6/30/2022")+COUNTIFS('Job Log'!I2:I10,"Transfer Tool",'Job Log'!E2:E10,"&lt;=6/30/2022"))-C14</f>
        <v>3</v>
      </c>
      <c r="D15" s="56">
        <f>(SUMIFS('Job Log'!H2:H10,'Job Log'!I2:I10,"Molding Part",'Job Log'!E2:E10,"&lt;=6/30/2022")+SUMIFS('Job Log'!H2:H10,'Job Log'!I2:I10,"Tooling Only",'Job Log'!E2:E10,"&lt;=6/30/2022")+SUMIFS('Job Log'!H2:H10,'Job Log'!I2:I10,"Transfer Tool",'Job Log'!E2:E10,"&lt;=6/30/2022"))-D14</f>
        <v>200000</v>
      </c>
      <c r="E15" s="28"/>
      <c r="F15" s="28"/>
    </row>
    <row r="16" spans="2:6" x14ac:dyDescent="0.2">
      <c r="B16" s="38" t="s">
        <v>28</v>
      </c>
      <c r="C16" s="55">
        <f>(COUNTIFS('Job Log'!I2:I10,"Molding Part",'Job Log'!E2:E10,"&lt;=9/30/2022")+COUNTIFS('Job Log'!I2:I10,"Tooling Only",'Job Log'!E2:E10,"&lt;=9/30/2022")+COUNTIFS('Job Log'!I2:I10,"Transfer Tool",'Job Log'!E2:E10,"&lt;=9/30/2022"))-(C14+C15)</f>
        <v>2</v>
      </c>
      <c r="D16" s="56">
        <f>(SUMIFS('Job Log'!H2:H10,'Job Log'!I2:I10,"Molding Part",'Job Log'!E2:E10,"&lt;=9/30/2022")+SUMIFS('Job Log'!H2:H10,'Job Log'!I2:I10,"Tooling Only",'Job Log'!E2:E10,"&lt;=9/30/2022")+SUMIFS('Job Log'!H2:H10,'Job Log'!I2:I10,"Transfer Tool",'Job Log'!E2:E10,"&lt;=9/30/2022"))-(D14+D15)</f>
        <v>50000</v>
      </c>
      <c r="E16" s="28"/>
      <c r="F16" s="28"/>
    </row>
    <row r="17" spans="2:6" x14ac:dyDescent="0.2">
      <c r="B17" s="39" t="s">
        <v>29</v>
      </c>
      <c r="C17" s="57">
        <f>(COUNTIFS('Job Log'!I2:I10,"Molding Part",'Job Log'!E2:E10,"&lt;=12/31/2022")+COUNTIFS('Job Log'!I2:I10,"Tooling Only",'Job Log'!E2:E10,"&lt;=12/31/2022")+COUNTIFS('Job Log'!I2:I10,"Transfer Tool",'Job Log'!E2:E10,"&lt;=12/31/2022"))-(C14+C15+C16)</f>
        <v>2</v>
      </c>
      <c r="D17" s="58">
        <f>(SUMIFS('Job Log'!H2:H10,'Job Log'!I2:I10,"Molding Part",'Job Log'!E2:E10,"&lt;=12/31/2022")+SUMIFS('Job Log'!H2:H10,'Job Log'!I2:I10,"Tooling Only",'Job Log'!E2:E10,"&lt;=12/31/2022")+SUMIFS('Job Log'!H2:H10,'Job Log'!I2:I10,"Transfer Tool",'Job Log'!E2:E10,"&lt;=12/31/2022"))-(D14+D15+D16)</f>
        <v>100000</v>
      </c>
      <c r="E17" s="28"/>
      <c r="F17" s="28"/>
    </row>
    <row r="18" spans="2:6" x14ac:dyDescent="0.2">
      <c r="B18" s="28"/>
      <c r="C18" s="29"/>
      <c r="D18" s="28"/>
      <c r="E18" s="28"/>
      <c r="F18" s="28"/>
    </row>
    <row r="19" spans="2:6" ht="15" x14ac:dyDescent="0.25">
      <c r="B19" s="60" t="s">
        <v>45</v>
      </c>
      <c r="C19" s="61" t="s">
        <v>16</v>
      </c>
      <c r="D19" s="62">
        <v>2000000</v>
      </c>
      <c r="E19" s="61" t="s">
        <v>30</v>
      </c>
      <c r="F19" s="63">
        <v>50</v>
      </c>
    </row>
    <row r="20" spans="2:6" x14ac:dyDescent="0.2">
      <c r="B20" s="39"/>
      <c r="C20" s="64" t="s">
        <v>31</v>
      </c>
      <c r="D20" s="65">
        <f>SUM(F23:F26)</f>
        <v>225000</v>
      </c>
      <c r="E20" s="66" t="s">
        <v>32</v>
      </c>
      <c r="F20" s="67">
        <f>SUM(E23:E26)</f>
        <v>4</v>
      </c>
    </row>
    <row r="21" spans="2:6" x14ac:dyDescent="0.2">
      <c r="B21" s="28"/>
      <c r="C21" s="28"/>
      <c r="D21" s="28"/>
      <c r="E21" s="28"/>
      <c r="F21" s="28"/>
    </row>
    <row r="22" spans="2:6" ht="15" x14ac:dyDescent="0.25">
      <c r="B22" s="60" t="s">
        <v>33</v>
      </c>
      <c r="C22" s="69" t="s">
        <v>34</v>
      </c>
      <c r="D22" s="69" t="s">
        <v>35</v>
      </c>
      <c r="E22" s="69" t="s">
        <v>36</v>
      </c>
      <c r="F22" s="70" t="s">
        <v>37</v>
      </c>
    </row>
    <row r="23" spans="2:6" x14ac:dyDescent="0.2">
      <c r="B23" s="38" t="s">
        <v>26</v>
      </c>
      <c r="C23" s="29">
        <v>11</v>
      </c>
      <c r="D23" s="35">
        <v>375000</v>
      </c>
      <c r="E23" s="29">
        <f>((COUNTIFS('Job Log'!$I$2:$I$10,"Molding Part",'Job Log'!$E$2:$E$10,"&lt;=3/31/2022",'Job Log'!$J$2:$J$10,"Sales Rep 1")))+((COUNTIFS('Job Log'!$I$2:$I$10,"Tooling Only",'Job Log'!$E$2:$E$10,"&lt;=3/31/2022",'Job Log'!$J$2:$J$10,"Sales Rep 1")))+((COUNTIFS('Job Log'!$I$2:$I$10,"Transfer Tool",'Job Log'!$E$2:$E$10,"&lt;=3/31/2022",'Job Log'!$J$2:$J$10,"Sales Rep 1")))</f>
        <v>1</v>
      </c>
      <c r="F23" s="48">
        <f>SUMIFS('Job Log'!$H$2:$H$10,'Job Log'!$I$2:$I$10,"Molding Part",'Job Log'!$E$2:$E$10,"&lt;=3/31/2022",'Job Log'!$J$2:$J$10,"Sales Rep 1")+SUMIFS('Job Log'!$H$2:$H$10,'Job Log'!$I$2:$I$10,"Tooling Only",'Job Log'!$E$2:$E$10,"&lt;=3/31/2022",'Job Log'!$J$2:$J$10,"Sales Rep 1")+SUMIFS('Job Log'!$H$2:$H$10,'Job Log'!$I$2:$I$10,"Transfer Tool",'Job Log'!$E$2:$E$10,"&lt;=3/31/2022",'Job Log'!$J$2:$J$10,"Sales Rep 1")</f>
        <v>100000</v>
      </c>
    </row>
    <row r="24" spans="2:6" x14ac:dyDescent="0.2">
      <c r="B24" s="38" t="s">
        <v>27</v>
      </c>
      <c r="C24" s="29">
        <v>12</v>
      </c>
      <c r="D24" s="35">
        <v>375000</v>
      </c>
      <c r="E24" s="29">
        <f>((COUNTIFS('Job Log'!$I$2:$I$10,"Molding Part",'Job Log'!$E$2:$E$10,"&lt;=6/30/2022",'Job Log'!$J$2:$J$10,"Sales Rep 1")))+((COUNTIFS('Job Log'!$I$2:$I$10,"Tooling Only",'Job Log'!$E$2:$E$10,"&lt;=6/30/2022",'Job Log'!$J$2:$J$10,"Sales Rep 1")))+((COUNTIFS('Job Log'!$I$2:$I$10,"Transfer Tool",'Job Log'!$E$2:$E$10,"&lt;=6/30/2022",'Job Log'!$J$2:$J$10,"Sales Rep 1")))-E23</f>
        <v>1</v>
      </c>
      <c r="F24" s="48">
        <f>SUMIFS('Job Log'!$H$2:$H$10,'Job Log'!$I$2:$I$10,"Molding Part",'Job Log'!$E$2:$E$10,"&lt;=6/30/2022",'Job Log'!$J$2:$J$10,"Sales Rep 1")+SUMIFS('Job Log'!$H$2:$H$10,'Job Log'!$I$2:$I$10,"Tooling Only",'Job Log'!$E$2:$E$10,"&lt;=6/30/2022",'Job Log'!$J$2:$J$10,"Sales Rep 1")+SUMIFS('Job Log'!$H$2:$H$10,'Job Log'!$I$2:$I$10,"Transfer Tool",'Job Log'!$E$2:$E$10,"&lt;=6/30/2022",'Job Log'!$J$2:$J$10,"Sales Rep 1")-F23</f>
        <v>50000</v>
      </c>
    </row>
    <row r="25" spans="2:6" x14ac:dyDescent="0.2">
      <c r="B25" s="38" t="s">
        <v>28</v>
      </c>
      <c r="C25" s="29">
        <v>11</v>
      </c>
      <c r="D25" s="35">
        <v>375000</v>
      </c>
      <c r="E25" s="29">
        <f>((COUNTIFS('Job Log'!$I$2:$I$10,"Molding Part",'Job Log'!$E$2:$E$10,"&lt;=9/30/2022",'Job Log'!$J$2:$J$10,"Sales Rep 1")))+((COUNTIFS('Job Log'!$I$2:$I$10,"Tooling Only",'Job Log'!$E$2:$E$10,"&lt;=9/30/2022",'Job Log'!$J$2:$J$10,"Sales Rep 1")))+((COUNTIFS('Job Log'!$I$2:$I$10,"Transfer Tool",'Job Log'!$E$2:$E$10,"&lt;=9/30/2022",'Job Log'!$J$2:$J$10,"Sales Rep 1")))-(E23+E24)</f>
        <v>1</v>
      </c>
      <c r="F25" s="48">
        <f>SUMIFS('Job Log'!$H$2:$H$10,'Job Log'!$I$2:$I$10,"Molding Part",'Job Log'!$E$2:$E$10,"&lt;=9/30/2022",'Job Log'!$J$2:$J$10,"Sales Rep 1")+SUMIFS('Job Log'!$H$2:$H$10,'Job Log'!$I$2:$I$10,"Tooling Only",'Job Log'!$E$2:$E$10,"&lt;=9/30/2022",'Job Log'!$J$2:$J$10,"Sales Rep 1")+SUMIFS('Job Log'!$H$2:$H$10,'Job Log'!$I$2:$I$10,"Transfer Tool",'Job Log'!$E$2:$E$10,"&lt;=9/30/2022",'Job Log'!$J$2:$J$10,"Sales Rep 1")-(F24+F23)</f>
        <v>25000</v>
      </c>
    </row>
    <row r="26" spans="2:6" x14ac:dyDescent="0.2">
      <c r="B26" s="39" t="s">
        <v>29</v>
      </c>
      <c r="C26" s="49">
        <v>11</v>
      </c>
      <c r="D26" s="71">
        <v>375000</v>
      </c>
      <c r="E26" s="49">
        <f>((COUNTIFS('Job Log'!$I$2:$I$10,"Molding Part",'Job Log'!$E$2:$E$10,"&lt;=12/31/2022",'Job Log'!$J$2:$J$10,"Sales Rep 1")))+((COUNTIFS('Job Log'!$I$2:$I$10,"Tooling Only",'Job Log'!$E$2:$E$10,"&lt;=12/31/2022",'Job Log'!$J$2:$J$10,"Sales Rep 1")))+((COUNTIFS('Job Log'!$I$2:$I$10,"Transfer Tool",'Job Log'!$E$2:$E$10,"&lt;=12/31/2022",'Job Log'!$J$2:$J$10,"Sales Rep 1")))-(E24+E25+E23)</f>
        <v>1</v>
      </c>
      <c r="F26" s="50">
        <f>SUMIFS('Job Log'!$H$2:$H$10,'Job Log'!$I$2:$I$10,"Molding Part",'Job Log'!$E$2:$E$10,"&lt;=12/31/2022",'Job Log'!$J$2:$J$10,"Sales Rep 1")+SUMIFS('Job Log'!$H$2:$H$10,'Job Log'!$I$2:$I$10,"Tooling Only",'Job Log'!$E$2:$E$10,"&lt;=12/31/2022",'Job Log'!$J$2:$J$10,"Sales Rep 1")+SUMIFS('Job Log'!$H$2:$H$10,'Job Log'!$I$2:$I$10,"Transfer Tool",'Job Log'!$E$2:$E$10,"&lt;=12/31/2022",'Job Log'!$J$2:$J$10,"Sales Rep 1")-(F25+F24+F23)</f>
        <v>50000</v>
      </c>
    </row>
    <row r="27" spans="2:6" x14ac:dyDescent="0.2">
      <c r="B27" s="28"/>
      <c r="C27" s="29"/>
      <c r="D27" s="28"/>
      <c r="E27" s="28"/>
      <c r="F27" s="28"/>
    </row>
    <row r="28" spans="2:6" ht="15" x14ac:dyDescent="0.25">
      <c r="B28" s="60" t="s">
        <v>46</v>
      </c>
      <c r="C28" s="61" t="s">
        <v>16</v>
      </c>
      <c r="D28" s="62">
        <v>1500000</v>
      </c>
      <c r="E28" s="61" t="s">
        <v>30</v>
      </c>
      <c r="F28" s="68">
        <v>50</v>
      </c>
    </row>
    <row r="29" spans="2:6" x14ac:dyDescent="0.2">
      <c r="B29" s="39"/>
      <c r="C29" s="64" t="s">
        <v>31</v>
      </c>
      <c r="D29" s="65">
        <f>SUM(F32:F35)</f>
        <v>325000</v>
      </c>
      <c r="E29" s="66" t="s">
        <v>32</v>
      </c>
      <c r="F29" s="45">
        <f>SUM(E32:E35)</f>
        <v>5</v>
      </c>
    </row>
    <row r="30" spans="2:6" x14ac:dyDescent="0.2">
      <c r="B30" s="28"/>
      <c r="C30" s="28"/>
      <c r="D30" s="28"/>
      <c r="E30" s="28"/>
      <c r="F30" s="28"/>
    </row>
    <row r="31" spans="2:6" ht="15" x14ac:dyDescent="0.25">
      <c r="B31" s="60" t="s">
        <v>33</v>
      </c>
      <c r="C31" s="69" t="s">
        <v>38</v>
      </c>
      <c r="D31" s="69" t="s">
        <v>35</v>
      </c>
      <c r="E31" s="69" t="s">
        <v>36</v>
      </c>
      <c r="F31" s="70" t="s">
        <v>37</v>
      </c>
    </row>
    <row r="32" spans="2:6" x14ac:dyDescent="0.2">
      <c r="B32" s="38" t="s">
        <v>26</v>
      </c>
      <c r="C32" s="29">
        <v>11</v>
      </c>
      <c r="D32" s="35">
        <v>375000</v>
      </c>
      <c r="E32" s="29">
        <f>((COUNTIFS('Job Log'!$I$2:$I$10,"Molding Part",'Job Log'!$E$2:$E$10,"&lt;=3/31/2022",'Job Log'!$J$2:$J$10,"Sales Rep 2")))+((COUNTIFS('Job Log'!$I$2:$I$10,"Tooling Only",'Job Log'!$E$2:$E$10,"&lt;=3/31/2022",'Job Log'!$J$2:$J$10,"Sales Rep 2")))+((COUNTIFS('Job Log'!$I$2:$I$10,"Transfer Tool",'Job Log'!$E$2:$E$10,"&lt;=3/31/2022",'Job Log'!$J$2:$J$10,"Sales Rep 2")))</f>
        <v>1</v>
      </c>
      <c r="F32" s="48">
        <f>SUMIFS('Job Log'!$H$2:$H$10,'Job Log'!$I$2:$I$10,"Molding Part",'Job Log'!$E$2:$E$10,"&lt;=3/31/2022",'Job Log'!$J$2:$J$10,"Sales Rep 2")+SUMIFS('Job Log'!$H$2:$H$10,'Job Log'!$I$2:$I$10,"Tooling Only",'Job Log'!$E$2:$E$10,"&lt;=3/31/2022",'Job Log'!$J$2:$J$10,"Sales Rep 2")+SUMIFS('Job Log'!$H$2:$H$10,'Job Log'!$I$2:$I$10,"Transfer Tool",'Job Log'!$E$2:$E$10,"&lt;=3/31/2022",'Job Log'!$J$2:$J$10,"Sales Rep 2")</f>
        <v>100000</v>
      </c>
    </row>
    <row r="33" spans="2:6" x14ac:dyDescent="0.2">
      <c r="B33" s="38" t="s">
        <v>27</v>
      </c>
      <c r="C33" s="29">
        <v>12</v>
      </c>
      <c r="D33" s="35">
        <v>375000</v>
      </c>
      <c r="E33" s="29">
        <f>((COUNTIFS('Job Log'!$I$2:$I$10,"Molding Part",'Job Log'!$E$2:$E$10,"&lt;=6/30/2022",'Job Log'!$J$2:$J$10,"Sales Rep 2")))+((COUNTIFS('Job Log'!$I$2:$I$10,"Tooling Only",'Job Log'!$E$2:$E$10,"&lt;=6/30/2022",'Job Log'!$J$2:$J$10,"Sales Rep 2")))+((COUNTIFS('Job Log'!$I$2:$I$10,"Transfer Tool",'Job Log'!$E$2:$E$10,"&lt;=6/30/2022",'Job Log'!$J$2:$J$10,"Sales Rep 2")))-E32</f>
        <v>2</v>
      </c>
      <c r="F33" s="48">
        <f>SUMIFS('Job Log'!$H$2:$H$10,'Job Log'!$I$2:$I$10,"Molding Part",'Job Log'!$E$2:$E$10,"&lt;=6/30/2022",'Job Log'!$J$2:$J$10,"Sales Rep 2")+SUMIFS('Job Log'!$H$2:$H$10,'Job Log'!$I$2:$I$10,"Tooling Only",'Job Log'!$E$2:$E$10,"&lt;=6/30/2022",'Job Log'!$J$2:$J$10,"Sales Rep 2")+SUMIFS('Job Log'!$H$2:$H$10,'Job Log'!$I$2:$I$10,"Transfer Tool",'Job Log'!$E$2:$E$10,"&lt;=6/30/2022",'Job Log'!$J$2:$J$10,"Sales Rep 2")-F32</f>
        <v>150000</v>
      </c>
    </row>
    <row r="34" spans="2:6" x14ac:dyDescent="0.2">
      <c r="B34" s="38" t="s">
        <v>28</v>
      </c>
      <c r="C34" s="29">
        <v>11</v>
      </c>
      <c r="D34" s="35">
        <v>375000</v>
      </c>
      <c r="E34" s="29">
        <f>((COUNTIFS('Job Log'!$I$2:$I$10,"Molding Part",'Job Log'!$E$2:$E$10,"&lt;=9/30/2022",'Job Log'!$J$2:$J$10,"Sales Rep 2")))+((COUNTIFS('Job Log'!$I$2:$I$10,"Tooling Only",'Job Log'!$E$2:$E$10,"&lt;=9/30/2022",'Job Log'!$J$2:$J$10,"Sales Rep 2")))+((COUNTIFS('Job Log'!$I$2:$I$10,"Transfer Tool",'Job Log'!$E$2:$E$10,"&lt;=9/30/2022",'Job Log'!$J$2:$J$10,"Sales Rep 2")))-(E32+E33)</f>
        <v>1</v>
      </c>
      <c r="F34" s="48">
        <f>SUMIFS('Job Log'!$H$2:$H$10,'Job Log'!$I$2:$I$10,"Molding Part",'Job Log'!$E$2:$E$10,"&lt;=9/30/2022",'Job Log'!$J$2:$J$10,"Sales Rep 2")+SUMIFS('Job Log'!$H$2:$H$10,'Job Log'!$I$2:$I$10,"Tooling Only",'Job Log'!$E$2:$E$10,"&lt;=9/30/2022",'Job Log'!$J$2:$J$10,"Sales Rep 2")+SUMIFS('Job Log'!$H$2:$H$10,'Job Log'!$I$2:$I$10,"Transfer Tool",'Job Log'!$E$2:$E$10,"&lt;=9/30/2022",'Job Log'!$J$2:$J$10,"Sales Rep 2")-(F33+F32)</f>
        <v>25000</v>
      </c>
    </row>
    <row r="35" spans="2:6" x14ac:dyDescent="0.2">
      <c r="B35" s="39" t="s">
        <v>29</v>
      </c>
      <c r="C35" s="49">
        <v>11</v>
      </c>
      <c r="D35" s="71">
        <v>375000</v>
      </c>
      <c r="E35" s="49">
        <f>((COUNTIFS('Job Log'!$I$2:$I$10,"Molding Part",'Job Log'!$E$2:$E$10,"&lt;=12/31/2022",'Job Log'!$J$2:$J$10,"Sales Rep 2")))+((COUNTIFS('Job Log'!$I$2:$I$10,"Tooling Only",'Job Log'!$E$2:$E$10,"&lt;=12/31/2022",'Job Log'!$J$2:$J$10,"Sales Rep 2")))+((COUNTIFS('Job Log'!$I$2:$I$10,"Transfer Tool",'Job Log'!$E$2:$E$10,"&lt;=12/31/2022",'Job Log'!$J$2:$J$10,"Sales Rep 2")))-(E33+E34+E32)</f>
        <v>1</v>
      </c>
      <c r="F35" s="50">
        <f>SUMIFS('Job Log'!$H$2:$H$10,'Job Log'!$I$2:$I$10,"Molding Part",'Job Log'!$E$2:$E$10,"&lt;=12/31/2022",'Job Log'!$J$2:$J$10,"Sales Rep 2")+SUMIFS('Job Log'!$H$2:$H$10,'Job Log'!$I$2:$I$10,"Tooling Only",'Job Log'!$E$2:$E$10,"&lt;=12/31/2022",'Job Log'!$J$2:$J$10,"Sales Rep 2")+SUMIFS('Job Log'!$H$2:$H$10,'Job Log'!$I$2:$I$10,"Transfer Tool",'Job Log'!$E$2:$E$10,"&lt;=12/31/2022",'Job Log'!$J$2:$J$10,"Sales Rep 2")-(F34+F33+F32)</f>
        <v>50000</v>
      </c>
    </row>
  </sheetData>
  <pageMargins left="0.7" right="0.7" top="0.75" bottom="0.75" header="0.3" footer="0.3"/>
  <pageSetup fitToHeight="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D3EC-5D12-43E6-A43B-34687A35AB62}">
  <dimension ref="A1:M117"/>
  <sheetViews>
    <sheetView zoomScale="110" zoomScaleNormal="110" workbookViewId="0">
      <pane ySplit="1" topLeftCell="A2" activePane="bottomLeft" state="frozen"/>
      <selection activeCell="D23" sqref="D23"/>
      <selection pane="bottomLeft" activeCell="A5" sqref="A5"/>
    </sheetView>
  </sheetViews>
  <sheetFormatPr defaultColWidth="9.140625" defaultRowHeight="12.75" x14ac:dyDescent="0.2"/>
  <cols>
    <col min="1" max="1" width="28.42578125" style="22" customWidth="1"/>
    <col min="2" max="2" width="20.7109375" style="22" customWidth="1"/>
    <col min="3" max="3" width="20.140625" style="22" customWidth="1"/>
    <col min="4" max="4" width="46.140625" style="22" customWidth="1"/>
    <col min="5" max="5" width="15.85546875" style="23" customWidth="1"/>
    <col min="6" max="6" width="15.7109375" style="22" customWidth="1"/>
    <col min="7" max="7" width="17.140625" style="22" customWidth="1"/>
    <col min="8" max="8" width="21" style="23" customWidth="1"/>
    <col min="9" max="9" width="28.28515625" style="22" customWidth="1"/>
    <col min="10" max="10" width="22.140625" style="22" customWidth="1"/>
    <col min="11" max="16384" width="9.140625" style="22"/>
  </cols>
  <sheetData>
    <row r="1" spans="1:13" s="21" customFormat="1" ht="16.5" customHeight="1" x14ac:dyDescent="0.2">
      <c r="A1" s="30" t="s">
        <v>39</v>
      </c>
      <c r="B1" s="30" t="s">
        <v>47</v>
      </c>
      <c r="C1" s="30" t="s">
        <v>48</v>
      </c>
      <c r="D1" s="30" t="s">
        <v>40</v>
      </c>
      <c r="E1" s="31" t="s">
        <v>41</v>
      </c>
      <c r="F1" s="30" t="s">
        <v>50</v>
      </c>
      <c r="G1" s="30" t="s">
        <v>51</v>
      </c>
      <c r="H1" s="31" t="s">
        <v>25</v>
      </c>
      <c r="I1" s="30" t="s">
        <v>42</v>
      </c>
      <c r="J1" s="30" t="s">
        <v>43</v>
      </c>
    </row>
    <row r="2" spans="1:13" ht="15" customHeight="1" x14ac:dyDescent="0.2">
      <c r="E2" s="23">
        <v>44563</v>
      </c>
      <c r="H2" s="24">
        <v>100000</v>
      </c>
      <c r="I2" s="22" t="s">
        <v>49</v>
      </c>
      <c r="J2" s="22" t="s">
        <v>45</v>
      </c>
    </row>
    <row r="3" spans="1:13" ht="15" customHeight="1" x14ac:dyDescent="0.2">
      <c r="E3" s="23">
        <v>44563</v>
      </c>
      <c r="H3" s="24">
        <v>100000</v>
      </c>
      <c r="I3" s="22" t="s">
        <v>49</v>
      </c>
      <c r="J3" s="22" t="s">
        <v>46</v>
      </c>
    </row>
    <row r="4" spans="1:13" ht="15" customHeight="1" x14ac:dyDescent="0.2">
      <c r="E4" s="23">
        <v>44666</v>
      </c>
      <c r="H4" s="24">
        <v>100000</v>
      </c>
      <c r="I4" s="22" t="s">
        <v>49</v>
      </c>
      <c r="J4" s="22" t="s">
        <v>46</v>
      </c>
    </row>
    <row r="5" spans="1:13" ht="15" customHeight="1" x14ac:dyDescent="0.2">
      <c r="E5" s="23">
        <v>44684</v>
      </c>
      <c r="F5" s="23"/>
      <c r="H5" s="24">
        <v>50000</v>
      </c>
      <c r="I5" s="22" t="s">
        <v>52</v>
      </c>
      <c r="J5" s="22" t="s">
        <v>45</v>
      </c>
    </row>
    <row r="6" spans="1:13" ht="15" customHeight="1" x14ac:dyDescent="0.2">
      <c r="E6" s="23">
        <v>44713</v>
      </c>
      <c r="F6" s="23"/>
      <c r="H6" s="24">
        <v>50000</v>
      </c>
      <c r="I6" s="22" t="s">
        <v>52</v>
      </c>
      <c r="J6" s="22" t="s">
        <v>46</v>
      </c>
    </row>
    <row r="7" spans="1:13" ht="15" customHeight="1" x14ac:dyDescent="0.2">
      <c r="E7" s="23">
        <v>44778</v>
      </c>
      <c r="F7" s="23"/>
      <c r="H7" s="24">
        <v>25000</v>
      </c>
      <c r="I7" s="22" t="s">
        <v>18</v>
      </c>
      <c r="J7" s="22" t="s">
        <v>45</v>
      </c>
    </row>
    <row r="8" spans="1:13" ht="15" customHeight="1" x14ac:dyDescent="0.2">
      <c r="E8" s="23">
        <v>44808</v>
      </c>
      <c r="F8" s="23"/>
      <c r="G8" s="26"/>
      <c r="H8" s="24">
        <v>25000</v>
      </c>
      <c r="I8" s="22" t="s">
        <v>18</v>
      </c>
      <c r="J8" s="22" t="s">
        <v>46</v>
      </c>
    </row>
    <row r="9" spans="1:13" ht="15" customHeight="1" x14ac:dyDescent="0.2">
      <c r="E9" s="23">
        <v>44855</v>
      </c>
      <c r="F9" s="23"/>
      <c r="G9" s="26"/>
      <c r="H9" s="24">
        <v>50000</v>
      </c>
      <c r="I9" s="22" t="s">
        <v>18</v>
      </c>
      <c r="J9" s="22" t="s">
        <v>45</v>
      </c>
    </row>
    <row r="10" spans="1:13" ht="15" customHeight="1" x14ac:dyDescent="0.2">
      <c r="E10" s="23">
        <v>44900</v>
      </c>
      <c r="F10" s="23"/>
      <c r="H10" s="24">
        <v>50000</v>
      </c>
      <c r="I10" s="22" t="s">
        <v>52</v>
      </c>
      <c r="J10" s="22" t="s">
        <v>46</v>
      </c>
    </row>
    <row r="11" spans="1:13" s="6" customFormat="1" ht="20.100000000000001" customHeight="1" x14ac:dyDescent="0.2">
      <c r="A11" s="32" t="s">
        <v>1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33"/>
      <c r="M11" s="34"/>
    </row>
    <row r="12" spans="1:13" x14ac:dyDescent="0.2">
      <c r="F12" s="23"/>
      <c r="H12" s="24"/>
    </row>
    <row r="13" spans="1:13" s="23" customFormat="1" x14ac:dyDescent="0.2">
      <c r="D13" s="22"/>
      <c r="F13" s="22"/>
      <c r="H13" s="24"/>
      <c r="I13" s="22"/>
      <c r="J13" s="22"/>
    </row>
    <row r="14" spans="1:13" s="23" customFormat="1" x14ac:dyDescent="0.2">
      <c r="A14" s="22"/>
      <c r="B14" s="25"/>
      <c r="C14" s="25"/>
      <c r="D14" s="22"/>
      <c r="F14" s="22"/>
      <c r="G14" s="22"/>
      <c r="H14" s="24"/>
      <c r="I14" s="22"/>
      <c r="J14" s="22"/>
    </row>
    <row r="15" spans="1:13" s="23" customFormat="1" x14ac:dyDescent="0.2">
      <c r="A15" s="22"/>
      <c r="B15" s="22"/>
      <c r="C15" s="22"/>
      <c r="D15" s="22"/>
      <c r="F15" s="22"/>
      <c r="G15" s="22"/>
      <c r="H15" s="24"/>
      <c r="I15" s="22"/>
      <c r="J15" s="22"/>
    </row>
    <row r="16" spans="1:13" x14ac:dyDescent="0.2">
      <c r="H16" s="24"/>
    </row>
    <row r="17" spans="1:10" s="23" customFormat="1" x14ac:dyDescent="0.2">
      <c r="A17" s="22"/>
      <c r="B17" s="22"/>
      <c r="C17" s="22"/>
      <c r="D17" s="22"/>
      <c r="F17" s="22"/>
      <c r="G17" s="22"/>
      <c r="H17" s="24"/>
      <c r="I17" s="22"/>
      <c r="J17" s="22"/>
    </row>
    <row r="18" spans="1:10" s="23" customFormat="1" x14ac:dyDescent="0.2">
      <c r="A18" s="22"/>
      <c r="B18" s="22"/>
      <c r="C18" s="22"/>
      <c r="D18" s="22"/>
      <c r="F18" s="22"/>
      <c r="G18" s="22"/>
      <c r="H18" s="24"/>
      <c r="I18" s="22"/>
      <c r="J18" s="22"/>
    </row>
    <row r="19" spans="1:10" s="23" customFormat="1" x14ac:dyDescent="0.2">
      <c r="A19" s="22"/>
      <c r="B19" s="22"/>
      <c r="C19" s="22"/>
      <c r="D19" s="22"/>
      <c r="F19" s="22"/>
      <c r="G19" s="22"/>
      <c r="H19" s="24"/>
      <c r="I19" s="22"/>
      <c r="J19" s="22"/>
    </row>
    <row r="20" spans="1:10" s="23" customFormat="1" x14ac:dyDescent="0.2">
      <c r="A20" s="22"/>
      <c r="B20" s="22"/>
      <c r="C20" s="22"/>
      <c r="D20" s="22"/>
      <c r="F20" s="22"/>
      <c r="G20" s="22"/>
      <c r="H20" s="24"/>
      <c r="I20" s="22"/>
      <c r="J20" s="22"/>
    </row>
    <row r="21" spans="1:10" s="23" customFormat="1" x14ac:dyDescent="0.2">
      <c r="A21" s="22"/>
      <c r="B21" s="22"/>
      <c r="C21" s="22"/>
      <c r="D21" s="22"/>
      <c r="F21" s="22"/>
      <c r="G21" s="22"/>
      <c r="H21" s="24"/>
      <c r="I21" s="22"/>
      <c r="J21" s="22"/>
    </row>
    <row r="22" spans="1:10" s="23" customFormat="1" x14ac:dyDescent="0.2">
      <c r="A22" s="22"/>
      <c r="B22" s="22"/>
      <c r="C22" s="22"/>
      <c r="D22" s="22"/>
      <c r="F22" s="22"/>
      <c r="G22" s="22"/>
      <c r="H22" s="24"/>
      <c r="I22" s="22"/>
      <c r="J22" s="22"/>
    </row>
    <row r="23" spans="1:10" s="23" customFormat="1" x14ac:dyDescent="0.2">
      <c r="A23" s="22"/>
      <c r="B23" s="22"/>
      <c r="C23" s="22"/>
      <c r="D23" s="22"/>
      <c r="F23" s="22"/>
      <c r="G23" s="22"/>
      <c r="H23" s="24"/>
      <c r="I23" s="22"/>
      <c r="J23" s="22"/>
    </row>
    <row r="24" spans="1:10" s="23" customFormat="1" x14ac:dyDescent="0.2">
      <c r="A24" s="22"/>
      <c r="B24" s="22"/>
      <c r="C24" s="22"/>
      <c r="D24" s="22"/>
      <c r="F24" s="22"/>
      <c r="G24" s="22"/>
      <c r="H24" s="24"/>
      <c r="I24" s="22"/>
      <c r="J24" s="22"/>
    </row>
    <row r="25" spans="1:10" s="23" customFormat="1" x14ac:dyDescent="0.2">
      <c r="A25" s="22"/>
      <c r="B25" s="22"/>
      <c r="C25" s="22"/>
      <c r="D25" s="22"/>
      <c r="F25" s="22"/>
      <c r="G25" s="22"/>
      <c r="H25" s="24"/>
      <c r="I25" s="22"/>
      <c r="J25" s="22"/>
    </row>
    <row r="26" spans="1:10" s="23" customFormat="1" x14ac:dyDescent="0.2">
      <c r="A26" s="22"/>
      <c r="B26" s="22"/>
      <c r="C26" s="22"/>
      <c r="D26" s="22"/>
      <c r="F26" s="22"/>
      <c r="G26" s="22"/>
      <c r="H26" s="24"/>
      <c r="I26" s="22"/>
      <c r="J26" s="22"/>
    </row>
    <row r="27" spans="1:10" s="23" customFormat="1" x14ac:dyDescent="0.2">
      <c r="A27" s="22"/>
      <c r="B27" s="22"/>
      <c r="C27" s="22"/>
      <c r="D27" s="22"/>
      <c r="F27" s="22"/>
      <c r="G27" s="22"/>
      <c r="H27" s="24"/>
      <c r="I27" s="22"/>
      <c r="J27" s="22"/>
    </row>
    <row r="28" spans="1:10" s="23" customFormat="1" x14ac:dyDescent="0.2">
      <c r="A28" s="22"/>
      <c r="B28" s="22"/>
      <c r="C28" s="22"/>
      <c r="D28" s="22"/>
      <c r="F28" s="22"/>
      <c r="G28" s="22"/>
      <c r="H28" s="24"/>
      <c r="I28" s="22"/>
      <c r="J28" s="22"/>
    </row>
    <row r="29" spans="1:10" s="23" customFormat="1" x14ac:dyDescent="0.2">
      <c r="A29" s="22"/>
      <c r="B29" s="22"/>
      <c r="C29" s="22"/>
      <c r="D29" s="22"/>
      <c r="F29" s="22"/>
      <c r="G29" s="26"/>
      <c r="H29" s="24"/>
      <c r="I29" s="22"/>
      <c r="J29" s="22"/>
    </row>
    <row r="30" spans="1:10" s="23" customFormat="1" x14ac:dyDescent="0.2">
      <c r="A30" s="22"/>
      <c r="B30" s="22"/>
      <c r="C30" s="22"/>
      <c r="D30" s="22"/>
      <c r="F30" s="22"/>
      <c r="G30" s="26"/>
      <c r="H30" s="24"/>
      <c r="I30" s="22"/>
      <c r="J30" s="22"/>
    </row>
    <row r="31" spans="1:10" x14ac:dyDescent="0.2">
      <c r="H31" s="24"/>
    </row>
    <row r="32" spans="1:10" x14ac:dyDescent="0.2">
      <c r="H32" s="24"/>
    </row>
    <row r="33" spans="8:8" x14ac:dyDescent="0.2">
      <c r="H33" s="24"/>
    </row>
    <row r="34" spans="8:8" x14ac:dyDescent="0.2">
      <c r="H34" s="24"/>
    </row>
    <row r="35" spans="8:8" x14ac:dyDescent="0.2">
      <c r="H35" s="24"/>
    </row>
    <row r="36" spans="8:8" x14ac:dyDescent="0.2">
      <c r="H36" s="24"/>
    </row>
    <row r="37" spans="8:8" x14ac:dyDescent="0.2">
      <c r="H37" s="24"/>
    </row>
    <row r="38" spans="8:8" x14ac:dyDescent="0.2">
      <c r="H38" s="24"/>
    </row>
    <row r="39" spans="8:8" x14ac:dyDescent="0.2">
      <c r="H39" s="24"/>
    </row>
    <row r="40" spans="8:8" x14ac:dyDescent="0.2">
      <c r="H40" s="24"/>
    </row>
    <row r="41" spans="8:8" x14ac:dyDescent="0.2">
      <c r="H41" s="24"/>
    </row>
    <row r="42" spans="8:8" x14ac:dyDescent="0.2">
      <c r="H42" s="24"/>
    </row>
    <row r="43" spans="8:8" x14ac:dyDescent="0.2">
      <c r="H43" s="24"/>
    </row>
    <row r="44" spans="8:8" x14ac:dyDescent="0.2">
      <c r="H44" s="24"/>
    </row>
    <row r="45" spans="8:8" x14ac:dyDescent="0.2">
      <c r="H45" s="24"/>
    </row>
    <row r="46" spans="8:8" x14ac:dyDescent="0.2">
      <c r="H46" s="24"/>
    </row>
    <row r="68" spans="1:10" s="23" customFormat="1" x14ac:dyDescent="0.2">
      <c r="A68" s="22"/>
      <c r="B68" s="22"/>
      <c r="C68" s="22"/>
      <c r="D68" s="22"/>
      <c r="F68" s="22"/>
      <c r="G68" s="26"/>
      <c r="I68" s="22"/>
      <c r="J68" s="22"/>
    </row>
    <row r="69" spans="1:10" s="23" customFormat="1" x14ac:dyDescent="0.2">
      <c r="A69" s="22"/>
      <c r="B69" s="22"/>
      <c r="C69" s="22"/>
      <c r="D69" s="22"/>
      <c r="F69" s="22"/>
      <c r="G69" s="26"/>
      <c r="I69" s="22"/>
      <c r="J69" s="22"/>
    </row>
    <row r="70" spans="1:10" s="23" customFormat="1" x14ac:dyDescent="0.2">
      <c r="A70" s="22"/>
      <c r="B70" s="22"/>
      <c r="C70" s="22"/>
      <c r="D70" s="22"/>
      <c r="F70" s="22"/>
      <c r="G70" s="22"/>
      <c r="I70" s="22"/>
      <c r="J70" s="22"/>
    </row>
    <row r="71" spans="1:10" s="23" customFormat="1" x14ac:dyDescent="0.2">
      <c r="A71" s="22"/>
      <c r="B71" s="22"/>
      <c r="C71" s="22"/>
      <c r="D71" s="22"/>
      <c r="F71" s="22"/>
      <c r="G71" s="22"/>
      <c r="I71" s="22"/>
      <c r="J71" s="22"/>
    </row>
    <row r="72" spans="1:10" s="23" customFormat="1" x14ac:dyDescent="0.2">
      <c r="A72" s="22"/>
      <c r="B72" s="22"/>
      <c r="C72" s="22"/>
      <c r="D72" s="22"/>
      <c r="F72" s="22"/>
      <c r="G72" s="22"/>
      <c r="I72" s="22"/>
      <c r="J72" s="22"/>
    </row>
    <row r="73" spans="1:10" s="23" customFormat="1" x14ac:dyDescent="0.2">
      <c r="A73" s="22"/>
      <c r="B73" s="22"/>
      <c r="C73" s="22"/>
      <c r="D73" s="22"/>
      <c r="F73" s="22"/>
      <c r="G73" s="22"/>
      <c r="I73" s="22"/>
      <c r="J73" s="22"/>
    </row>
    <row r="74" spans="1:10" s="23" customFormat="1" x14ac:dyDescent="0.2">
      <c r="A74" s="22"/>
      <c r="B74" s="22"/>
      <c r="C74" s="22"/>
      <c r="D74" s="22"/>
      <c r="F74" s="22"/>
      <c r="G74" s="22"/>
      <c r="I74" s="22"/>
      <c r="J74" s="22"/>
    </row>
    <row r="75" spans="1:10" s="23" customFormat="1" x14ac:dyDescent="0.2">
      <c r="A75" s="22"/>
      <c r="B75" s="22"/>
      <c r="C75" s="22"/>
      <c r="D75" s="22"/>
      <c r="F75" s="22"/>
      <c r="G75" s="22"/>
      <c r="I75" s="22"/>
      <c r="J75" s="22"/>
    </row>
    <row r="76" spans="1:10" s="23" customFormat="1" x14ac:dyDescent="0.2">
      <c r="A76" s="22"/>
      <c r="B76" s="22"/>
      <c r="C76" s="22"/>
      <c r="D76" s="22"/>
      <c r="F76" s="22"/>
      <c r="G76" s="26"/>
      <c r="I76" s="22"/>
      <c r="J76" s="22"/>
    </row>
    <row r="77" spans="1:10" s="23" customFormat="1" x14ac:dyDescent="0.2">
      <c r="A77" s="22"/>
      <c r="B77" s="22"/>
      <c r="C77" s="22"/>
      <c r="D77" s="22"/>
      <c r="F77" s="22"/>
      <c r="G77" s="26"/>
      <c r="I77" s="22"/>
      <c r="J77" s="22"/>
    </row>
    <row r="78" spans="1:10" s="23" customFormat="1" x14ac:dyDescent="0.2">
      <c r="A78" s="22"/>
      <c r="B78" s="22"/>
      <c r="C78" s="22"/>
      <c r="D78" s="22"/>
      <c r="F78" s="22"/>
      <c r="G78" s="22"/>
      <c r="I78" s="22"/>
      <c r="J78" s="22"/>
    </row>
    <row r="79" spans="1:10" s="23" customFormat="1" x14ac:dyDescent="0.2">
      <c r="A79" s="22"/>
      <c r="B79" s="22"/>
      <c r="C79" s="22"/>
      <c r="D79" s="22"/>
      <c r="F79" s="22"/>
      <c r="G79" s="22"/>
      <c r="I79" s="22"/>
      <c r="J79" s="22"/>
    </row>
    <row r="80" spans="1:10" s="23" customFormat="1" x14ac:dyDescent="0.2">
      <c r="A80" s="22"/>
      <c r="B80" s="22"/>
      <c r="C80" s="22"/>
      <c r="D80" s="22"/>
      <c r="F80" s="22"/>
      <c r="G80" s="22"/>
      <c r="I80" s="22"/>
      <c r="J80" s="22"/>
    </row>
    <row r="103" spans="1:10" x14ac:dyDescent="0.2">
      <c r="G103" s="26"/>
    </row>
    <row r="104" spans="1:10" x14ac:dyDescent="0.2">
      <c r="G104" s="26"/>
    </row>
    <row r="105" spans="1:10" s="23" customFormat="1" x14ac:dyDescent="0.2">
      <c r="A105" s="22"/>
      <c r="B105" s="22"/>
      <c r="C105" s="22"/>
      <c r="D105" s="22"/>
      <c r="F105" s="22"/>
      <c r="G105" s="26"/>
      <c r="I105" s="22"/>
      <c r="J105" s="22"/>
    </row>
    <row r="106" spans="1:10" s="23" customFormat="1" x14ac:dyDescent="0.2">
      <c r="A106" s="22"/>
      <c r="B106" s="22"/>
      <c r="C106" s="22"/>
      <c r="D106" s="22"/>
      <c r="F106" s="22"/>
      <c r="G106" s="26"/>
      <c r="I106" s="22"/>
      <c r="J106" s="22"/>
    </row>
    <row r="116" spans="1:10" s="23" customFormat="1" x14ac:dyDescent="0.2">
      <c r="A116" s="22"/>
      <c r="B116" s="22"/>
      <c r="C116" s="22"/>
      <c r="D116" s="22"/>
      <c r="F116" s="22"/>
      <c r="G116" s="26"/>
      <c r="I116" s="22"/>
      <c r="J116" s="22"/>
    </row>
    <row r="117" spans="1:10" s="23" customFormat="1" x14ac:dyDescent="0.2">
      <c r="A117" s="22"/>
      <c r="B117" s="22"/>
      <c r="C117" s="22"/>
      <c r="D117" s="22"/>
      <c r="F117" s="22"/>
      <c r="G117" s="26"/>
      <c r="I117" s="22"/>
      <c r="J117" s="22"/>
    </row>
  </sheetData>
  <phoneticPr fontId="8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833A76-6D05-4F79-87B8-917E2D7B2367}">
          <x14:formula1>
            <xm:f>Lists!$B$2:$B$4</xm:f>
          </x14:formula1>
          <xm:sqref>I2:I10</xm:sqref>
        </x14:dataValidation>
        <x14:dataValidation type="list" allowBlank="1" showInputMessage="1" showErrorMessage="1" xr:uid="{8629B417-B0B2-4B78-B972-C77D836AE69C}">
          <x14:formula1>
            <xm:f>Lists!$A$2:$A$3</xm:f>
          </x14:formula1>
          <xm:sqref>J2:J10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20FA-0753-44AC-ABCF-4DB52E5FF261}">
  <dimension ref="A1:B4"/>
  <sheetViews>
    <sheetView zoomScale="120" zoomScaleNormal="120" workbookViewId="0">
      <selection activeCell="B12" sqref="B12"/>
    </sheetView>
  </sheetViews>
  <sheetFormatPr defaultRowHeight="15" x14ac:dyDescent="0.25"/>
  <cols>
    <col min="1" max="1" width="20.7109375" style="5" customWidth="1"/>
    <col min="2" max="2" width="21.7109375" style="5" customWidth="1"/>
    <col min="3" max="16384" width="9.140625" style="5"/>
  </cols>
  <sheetData>
    <row r="1" spans="1:2" x14ac:dyDescent="0.25">
      <c r="A1" s="7" t="s">
        <v>44</v>
      </c>
      <c r="B1" s="7" t="s">
        <v>14</v>
      </c>
    </row>
    <row r="2" spans="1:2" x14ac:dyDescent="0.25">
      <c r="A2" s="20" t="s">
        <v>45</v>
      </c>
      <c r="B2" s="27" t="s">
        <v>49</v>
      </c>
    </row>
    <row r="3" spans="1:2" x14ac:dyDescent="0.25">
      <c r="A3" s="20" t="s">
        <v>46</v>
      </c>
      <c r="B3" s="27" t="s">
        <v>52</v>
      </c>
    </row>
    <row r="4" spans="1:2" x14ac:dyDescent="0.25">
      <c r="B4" s="27" t="s">
        <v>18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68EF-248F-4CC8-BA1B-30BBBF36AD46}">
  <sheetPr>
    <tabColor rgb="FFFFFF00"/>
  </sheetPr>
  <dimension ref="A1:A17"/>
  <sheetViews>
    <sheetView zoomScale="120" zoomScaleNormal="120" workbookViewId="0">
      <selection activeCell="A22" sqref="A22"/>
    </sheetView>
  </sheetViews>
  <sheetFormatPr defaultRowHeight="15" x14ac:dyDescent="0.25"/>
  <cols>
    <col min="1" max="1" width="109.5703125" style="5" customWidth="1"/>
    <col min="2" max="16384" width="9.140625" style="5"/>
  </cols>
  <sheetData>
    <row r="1" spans="1:1" ht="54.75" customHeight="1" x14ac:dyDescent="0.25">
      <c r="A1" s="17" t="s">
        <v>9</v>
      </c>
    </row>
    <row r="2" spans="1:1" x14ac:dyDescent="0.25">
      <c r="A2" s="8" t="s">
        <v>2</v>
      </c>
    </row>
    <row r="3" spans="1:1" x14ac:dyDescent="0.25">
      <c r="A3" s="11" t="s">
        <v>6</v>
      </c>
    </row>
    <row r="4" spans="1:1" x14ac:dyDescent="0.25">
      <c r="A4" s="4" t="s">
        <v>3</v>
      </c>
    </row>
    <row r="5" spans="1:1" x14ac:dyDescent="0.25">
      <c r="A5" s="72" t="s">
        <v>54</v>
      </c>
    </row>
    <row r="6" spans="1:1" x14ac:dyDescent="0.25">
      <c r="A6" s="72" t="s">
        <v>55</v>
      </c>
    </row>
    <row r="8" spans="1:1" x14ac:dyDescent="0.25">
      <c r="A8" s="12" t="s">
        <v>7</v>
      </c>
    </row>
    <row r="9" spans="1:1" x14ac:dyDescent="0.25">
      <c r="A9" s="10" t="s">
        <v>4</v>
      </c>
    </row>
    <row r="10" spans="1:1" x14ac:dyDescent="0.25">
      <c r="A10" s="9" t="s">
        <v>5</v>
      </c>
    </row>
    <row r="12" spans="1:1" x14ac:dyDescent="0.25">
      <c r="A12" s="14" t="s">
        <v>8</v>
      </c>
    </row>
    <row r="13" spans="1:1" x14ac:dyDescent="0.25">
      <c r="A13" s="5" t="s">
        <v>11</v>
      </c>
    </row>
    <row r="14" spans="1:1" x14ac:dyDescent="0.25">
      <c r="A14" s="13" t="s">
        <v>10</v>
      </c>
    </row>
    <row r="16" spans="1:1" x14ac:dyDescent="0.25">
      <c r="A16" s="15" t="s">
        <v>12</v>
      </c>
    </row>
    <row r="17" spans="1:1" ht="30" x14ac:dyDescent="0.25">
      <c r="A17" s="16" t="s">
        <v>13</v>
      </c>
    </row>
  </sheetData>
  <hyperlinks>
    <hyperlink ref="A14" r:id="rId1" xr:uid="{5D218885-9269-4CC4-8F67-0754693C1861}"/>
    <hyperlink ref="A1" r:id="rId2" xr:uid="{E54610A2-F9B2-44BD-AC51-E6119D894BB8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Calculations</vt:lpstr>
      <vt:lpstr>Job Log</vt:lpstr>
      <vt:lpstr>Lists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A. Bradt</dc:creator>
  <cp:lastModifiedBy>Keith Bradt</cp:lastModifiedBy>
  <cp:lastPrinted>2017-12-18T13:28:09Z</cp:lastPrinted>
  <dcterms:created xsi:type="dcterms:W3CDTF">2016-07-27T13:23:38Z</dcterms:created>
  <dcterms:modified xsi:type="dcterms:W3CDTF">2022-01-17T22:08:32Z</dcterms:modified>
</cp:coreProperties>
</file>