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netorgft6582334-my.sharepoint.com/personal/director_unitedwaymta_org/Documents/Community Impact/2026/Completed Applications/Douglass/"/>
    </mc:Choice>
  </mc:AlternateContent>
  <xr:revisionPtr revIDLastSave="0" documentId="8_{F6A7AA4B-D342-4808-A1C5-57F57DAF35B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Organization Budget" sheetId="7" r:id="rId1"/>
    <sheet name="DCS Food Pantry" sheetId="9" r:id="rId2"/>
    <sheet name="CASA" sheetId="2" r:id="rId3"/>
    <sheet name="KIM" sheetId="3" r:id="rId4"/>
  </sheets>
  <externalReferences>
    <externalReference r:id="rId5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3" i="3" l="1"/>
  <c r="B71" i="3"/>
  <c r="B67" i="3"/>
  <c r="B66" i="3"/>
  <c r="B64" i="3"/>
  <c r="B77" i="2"/>
  <c r="B74" i="2"/>
  <c r="B71" i="2"/>
  <c r="B67" i="2"/>
  <c r="B66" i="2"/>
  <c r="B64" i="2"/>
  <c r="B56" i="2"/>
  <c r="F13" i="3"/>
  <c r="B40" i="2"/>
  <c r="B19" i="2"/>
  <c r="F13" i="2"/>
  <c r="B19" i="9"/>
  <c r="B76" i="9"/>
  <c r="B74" i="9"/>
  <c r="B68" i="9"/>
  <c r="B15" i="9"/>
  <c r="B75" i="7"/>
  <c r="B73" i="7"/>
  <c r="B70" i="7"/>
  <c r="B77" i="7"/>
  <c r="B76" i="7"/>
  <c r="B74" i="7"/>
  <c r="B69" i="7"/>
  <c r="B67" i="7"/>
  <c r="B68" i="7"/>
  <c r="B60" i="7"/>
  <c r="B59" i="7"/>
  <c r="B58" i="7"/>
  <c r="B13" i="7"/>
  <c r="B25" i="7"/>
  <c r="B18" i="7"/>
  <c r="B15" i="7"/>
  <c r="F12" i="3"/>
  <c r="F12" i="9"/>
  <c r="F13" i="9" s="1"/>
  <c r="F12" i="2"/>
  <c r="D40" i="2"/>
  <c r="C40" i="2"/>
  <c r="B66" i="7"/>
  <c r="B65" i="7"/>
  <c r="B64" i="7"/>
  <c r="B63" i="7"/>
  <c r="B62" i="7"/>
  <c r="B36" i="7"/>
  <c r="B35" i="7"/>
  <c r="B34" i="7"/>
  <c r="B33" i="7"/>
  <c r="B31" i="7"/>
  <c r="B28" i="7"/>
  <c r="B26" i="7"/>
  <c r="B16" i="7"/>
  <c r="B12" i="7"/>
  <c r="D36" i="7"/>
  <c r="D35" i="7"/>
  <c r="D34" i="7"/>
  <c r="D33" i="7"/>
  <c r="D31" i="7"/>
  <c r="D30" i="7"/>
  <c r="D28" i="7"/>
  <c r="D27" i="7"/>
  <c r="D26" i="7"/>
  <c r="D24" i="7"/>
  <c r="D23" i="7"/>
  <c r="D22" i="7"/>
  <c r="D16" i="7"/>
  <c r="D12" i="7"/>
  <c r="C36" i="7"/>
  <c r="C35" i="7"/>
  <c r="C34" i="7"/>
  <c r="C33" i="7"/>
  <c r="C31" i="7"/>
  <c r="C30" i="7"/>
  <c r="C28" i="7"/>
  <c r="C27" i="7"/>
  <c r="C26" i="7"/>
  <c r="C24" i="7"/>
  <c r="C23" i="7"/>
  <c r="C22" i="7"/>
  <c r="C16" i="7"/>
  <c r="C12" i="7"/>
  <c r="D66" i="7"/>
  <c r="D65" i="7"/>
  <c r="D64" i="7"/>
  <c r="D63" i="7"/>
  <c r="D62" i="7"/>
  <c r="D84" i="7" s="1"/>
  <c r="C66" i="7"/>
  <c r="C65" i="7"/>
  <c r="C64" i="7"/>
  <c r="C63" i="7"/>
  <c r="C62" i="7"/>
  <c r="C84" i="7" l="1"/>
  <c r="B84" i="7"/>
  <c r="D82" i="9" l="1"/>
  <c r="C82" i="9"/>
  <c r="B82" i="9"/>
  <c r="D40" i="9"/>
  <c r="C40" i="9"/>
  <c r="B40" i="9"/>
  <c r="D87" i="9" l="1"/>
  <c r="C87" i="9"/>
  <c r="B87" i="9"/>
  <c r="D38" i="7" l="1"/>
  <c r="B38" i="7"/>
  <c r="C38" i="7"/>
  <c r="C89" i="7" s="1"/>
  <c r="B89" i="7" l="1"/>
  <c r="D89" i="7"/>
  <c r="D81" i="3" l="1"/>
  <c r="C81" i="3"/>
  <c r="B81" i="3"/>
  <c r="D40" i="3"/>
  <c r="C40" i="3"/>
  <c r="C86" i="3" s="1"/>
  <c r="B40" i="3"/>
  <c r="D81" i="2"/>
  <c r="C81" i="2"/>
  <c r="B81" i="2"/>
  <c r="D86" i="3" l="1"/>
  <c r="D86" i="2"/>
  <c r="C86" i="2"/>
  <c r="B86" i="3"/>
  <c r="B86" i="2"/>
</calcChain>
</file>

<file path=xl/sharedStrings.xml><?xml version="1.0" encoding="utf-8"?>
<sst xmlns="http://schemas.openxmlformats.org/spreadsheetml/2006/main" count="325" uniqueCount="90">
  <si>
    <t>ORGANIZATION BUDGET</t>
  </si>
  <si>
    <t>This form is to be filled out reflecting the revenue and expenses of the entire organization.</t>
  </si>
  <si>
    <t>AGENCY NAME:</t>
  </si>
  <si>
    <t>Douglass Community Services, Inc.</t>
  </si>
  <si>
    <t>REVENUE</t>
  </si>
  <si>
    <t>Fiscal Last</t>
  </si>
  <si>
    <t>Fiscal This</t>
  </si>
  <si>
    <t>Fiscal Next</t>
  </si>
  <si>
    <t>Year Actual</t>
  </si>
  <si>
    <t>Year Budgeted</t>
  </si>
  <si>
    <t>Year Proposed</t>
  </si>
  <si>
    <t>Allocation from this United Way</t>
  </si>
  <si>
    <t>Allocated by Other United Fund LA.</t>
  </si>
  <si>
    <t>Other Funders (Shared below by segment)</t>
  </si>
  <si>
    <t>*Individuals</t>
  </si>
  <si>
    <t>*Corporate/Company</t>
  </si>
  <si>
    <t>*Foundations</t>
  </si>
  <si>
    <t>*Legacies &amp; Bequests (Unrestricted)</t>
  </si>
  <si>
    <t>*Government</t>
  </si>
  <si>
    <t>Special Fundraising Events (Listed by Event)</t>
  </si>
  <si>
    <t>DCS Thrift Store</t>
  </si>
  <si>
    <t>Capital Campaign</t>
  </si>
  <si>
    <t>* Sr Expo</t>
  </si>
  <si>
    <t>Scholarship Fund</t>
  </si>
  <si>
    <t xml:space="preserve">Food Pantry </t>
  </si>
  <si>
    <t>SNAP Funds</t>
  </si>
  <si>
    <t>Contributed by Associated Organizations</t>
  </si>
  <si>
    <t>Membership Dues</t>
  </si>
  <si>
    <t>Program Services Fees-Extended Day Head Start</t>
  </si>
  <si>
    <t>Sales of Materials</t>
  </si>
  <si>
    <t>Investment Income</t>
  </si>
  <si>
    <t>Miscellaneous Revenue</t>
  </si>
  <si>
    <t>Other (please specify):</t>
  </si>
  <si>
    <t>InKind Donations</t>
  </si>
  <si>
    <t>*</t>
  </si>
  <si>
    <t xml:space="preserve"> TOTAL REVENUE</t>
  </si>
  <si>
    <t>EXPENSES</t>
  </si>
  <si>
    <t>Salaries (Listed below individually)</t>
  </si>
  <si>
    <t>****Program/Project Directors(5)</t>
  </si>
  <si>
    <t>****Asst. Directors/Managers(5)</t>
  </si>
  <si>
    <t>****Center Managers/Supervisors(12)</t>
  </si>
  <si>
    <t>****Support Staff 28-Head Start/Early Head Starts (95)</t>
  </si>
  <si>
    <t>Employee Benefits</t>
  </si>
  <si>
    <t>Payroll Taxes, etc.</t>
  </si>
  <si>
    <t>Professional Fees</t>
  </si>
  <si>
    <t>Supplies</t>
  </si>
  <si>
    <t>Telephone</t>
  </si>
  <si>
    <t>Postage &amp; Shipping</t>
  </si>
  <si>
    <t>Occupancy</t>
  </si>
  <si>
    <t>Rental &amp; Maintenance of Equipment</t>
  </si>
  <si>
    <t>Printing &amp; Publications</t>
  </si>
  <si>
    <t>Travel</t>
  </si>
  <si>
    <t>Conferences/Conventions &amp; Meetings, Staff Development</t>
  </si>
  <si>
    <t>Specific Assistance to Individuals</t>
  </si>
  <si>
    <t>Grants and Awards and Marketing</t>
  </si>
  <si>
    <t>Miscellaneous (includes Capital Campaign)</t>
  </si>
  <si>
    <t>Daycare Contracts</t>
  </si>
  <si>
    <t>Employment Screens and Fingerprinting</t>
  </si>
  <si>
    <t>TOTAL EXPENSES</t>
  </si>
  <si>
    <t>EXCESS (DEFICIT)</t>
  </si>
  <si>
    <t>PROJECT BUDGET</t>
  </si>
  <si>
    <t>This form is to be filled out reflecting the revenue and expenses of ONLY program/project you are requesting dollars to fund. If asking for general operating support, this form is not required.</t>
  </si>
  <si>
    <t>PROGRAM/PROJECT NAME:</t>
  </si>
  <si>
    <t>DCS Support Services-Food Pantry</t>
  </si>
  <si>
    <t>Allocated by Other United Ways</t>
  </si>
  <si>
    <t>*Government--BPW Share &amp; Care</t>
  </si>
  <si>
    <t>***Food Pantry Donations</t>
  </si>
  <si>
    <t>Contributed by Associated Organizations-Food Bank</t>
  </si>
  <si>
    <t>Program Services Fees</t>
  </si>
  <si>
    <t>***Thrift Store Donations (Estimate)</t>
  </si>
  <si>
    <t>****Program Director</t>
  </si>
  <si>
    <t>****Food Pantry Mgr</t>
  </si>
  <si>
    <t>Food Pantry</t>
  </si>
  <si>
    <t>Conferences/Conventions &amp; Meetings</t>
  </si>
  <si>
    <t>Miscellaneous-Fundraising</t>
  </si>
  <si>
    <t>Staff Development</t>
  </si>
  <si>
    <t>CASA</t>
  </si>
  <si>
    <t>***Volunteer Hours</t>
  </si>
  <si>
    <t>***CASA Program Director</t>
  </si>
  <si>
    <t>***COO Partial (2025)/ Casa Volunteer Coordinator (2026)</t>
  </si>
  <si>
    <t>Volunteer Expenses</t>
  </si>
  <si>
    <t>Equipment</t>
  </si>
  <si>
    <t>Miscellaneous--Fundraising</t>
  </si>
  <si>
    <t>Kids In Motion - Hannibal</t>
  </si>
  <si>
    <t>****Misc</t>
  </si>
  <si>
    <t>Program Admin Fees</t>
  </si>
  <si>
    <t>****Summer Supervisors</t>
  </si>
  <si>
    <t>Youth Incentive/Program Expenses</t>
  </si>
  <si>
    <t xml:space="preserve">Grants and Awards </t>
  </si>
  <si>
    <t>Miscellaneous--Marketing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</si>
</sst>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10" x14ac:knownFonts="1">
    <font>
      <sz val="10"/>
      <name val="MS Sans Serif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0"/>
      <name val="Times New Roman"/>
      <family val="1"/>
    </font>
    <font>
      <sz val="10"/>
      <name val="MS Sans Serif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4" fontId="1" fillId="0" borderId="15" xfId="0" applyNumberFormat="1" applyFont="1" applyBorder="1" applyAlignment="1">
      <alignment horizontal="center"/>
    </xf>
    <xf numFmtId="44" fontId="1" fillId="0" borderId="16" xfId="0" applyNumberFormat="1" applyFont="1" applyBorder="1" applyAlignment="1">
      <alignment horizontal="center"/>
    </xf>
    <xf numFmtId="44" fontId="1" fillId="0" borderId="17" xfId="0" applyNumberFormat="1" applyFont="1" applyBorder="1" applyAlignment="1">
      <alignment horizontal="center"/>
    </xf>
    <xf numFmtId="44" fontId="1" fillId="0" borderId="18" xfId="0" applyNumberFormat="1" applyFont="1" applyBorder="1" applyAlignment="1">
      <alignment horizontal="center"/>
    </xf>
    <xf numFmtId="0" fontId="2" fillId="0" borderId="5" xfId="0" applyFont="1" applyBorder="1"/>
    <xf numFmtId="44" fontId="2" fillId="0" borderId="3" xfId="0" applyNumberFormat="1" applyFont="1" applyBorder="1" applyAlignment="1">
      <alignment horizontal="center"/>
    </xf>
    <xf numFmtId="44" fontId="2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left" wrapText="1"/>
    </xf>
    <xf numFmtId="4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4" fontId="8" fillId="0" borderId="15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10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44" fontId="0" fillId="0" borderId="0" xfId="0" applyNumberFormat="1"/>
    <xf numFmtId="44" fontId="0" fillId="0" borderId="0" xfId="0" applyNumberFormat="1" applyAlignment="1">
      <alignment horizontal="center"/>
    </xf>
    <xf numFmtId="44" fontId="1" fillId="0" borderId="0" xfId="0" applyNumberFormat="1" applyFont="1" applyAlignment="1">
      <alignment horizontal="center"/>
    </xf>
    <xf numFmtId="44" fontId="9" fillId="0" borderId="15" xfId="0" applyNumberFormat="1" applyFont="1" applyBorder="1" applyAlignment="1">
      <alignment horizontal="center"/>
    </xf>
    <xf numFmtId="44" fontId="9" fillId="0" borderId="16" xfId="0" applyNumberFormat="1" applyFont="1" applyBorder="1" applyAlignment="1">
      <alignment horizontal="center"/>
    </xf>
    <xf numFmtId="2" fontId="9" fillId="2" borderId="15" xfId="0" applyNumberFormat="1" applyFont="1" applyFill="1" applyBorder="1" applyAlignment="1">
      <alignment horizontal="center"/>
    </xf>
    <xf numFmtId="44" fontId="9" fillId="2" borderId="15" xfId="0" applyNumberFormat="1" applyFont="1" applyFill="1" applyBorder="1" applyAlignment="1">
      <alignment horizontal="center"/>
    </xf>
    <xf numFmtId="44" fontId="9" fillId="2" borderId="15" xfId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Whelan\Documents\UWMT%202023-2024\Organization%20Budget%20with%20Project%20Budgets%202023.xlsx" TargetMode="External"/><Relationship Id="rId1" Type="http://schemas.openxmlformats.org/officeDocument/2006/relationships/externalLinkPath" Target="file:///C:\Users\DanWhelan\Documents\UWMT%202023-2024\Organization%20Budget%20with%20Project%20Budget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tion Budget"/>
      <sheetName val="DCS Food Pantry"/>
      <sheetName val="CASA"/>
      <sheetName val="KIM"/>
    </sheetNames>
    <sheetDataSet>
      <sheetData sheetId="0"/>
      <sheetData sheetId="1">
        <row r="14">
          <cell r="B14"/>
          <cell r="C14"/>
          <cell r="D14"/>
        </row>
        <row r="18">
          <cell r="B18">
            <v>0</v>
          </cell>
          <cell r="C18"/>
          <cell r="D18"/>
        </row>
        <row r="24">
          <cell r="C24"/>
          <cell r="D24"/>
        </row>
        <row r="25">
          <cell r="C25"/>
          <cell r="D25"/>
        </row>
        <row r="26">
          <cell r="C26"/>
          <cell r="D26"/>
        </row>
        <row r="28">
          <cell r="B28">
            <v>0</v>
          </cell>
          <cell r="C28"/>
          <cell r="D28"/>
        </row>
        <row r="29">
          <cell r="C29"/>
          <cell r="D29"/>
        </row>
        <row r="30">
          <cell r="B30">
            <v>0</v>
          </cell>
          <cell r="C30"/>
          <cell r="D30"/>
        </row>
        <row r="32">
          <cell r="C32"/>
          <cell r="D32"/>
        </row>
        <row r="33">
          <cell r="B33"/>
          <cell r="C33"/>
          <cell r="D33"/>
        </row>
        <row r="35">
          <cell r="B35"/>
          <cell r="C35"/>
          <cell r="D35"/>
        </row>
        <row r="36">
          <cell r="B36"/>
          <cell r="C36"/>
          <cell r="D36"/>
        </row>
        <row r="37">
          <cell r="B37"/>
          <cell r="C37"/>
          <cell r="D37"/>
        </row>
        <row r="38">
          <cell r="B38"/>
          <cell r="C38"/>
          <cell r="D38"/>
        </row>
        <row r="59">
          <cell r="B59"/>
          <cell r="C59"/>
          <cell r="D59"/>
        </row>
        <row r="60">
          <cell r="B60"/>
          <cell r="C60"/>
          <cell r="D60"/>
        </row>
        <row r="61">
          <cell r="B61"/>
          <cell r="C61"/>
          <cell r="D61"/>
        </row>
        <row r="62">
          <cell r="B62"/>
          <cell r="C62"/>
          <cell r="D62"/>
        </row>
        <row r="63">
          <cell r="B63"/>
          <cell r="C63"/>
          <cell r="D63"/>
        </row>
      </sheetData>
      <sheetData sheetId="2">
        <row r="14">
          <cell r="B14"/>
          <cell r="C14"/>
          <cell r="D14"/>
        </row>
        <row r="18">
          <cell r="B18"/>
          <cell r="C18"/>
          <cell r="D18"/>
        </row>
        <row r="24">
          <cell r="C24"/>
          <cell r="D24"/>
        </row>
        <row r="25">
          <cell r="C25"/>
          <cell r="D25"/>
        </row>
        <row r="26">
          <cell r="C26"/>
          <cell r="D26"/>
        </row>
        <row r="28">
          <cell r="B28"/>
          <cell r="C28"/>
          <cell r="D28"/>
        </row>
        <row r="29">
          <cell r="C29"/>
          <cell r="D29"/>
        </row>
        <row r="30">
          <cell r="B30"/>
          <cell r="C30"/>
          <cell r="D30"/>
        </row>
        <row r="32">
          <cell r="C32"/>
          <cell r="D32"/>
        </row>
        <row r="33">
          <cell r="B33"/>
          <cell r="C33"/>
          <cell r="D33"/>
        </row>
        <row r="35">
          <cell r="B35"/>
          <cell r="C35"/>
          <cell r="D35"/>
        </row>
        <row r="36">
          <cell r="B36"/>
          <cell r="C36"/>
          <cell r="D36"/>
        </row>
        <row r="37">
          <cell r="B37"/>
          <cell r="C37"/>
          <cell r="D37"/>
        </row>
        <row r="38">
          <cell r="B38"/>
          <cell r="C38"/>
          <cell r="D38"/>
        </row>
        <row r="59">
          <cell r="B59"/>
          <cell r="C59"/>
          <cell r="D59"/>
        </row>
        <row r="60">
          <cell r="B60"/>
          <cell r="C60"/>
          <cell r="D60"/>
        </row>
        <row r="61">
          <cell r="B61"/>
          <cell r="C61"/>
          <cell r="D61"/>
        </row>
        <row r="62">
          <cell r="B62"/>
          <cell r="C62"/>
          <cell r="D62"/>
        </row>
        <row r="63">
          <cell r="B63"/>
          <cell r="C63"/>
          <cell r="D63"/>
        </row>
      </sheetData>
      <sheetData sheetId="3">
        <row r="14">
          <cell r="B14"/>
          <cell r="C14"/>
          <cell r="D14"/>
        </row>
        <row r="18">
          <cell r="B18">
            <v>0</v>
          </cell>
          <cell r="C18"/>
          <cell r="D18"/>
        </row>
        <row r="24">
          <cell r="C24"/>
          <cell r="D24"/>
        </row>
        <row r="25">
          <cell r="C25"/>
          <cell r="D25"/>
        </row>
        <row r="26">
          <cell r="C26"/>
          <cell r="D26"/>
        </row>
        <row r="28">
          <cell r="B28"/>
          <cell r="C28"/>
          <cell r="D28"/>
        </row>
        <row r="29">
          <cell r="C29"/>
          <cell r="D29"/>
        </row>
        <row r="30">
          <cell r="B30">
            <v>0</v>
          </cell>
          <cell r="C30"/>
          <cell r="D30"/>
        </row>
        <row r="32">
          <cell r="C32"/>
          <cell r="D32"/>
        </row>
        <row r="33">
          <cell r="B33"/>
          <cell r="C33"/>
          <cell r="D33"/>
        </row>
        <row r="35">
          <cell r="B35"/>
          <cell r="C35"/>
          <cell r="D35"/>
        </row>
        <row r="36">
          <cell r="B36"/>
          <cell r="C36"/>
          <cell r="D36"/>
        </row>
        <row r="37">
          <cell r="B37"/>
          <cell r="C37"/>
          <cell r="D37"/>
        </row>
        <row r="38">
          <cell r="B38"/>
          <cell r="C38"/>
          <cell r="D38"/>
        </row>
        <row r="59">
          <cell r="B59"/>
          <cell r="C59"/>
          <cell r="D59"/>
        </row>
        <row r="60">
          <cell r="B60"/>
          <cell r="C60"/>
          <cell r="D60"/>
        </row>
        <row r="61">
          <cell r="B61"/>
          <cell r="C61"/>
          <cell r="D61"/>
        </row>
        <row r="62">
          <cell r="B62"/>
          <cell r="C62"/>
          <cell r="D62"/>
        </row>
        <row r="63">
          <cell r="B63"/>
          <cell r="C63"/>
          <cell r="D63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1"/>
  <sheetViews>
    <sheetView topLeftCell="A66" workbookViewId="0">
      <selection activeCell="E85" sqref="E85"/>
    </sheetView>
  </sheetViews>
  <sheetFormatPr defaultRowHeight="12.75" x14ac:dyDescent="0.2"/>
  <cols>
    <col min="1" max="1" width="49.28515625" style="2" bestFit="1" customWidth="1"/>
    <col min="2" max="4" width="16.85546875" style="3" bestFit="1" customWidth="1"/>
    <col min="5" max="5" width="9.140625" style="2"/>
    <col min="6" max="6" width="13.5703125" style="22" bestFit="1" customWidth="1"/>
    <col min="7" max="7" width="13.5703125" bestFit="1" customWidth="1"/>
  </cols>
  <sheetData>
    <row r="1" spans="1:19" ht="16.5" thickBot="1" x14ac:dyDescent="0.3">
      <c r="A1" s="41" t="s">
        <v>0</v>
      </c>
      <c r="B1" s="42"/>
      <c r="C1" s="42"/>
      <c r="D1" s="43"/>
    </row>
    <row r="2" spans="1:19" x14ac:dyDescent="0.2">
      <c r="A2" s="44" t="s">
        <v>1</v>
      </c>
      <c r="B2" s="44"/>
      <c r="C2" s="44"/>
      <c r="D2" s="44"/>
    </row>
    <row r="3" spans="1:19" x14ac:dyDescent="0.2">
      <c r="A3" s="45"/>
      <c r="B3" s="45"/>
      <c r="C3" s="45"/>
      <c r="D3" s="45"/>
    </row>
    <row r="4" spans="1:19" ht="15.75" x14ac:dyDescent="0.25">
      <c r="A4" s="20"/>
      <c r="B4" s="20"/>
      <c r="C4" s="20"/>
      <c r="D4" s="20"/>
      <c r="F4" s="22">
        <v>1</v>
      </c>
    </row>
    <row r="5" spans="1:19" ht="16.5" thickBot="1" x14ac:dyDescent="0.3">
      <c r="A5" s="4" t="s">
        <v>2</v>
      </c>
      <c r="B5" s="46" t="s">
        <v>3</v>
      </c>
      <c r="C5" s="46"/>
      <c r="D5" s="46"/>
    </row>
    <row r="6" spans="1:19" ht="16.5" thickBot="1" x14ac:dyDescent="0.3">
      <c r="A6" s="4"/>
      <c r="B6" s="4"/>
      <c r="C6" s="4"/>
      <c r="D6" s="4"/>
      <c r="F6" s="22">
        <v>2</v>
      </c>
    </row>
    <row r="7" spans="1:19" x14ac:dyDescent="0.2">
      <c r="A7" s="47" t="s">
        <v>4</v>
      </c>
      <c r="B7" s="10" t="s">
        <v>5</v>
      </c>
      <c r="C7" s="6" t="s">
        <v>6</v>
      </c>
      <c r="D7" s="10" t="s">
        <v>7</v>
      </c>
    </row>
    <row r="8" spans="1:19" x14ac:dyDescent="0.2">
      <c r="A8" s="48"/>
      <c r="B8" s="11" t="s">
        <v>8</v>
      </c>
      <c r="C8" s="3" t="s">
        <v>9</v>
      </c>
      <c r="D8" s="11" t="s">
        <v>10</v>
      </c>
      <c r="F8" s="22">
        <v>3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</row>
    <row r="9" spans="1:19" ht="13.5" thickBot="1" x14ac:dyDescent="0.25">
      <c r="A9" s="49"/>
      <c r="B9" s="12">
        <v>2025</v>
      </c>
      <c r="C9" s="7">
        <v>2026</v>
      </c>
      <c r="D9" s="12">
        <v>2027</v>
      </c>
    </row>
    <row r="10" spans="1:19" x14ac:dyDescent="0.2">
      <c r="A10" s="8" t="s">
        <v>11</v>
      </c>
      <c r="B10" s="31">
        <v>42579.66</v>
      </c>
      <c r="C10" s="13">
        <v>50000</v>
      </c>
      <c r="D10" s="13">
        <v>50000</v>
      </c>
    </row>
    <row r="11" spans="1:19" x14ac:dyDescent="0.2">
      <c r="A11" s="8" t="s">
        <v>12</v>
      </c>
      <c r="B11" s="31">
        <v>0</v>
      </c>
      <c r="C11" s="13">
        <v>1500</v>
      </c>
      <c r="D11" s="13">
        <v>1500</v>
      </c>
      <c r="F11" s="22">
        <v>4</v>
      </c>
    </row>
    <row r="12" spans="1:19" x14ac:dyDescent="0.2">
      <c r="A12" s="8" t="s">
        <v>13</v>
      </c>
      <c r="B12" s="31">
        <f>SUM('[1]DCS Food Pantry:KIM'!B14)</f>
        <v>0</v>
      </c>
      <c r="C12" s="13">
        <f>SUM('[1]DCS Food Pantry:KIM'!C14)</f>
        <v>0</v>
      </c>
      <c r="D12" s="13">
        <f>SUM('[1]DCS Food Pantry:KIM'!D14)</f>
        <v>0</v>
      </c>
    </row>
    <row r="13" spans="1:19" x14ac:dyDescent="0.2">
      <c r="A13" s="8" t="s">
        <v>14</v>
      </c>
      <c r="B13" s="31">
        <f>47970.12+200+264.25</f>
        <v>48434.37</v>
      </c>
      <c r="C13" s="13">
        <v>100000</v>
      </c>
      <c r="D13" s="13">
        <v>100000</v>
      </c>
      <c r="F13" s="22">
        <v>5</v>
      </c>
    </row>
    <row r="14" spans="1:19" x14ac:dyDescent="0.2">
      <c r="A14" s="8" t="s">
        <v>15</v>
      </c>
      <c r="B14" s="31">
        <v>440</v>
      </c>
      <c r="C14" s="13">
        <v>80000</v>
      </c>
      <c r="D14" s="13">
        <v>80000</v>
      </c>
    </row>
    <row r="15" spans="1:19" x14ac:dyDescent="0.2">
      <c r="A15" s="8" t="s">
        <v>16</v>
      </c>
      <c r="B15" s="31">
        <f>1011.84+7110.8+49799</f>
        <v>57921.64</v>
      </c>
      <c r="C15" s="13">
        <v>40000</v>
      </c>
      <c r="D15" s="13">
        <v>40000</v>
      </c>
    </row>
    <row r="16" spans="1:19" x14ac:dyDescent="0.2">
      <c r="A16" s="8" t="s">
        <v>17</v>
      </c>
      <c r="B16" s="31">
        <f>SUM('[1]DCS Food Pantry:KIM'!B18)</f>
        <v>0</v>
      </c>
      <c r="C16" s="13">
        <f>SUM('[1]DCS Food Pantry:KIM'!C18)</f>
        <v>0</v>
      </c>
      <c r="D16" s="13">
        <f>SUM('[1]DCS Food Pantry:KIM'!D18)</f>
        <v>0</v>
      </c>
    </row>
    <row r="17" spans="1:7" x14ac:dyDescent="0.2">
      <c r="A17" s="8" t="s">
        <v>18</v>
      </c>
      <c r="B17" s="31">
        <v>8682182.4100000001</v>
      </c>
      <c r="C17" s="13">
        <v>9475942</v>
      </c>
      <c r="D17" s="13">
        <v>9475942</v>
      </c>
      <c r="F17" s="22">
        <v>6</v>
      </c>
    </row>
    <row r="18" spans="1:7" x14ac:dyDescent="0.2">
      <c r="A18" s="8" t="s">
        <v>19</v>
      </c>
      <c r="B18" s="31">
        <f>1902+4198</f>
        <v>6100</v>
      </c>
      <c r="C18" s="13">
        <v>50000</v>
      </c>
      <c r="D18" s="13">
        <v>50000</v>
      </c>
    </row>
    <row r="19" spans="1:7" x14ac:dyDescent="0.2">
      <c r="A19" s="8" t="s">
        <v>20</v>
      </c>
      <c r="B19" s="31">
        <v>16110.51</v>
      </c>
      <c r="C19" s="13">
        <v>30000</v>
      </c>
      <c r="D19" s="13">
        <v>30000</v>
      </c>
    </row>
    <row r="20" spans="1:7" x14ac:dyDescent="0.2">
      <c r="A20" s="8" t="s">
        <v>21</v>
      </c>
      <c r="B20" s="31">
        <v>25198.1</v>
      </c>
      <c r="C20" s="13">
        <v>0</v>
      </c>
      <c r="D20" s="13">
        <v>0</v>
      </c>
    </row>
    <row r="21" spans="1:7" x14ac:dyDescent="0.2">
      <c r="A21" s="8" t="s">
        <v>22</v>
      </c>
      <c r="B21" s="31">
        <v>3035</v>
      </c>
      <c r="C21" s="13">
        <v>0</v>
      </c>
      <c r="D21" s="13">
        <v>0</v>
      </c>
      <c r="F21" s="22">
        <v>7</v>
      </c>
    </row>
    <row r="22" spans="1:7" x14ac:dyDescent="0.2">
      <c r="A22" s="8" t="s">
        <v>23</v>
      </c>
      <c r="B22" s="31">
        <v>20</v>
      </c>
      <c r="C22" s="13">
        <f>SUM('[1]DCS Food Pantry:KIM'!C24)</f>
        <v>0</v>
      </c>
      <c r="D22" s="13">
        <f>SUM('[1]DCS Food Pantry:KIM'!D24)</f>
        <v>0</v>
      </c>
    </row>
    <row r="23" spans="1:7" x14ac:dyDescent="0.2">
      <c r="A23" s="8" t="s">
        <v>24</v>
      </c>
      <c r="B23" s="31">
        <v>36187.24</v>
      </c>
      <c r="C23" s="13">
        <f>SUM('[1]DCS Food Pantry:KIM'!C25)</f>
        <v>0</v>
      </c>
      <c r="D23" s="13">
        <f>SUM('[1]DCS Food Pantry:KIM'!D25)</f>
        <v>0</v>
      </c>
      <c r="G23" s="28"/>
    </row>
    <row r="24" spans="1:7" x14ac:dyDescent="0.2">
      <c r="A24" s="8" t="s">
        <v>25</v>
      </c>
      <c r="B24" s="31">
        <v>924</v>
      </c>
      <c r="C24" s="13">
        <f>SUM('[1]DCS Food Pantry:KIM'!C26)</f>
        <v>0</v>
      </c>
      <c r="D24" s="13">
        <f>SUM('[1]DCS Food Pantry:KIM'!D26)</f>
        <v>0</v>
      </c>
    </row>
    <row r="25" spans="1:7" x14ac:dyDescent="0.2">
      <c r="A25" s="8" t="s">
        <v>26</v>
      </c>
      <c r="B25" s="31">
        <f>21966.7+22067.07</f>
        <v>44033.770000000004</v>
      </c>
      <c r="C25" s="13">
        <v>15000</v>
      </c>
      <c r="D25" s="13">
        <v>15000</v>
      </c>
    </row>
    <row r="26" spans="1:7" x14ac:dyDescent="0.2">
      <c r="A26" s="8" t="s">
        <v>27</v>
      </c>
      <c r="B26" s="31">
        <f>SUM('[1]DCS Food Pantry:KIM'!B28)</f>
        <v>0</v>
      </c>
      <c r="C26" s="13">
        <f>SUM('[1]DCS Food Pantry:KIM'!C28)</f>
        <v>0</v>
      </c>
      <c r="D26" s="13">
        <f>SUM('[1]DCS Food Pantry:KIM'!D28)</f>
        <v>0</v>
      </c>
    </row>
    <row r="27" spans="1:7" x14ac:dyDescent="0.2">
      <c r="A27" s="8" t="s">
        <v>28</v>
      </c>
      <c r="B27" s="31">
        <v>7389</v>
      </c>
      <c r="C27" s="13">
        <f>SUM('[1]DCS Food Pantry:KIM'!C29)</f>
        <v>0</v>
      </c>
      <c r="D27" s="13">
        <f>SUM('[1]DCS Food Pantry:KIM'!D29)</f>
        <v>0</v>
      </c>
    </row>
    <row r="28" spans="1:7" x14ac:dyDescent="0.2">
      <c r="A28" s="8" t="s">
        <v>29</v>
      </c>
      <c r="B28" s="31">
        <f>SUM('[1]DCS Food Pantry:KIM'!B30)</f>
        <v>0</v>
      </c>
      <c r="C28" s="13">
        <f>SUM('[1]DCS Food Pantry:KIM'!C30)</f>
        <v>0</v>
      </c>
      <c r="D28" s="13">
        <f>SUM('[1]DCS Food Pantry:KIM'!D30)</f>
        <v>0</v>
      </c>
    </row>
    <row r="29" spans="1:7" x14ac:dyDescent="0.2">
      <c r="A29" s="8" t="s">
        <v>30</v>
      </c>
      <c r="B29" s="31">
        <v>4924.3</v>
      </c>
      <c r="C29" s="13">
        <v>3000</v>
      </c>
      <c r="D29" s="13">
        <v>3000</v>
      </c>
    </row>
    <row r="30" spans="1:7" x14ac:dyDescent="0.2">
      <c r="A30" s="8" t="s">
        <v>31</v>
      </c>
      <c r="B30" s="31">
        <v>0</v>
      </c>
      <c r="C30" s="13">
        <f>SUM('[1]DCS Food Pantry:KIM'!C32)</f>
        <v>0</v>
      </c>
      <c r="D30" s="13">
        <f>SUM('[1]DCS Food Pantry:KIM'!D32)</f>
        <v>0</v>
      </c>
    </row>
    <row r="31" spans="1:7" x14ac:dyDescent="0.2">
      <c r="A31" s="8" t="s">
        <v>32</v>
      </c>
      <c r="B31" s="31">
        <f>SUM('[1]DCS Food Pantry:KIM'!B33)</f>
        <v>0</v>
      </c>
      <c r="C31" s="13">
        <f>SUM('[1]DCS Food Pantry:KIM'!C33)</f>
        <v>0</v>
      </c>
      <c r="D31" s="13">
        <f>SUM('[1]DCS Food Pantry:KIM'!D33)</f>
        <v>0</v>
      </c>
    </row>
    <row r="32" spans="1:7" x14ac:dyDescent="0.2">
      <c r="A32" s="8" t="s">
        <v>33</v>
      </c>
      <c r="B32" s="31">
        <v>1815954</v>
      </c>
      <c r="C32" s="13">
        <v>1803215</v>
      </c>
      <c r="D32" s="13">
        <v>1803215</v>
      </c>
    </row>
    <row r="33" spans="1:4" x14ac:dyDescent="0.2">
      <c r="A33" s="8" t="s">
        <v>34</v>
      </c>
      <c r="B33" s="31">
        <f>SUM('[1]DCS Food Pantry:KIM'!B35)</f>
        <v>0</v>
      </c>
      <c r="C33" s="13">
        <f>SUM('[1]DCS Food Pantry:KIM'!C35)</f>
        <v>0</v>
      </c>
      <c r="D33" s="13">
        <f>SUM('[1]DCS Food Pantry:KIM'!D35)</f>
        <v>0</v>
      </c>
    </row>
    <row r="34" spans="1:4" x14ac:dyDescent="0.2">
      <c r="A34" s="8" t="s">
        <v>34</v>
      </c>
      <c r="B34" s="13">
        <f>SUM('[1]DCS Food Pantry:KIM'!B36)</f>
        <v>0</v>
      </c>
      <c r="C34" s="13">
        <f>SUM('[1]DCS Food Pantry:KIM'!C36)</f>
        <v>0</v>
      </c>
      <c r="D34" s="13">
        <f>SUM('[1]DCS Food Pantry:KIM'!D36)</f>
        <v>0</v>
      </c>
    </row>
    <row r="35" spans="1:4" x14ac:dyDescent="0.2">
      <c r="A35" s="8" t="s">
        <v>34</v>
      </c>
      <c r="B35" s="13">
        <f>SUM('[1]DCS Food Pantry:KIM'!B37)</f>
        <v>0</v>
      </c>
      <c r="C35" s="13">
        <f>SUM('[1]DCS Food Pantry:KIM'!C37)</f>
        <v>0</v>
      </c>
      <c r="D35" s="13">
        <f>SUM('[1]DCS Food Pantry:KIM'!D37)</f>
        <v>0</v>
      </c>
    </row>
    <row r="36" spans="1:4" x14ac:dyDescent="0.2">
      <c r="A36" s="8" t="s">
        <v>34</v>
      </c>
      <c r="B36" s="13">
        <f>SUM('[1]DCS Food Pantry:KIM'!B38)</f>
        <v>0</v>
      </c>
      <c r="C36" s="13">
        <f>SUM('[1]DCS Food Pantry:KIM'!C38)</f>
        <v>0</v>
      </c>
      <c r="D36" s="13">
        <f>SUM('[1]DCS Food Pantry:KIM'!D38)</f>
        <v>0</v>
      </c>
    </row>
    <row r="37" spans="1:4" ht="13.5" thickBot="1" x14ac:dyDescent="0.25">
      <c r="A37" s="9" t="s">
        <v>34</v>
      </c>
      <c r="B37" s="16"/>
      <c r="C37" s="16"/>
      <c r="D37" s="16"/>
    </row>
    <row r="38" spans="1:4" ht="16.5" thickBot="1" x14ac:dyDescent="0.3">
      <c r="A38" s="17" t="s">
        <v>35</v>
      </c>
      <c r="B38" s="18">
        <f>SUM(B10:B37)</f>
        <v>10791434</v>
      </c>
      <c r="C38" s="19">
        <f>SUM(C10:C37)</f>
        <v>11648657</v>
      </c>
      <c r="D38" s="18">
        <f>SUM(D10:D37)</f>
        <v>11648657</v>
      </c>
    </row>
    <row r="39" spans="1:4" ht="15.75" x14ac:dyDescent="0.25">
      <c r="A39" s="1"/>
      <c r="B39" s="21"/>
      <c r="C39" s="21"/>
      <c r="D39" s="21"/>
    </row>
    <row r="40" spans="1:4" ht="15.75" x14ac:dyDescent="0.25">
      <c r="A40" s="1"/>
      <c r="B40" s="21"/>
      <c r="C40" s="21"/>
      <c r="D40" s="21"/>
    </row>
    <row r="41" spans="1:4" ht="15.75" x14ac:dyDescent="0.25">
      <c r="A41" s="1"/>
      <c r="B41" s="21"/>
      <c r="C41" s="21"/>
      <c r="D41" s="21"/>
    </row>
    <row r="42" spans="1:4" ht="15.75" x14ac:dyDescent="0.25">
      <c r="A42" s="1"/>
      <c r="B42" s="21"/>
      <c r="C42" s="21"/>
      <c r="D42" s="21"/>
    </row>
    <row r="43" spans="1:4" ht="15.75" x14ac:dyDescent="0.25">
      <c r="A43" s="1"/>
      <c r="B43" s="21"/>
      <c r="C43" s="21"/>
      <c r="D43" s="21"/>
    </row>
    <row r="44" spans="1:4" ht="15.75" x14ac:dyDescent="0.25">
      <c r="A44" s="1"/>
      <c r="B44" s="21"/>
      <c r="C44" s="21"/>
      <c r="D44" s="21"/>
    </row>
    <row r="45" spans="1:4" ht="15.75" x14ac:dyDescent="0.25">
      <c r="A45" s="1"/>
      <c r="B45" s="21"/>
      <c r="C45" s="21"/>
      <c r="D45" s="21"/>
    </row>
    <row r="46" spans="1:4" ht="15.75" x14ac:dyDescent="0.25">
      <c r="A46" s="1"/>
      <c r="B46" s="21"/>
      <c r="C46" s="21"/>
      <c r="D46" s="21"/>
    </row>
    <row r="47" spans="1:4" ht="15.75" x14ac:dyDescent="0.25">
      <c r="A47" s="1"/>
      <c r="B47" s="21"/>
      <c r="C47" s="21"/>
      <c r="D47" s="21"/>
    </row>
    <row r="48" spans="1:4" ht="15.75" x14ac:dyDescent="0.25">
      <c r="A48" s="1"/>
      <c r="B48" s="21"/>
      <c r="C48" s="21"/>
      <c r="D48" s="21"/>
    </row>
    <row r="49" spans="1:6" ht="15.75" x14ac:dyDescent="0.25">
      <c r="A49" s="1"/>
      <c r="B49" s="21"/>
      <c r="C49" s="21"/>
      <c r="D49" s="21"/>
    </row>
    <row r="50" spans="1:6" ht="15.75" x14ac:dyDescent="0.25">
      <c r="A50" s="1"/>
      <c r="B50" s="21"/>
      <c r="C50" s="21"/>
      <c r="D50" s="21"/>
    </row>
    <row r="51" spans="1:6" ht="15.75" x14ac:dyDescent="0.25">
      <c r="A51" s="1"/>
      <c r="B51" s="21"/>
      <c r="C51" s="21"/>
      <c r="D51" s="21"/>
    </row>
    <row r="52" spans="1:6" ht="15.75" x14ac:dyDescent="0.25">
      <c r="A52" s="1"/>
      <c r="B52" s="21"/>
      <c r="C52" s="21"/>
      <c r="D52" s="21"/>
    </row>
    <row r="53" spans="1:6" ht="16.5" thickBot="1" x14ac:dyDescent="0.3">
      <c r="A53" s="1"/>
      <c r="B53" s="21"/>
      <c r="C53" s="21"/>
      <c r="D53" s="21"/>
    </row>
    <row r="54" spans="1:6" x14ac:dyDescent="0.2">
      <c r="A54" s="47" t="s">
        <v>36</v>
      </c>
      <c r="B54" s="10" t="s">
        <v>5</v>
      </c>
      <c r="C54" s="10" t="s">
        <v>6</v>
      </c>
      <c r="D54" s="10" t="s">
        <v>7</v>
      </c>
    </row>
    <row r="55" spans="1:6" x14ac:dyDescent="0.2">
      <c r="A55" s="48"/>
      <c r="B55" s="11" t="s">
        <v>8</v>
      </c>
      <c r="C55" s="11" t="s">
        <v>9</v>
      </c>
      <c r="D55" s="11" t="s">
        <v>10</v>
      </c>
    </row>
    <row r="56" spans="1:6" ht="13.5" thickBot="1" x14ac:dyDescent="0.25">
      <c r="A56" s="49"/>
      <c r="B56" s="12">
        <v>2025</v>
      </c>
      <c r="C56" s="12">
        <v>2026</v>
      </c>
      <c r="D56" s="12">
        <v>2027</v>
      </c>
    </row>
    <row r="57" spans="1:6" x14ac:dyDescent="0.2">
      <c r="A57" s="8" t="s">
        <v>37</v>
      </c>
      <c r="B57" s="13"/>
      <c r="C57" s="13"/>
      <c r="D57" s="13"/>
    </row>
    <row r="58" spans="1:6" x14ac:dyDescent="0.2">
      <c r="A58" s="8" t="s">
        <v>38</v>
      </c>
      <c r="B58" s="31">
        <f>48506.58+21529.17+32242.1+89537.18+8828.75</f>
        <v>200643.78</v>
      </c>
      <c r="C58" s="13">
        <v>225203</v>
      </c>
      <c r="D58" s="13">
        <v>225203</v>
      </c>
    </row>
    <row r="59" spans="1:6" x14ac:dyDescent="0.2">
      <c r="A59" s="8" t="s">
        <v>39</v>
      </c>
      <c r="B59" s="31">
        <f>80642.13+54314.69+53009.42+33342.85+45188.16</f>
        <v>266497.25</v>
      </c>
      <c r="C59" s="13">
        <v>182682</v>
      </c>
      <c r="D59" s="13">
        <v>182682</v>
      </c>
    </row>
    <row r="60" spans="1:6" x14ac:dyDescent="0.2">
      <c r="A60" s="8" t="s">
        <v>40</v>
      </c>
      <c r="B60" s="31">
        <f>173134.69+98606.59+94202.59+101095.44+62674.91+63670.91+55666.31+58306.95+63029.85+62562.84+55645.42+64539.59</f>
        <v>953136.08999999985</v>
      </c>
      <c r="C60" s="13">
        <v>508969</v>
      </c>
      <c r="D60" s="13">
        <v>508969</v>
      </c>
    </row>
    <row r="61" spans="1:6" x14ac:dyDescent="0.2">
      <c r="A61" s="8" t="s">
        <v>41</v>
      </c>
      <c r="B61" s="31">
        <v>3738904.25</v>
      </c>
      <c r="C61" s="13">
        <v>4447512</v>
      </c>
      <c r="D61" s="13">
        <v>4447512</v>
      </c>
      <c r="F61" s="29"/>
    </row>
    <row r="62" spans="1:6" x14ac:dyDescent="0.2">
      <c r="A62" s="8" t="s">
        <v>34</v>
      </c>
      <c r="B62" s="31">
        <f>SUM('[1]DCS Food Pantry:KIM'!B59)</f>
        <v>0</v>
      </c>
      <c r="C62" s="13">
        <f>SUM('[1]DCS Food Pantry:KIM'!C59)</f>
        <v>0</v>
      </c>
      <c r="D62" s="13">
        <f>SUM('[1]DCS Food Pantry:KIM'!D59)</f>
        <v>0</v>
      </c>
    </row>
    <row r="63" spans="1:6" x14ac:dyDescent="0.2">
      <c r="A63" s="8" t="s">
        <v>34</v>
      </c>
      <c r="B63" s="31">
        <f>SUM('[1]DCS Food Pantry:KIM'!B60)</f>
        <v>0</v>
      </c>
      <c r="C63" s="13">
        <f>SUM('[1]DCS Food Pantry:KIM'!C60)</f>
        <v>0</v>
      </c>
      <c r="D63" s="13">
        <f>SUM('[1]DCS Food Pantry:KIM'!D60)</f>
        <v>0</v>
      </c>
    </row>
    <row r="64" spans="1:6" x14ac:dyDescent="0.2">
      <c r="A64" s="8" t="s">
        <v>34</v>
      </c>
      <c r="B64" s="31">
        <f>SUM('[1]DCS Food Pantry:KIM'!B61)</f>
        <v>0</v>
      </c>
      <c r="C64" s="13">
        <f>SUM('[1]DCS Food Pantry:KIM'!C61)</f>
        <v>0</v>
      </c>
      <c r="D64" s="13">
        <f>SUM('[1]DCS Food Pantry:KIM'!D61)</f>
        <v>0</v>
      </c>
    </row>
    <row r="65" spans="1:4" x14ac:dyDescent="0.2">
      <c r="A65" s="8" t="s">
        <v>34</v>
      </c>
      <c r="B65" s="31">
        <f>SUM('[1]DCS Food Pantry:KIM'!B62)</f>
        <v>0</v>
      </c>
      <c r="C65" s="13">
        <f>SUM('[1]DCS Food Pantry:KIM'!C62)</f>
        <v>0</v>
      </c>
      <c r="D65" s="13">
        <f>SUM('[1]DCS Food Pantry:KIM'!D62)</f>
        <v>0</v>
      </c>
    </row>
    <row r="66" spans="1:4" x14ac:dyDescent="0.2">
      <c r="A66" s="8" t="s">
        <v>34</v>
      </c>
      <c r="B66" s="31">
        <f>SUM('[1]DCS Food Pantry:KIM'!B63)</f>
        <v>0</v>
      </c>
      <c r="C66" s="13">
        <f>SUM('[1]DCS Food Pantry:KIM'!C63)</f>
        <v>0</v>
      </c>
      <c r="D66" s="13">
        <f>SUM('[1]DCS Food Pantry:KIM'!D63)</f>
        <v>0</v>
      </c>
    </row>
    <row r="67" spans="1:4" x14ac:dyDescent="0.2">
      <c r="A67" s="8" t="s">
        <v>42</v>
      </c>
      <c r="B67" s="31">
        <f>302637.65+39999.61</f>
        <v>342637.26</v>
      </c>
      <c r="C67" s="13">
        <v>840000</v>
      </c>
      <c r="D67" s="13">
        <v>840000</v>
      </c>
    </row>
    <row r="68" spans="1:4" x14ac:dyDescent="0.2">
      <c r="A68" s="8" t="s">
        <v>43</v>
      </c>
      <c r="B68" s="31">
        <f>374646.23+98409.7</f>
        <v>473055.93</v>
      </c>
      <c r="C68" s="13">
        <v>550325</v>
      </c>
      <c r="D68" s="13">
        <v>550325</v>
      </c>
    </row>
    <row r="69" spans="1:4" x14ac:dyDescent="0.2">
      <c r="A69" s="8" t="s">
        <v>44</v>
      </c>
      <c r="B69" s="31">
        <f>30025+736</f>
        <v>30761</v>
      </c>
      <c r="C69" s="13">
        <v>20000</v>
      </c>
      <c r="D69" s="13">
        <v>20000</v>
      </c>
    </row>
    <row r="70" spans="1:4" x14ac:dyDescent="0.2">
      <c r="A70" s="8" t="s">
        <v>45</v>
      </c>
      <c r="B70" s="31">
        <f>147060.51+155298.16+15588.57+1348.68+2304.88+4613+4259+154474.31</f>
        <v>484947.11000000004</v>
      </c>
      <c r="C70" s="13">
        <v>625000</v>
      </c>
      <c r="D70" s="13">
        <v>625000</v>
      </c>
    </row>
    <row r="71" spans="1:4" x14ac:dyDescent="0.2">
      <c r="A71" s="8" t="s">
        <v>46</v>
      </c>
      <c r="B71" s="31">
        <v>62347.12</v>
      </c>
      <c r="C71" s="13">
        <v>60000</v>
      </c>
      <c r="D71" s="13">
        <v>60000</v>
      </c>
    </row>
    <row r="72" spans="1:4" x14ac:dyDescent="0.2">
      <c r="A72" s="8" t="s">
        <v>47</v>
      </c>
      <c r="B72" s="31">
        <v>3920.71</v>
      </c>
      <c r="C72" s="13">
        <v>5000</v>
      </c>
      <c r="D72" s="13">
        <v>5000</v>
      </c>
    </row>
    <row r="73" spans="1:4" x14ac:dyDescent="0.2">
      <c r="A73" s="8" t="s">
        <v>48</v>
      </c>
      <c r="B73" s="31">
        <f>183530+1815954</f>
        <v>1999484</v>
      </c>
      <c r="C73" s="13">
        <v>1450000</v>
      </c>
      <c r="D73" s="13">
        <v>1450000</v>
      </c>
    </row>
    <row r="74" spans="1:4" x14ac:dyDescent="0.2">
      <c r="A74" s="8" t="s">
        <v>49</v>
      </c>
      <c r="B74" s="31">
        <f>13360.55+25368.95</f>
        <v>38729.5</v>
      </c>
      <c r="C74" s="13">
        <v>30000</v>
      </c>
      <c r="D74" s="13">
        <v>30000</v>
      </c>
    </row>
    <row r="75" spans="1:4" x14ac:dyDescent="0.2">
      <c r="A75" s="8" t="s">
        <v>50</v>
      </c>
      <c r="B75" s="31">
        <f>3171.96</f>
        <v>3171.96</v>
      </c>
      <c r="C75" s="13">
        <v>500</v>
      </c>
      <c r="D75" s="13">
        <v>500</v>
      </c>
    </row>
    <row r="76" spans="1:4" x14ac:dyDescent="0.2">
      <c r="A76" s="8" t="s">
        <v>51</v>
      </c>
      <c r="B76" s="31">
        <f>11673.87+10788.9+7634.86+3842.18</f>
        <v>33939.81</v>
      </c>
      <c r="C76" s="13">
        <v>100000</v>
      </c>
      <c r="D76" s="13">
        <v>100000</v>
      </c>
    </row>
    <row r="77" spans="1:4" x14ac:dyDescent="0.2">
      <c r="A77" s="8" t="s">
        <v>52</v>
      </c>
      <c r="B77" s="31">
        <f>50837.58+26210.89+10629.02</f>
        <v>87677.49</v>
      </c>
      <c r="C77" s="13">
        <v>135000</v>
      </c>
      <c r="D77" s="13">
        <v>135000</v>
      </c>
    </row>
    <row r="78" spans="1:4" x14ac:dyDescent="0.2">
      <c r="A78" s="8" t="s">
        <v>53</v>
      </c>
      <c r="B78" s="31">
        <v>1548912.56</v>
      </c>
      <c r="C78" s="13">
        <v>2234966</v>
      </c>
      <c r="D78" s="13">
        <v>2234966</v>
      </c>
    </row>
    <row r="79" spans="1:4" x14ac:dyDescent="0.2">
      <c r="A79" s="8" t="s">
        <v>27</v>
      </c>
      <c r="B79" s="31">
        <v>10257.24</v>
      </c>
      <c r="C79" s="13">
        <v>4500</v>
      </c>
      <c r="D79" s="13">
        <v>4500</v>
      </c>
    </row>
    <row r="80" spans="1:4" x14ac:dyDescent="0.2">
      <c r="A80" s="8" t="s">
        <v>54</v>
      </c>
      <c r="B80" s="31">
        <v>20543.77</v>
      </c>
      <c r="C80" s="13">
        <v>6000</v>
      </c>
      <c r="D80" s="13">
        <v>6000</v>
      </c>
    </row>
    <row r="81" spans="1:4" x14ac:dyDescent="0.2">
      <c r="A81" s="8" t="s">
        <v>55</v>
      </c>
      <c r="B81" s="31">
        <v>61679.3</v>
      </c>
      <c r="C81" s="13">
        <v>5000</v>
      </c>
      <c r="D81" s="13">
        <v>5000</v>
      </c>
    </row>
    <row r="82" spans="1:4" x14ac:dyDescent="0.2">
      <c r="A82" s="8" t="s">
        <v>56</v>
      </c>
      <c r="B82" s="31">
        <v>368899.23</v>
      </c>
      <c r="C82" s="13">
        <v>215000</v>
      </c>
      <c r="D82" s="13">
        <v>215000</v>
      </c>
    </row>
    <row r="83" spans="1:4" x14ac:dyDescent="0.2">
      <c r="A83" s="9" t="s">
        <v>57</v>
      </c>
      <c r="B83" s="31">
        <v>1432.6</v>
      </c>
      <c r="C83" s="13">
        <v>3000</v>
      </c>
      <c r="D83" s="13">
        <v>3000</v>
      </c>
    </row>
    <row r="84" spans="1:4" ht="16.5" thickBot="1" x14ac:dyDescent="0.3">
      <c r="A84" s="17" t="s">
        <v>58</v>
      </c>
      <c r="B84" s="18">
        <f>SUM(B57:B83)</f>
        <v>10731577.960000003</v>
      </c>
      <c r="C84" s="18">
        <f t="shared" ref="C84" si="0">SUM(C57:C83)</f>
        <v>11648657</v>
      </c>
      <c r="D84" s="18">
        <f t="shared" ref="D84" si="1">SUM(D57:D83)</f>
        <v>11648657</v>
      </c>
    </row>
    <row r="85" spans="1:4" ht="13.5" thickBot="1" x14ac:dyDescent="0.25">
      <c r="B85" s="14"/>
      <c r="C85" s="5"/>
      <c r="D85" s="5"/>
    </row>
    <row r="86" spans="1:4" x14ac:dyDescent="0.2">
      <c r="A86" s="38" t="s">
        <v>59</v>
      </c>
      <c r="B86" s="10" t="s">
        <v>5</v>
      </c>
      <c r="C86" s="10" t="s">
        <v>6</v>
      </c>
      <c r="D86" s="10" t="s">
        <v>7</v>
      </c>
    </row>
    <row r="87" spans="1:4" x14ac:dyDescent="0.2">
      <c r="A87" s="39"/>
      <c r="B87" s="11" t="s">
        <v>8</v>
      </c>
      <c r="C87" s="11" t="s">
        <v>9</v>
      </c>
      <c r="D87" s="11" t="s">
        <v>10</v>
      </c>
    </row>
    <row r="88" spans="1:4" ht="13.5" thickBot="1" x14ac:dyDescent="0.25">
      <c r="A88" s="39"/>
      <c r="B88" s="12">
        <v>2025</v>
      </c>
      <c r="C88" s="12">
        <v>2026</v>
      </c>
      <c r="D88" s="12">
        <v>2027</v>
      </c>
    </row>
    <row r="89" spans="1:4" ht="16.5" thickBot="1" x14ac:dyDescent="0.3">
      <c r="A89" s="40"/>
      <c r="B89" s="18">
        <f>SUM(B38-B84)</f>
        <v>59856.039999997243</v>
      </c>
      <c r="C89" s="18">
        <f>SUM(C38-C84)</f>
        <v>0</v>
      </c>
      <c r="D89" s="18">
        <f>SUM(D38-D84)</f>
        <v>0</v>
      </c>
    </row>
    <row r="90" spans="1:4" ht="15.75" x14ac:dyDescent="0.25">
      <c r="A90" s="1"/>
    </row>
    <row r="91" spans="1:4" ht="15.75" x14ac:dyDescent="0.25">
      <c r="A91" s="1"/>
      <c r="B91" s="30"/>
    </row>
  </sheetData>
  <mergeCells count="7">
    <mergeCell ref="G8:S8"/>
    <mergeCell ref="A86:A89"/>
    <mergeCell ref="A1:D1"/>
    <mergeCell ref="A2:D3"/>
    <mergeCell ref="B5:D5"/>
    <mergeCell ref="A7:A9"/>
    <mergeCell ref="A54:A56"/>
  </mergeCells>
  <pageMargins left="0.45" right="0.2" top="1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9"/>
  <sheetViews>
    <sheetView workbookViewId="0">
      <selection activeCell="B89" sqref="B89"/>
    </sheetView>
  </sheetViews>
  <sheetFormatPr defaultRowHeight="12.75" x14ac:dyDescent="0.2"/>
  <cols>
    <col min="1" max="1" width="49.28515625" style="2" bestFit="1" customWidth="1"/>
    <col min="2" max="4" width="15.7109375" style="3" customWidth="1"/>
    <col min="5" max="5" width="9.140625" style="2"/>
    <col min="6" max="6" width="11" style="2" bestFit="1" customWidth="1"/>
  </cols>
  <sheetData>
    <row r="1" spans="1:6" ht="16.5" thickBot="1" x14ac:dyDescent="0.3">
      <c r="A1" s="41" t="s">
        <v>60</v>
      </c>
      <c r="B1" s="42"/>
      <c r="C1" s="42"/>
      <c r="D1" s="43"/>
    </row>
    <row r="2" spans="1:6" x14ac:dyDescent="0.2">
      <c r="A2" s="50" t="s">
        <v>61</v>
      </c>
      <c r="B2" s="50"/>
      <c r="C2" s="50"/>
      <c r="D2" s="50"/>
    </row>
    <row r="3" spans="1:6" x14ac:dyDescent="0.2">
      <c r="A3" s="51"/>
      <c r="B3" s="51"/>
      <c r="C3" s="51"/>
      <c r="D3" s="51"/>
    </row>
    <row r="4" spans="1:6" ht="15.75" x14ac:dyDescent="0.25">
      <c r="A4" s="20"/>
      <c r="B4" s="20"/>
      <c r="C4" s="20"/>
      <c r="D4" s="20"/>
    </row>
    <row r="5" spans="1:6" ht="16.5" thickBot="1" x14ac:dyDescent="0.3">
      <c r="A5" s="4" t="s">
        <v>2</v>
      </c>
      <c r="B5" s="52" t="s">
        <v>3</v>
      </c>
      <c r="C5" s="52"/>
      <c r="D5" s="52"/>
    </row>
    <row r="6" spans="1:6" ht="15.75" x14ac:dyDescent="0.25">
      <c r="A6" s="4"/>
      <c r="B6" s="4"/>
      <c r="C6" s="4"/>
      <c r="D6" s="4"/>
    </row>
    <row r="7" spans="1:6" ht="16.5" thickBot="1" x14ac:dyDescent="0.3">
      <c r="A7" s="4" t="s">
        <v>62</v>
      </c>
      <c r="B7" s="52" t="s">
        <v>63</v>
      </c>
      <c r="C7" s="52"/>
      <c r="D7" s="52"/>
    </row>
    <row r="8" spans="1:6" ht="16.5" thickBot="1" x14ac:dyDescent="0.3">
      <c r="A8" s="4"/>
      <c r="B8" s="4"/>
      <c r="C8" s="4"/>
      <c r="D8" s="4"/>
    </row>
    <row r="9" spans="1:6" x14ac:dyDescent="0.2">
      <c r="A9" s="47" t="s">
        <v>4</v>
      </c>
      <c r="B9" s="10" t="s">
        <v>5</v>
      </c>
      <c r="C9" s="6" t="s">
        <v>6</v>
      </c>
      <c r="D9" s="10" t="s">
        <v>7</v>
      </c>
    </row>
    <row r="10" spans="1:6" x14ac:dyDescent="0.2">
      <c r="A10" s="48"/>
      <c r="B10" s="11" t="s">
        <v>8</v>
      </c>
      <c r="C10" s="3" t="s">
        <v>9</v>
      </c>
      <c r="D10" s="11" t="s">
        <v>10</v>
      </c>
    </row>
    <row r="11" spans="1:6" ht="13.5" thickBot="1" x14ac:dyDescent="0.25">
      <c r="A11" s="49"/>
      <c r="B11" s="12">
        <v>2025</v>
      </c>
      <c r="C11" s="7">
        <v>2026</v>
      </c>
      <c r="D11" s="12">
        <v>2027</v>
      </c>
    </row>
    <row r="12" spans="1:6" x14ac:dyDescent="0.2">
      <c r="A12" s="8" t="s">
        <v>11</v>
      </c>
      <c r="B12" s="31">
        <v>28102.58</v>
      </c>
      <c r="C12" s="31">
        <v>33000</v>
      </c>
      <c r="D12" s="31">
        <v>33000</v>
      </c>
      <c r="F12" s="25">
        <f>C12/50000</f>
        <v>0.66</v>
      </c>
    </row>
    <row r="13" spans="1:6" x14ac:dyDescent="0.2">
      <c r="A13" s="8" t="s">
        <v>64</v>
      </c>
      <c r="B13" s="31">
        <v>0</v>
      </c>
      <c r="C13" s="31"/>
      <c r="D13" s="31"/>
      <c r="F13" s="26">
        <f>F12*'Organization Budget'!B10</f>
        <v>28102.575600000004</v>
      </c>
    </row>
    <row r="14" spans="1:6" x14ac:dyDescent="0.2">
      <c r="A14" s="8" t="s">
        <v>13</v>
      </c>
      <c r="B14" s="31"/>
      <c r="C14" s="31"/>
      <c r="D14" s="31"/>
      <c r="F14" s="27"/>
    </row>
    <row r="15" spans="1:6" x14ac:dyDescent="0.2">
      <c r="A15" s="8" t="s">
        <v>14</v>
      </c>
      <c r="B15" s="31">
        <f>10765.74-5000+2000</f>
        <v>7765.74</v>
      </c>
      <c r="C15" s="31">
        <v>10000</v>
      </c>
      <c r="D15" s="31">
        <v>10000</v>
      </c>
    </row>
    <row r="16" spans="1:6" x14ac:dyDescent="0.2">
      <c r="A16" s="8" t="s">
        <v>15</v>
      </c>
      <c r="B16" s="31">
        <v>0</v>
      </c>
      <c r="C16" s="31">
        <v>10000</v>
      </c>
      <c r="D16" s="31">
        <v>10000</v>
      </c>
    </row>
    <row r="17" spans="1:4" x14ac:dyDescent="0.2">
      <c r="A17" s="8" t="s">
        <v>16</v>
      </c>
      <c r="B17" s="31">
        <v>5000</v>
      </c>
      <c r="C17" s="31">
        <v>1000</v>
      </c>
      <c r="D17" s="31">
        <v>1000</v>
      </c>
    </row>
    <row r="18" spans="1:4" x14ac:dyDescent="0.2">
      <c r="A18" s="8" t="s">
        <v>17</v>
      </c>
      <c r="B18" s="31">
        <v>0</v>
      </c>
      <c r="C18" s="31"/>
      <c r="D18" s="31"/>
    </row>
    <row r="19" spans="1:4" x14ac:dyDescent="0.2">
      <c r="A19" s="8" t="s">
        <v>65</v>
      </c>
      <c r="B19" s="31">
        <f>22067.07+81442+12000</f>
        <v>115509.07</v>
      </c>
      <c r="C19" s="31">
        <v>100000</v>
      </c>
      <c r="D19" s="31">
        <v>100000</v>
      </c>
    </row>
    <row r="20" spans="1:4" x14ac:dyDescent="0.2">
      <c r="A20" s="8" t="s">
        <v>19</v>
      </c>
      <c r="B20" s="31">
        <v>1902</v>
      </c>
      <c r="C20" s="31">
        <v>1000</v>
      </c>
      <c r="D20" s="31">
        <v>1000</v>
      </c>
    </row>
    <row r="21" spans="1:4" x14ac:dyDescent="0.2">
      <c r="A21" s="8" t="s">
        <v>66</v>
      </c>
      <c r="B21" s="31">
        <v>36048.239999999998</v>
      </c>
      <c r="C21" s="31">
        <v>25000</v>
      </c>
      <c r="D21" s="31">
        <v>25000</v>
      </c>
    </row>
    <row r="22" spans="1:4" x14ac:dyDescent="0.2">
      <c r="A22" s="8"/>
      <c r="B22" s="31">
        <v>0</v>
      </c>
      <c r="C22" s="31">
        <v>0</v>
      </c>
      <c r="D22" s="31">
        <v>0</v>
      </c>
    </row>
    <row r="23" spans="1:4" x14ac:dyDescent="0.2">
      <c r="A23" s="8"/>
      <c r="B23" s="31"/>
      <c r="C23" s="31"/>
      <c r="D23" s="31"/>
    </row>
    <row r="24" spans="1:4" x14ac:dyDescent="0.2">
      <c r="A24" s="8" t="s">
        <v>34</v>
      </c>
      <c r="B24" s="31"/>
      <c r="C24" s="31"/>
      <c r="D24" s="31"/>
    </row>
    <row r="25" spans="1:4" x14ac:dyDescent="0.2">
      <c r="A25" s="8" t="s">
        <v>34</v>
      </c>
      <c r="B25" s="31"/>
      <c r="C25" s="31"/>
      <c r="D25" s="31"/>
    </row>
    <row r="26" spans="1:4" x14ac:dyDescent="0.2">
      <c r="A26" s="8" t="s">
        <v>34</v>
      </c>
      <c r="B26" s="31"/>
      <c r="C26" s="31"/>
      <c r="D26" s="31"/>
    </row>
    <row r="27" spans="1:4" x14ac:dyDescent="0.2">
      <c r="A27" s="8" t="s">
        <v>67</v>
      </c>
      <c r="B27" s="31">
        <v>115000</v>
      </c>
      <c r="C27" s="31">
        <v>115000</v>
      </c>
      <c r="D27" s="31">
        <v>115000</v>
      </c>
    </row>
    <row r="28" spans="1:4" x14ac:dyDescent="0.2">
      <c r="A28" s="8" t="s">
        <v>27</v>
      </c>
      <c r="B28" s="31">
        <v>0</v>
      </c>
      <c r="C28" s="31"/>
      <c r="D28" s="31"/>
    </row>
    <row r="29" spans="1:4" x14ac:dyDescent="0.2">
      <c r="A29" s="8" t="s">
        <v>68</v>
      </c>
      <c r="B29" s="31">
        <v>0</v>
      </c>
      <c r="C29" s="31"/>
      <c r="D29" s="31"/>
    </row>
    <row r="30" spans="1:4" x14ac:dyDescent="0.2">
      <c r="A30" s="8" t="s">
        <v>29</v>
      </c>
      <c r="B30" s="31">
        <v>0</v>
      </c>
      <c r="C30" s="31"/>
      <c r="D30" s="31"/>
    </row>
    <row r="31" spans="1:4" x14ac:dyDescent="0.2">
      <c r="A31" s="8" t="s">
        <v>30</v>
      </c>
      <c r="B31" s="31">
        <v>4924.3</v>
      </c>
      <c r="C31" s="31">
        <v>5000</v>
      </c>
      <c r="D31" s="31">
        <v>5000</v>
      </c>
    </row>
    <row r="32" spans="1:4" x14ac:dyDescent="0.2">
      <c r="A32" s="8" t="s">
        <v>31</v>
      </c>
      <c r="B32" s="31"/>
      <c r="C32" s="31"/>
      <c r="D32" s="31"/>
    </row>
    <row r="33" spans="1:4" x14ac:dyDescent="0.2">
      <c r="A33" s="8" t="s">
        <v>32</v>
      </c>
      <c r="B33" s="31"/>
      <c r="C33" s="31"/>
      <c r="D33" s="31"/>
    </row>
    <row r="34" spans="1:4" x14ac:dyDescent="0.2">
      <c r="A34" s="8" t="s">
        <v>69</v>
      </c>
      <c r="B34" s="31">
        <v>16110.51</v>
      </c>
      <c r="C34" s="31">
        <v>20000</v>
      </c>
      <c r="D34" s="31">
        <v>20000</v>
      </c>
    </row>
    <row r="35" spans="1:4" x14ac:dyDescent="0.2">
      <c r="A35" s="8"/>
      <c r="B35" s="31"/>
      <c r="C35" s="31"/>
      <c r="D35" s="31"/>
    </row>
    <row r="36" spans="1:4" x14ac:dyDescent="0.2">
      <c r="A36" s="8" t="s">
        <v>34</v>
      </c>
      <c r="B36" s="31"/>
      <c r="C36" s="31"/>
      <c r="D36" s="31"/>
    </row>
    <row r="37" spans="1:4" x14ac:dyDescent="0.2">
      <c r="A37" s="8" t="s">
        <v>34</v>
      </c>
      <c r="B37" s="13"/>
      <c r="C37" s="13"/>
      <c r="D37" s="13"/>
    </row>
    <row r="38" spans="1:4" x14ac:dyDescent="0.2">
      <c r="A38" s="8" t="s">
        <v>34</v>
      </c>
      <c r="B38" s="13"/>
      <c r="C38" s="13"/>
      <c r="D38" s="13"/>
    </row>
    <row r="39" spans="1:4" ht="13.5" thickBot="1" x14ac:dyDescent="0.25">
      <c r="A39" s="9" t="s">
        <v>34</v>
      </c>
      <c r="B39" s="14"/>
      <c r="C39" s="14"/>
      <c r="D39" s="13"/>
    </row>
    <row r="40" spans="1:4" ht="16.5" thickBot="1" x14ac:dyDescent="0.3">
      <c r="A40" s="17" t="s">
        <v>35</v>
      </c>
      <c r="B40" s="18">
        <f>SUM(B12:B39)</f>
        <v>330362.44</v>
      </c>
      <c r="C40" s="19">
        <f>SUM(C12:C39)</f>
        <v>320000</v>
      </c>
      <c r="D40" s="18">
        <f>SUM(D12:D39)</f>
        <v>320000</v>
      </c>
    </row>
    <row r="41" spans="1:4" ht="15.75" x14ac:dyDescent="0.25">
      <c r="A41" s="1"/>
      <c r="B41" s="21"/>
      <c r="C41" s="21"/>
      <c r="D41" s="21"/>
    </row>
    <row r="42" spans="1:4" ht="15.75" x14ac:dyDescent="0.25">
      <c r="A42" s="1"/>
      <c r="B42" s="21"/>
      <c r="C42" s="21"/>
      <c r="D42" s="21"/>
    </row>
    <row r="43" spans="1:4" ht="15.75" x14ac:dyDescent="0.25">
      <c r="A43" s="1"/>
      <c r="B43" s="21"/>
      <c r="C43" s="21"/>
      <c r="D43" s="21"/>
    </row>
    <row r="44" spans="1:4" ht="15.75" x14ac:dyDescent="0.25">
      <c r="A44" s="1"/>
      <c r="B44" s="21"/>
      <c r="C44" s="21"/>
      <c r="D44" s="21"/>
    </row>
    <row r="45" spans="1:4" ht="15.75" x14ac:dyDescent="0.25">
      <c r="A45" s="1"/>
      <c r="B45" s="21"/>
      <c r="C45" s="21"/>
      <c r="D45" s="21"/>
    </row>
    <row r="46" spans="1:4" ht="15.75" x14ac:dyDescent="0.25">
      <c r="A46" s="1"/>
      <c r="B46" s="21"/>
      <c r="C46" s="21"/>
      <c r="D46" s="21"/>
    </row>
    <row r="47" spans="1:4" ht="15.75" x14ac:dyDescent="0.25">
      <c r="A47" s="1"/>
      <c r="B47" s="21"/>
      <c r="C47" s="21"/>
      <c r="D47" s="21"/>
    </row>
    <row r="48" spans="1:4" ht="15.75" x14ac:dyDescent="0.25">
      <c r="A48" s="1"/>
      <c r="B48" s="21"/>
      <c r="C48" s="21"/>
      <c r="D48" s="21"/>
    </row>
    <row r="49" spans="1:4" ht="15.75" x14ac:dyDescent="0.25">
      <c r="A49" s="1"/>
      <c r="B49" s="21"/>
      <c r="C49" s="21"/>
      <c r="D49" s="21"/>
    </row>
    <row r="51" spans="1:4" ht="13.5" thickBot="1" x14ac:dyDescent="0.25"/>
    <row r="52" spans="1:4" x14ac:dyDescent="0.2">
      <c r="A52" s="47" t="s">
        <v>36</v>
      </c>
      <c r="B52" s="10" t="s">
        <v>5</v>
      </c>
      <c r="C52" s="10" t="s">
        <v>6</v>
      </c>
      <c r="D52" s="10" t="s">
        <v>7</v>
      </c>
    </row>
    <row r="53" spans="1:4" x14ac:dyDescent="0.2">
      <c r="A53" s="48"/>
      <c r="B53" s="11" t="s">
        <v>8</v>
      </c>
      <c r="C53" s="11" t="s">
        <v>9</v>
      </c>
      <c r="D53" s="11" t="s">
        <v>10</v>
      </c>
    </row>
    <row r="54" spans="1:4" ht="13.5" thickBot="1" x14ac:dyDescent="0.25">
      <c r="A54" s="49"/>
      <c r="B54" s="12">
        <v>2025</v>
      </c>
      <c r="C54" s="12">
        <v>2026</v>
      </c>
      <c r="D54" s="12">
        <v>2027</v>
      </c>
    </row>
    <row r="55" spans="1:4" x14ac:dyDescent="0.2">
      <c r="A55" s="8" t="s">
        <v>37</v>
      </c>
      <c r="B55" s="13"/>
      <c r="C55" s="13"/>
      <c r="D55" s="13"/>
    </row>
    <row r="56" spans="1:4" x14ac:dyDescent="0.2">
      <c r="A56" s="8" t="s">
        <v>70</v>
      </c>
      <c r="B56" s="13">
        <v>48506.58</v>
      </c>
      <c r="C56" s="13">
        <v>48500</v>
      </c>
      <c r="D56" s="13">
        <v>48500</v>
      </c>
    </row>
    <row r="57" spans="1:4" x14ac:dyDescent="0.2">
      <c r="A57" s="8" t="s">
        <v>71</v>
      </c>
      <c r="B57" s="31">
        <v>21529.17</v>
      </c>
      <c r="C57" s="13">
        <v>21500</v>
      </c>
      <c r="D57" s="13">
        <v>21500</v>
      </c>
    </row>
    <row r="58" spans="1:4" x14ac:dyDescent="0.2">
      <c r="A58" s="8"/>
      <c r="B58" s="13"/>
      <c r="C58" s="13"/>
      <c r="D58" s="13"/>
    </row>
    <row r="59" spans="1:4" x14ac:dyDescent="0.2">
      <c r="A59" s="8" t="s">
        <v>34</v>
      </c>
      <c r="B59" s="13"/>
      <c r="C59" s="13"/>
      <c r="D59" s="13"/>
    </row>
    <row r="60" spans="1:4" x14ac:dyDescent="0.2">
      <c r="A60" s="8" t="s">
        <v>34</v>
      </c>
      <c r="B60" s="13"/>
      <c r="C60" s="13"/>
      <c r="D60" s="13"/>
    </row>
    <row r="61" spans="1:4" x14ac:dyDescent="0.2">
      <c r="A61" s="8" t="s">
        <v>34</v>
      </c>
      <c r="B61" s="13"/>
      <c r="C61" s="13"/>
      <c r="D61" s="13"/>
    </row>
    <row r="62" spans="1:4" x14ac:dyDescent="0.2">
      <c r="A62" s="8" t="s">
        <v>34</v>
      </c>
      <c r="B62" s="13"/>
      <c r="C62" s="13"/>
      <c r="D62" s="13"/>
    </row>
    <row r="63" spans="1:4" x14ac:dyDescent="0.2">
      <c r="A63" s="8" t="s">
        <v>34</v>
      </c>
      <c r="B63" s="13"/>
      <c r="C63" s="13"/>
      <c r="D63" s="13"/>
    </row>
    <row r="64" spans="1:4" x14ac:dyDescent="0.2">
      <c r="A64" s="8" t="s">
        <v>34</v>
      </c>
      <c r="B64" s="23"/>
      <c r="C64" s="13"/>
      <c r="D64" s="13"/>
    </row>
    <row r="65" spans="1:4" x14ac:dyDescent="0.2">
      <c r="A65" s="8" t="s">
        <v>42</v>
      </c>
      <c r="B65" s="13">
        <v>3781.77</v>
      </c>
      <c r="C65" s="13">
        <v>4000</v>
      </c>
      <c r="D65" s="13">
        <v>4000</v>
      </c>
    </row>
    <row r="66" spans="1:4" x14ac:dyDescent="0.2">
      <c r="A66" s="8" t="s">
        <v>43</v>
      </c>
      <c r="B66" s="31">
        <v>5464.19</v>
      </c>
      <c r="C66" s="13">
        <v>6000</v>
      </c>
      <c r="D66" s="13">
        <v>6000</v>
      </c>
    </row>
    <row r="67" spans="1:4" x14ac:dyDescent="0.2">
      <c r="A67" s="8" t="s">
        <v>72</v>
      </c>
      <c r="B67" s="31">
        <v>115000</v>
      </c>
      <c r="C67" s="13">
        <v>115000</v>
      </c>
      <c r="D67" s="13">
        <v>115000</v>
      </c>
    </row>
    <row r="68" spans="1:4" x14ac:dyDescent="0.2">
      <c r="A68" s="8" t="s">
        <v>45</v>
      </c>
      <c r="B68" s="31">
        <f>124.99+10260.86+13.75</f>
        <v>10399.6</v>
      </c>
      <c r="C68" s="13">
        <v>10000</v>
      </c>
      <c r="D68" s="13">
        <v>10000</v>
      </c>
    </row>
    <row r="69" spans="1:4" x14ac:dyDescent="0.2">
      <c r="A69" s="8" t="s">
        <v>46</v>
      </c>
      <c r="B69" s="31">
        <v>5867.55</v>
      </c>
      <c r="C69" s="13">
        <v>6000</v>
      </c>
      <c r="D69" s="13">
        <v>6000</v>
      </c>
    </row>
    <row r="70" spans="1:4" x14ac:dyDescent="0.2">
      <c r="A70" s="8" t="s">
        <v>47</v>
      </c>
      <c r="B70" s="31">
        <v>0</v>
      </c>
      <c r="C70" s="13"/>
      <c r="D70" s="13"/>
    </row>
    <row r="71" spans="1:4" x14ac:dyDescent="0.2">
      <c r="A71" s="8" t="s">
        <v>48</v>
      </c>
      <c r="B71" s="31">
        <v>12000</v>
      </c>
      <c r="C71" s="13">
        <v>40000</v>
      </c>
      <c r="D71" s="13">
        <v>40000</v>
      </c>
    </row>
    <row r="72" spans="1:4" x14ac:dyDescent="0.2">
      <c r="A72" s="8" t="s">
        <v>49</v>
      </c>
      <c r="B72" s="31">
        <v>0</v>
      </c>
      <c r="C72" s="13"/>
      <c r="D72" s="13"/>
    </row>
    <row r="73" spans="1:4" x14ac:dyDescent="0.2">
      <c r="A73" s="8" t="s">
        <v>50</v>
      </c>
      <c r="B73" s="31"/>
      <c r="C73" s="13"/>
      <c r="D73" s="13"/>
    </row>
    <row r="74" spans="1:4" x14ac:dyDescent="0.2">
      <c r="A74" s="8" t="s">
        <v>51</v>
      </c>
      <c r="B74" s="31">
        <f>1198.01+342.41</f>
        <v>1540.42</v>
      </c>
      <c r="C74" s="13">
        <v>2000</v>
      </c>
      <c r="D74" s="13">
        <v>2000</v>
      </c>
    </row>
    <row r="75" spans="1:4" x14ac:dyDescent="0.2">
      <c r="A75" s="8" t="s">
        <v>73</v>
      </c>
      <c r="B75" s="31"/>
      <c r="C75" s="13"/>
      <c r="D75" s="13"/>
    </row>
    <row r="76" spans="1:4" x14ac:dyDescent="0.2">
      <c r="A76" s="8" t="s">
        <v>53</v>
      </c>
      <c r="B76" s="31">
        <f>30709+17100.71+35087.5</f>
        <v>82897.209999999992</v>
      </c>
      <c r="C76" s="13">
        <v>65000</v>
      </c>
      <c r="D76" s="13">
        <v>65000</v>
      </c>
    </row>
    <row r="77" spans="1:4" x14ac:dyDescent="0.2">
      <c r="A77" s="8" t="s">
        <v>27</v>
      </c>
      <c r="B77" s="31">
        <v>661.11</v>
      </c>
      <c r="C77" s="13">
        <v>500</v>
      </c>
      <c r="D77" s="13">
        <v>500</v>
      </c>
    </row>
    <row r="78" spans="1:4" x14ac:dyDescent="0.2">
      <c r="A78" s="8" t="s">
        <v>54</v>
      </c>
      <c r="B78" s="31"/>
      <c r="C78" s="13"/>
      <c r="D78" s="13"/>
    </row>
    <row r="79" spans="1:4" x14ac:dyDescent="0.2">
      <c r="A79" s="8" t="s">
        <v>74</v>
      </c>
      <c r="B79" s="31">
        <v>765.79</v>
      </c>
      <c r="C79" s="13">
        <v>1500</v>
      </c>
      <c r="D79" s="13">
        <v>1500</v>
      </c>
    </row>
    <row r="80" spans="1:4" x14ac:dyDescent="0.2">
      <c r="A80" s="8" t="s">
        <v>56</v>
      </c>
      <c r="B80" s="31"/>
      <c r="C80" s="13"/>
      <c r="D80" s="13"/>
    </row>
    <row r="81" spans="1:4" x14ac:dyDescent="0.2">
      <c r="A81" s="9" t="s">
        <v>57</v>
      </c>
      <c r="B81" s="32">
        <v>0</v>
      </c>
      <c r="C81" s="14"/>
      <c r="D81" s="14"/>
    </row>
    <row r="82" spans="1:4" ht="16.5" thickBot="1" x14ac:dyDescent="0.3">
      <c r="A82" s="17" t="s">
        <v>58</v>
      </c>
      <c r="B82" s="18">
        <f>SUM(B55:B81)</f>
        <v>308413.38999999996</v>
      </c>
      <c r="C82" s="18">
        <f t="shared" ref="C82:D82" si="0">SUM(C55:C81)</f>
        <v>320000</v>
      </c>
      <c r="D82" s="18">
        <f t="shared" si="0"/>
        <v>320000</v>
      </c>
    </row>
    <row r="83" spans="1:4" ht="13.5" thickBot="1" x14ac:dyDescent="0.25">
      <c r="B83" s="5"/>
      <c r="C83" s="5"/>
      <c r="D83" s="5"/>
    </row>
    <row r="84" spans="1:4" x14ac:dyDescent="0.2">
      <c r="A84" s="38" t="s">
        <v>59</v>
      </c>
      <c r="B84" s="10" t="s">
        <v>5</v>
      </c>
      <c r="C84" s="10" t="s">
        <v>6</v>
      </c>
      <c r="D84" s="10" t="s">
        <v>7</v>
      </c>
    </row>
    <row r="85" spans="1:4" x14ac:dyDescent="0.2">
      <c r="A85" s="39"/>
      <c r="B85" s="11" t="s">
        <v>8</v>
      </c>
      <c r="C85" s="11" t="s">
        <v>9</v>
      </c>
      <c r="D85" s="11" t="s">
        <v>10</v>
      </c>
    </row>
    <row r="86" spans="1:4" ht="13.5" thickBot="1" x14ac:dyDescent="0.25">
      <c r="A86" s="39"/>
      <c r="B86" s="12">
        <v>2025</v>
      </c>
      <c r="C86" s="12">
        <v>2026</v>
      </c>
      <c r="D86" s="12">
        <v>2027</v>
      </c>
    </row>
    <row r="87" spans="1:4" ht="16.5" thickBot="1" x14ac:dyDescent="0.3">
      <c r="A87" s="40"/>
      <c r="B87" s="18">
        <f>SUM(B40-B82)</f>
        <v>21949.050000000047</v>
      </c>
      <c r="C87" s="18">
        <f>SUM(C40-C82)</f>
        <v>0</v>
      </c>
      <c r="D87" s="18">
        <f>SUM(D40-D82)</f>
        <v>0</v>
      </c>
    </row>
    <row r="88" spans="1:4" ht="15.75" x14ac:dyDescent="0.25">
      <c r="A88" s="1"/>
    </row>
    <row r="89" spans="1:4" ht="15.75" x14ac:dyDescent="0.25">
      <c r="A89" s="1"/>
    </row>
  </sheetData>
  <mergeCells count="7">
    <mergeCell ref="A84:A87"/>
    <mergeCell ref="A1:D1"/>
    <mergeCell ref="A2:D3"/>
    <mergeCell ref="B5:D5"/>
    <mergeCell ref="B7:D7"/>
    <mergeCell ref="A9:A11"/>
    <mergeCell ref="A52:A54"/>
  </mergeCells>
  <pageMargins left="0.45" right="0.4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8"/>
  <sheetViews>
    <sheetView tabSelected="1" workbookViewId="0">
      <selection activeCell="F64" sqref="F64"/>
    </sheetView>
  </sheetViews>
  <sheetFormatPr defaultRowHeight="12.75" x14ac:dyDescent="0.2"/>
  <cols>
    <col min="1" max="1" width="49.28515625" style="2" bestFit="1" customWidth="1"/>
    <col min="2" max="4" width="15.7109375" style="3" customWidth="1"/>
    <col min="5" max="5" width="9.140625" style="2"/>
    <col min="6" max="6" width="10" bestFit="1" customWidth="1"/>
  </cols>
  <sheetData>
    <row r="1" spans="1:6" ht="16.5" thickBot="1" x14ac:dyDescent="0.3">
      <c r="A1" s="41" t="s">
        <v>60</v>
      </c>
      <c r="B1" s="42"/>
      <c r="C1" s="42"/>
      <c r="D1" s="43"/>
    </row>
    <row r="2" spans="1:6" x14ac:dyDescent="0.2">
      <c r="A2" s="50" t="s">
        <v>61</v>
      </c>
      <c r="B2" s="50"/>
      <c r="C2" s="50"/>
      <c r="D2" s="50"/>
    </row>
    <row r="3" spans="1:6" x14ac:dyDescent="0.2">
      <c r="A3" s="51"/>
      <c r="B3" s="51"/>
      <c r="C3" s="51"/>
      <c r="D3" s="51"/>
    </row>
    <row r="4" spans="1:6" ht="15.75" x14ac:dyDescent="0.25">
      <c r="A4" s="20"/>
      <c r="B4" s="20"/>
      <c r="C4" s="20"/>
      <c r="D4" s="20"/>
    </row>
    <row r="5" spans="1:6" ht="16.5" thickBot="1" x14ac:dyDescent="0.3">
      <c r="A5" s="4" t="s">
        <v>2</v>
      </c>
      <c r="B5" s="52" t="s">
        <v>3</v>
      </c>
      <c r="C5" s="52"/>
      <c r="D5" s="52"/>
    </row>
    <row r="6" spans="1:6" ht="15.75" x14ac:dyDescent="0.25">
      <c r="A6" s="4"/>
      <c r="B6" s="4"/>
      <c r="C6" s="4"/>
      <c r="D6" s="4"/>
    </row>
    <row r="7" spans="1:6" ht="16.5" thickBot="1" x14ac:dyDescent="0.3">
      <c r="A7" s="4" t="s">
        <v>62</v>
      </c>
      <c r="B7" s="52" t="s">
        <v>76</v>
      </c>
      <c r="C7" s="52"/>
      <c r="D7" s="52"/>
    </row>
    <row r="8" spans="1:6" ht="16.5" thickBot="1" x14ac:dyDescent="0.3">
      <c r="A8" s="4"/>
      <c r="B8" s="4"/>
      <c r="C8" s="4"/>
      <c r="D8" s="4"/>
    </row>
    <row r="9" spans="1:6" x14ac:dyDescent="0.2">
      <c r="A9" s="47" t="s">
        <v>4</v>
      </c>
      <c r="B9" s="10" t="s">
        <v>5</v>
      </c>
      <c r="C9" s="6" t="s">
        <v>6</v>
      </c>
      <c r="D9" s="10" t="s">
        <v>7</v>
      </c>
    </row>
    <row r="10" spans="1:6" x14ac:dyDescent="0.2">
      <c r="A10" s="48"/>
      <c r="B10" s="11" t="s">
        <v>8</v>
      </c>
      <c r="C10" s="3" t="s">
        <v>9</v>
      </c>
      <c r="D10" s="11" t="s">
        <v>10</v>
      </c>
    </row>
    <row r="11" spans="1:6" ht="13.5" thickBot="1" x14ac:dyDescent="0.25">
      <c r="A11" s="49"/>
      <c r="B11" s="12">
        <v>2025</v>
      </c>
      <c r="C11" s="7">
        <v>2026</v>
      </c>
      <c r="D11" s="12">
        <v>2027</v>
      </c>
    </row>
    <row r="12" spans="1:6" x14ac:dyDescent="0.2">
      <c r="A12" s="8" t="s">
        <v>11</v>
      </c>
      <c r="B12" s="31">
        <v>7506.79</v>
      </c>
      <c r="C12" s="15">
        <v>8815</v>
      </c>
      <c r="D12" s="15">
        <v>8815</v>
      </c>
      <c r="F12" s="25">
        <f>C12/50000</f>
        <v>0.17630000000000001</v>
      </c>
    </row>
    <row r="13" spans="1:6" x14ac:dyDescent="0.2">
      <c r="A13" s="8" t="s">
        <v>64</v>
      </c>
      <c r="B13" s="31"/>
      <c r="C13" s="15"/>
      <c r="D13" s="15"/>
      <c r="F13" s="26">
        <f>F12*'Organization Budget'!B10</f>
        <v>7506.7940580000013</v>
      </c>
    </row>
    <row r="14" spans="1:6" x14ac:dyDescent="0.2">
      <c r="A14" s="8" t="s">
        <v>13</v>
      </c>
      <c r="B14" s="31"/>
      <c r="C14" s="15"/>
      <c r="D14" s="15"/>
    </row>
    <row r="15" spans="1:6" x14ac:dyDescent="0.2">
      <c r="A15" s="8" t="s">
        <v>14</v>
      </c>
      <c r="B15" s="31">
        <v>3835</v>
      </c>
      <c r="C15" s="15">
        <v>5000</v>
      </c>
      <c r="D15" s="15">
        <v>5000</v>
      </c>
    </row>
    <row r="16" spans="1:6" x14ac:dyDescent="0.2">
      <c r="A16" s="8" t="s">
        <v>15</v>
      </c>
      <c r="B16" s="31"/>
      <c r="C16" s="15"/>
      <c r="D16" s="15"/>
    </row>
    <row r="17" spans="1:4" x14ac:dyDescent="0.2">
      <c r="A17" s="8" t="s">
        <v>16</v>
      </c>
      <c r="B17" s="31">
        <v>0</v>
      </c>
      <c r="C17" s="15">
        <v>2500</v>
      </c>
      <c r="D17" s="15">
        <v>2500</v>
      </c>
    </row>
    <row r="18" spans="1:4" x14ac:dyDescent="0.2">
      <c r="A18" s="8" t="s">
        <v>17</v>
      </c>
      <c r="B18" s="31"/>
      <c r="C18" s="15"/>
      <c r="D18" s="15"/>
    </row>
    <row r="19" spans="1:4" x14ac:dyDescent="0.2">
      <c r="A19" s="8" t="s">
        <v>18</v>
      </c>
      <c r="B19" s="31">
        <f>-14620.34+60520.94+26441.56</f>
        <v>72342.16</v>
      </c>
      <c r="C19" s="15">
        <v>75000</v>
      </c>
      <c r="D19" s="15">
        <v>75000</v>
      </c>
    </row>
    <row r="20" spans="1:4" x14ac:dyDescent="0.2">
      <c r="A20" s="8" t="s">
        <v>19</v>
      </c>
      <c r="B20" s="31">
        <v>850</v>
      </c>
      <c r="C20" s="15">
        <v>2000</v>
      </c>
      <c r="D20" s="15">
        <v>2000</v>
      </c>
    </row>
    <row r="21" spans="1:4" x14ac:dyDescent="0.2">
      <c r="A21" s="8" t="s">
        <v>34</v>
      </c>
      <c r="B21" s="31">
        <v>0</v>
      </c>
      <c r="C21" s="15">
        <v>0</v>
      </c>
      <c r="D21" s="15">
        <v>0</v>
      </c>
    </row>
    <row r="22" spans="1:4" x14ac:dyDescent="0.2">
      <c r="A22" s="8" t="s">
        <v>34</v>
      </c>
      <c r="B22" s="31">
        <v>0</v>
      </c>
      <c r="C22" s="15">
        <v>0</v>
      </c>
      <c r="D22" s="15">
        <v>0</v>
      </c>
    </row>
    <row r="23" spans="1:4" x14ac:dyDescent="0.2">
      <c r="A23" s="8" t="s">
        <v>34</v>
      </c>
      <c r="B23" s="31">
        <v>0</v>
      </c>
      <c r="C23" s="15">
        <v>0</v>
      </c>
      <c r="D23" s="15">
        <v>0</v>
      </c>
    </row>
    <row r="24" spans="1:4" x14ac:dyDescent="0.2">
      <c r="A24" s="8" t="s">
        <v>34</v>
      </c>
      <c r="B24" s="31"/>
      <c r="C24" s="15"/>
      <c r="D24" s="15"/>
    </row>
    <row r="25" spans="1:4" x14ac:dyDescent="0.2">
      <c r="A25" s="8" t="s">
        <v>34</v>
      </c>
      <c r="B25" s="31"/>
      <c r="C25" s="15"/>
      <c r="D25" s="15"/>
    </row>
    <row r="26" spans="1:4" x14ac:dyDescent="0.2">
      <c r="A26" s="8" t="s">
        <v>34</v>
      </c>
      <c r="B26" s="31"/>
      <c r="C26" s="15"/>
      <c r="D26" s="15"/>
    </row>
    <row r="27" spans="1:4" x14ac:dyDescent="0.2">
      <c r="A27" s="8" t="s">
        <v>26</v>
      </c>
      <c r="B27" s="31">
        <v>21966.7</v>
      </c>
      <c r="C27" s="15">
        <v>25000</v>
      </c>
      <c r="D27" s="15">
        <v>25000</v>
      </c>
    </row>
    <row r="28" spans="1:4" x14ac:dyDescent="0.2">
      <c r="A28" s="8" t="s">
        <v>27</v>
      </c>
      <c r="B28" s="31"/>
      <c r="C28" s="15"/>
      <c r="D28" s="15"/>
    </row>
    <row r="29" spans="1:4" x14ac:dyDescent="0.2">
      <c r="A29" s="8" t="s">
        <v>68</v>
      </c>
      <c r="B29" s="31"/>
      <c r="C29" s="15"/>
      <c r="D29" s="15"/>
    </row>
    <row r="30" spans="1:4" x14ac:dyDescent="0.2">
      <c r="A30" s="8" t="s">
        <v>29</v>
      </c>
      <c r="B30" s="31"/>
      <c r="C30" s="15"/>
      <c r="D30" s="15"/>
    </row>
    <row r="31" spans="1:4" x14ac:dyDescent="0.2">
      <c r="A31" s="8" t="s">
        <v>30</v>
      </c>
      <c r="B31" s="31">
        <v>0.59</v>
      </c>
      <c r="C31" s="15"/>
      <c r="D31" s="15"/>
    </row>
    <row r="32" spans="1:4" x14ac:dyDescent="0.2">
      <c r="A32" s="8" t="s">
        <v>31</v>
      </c>
      <c r="B32" s="31"/>
      <c r="C32" s="15"/>
      <c r="D32" s="15"/>
    </row>
    <row r="33" spans="1:4" x14ac:dyDescent="0.2">
      <c r="A33" s="8" t="s">
        <v>32</v>
      </c>
      <c r="B33" s="31"/>
      <c r="C33" s="15"/>
      <c r="D33" s="15"/>
    </row>
    <row r="34" spans="1:4" x14ac:dyDescent="0.2">
      <c r="A34" s="8" t="s">
        <v>77</v>
      </c>
      <c r="B34" s="33">
        <v>18000</v>
      </c>
      <c r="C34" s="24">
        <v>21000</v>
      </c>
      <c r="D34" s="24">
        <v>21000</v>
      </c>
    </row>
    <row r="35" spans="1:4" x14ac:dyDescent="0.2">
      <c r="A35" s="8" t="s">
        <v>34</v>
      </c>
      <c r="B35" s="31"/>
      <c r="C35" s="15"/>
      <c r="D35" s="15"/>
    </row>
    <row r="36" spans="1:4" x14ac:dyDescent="0.2">
      <c r="A36" s="8" t="s">
        <v>34</v>
      </c>
      <c r="B36" s="31"/>
      <c r="C36" s="15"/>
      <c r="D36" s="15"/>
    </row>
    <row r="37" spans="1:4" x14ac:dyDescent="0.2">
      <c r="A37" s="8" t="s">
        <v>34</v>
      </c>
      <c r="B37" s="13"/>
      <c r="C37" s="15"/>
      <c r="D37" s="15"/>
    </row>
    <row r="38" spans="1:4" x14ac:dyDescent="0.2">
      <c r="A38" s="8" t="s">
        <v>34</v>
      </c>
      <c r="B38" s="13"/>
      <c r="C38" s="15"/>
      <c r="D38" s="15"/>
    </row>
    <row r="39" spans="1:4" ht="13.5" thickBot="1" x14ac:dyDescent="0.25">
      <c r="A39" s="9" t="s">
        <v>34</v>
      </c>
      <c r="B39" s="14"/>
      <c r="C39" s="16"/>
      <c r="D39" s="16"/>
    </row>
    <row r="40" spans="1:4" ht="16.5" thickBot="1" x14ac:dyDescent="0.3">
      <c r="A40" s="17" t="s">
        <v>35</v>
      </c>
      <c r="B40" s="18">
        <f>SUM(B12:B32)</f>
        <v>106501.24</v>
      </c>
      <c r="C40" s="19">
        <f>SUM(C12:C27)</f>
        <v>118315</v>
      </c>
      <c r="D40" s="18">
        <f>SUM(D12:D27)</f>
        <v>118315</v>
      </c>
    </row>
    <row r="41" spans="1:4" ht="15.75" x14ac:dyDescent="0.25">
      <c r="A41" s="1"/>
      <c r="B41" s="21"/>
      <c r="C41" s="21"/>
      <c r="D41" s="21"/>
    </row>
    <row r="42" spans="1:4" ht="15.75" x14ac:dyDescent="0.25">
      <c r="A42" s="1"/>
      <c r="B42" s="21"/>
      <c r="C42" s="21"/>
      <c r="D42" s="21"/>
    </row>
    <row r="43" spans="1:4" ht="15.75" x14ac:dyDescent="0.25">
      <c r="A43" s="1"/>
      <c r="B43" s="21"/>
      <c r="C43" s="21"/>
      <c r="D43" s="21"/>
    </row>
    <row r="44" spans="1:4" ht="15.75" x14ac:dyDescent="0.25">
      <c r="A44" s="1"/>
      <c r="B44" s="21"/>
      <c r="C44" s="21"/>
      <c r="D44" s="21"/>
    </row>
    <row r="45" spans="1:4" ht="15.75" x14ac:dyDescent="0.25">
      <c r="A45" s="1"/>
      <c r="B45" s="21"/>
      <c r="C45" s="21"/>
      <c r="D45" s="21"/>
    </row>
    <row r="46" spans="1:4" ht="15.75" x14ac:dyDescent="0.25">
      <c r="A46" s="1"/>
      <c r="B46" s="21"/>
      <c r="C46" s="21"/>
      <c r="D46" s="21"/>
    </row>
    <row r="47" spans="1:4" ht="15.75" x14ac:dyDescent="0.25">
      <c r="A47" s="1"/>
      <c r="B47" s="21"/>
      <c r="C47" s="21"/>
      <c r="D47" s="21"/>
    </row>
    <row r="48" spans="1:4" ht="15.75" x14ac:dyDescent="0.25">
      <c r="A48" s="1"/>
      <c r="B48" s="21"/>
      <c r="C48" s="21"/>
      <c r="D48" s="21"/>
    </row>
    <row r="49" spans="1:4" ht="15.75" x14ac:dyDescent="0.25">
      <c r="A49" s="1"/>
      <c r="B49" s="21"/>
      <c r="C49" s="21"/>
      <c r="D49" s="21"/>
    </row>
    <row r="50" spans="1:4" ht="16.5" thickBot="1" x14ac:dyDescent="0.3">
      <c r="A50" s="1"/>
      <c r="B50" s="21"/>
      <c r="C50" s="21"/>
      <c r="D50" s="21"/>
    </row>
    <row r="51" spans="1:4" x14ac:dyDescent="0.2">
      <c r="A51" s="47" t="s">
        <v>36</v>
      </c>
      <c r="B51" s="10" t="s">
        <v>5</v>
      </c>
      <c r="C51" s="10" t="s">
        <v>6</v>
      </c>
      <c r="D51" s="10" t="s">
        <v>7</v>
      </c>
    </row>
    <row r="52" spans="1:4" x14ac:dyDescent="0.2">
      <c r="A52" s="48"/>
      <c r="B52" s="11" t="s">
        <v>8</v>
      </c>
      <c r="C52" s="11" t="s">
        <v>9</v>
      </c>
      <c r="D52" s="11" t="s">
        <v>10</v>
      </c>
    </row>
    <row r="53" spans="1:4" ht="13.5" thickBot="1" x14ac:dyDescent="0.25">
      <c r="A53" s="49"/>
      <c r="B53" s="12">
        <v>2025</v>
      </c>
      <c r="C53" s="12">
        <v>2026</v>
      </c>
      <c r="D53" s="12">
        <v>2027</v>
      </c>
    </row>
    <row r="54" spans="1:4" x14ac:dyDescent="0.2">
      <c r="A54" s="8" t="s">
        <v>37</v>
      </c>
      <c r="B54" s="31"/>
      <c r="C54" s="13"/>
      <c r="D54" s="13"/>
    </row>
    <row r="55" spans="1:4" x14ac:dyDescent="0.2">
      <c r="A55" s="8" t="s">
        <v>78</v>
      </c>
      <c r="B55" s="31">
        <v>32262.1</v>
      </c>
      <c r="C55" s="13">
        <v>41600</v>
      </c>
      <c r="D55" s="13">
        <v>41600</v>
      </c>
    </row>
    <row r="56" spans="1:4" x14ac:dyDescent="0.2">
      <c r="A56" s="8" t="s">
        <v>79</v>
      </c>
      <c r="B56" s="31">
        <f>1303.01+863.99+60062.46-32262.1</f>
        <v>29967.360000000001</v>
      </c>
      <c r="C56" s="13">
        <v>36400</v>
      </c>
      <c r="D56" s="13">
        <v>36400</v>
      </c>
    </row>
    <row r="57" spans="1:4" x14ac:dyDescent="0.2">
      <c r="A57" s="8" t="s">
        <v>34</v>
      </c>
      <c r="B57" s="31"/>
      <c r="C57" s="13"/>
      <c r="D57" s="13"/>
    </row>
    <row r="58" spans="1:4" x14ac:dyDescent="0.2">
      <c r="A58" s="8" t="s">
        <v>34</v>
      </c>
      <c r="B58" s="31"/>
      <c r="C58" s="13"/>
      <c r="D58" s="13"/>
    </row>
    <row r="59" spans="1:4" x14ac:dyDescent="0.2">
      <c r="A59" s="8" t="s">
        <v>34</v>
      </c>
      <c r="B59" s="31"/>
      <c r="C59" s="13"/>
      <c r="D59" s="13"/>
    </row>
    <row r="60" spans="1:4" x14ac:dyDescent="0.2">
      <c r="A60" s="8" t="s">
        <v>34</v>
      </c>
      <c r="B60" s="31"/>
      <c r="C60" s="13"/>
      <c r="D60" s="13"/>
    </row>
    <row r="61" spans="1:4" x14ac:dyDescent="0.2">
      <c r="A61" s="8" t="s">
        <v>34</v>
      </c>
      <c r="B61" s="31"/>
      <c r="C61" s="13"/>
      <c r="D61" s="13"/>
    </row>
    <row r="62" spans="1:4" x14ac:dyDescent="0.2">
      <c r="A62" s="8" t="s">
        <v>34</v>
      </c>
      <c r="B62" s="31"/>
      <c r="C62" s="13"/>
      <c r="D62" s="13"/>
    </row>
    <row r="63" spans="1:4" x14ac:dyDescent="0.2">
      <c r="A63" s="8" t="s">
        <v>34</v>
      </c>
      <c r="B63" s="31"/>
      <c r="C63" s="13"/>
      <c r="D63" s="13"/>
    </row>
    <row r="64" spans="1:4" x14ac:dyDescent="0.2">
      <c r="A64" s="8" t="s">
        <v>42</v>
      </c>
      <c r="B64" s="31">
        <f>424.84-1335.4+4572.35</f>
        <v>3661.79</v>
      </c>
      <c r="C64" s="13">
        <v>4220</v>
      </c>
      <c r="D64" s="13">
        <v>4220</v>
      </c>
    </row>
    <row r="65" spans="1:4" x14ac:dyDescent="0.2">
      <c r="A65" s="8" t="s">
        <v>43</v>
      </c>
      <c r="B65" s="31">
        <v>4378.9399999999996</v>
      </c>
      <c r="C65" s="13">
        <v>5000</v>
      </c>
      <c r="D65" s="13">
        <v>5000</v>
      </c>
    </row>
    <row r="66" spans="1:4" x14ac:dyDescent="0.2">
      <c r="A66" s="8" t="s">
        <v>80</v>
      </c>
      <c r="B66" s="31">
        <f>1214.86+177.24+1491.13+908.68</f>
        <v>3791.91</v>
      </c>
      <c r="C66" s="13">
        <v>3000</v>
      </c>
      <c r="D66" s="13">
        <v>3000</v>
      </c>
    </row>
    <row r="67" spans="1:4" x14ac:dyDescent="0.2">
      <c r="A67" s="8" t="s">
        <v>45</v>
      </c>
      <c r="B67" s="31">
        <f>4479.34+1473.3+140.16</f>
        <v>6092.8</v>
      </c>
      <c r="C67" s="13">
        <v>4015</v>
      </c>
      <c r="D67" s="13">
        <v>4015</v>
      </c>
    </row>
    <row r="68" spans="1:4" x14ac:dyDescent="0.2">
      <c r="A68" s="8" t="s">
        <v>46</v>
      </c>
      <c r="B68" s="31">
        <v>476.96</v>
      </c>
      <c r="C68" s="13">
        <v>500</v>
      </c>
      <c r="D68" s="13">
        <v>500</v>
      </c>
    </row>
    <row r="69" spans="1:4" x14ac:dyDescent="0.2">
      <c r="A69" s="8" t="s">
        <v>47</v>
      </c>
      <c r="B69" s="31">
        <v>19.53</v>
      </c>
      <c r="C69" s="13">
        <v>100</v>
      </c>
      <c r="D69" s="13">
        <v>100</v>
      </c>
    </row>
    <row r="70" spans="1:4" x14ac:dyDescent="0.2">
      <c r="A70" s="8" t="s">
        <v>48</v>
      </c>
      <c r="B70" s="31">
        <v>5709.43</v>
      </c>
      <c r="C70" s="13">
        <v>5710</v>
      </c>
      <c r="D70" s="13">
        <v>5710</v>
      </c>
    </row>
    <row r="71" spans="1:4" x14ac:dyDescent="0.2">
      <c r="A71" s="8" t="s">
        <v>49</v>
      </c>
      <c r="B71" s="31">
        <f>140.16+307.63</f>
        <v>447.78999999999996</v>
      </c>
      <c r="C71" s="13">
        <v>100</v>
      </c>
      <c r="D71" s="13">
        <v>100</v>
      </c>
    </row>
    <row r="72" spans="1:4" x14ac:dyDescent="0.2">
      <c r="A72" s="8" t="s">
        <v>81</v>
      </c>
      <c r="B72" s="31">
        <v>0</v>
      </c>
      <c r="C72" s="13">
        <v>0</v>
      </c>
      <c r="D72" s="13">
        <v>0</v>
      </c>
    </row>
    <row r="73" spans="1:4" x14ac:dyDescent="0.2">
      <c r="A73" s="8" t="s">
        <v>51</v>
      </c>
      <c r="B73" s="31">
        <v>206.11</v>
      </c>
      <c r="C73" s="13">
        <v>400</v>
      </c>
      <c r="D73" s="13">
        <v>400</v>
      </c>
    </row>
    <row r="74" spans="1:4" x14ac:dyDescent="0.2">
      <c r="A74" s="8" t="s">
        <v>73</v>
      </c>
      <c r="B74" s="34">
        <f>407.88+320.21</f>
        <v>728.08999999999992</v>
      </c>
      <c r="C74" s="13">
        <v>1000</v>
      </c>
      <c r="D74" s="13">
        <v>1000</v>
      </c>
    </row>
    <row r="75" spans="1:4" x14ac:dyDescent="0.2">
      <c r="A75" s="8" t="s">
        <v>53</v>
      </c>
      <c r="B75" s="35">
        <v>18000</v>
      </c>
      <c r="C75" s="13">
        <v>15000</v>
      </c>
      <c r="D75" s="13">
        <v>15000</v>
      </c>
    </row>
    <row r="76" spans="1:4" x14ac:dyDescent="0.2">
      <c r="A76" s="8" t="s">
        <v>27</v>
      </c>
      <c r="B76" s="34">
        <v>328.13</v>
      </c>
      <c r="C76" s="13">
        <v>400</v>
      </c>
      <c r="D76" s="13">
        <v>400</v>
      </c>
    </row>
    <row r="77" spans="1:4" x14ac:dyDescent="0.2">
      <c r="A77" s="8" t="s">
        <v>54</v>
      </c>
      <c r="B77" s="31">
        <f>80+24+931.95+19.53+1130</f>
        <v>2185.48</v>
      </c>
      <c r="C77" s="13">
        <v>300</v>
      </c>
      <c r="D77" s="13">
        <v>300</v>
      </c>
    </row>
    <row r="78" spans="1:4" x14ac:dyDescent="0.2">
      <c r="A78" s="8" t="s">
        <v>82</v>
      </c>
      <c r="B78" s="31">
        <v>0</v>
      </c>
      <c r="C78" s="13">
        <v>500</v>
      </c>
      <c r="D78" s="13">
        <v>500</v>
      </c>
    </row>
    <row r="79" spans="1:4" x14ac:dyDescent="0.2">
      <c r="A79" s="8" t="s">
        <v>56</v>
      </c>
      <c r="B79" s="31"/>
      <c r="C79" s="13"/>
      <c r="D79" s="13"/>
    </row>
    <row r="80" spans="1:4" x14ac:dyDescent="0.2">
      <c r="A80" s="9" t="s">
        <v>57</v>
      </c>
      <c r="B80" s="32">
        <v>75.599999999999994</v>
      </c>
      <c r="C80" s="14">
        <v>70</v>
      </c>
      <c r="D80" s="14">
        <v>70</v>
      </c>
    </row>
    <row r="81" spans="1:4" ht="16.5" thickBot="1" x14ac:dyDescent="0.3">
      <c r="A81" s="17" t="s">
        <v>58</v>
      </c>
      <c r="B81" s="18">
        <f>SUM(B54:B80)</f>
        <v>108332.02</v>
      </c>
      <c r="C81" s="18">
        <f t="shared" ref="C81:D81" si="0">SUM(C54:C80)</f>
        <v>118315</v>
      </c>
      <c r="D81" s="18">
        <f t="shared" si="0"/>
        <v>118315</v>
      </c>
    </row>
    <row r="82" spans="1:4" ht="13.5" thickBot="1" x14ac:dyDescent="0.25">
      <c r="B82" s="5"/>
      <c r="C82" s="5"/>
      <c r="D82" s="5"/>
    </row>
    <row r="83" spans="1:4" x14ac:dyDescent="0.2">
      <c r="A83" s="38" t="s">
        <v>59</v>
      </c>
      <c r="B83" s="10" t="s">
        <v>5</v>
      </c>
      <c r="C83" s="10" t="s">
        <v>6</v>
      </c>
      <c r="D83" s="10" t="s">
        <v>7</v>
      </c>
    </row>
    <row r="84" spans="1:4" x14ac:dyDescent="0.2">
      <c r="A84" s="39"/>
      <c r="B84" s="11" t="s">
        <v>8</v>
      </c>
      <c r="C84" s="11" t="s">
        <v>9</v>
      </c>
      <c r="D84" s="11" t="s">
        <v>10</v>
      </c>
    </row>
    <row r="85" spans="1:4" ht="13.5" thickBot="1" x14ac:dyDescent="0.25">
      <c r="A85" s="39"/>
      <c r="B85" s="12">
        <v>2025</v>
      </c>
      <c r="C85" s="12">
        <v>2026</v>
      </c>
      <c r="D85" s="12">
        <v>2027</v>
      </c>
    </row>
    <row r="86" spans="1:4" ht="16.5" thickBot="1" x14ac:dyDescent="0.3">
      <c r="A86" s="40"/>
      <c r="B86" s="18">
        <f>SUM(B40-B81)</f>
        <v>-1830.7799999999988</v>
      </c>
      <c r="C86" s="18">
        <f>SUM(C40-C81)</f>
        <v>0</v>
      </c>
      <c r="D86" s="18">
        <f>SUM(D40-D81)</f>
        <v>0</v>
      </c>
    </row>
    <row r="87" spans="1:4" ht="15.75" x14ac:dyDescent="0.25">
      <c r="A87" s="1"/>
    </row>
    <row r="88" spans="1:4" ht="15.75" x14ac:dyDescent="0.25">
      <c r="A88" s="1"/>
    </row>
  </sheetData>
  <mergeCells count="7">
    <mergeCell ref="A83:A86"/>
    <mergeCell ref="A1:D1"/>
    <mergeCell ref="A2:D3"/>
    <mergeCell ref="B5:D5"/>
    <mergeCell ref="B7:D7"/>
    <mergeCell ref="A9:A11"/>
    <mergeCell ref="A51:A53"/>
  </mergeCells>
  <pageMargins left="0.45" right="0.45" top="1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8"/>
  <sheetViews>
    <sheetView workbookViewId="0">
      <selection activeCell="B13" sqref="B13"/>
    </sheetView>
  </sheetViews>
  <sheetFormatPr defaultRowHeight="12.75" x14ac:dyDescent="0.2"/>
  <cols>
    <col min="1" max="1" width="49.28515625" style="2" bestFit="1" customWidth="1"/>
    <col min="2" max="4" width="15.7109375" style="3" customWidth="1"/>
    <col min="5" max="5" width="9.140625" style="2"/>
    <col min="6" max="6" width="10" bestFit="1" customWidth="1"/>
  </cols>
  <sheetData>
    <row r="1" spans="1:6" ht="16.5" thickBot="1" x14ac:dyDescent="0.3">
      <c r="A1" s="41" t="s">
        <v>60</v>
      </c>
      <c r="B1" s="42"/>
      <c r="C1" s="42"/>
      <c r="D1" s="43"/>
    </row>
    <row r="2" spans="1:6" x14ac:dyDescent="0.2">
      <c r="A2" s="50" t="s">
        <v>61</v>
      </c>
      <c r="B2" s="50"/>
      <c r="C2" s="50"/>
      <c r="D2" s="50"/>
    </row>
    <row r="3" spans="1:6" x14ac:dyDescent="0.2">
      <c r="A3" s="51"/>
      <c r="B3" s="51"/>
      <c r="C3" s="51"/>
      <c r="D3" s="51"/>
    </row>
    <row r="4" spans="1:6" ht="15.75" x14ac:dyDescent="0.25">
      <c r="A4" s="20"/>
      <c r="B4" s="20"/>
      <c r="C4" s="20"/>
      <c r="D4" s="20"/>
    </row>
    <row r="5" spans="1:6" ht="16.5" thickBot="1" x14ac:dyDescent="0.3">
      <c r="A5" s="4" t="s">
        <v>2</v>
      </c>
      <c r="B5" s="52" t="s">
        <v>3</v>
      </c>
      <c r="C5" s="52"/>
      <c r="D5" s="52"/>
    </row>
    <row r="6" spans="1:6" ht="15.75" x14ac:dyDescent="0.25">
      <c r="A6" s="4"/>
      <c r="B6" s="4"/>
      <c r="C6" s="4"/>
      <c r="D6" s="4"/>
    </row>
    <row r="7" spans="1:6" ht="16.5" thickBot="1" x14ac:dyDescent="0.3">
      <c r="A7" s="4" t="s">
        <v>62</v>
      </c>
      <c r="B7" s="53" t="s">
        <v>83</v>
      </c>
      <c r="C7" s="53"/>
      <c r="D7" s="53"/>
    </row>
    <row r="8" spans="1:6" ht="16.5" thickBot="1" x14ac:dyDescent="0.3">
      <c r="A8" s="4"/>
      <c r="B8" s="4"/>
      <c r="C8" s="4"/>
      <c r="D8" s="4"/>
    </row>
    <row r="9" spans="1:6" x14ac:dyDescent="0.2">
      <c r="A9" s="47" t="s">
        <v>4</v>
      </c>
      <c r="B9" s="10" t="s">
        <v>5</v>
      </c>
      <c r="C9" s="6" t="s">
        <v>6</v>
      </c>
      <c r="D9" s="10" t="s">
        <v>7</v>
      </c>
    </row>
    <row r="10" spans="1:6" x14ac:dyDescent="0.2">
      <c r="A10" s="48"/>
      <c r="B10" s="11" t="s">
        <v>8</v>
      </c>
      <c r="C10" s="3" t="s">
        <v>9</v>
      </c>
      <c r="D10" s="11" t="s">
        <v>10</v>
      </c>
    </row>
    <row r="11" spans="1:6" ht="13.5" thickBot="1" x14ac:dyDescent="0.25">
      <c r="A11" s="49"/>
      <c r="B11" s="12">
        <v>2025</v>
      </c>
      <c r="C11" s="7">
        <v>2026</v>
      </c>
      <c r="D11" s="12">
        <v>2027</v>
      </c>
    </row>
    <row r="12" spans="1:6" x14ac:dyDescent="0.2">
      <c r="A12" s="8" t="s">
        <v>11</v>
      </c>
      <c r="B12" s="31">
        <v>6970.29</v>
      </c>
      <c r="C12" s="15">
        <v>8185</v>
      </c>
      <c r="D12" s="15">
        <v>8185</v>
      </c>
      <c r="F12" s="25">
        <f>C12/50000</f>
        <v>0.16370000000000001</v>
      </c>
    </row>
    <row r="13" spans="1:6" x14ac:dyDescent="0.2">
      <c r="A13" s="8" t="s">
        <v>64</v>
      </c>
      <c r="B13" s="31">
        <v>0</v>
      </c>
      <c r="C13" s="15"/>
      <c r="D13" s="15"/>
      <c r="F13" s="26">
        <f>F12*'Organization Budget'!B10</f>
        <v>6970.2903420000011</v>
      </c>
    </row>
    <row r="14" spans="1:6" x14ac:dyDescent="0.2">
      <c r="A14" s="8" t="s">
        <v>13</v>
      </c>
      <c r="B14" s="31"/>
      <c r="C14" s="15"/>
      <c r="D14" s="15"/>
    </row>
    <row r="15" spans="1:6" x14ac:dyDescent="0.2">
      <c r="A15" s="8" t="s">
        <v>14</v>
      </c>
      <c r="B15" s="31">
        <v>1550</v>
      </c>
      <c r="C15" s="15">
        <v>1500</v>
      </c>
      <c r="D15" s="15">
        <v>1500</v>
      </c>
    </row>
    <row r="16" spans="1:6" x14ac:dyDescent="0.2">
      <c r="A16" s="8" t="s">
        <v>15</v>
      </c>
      <c r="B16" s="31">
        <v>0</v>
      </c>
      <c r="C16" s="15">
        <v>5000</v>
      </c>
      <c r="D16" s="15">
        <v>5000</v>
      </c>
    </row>
    <row r="17" spans="1:4" x14ac:dyDescent="0.2">
      <c r="A17" s="8" t="s">
        <v>16</v>
      </c>
      <c r="B17" s="31">
        <v>4000</v>
      </c>
      <c r="C17" s="15">
        <v>5000</v>
      </c>
      <c r="D17" s="15">
        <v>5000</v>
      </c>
    </row>
    <row r="18" spans="1:4" x14ac:dyDescent="0.2">
      <c r="A18" s="8" t="s">
        <v>17</v>
      </c>
      <c r="B18" s="31">
        <v>0</v>
      </c>
      <c r="C18" s="15"/>
      <c r="D18" s="15"/>
    </row>
    <row r="19" spans="1:4" x14ac:dyDescent="0.2">
      <c r="A19" s="8" t="s">
        <v>18</v>
      </c>
      <c r="B19" s="31">
        <v>0</v>
      </c>
      <c r="C19" s="15">
        <v>0</v>
      </c>
      <c r="D19" s="15">
        <v>0</v>
      </c>
    </row>
    <row r="20" spans="1:4" x14ac:dyDescent="0.2">
      <c r="A20" s="8" t="s">
        <v>19</v>
      </c>
      <c r="B20" s="31"/>
      <c r="C20" s="15">
        <v>2500</v>
      </c>
      <c r="D20" s="15">
        <v>2500</v>
      </c>
    </row>
    <row r="21" spans="1:4" x14ac:dyDescent="0.2">
      <c r="A21" s="8" t="s">
        <v>84</v>
      </c>
      <c r="B21" s="31">
        <v>0</v>
      </c>
      <c r="C21" s="15">
        <v>0</v>
      </c>
      <c r="D21" s="15">
        <v>0</v>
      </c>
    </row>
    <row r="22" spans="1:4" x14ac:dyDescent="0.2">
      <c r="A22" s="8"/>
      <c r="B22" s="31">
        <v>0</v>
      </c>
      <c r="C22" s="15">
        <v>0</v>
      </c>
      <c r="D22" s="15">
        <v>0</v>
      </c>
    </row>
    <row r="23" spans="1:4" x14ac:dyDescent="0.2">
      <c r="A23" s="8"/>
      <c r="B23" s="31">
        <v>0</v>
      </c>
      <c r="C23" s="15">
        <v>0</v>
      </c>
      <c r="D23" s="15">
        <v>0</v>
      </c>
    </row>
    <row r="24" spans="1:4" x14ac:dyDescent="0.2">
      <c r="B24" s="36"/>
      <c r="C24" s="15"/>
      <c r="D24" s="15"/>
    </row>
    <row r="25" spans="1:4" x14ac:dyDescent="0.2">
      <c r="A25" s="8" t="s">
        <v>34</v>
      </c>
      <c r="B25" s="31"/>
      <c r="C25" s="15"/>
      <c r="D25" s="15"/>
    </row>
    <row r="26" spans="1:4" x14ac:dyDescent="0.2">
      <c r="A26" s="8" t="s">
        <v>34</v>
      </c>
      <c r="B26" s="31"/>
      <c r="C26" s="15"/>
      <c r="D26" s="15"/>
    </row>
    <row r="27" spans="1:4" x14ac:dyDescent="0.2">
      <c r="A27" s="8" t="s">
        <v>26</v>
      </c>
      <c r="B27" s="31"/>
      <c r="C27" s="15"/>
      <c r="D27" s="15"/>
    </row>
    <row r="28" spans="1:4" x14ac:dyDescent="0.2">
      <c r="A28" s="8" t="s">
        <v>27</v>
      </c>
      <c r="B28" s="31"/>
      <c r="C28" s="15"/>
      <c r="D28" s="15"/>
    </row>
    <row r="29" spans="1:4" x14ac:dyDescent="0.2">
      <c r="A29" s="8" t="s">
        <v>85</v>
      </c>
      <c r="B29" s="31">
        <v>0</v>
      </c>
      <c r="C29" s="15"/>
      <c r="D29" s="15"/>
    </row>
    <row r="30" spans="1:4" x14ac:dyDescent="0.2">
      <c r="A30" s="8" t="s">
        <v>29</v>
      </c>
      <c r="B30" s="31">
        <v>0</v>
      </c>
      <c r="C30" s="15"/>
      <c r="D30" s="15"/>
    </row>
    <row r="31" spans="1:4" x14ac:dyDescent="0.2">
      <c r="A31" s="8" t="s">
        <v>30</v>
      </c>
      <c r="B31" s="31">
        <v>0</v>
      </c>
      <c r="C31" s="15">
        <v>0</v>
      </c>
      <c r="D31" s="15">
        <v>0</v>
      </c>
    </row>
    <row r="32" spans="1:4" x14ac:dyDescent="0.2">
      <c r="A32" s="8" t="s">
        <v>31</v>
      </c>
      <c r="B32" s="31"/>
      <c r="C32" s="15"/>
      <c r="D32" s="15"/>
    </row>
    <row r="33" spans="1:4" x14ac:dyDescent="0.2">
      <c r="A33" s="8" t="s">
        <v>32</v>
      </c>
      <c r="B33" s="31"/>
      <c r="C33" s="15"/>
      <c r="D33" s="15"/>
    </row>
    <row r="34" spans="1:4" x14ac:dyDescent="0.2">
      <c r="A34" s="8" t="s">
        <v>34</v>
      </c>
      <c r="B34" s="31"/>
      <c r="C34" s="15"/>
      <c r="D34" s="13"/>
    </row>
    <row r="35" spans="1:4" x14ac:dyDescent="0.2">
      <c r="A35" s="8" t="s">
        <v>34</v>
      </c>
      <c r="B35" s="31"/>
      <c r="C35" s="15"/>
      <c r="D35" s="13"/>
    </row>
    <row r="36" spans="1:4" x14ac:dyDescent="0.2">
      <c r="A36" s="8" t="s">
        <v>34</v>
      </c>
      <c r="B36" s="31"/>
      <c r="C36" s="15"/>
      <c r="D36" s="13"/>
    </row>
    <row r="37" spans="1:4" x14ac:dyDescent="0.2">
      <c r="A37" s="8" t="s">
        <v>34</v>
      </c>
      <c r="B37" s="31"/>
      <c r="C37" s="15"/>
      <c r="D37" s="13"/>
    </row>
    <row r="38" spans="1:4" x14ac:dyDescent="0.2">
      <c r="A38" s="8" t="s">
        <v>34</v>
      </c>
      <c r="B38" s="31"/>
      <c r="C38" s="15"/>
      <c r="D38" s="13"/>
    </row>
    <row r="39" spans="1:4" ht="13.5" thickBot="1" x14ac:dyDescent="0.25">
      <c r="A39" s="9" t="s">
        <v>34</v>
      </c>
      <c r="B39" s="14"/>
      <c r="C39" s="16"/>
      <c r="D39" s="14"/>
    </row>
    <row r="40" spans="1:4" ht="16.5" thickBot="1" x14ac:dyDescent="0.3">
      <c r="A40" s="17" t="s">
        <v>35</v>
      </c>
      <c r="B40" s="18">
        <f>SUM(B12:B32)</f>
        <v>12520.29</v>
      </c>
      <c r="C40" s="19">
        <f>SUM(C12:C32)</f>
        <v>22185</v>
      </c>
      <c r="D40" s="18">
        <f>SUM(D12:D32)</f>
        <v>22185</v>
      </c>
    </row>
    <row r="41" spans="1:4" ht="15.75" x14ac:dyDescent="0.25">
      <c r="A41" s="1"/>
      <c r="B41" s="21"/>
      <c r="C41" s="21"/>
      <c r="D41" s="21"/>
    </row>
    <row r="42" spans="1:4" ht="15.75" x14ac:dyDescent="0.25">
      <c r="A42" s="1"/>
      <c r="B42" s="21"/>
      <c r="C42" s="21"/>
      <c r="D42" s="21"/>
    </row>
    <row r="43" spans="1:4" ht="15.75" x14ac:dyDescent="0.25">
      <c r="A43" s="1"/>
      <c r="B43" s="21"/>
      <c r="C43" s="21"/>
      <c r="D43" s="21"/>
    </row>
    <row r="44" spans="1:4" ht="15.75" x14ac:dyDescent="0.25">
      <c r="A44" s="1"/>
      <c r="B44" s="21"/>
      <c r="C44" s="21"/>
      <c r="D44" s="21"/>
    </row>
    <row r="45" spans="1:4" ht="15.75" x14ac:dyDescent="0.25">
      <c r="A45" s="1"/>
      <c r="B45" s="21"/>
      <c r="C45" s="21"/>
      <c r="D45" s="21"/>
    </row>
    <row r="46" spans="1:4" ht="15.75" x14ac:dyDescent="0.25">
      <c r="A46" s="1"/>
      <c r="B46" s="21"/>
      <c r="C46" s="21"/>
      <c r="D46" s="21"/>
    </row>
    <row r="47" spans="1:4" ht="15.75" x14ac:dyDescent="0.25">
      <c r="A47" s="1"/>
      <c r="B47" s="21"/>
      <c r="C47" s="21"/>
      <c r="D47" s="21"/>
    </row>
    <row r="48" spans="1:4" ht="15.75" x14ac:dyDescent="0.25">
      <c r="A48" s="1"/>
      <c r="B48" s="21"/>
      <c r="C48" s="21"/>
      <c r="D48" s="21"/>
    </row>
    <row r="49" spans="1:4" ht="15.75" x14ac:dyDescent="0.25">
      <c r="A49" s="1"/>
      <c r="B49" s="21"/>
      <c r="C49" s="21"/>
      <c r="D49" s="21"/>
    </row>
    <row r="50" spans="1:4" ht="16.5" thickBot="1" x14ac:dyDescent="0.3">
      <c r="A50" s="1"/>
      <c r="B50" s="21"/>
      <c r="C50" s="21"/>
      <c r="D50" s="21"/>
    </row>
    <row r="51" spans="1:4" x14ac:dyDescent="0.2">
      <c r="A51" s="47" t="s">
        <v>36</v>
      </c>
      <c r="B51" s="10" t="s">
        <v>5</v>
      </c>
      <c r="C51" s="10" t="s">
        <v>6</v>
      </c>
      <c r="D51" s="10" t="s">
        <v>7</v>
      </c>
    </row>
    <row r="52" spans="1:4" x14ac:dyDescent="0.2">
      <c r="A52" s="48"/>
      <c r="B52" s="11" t="s">
        <v>8</v>
      </c>
      <c r="C52" s="11" t="s">
        <v>9</v>
      </c>
      <c r="D52" s="11" t="s">
        <v>10</v>
      </c>
    </row>
    <row r="53" spans="1:4" ht="13.5" thickBot="1" x14ac:dyDescent="0.25">
      <c r="A53" s="49"/>
      <c r="B53" s="12">
        <v>2025</v>
      </c>
      <c r="C53" s="12">
        <v>2026</v>
      </c>
      <c r="D53" s="12">
        <v>2027</v>
      </c>
    </row>
    <row r="54" spans="1:4" x14ac:dyDescent="0.2">
      <c r="A54" s="8" t="s">
        <v>37</v>
      </c>
      <c r="B54" s="31"/>
      <c r="C54" s="13"/>
      <c r="D54" s="13"/>
    </row>
    <row r="55" spans="1:4" x14ac:dyDescent="0.2">
      <c r="A55" s="8" t="s">
        <v>86</v>
      </c>
      <c r="B55" s="31">
        <v>6785.74</v>
      </c>
      <c r="C55" s="13">
        <v>10000</v>
      </c>
      <c r="D55" s="13">
        <v>10000</v>
      </c>
    </row>
    <row r="56" spans="1:4" x14ac:dyDescent="0.2">
      <c r="A56" s="8"/>
      <c r="B56" s="31"/>
      <c r="C56" s="13"/>
      <c r="D56" s="13"/>
    </row>
    <row r="57" spans="1:4" x14ac:dyDescent="0.2">
      <c r="B57" s="36"/>
    </row>
    <row r="58" spans="1:4" x14ac:dyDescent="0.2">
      <c r="A58" s="8" t="s">
        <v>34</v>
      </c>
      <c r="B58" s="31"/>
      <c r="C58" s="13"/>
      <c r="D58" s="13"/>
    </row>
    <row r="59" spans="1:4" x14ac:dyDescent="0.2">
      <c r="A59" s="8" t="s">
        <v>34</v>
      </c>
      <c r="B59" s="31"/>
      <c r="C59" s="13"/>
      <c r="D59" s="13"/>
    </row>
    <row r="60" spans="1:4" x14ac:dyDescent="0.2">
      <c r="A60" s="8" t="s">
        <v>34</v>
      </c>
      <c r="B60" s="31"/>
      <c r="C60" s="13"/>
      <c r="D60" s="13"/>
    </row>
    <row r="61" spans="1:4" x14ac:dyDescent="0.2">
      <c r="A61" s="8" t="s">
        <v>34</v>
      </c>
      <c r="B61" s="31"/>
      <c r="C61" s="13"/>
      <c r="D61" s="13"/>
    </row>
    <row r="62" spans="1:4" x14ac:dyDescent="0.2">
      <c r="A62" s="8" t="s">
        <v>34</v>
      </c>
      <c r="B62" s="31"/>
      <c r="C62" s="13"/>
      <c r="D62" s="13"/>
    </row>
    <row r="63" spans="1:4" x14ac:dyDescent="0.2">
      <c r="A63" s="8" t="s">
        <v>34</v>
      </c>
      <c r="B63" s="31"/>
      <c r="C63" s="13"/>
      <c r="D63" s="13"/>
    </row>
    <row r="64" spans="1:4" x14ac:dyDescent="0.2">
      <c r="A64" s="8" t="s">
        <v>42</v>
      </c>
      <c r="B64" s="31">
        <f>36.96+54</f>
        <v>90.960000000000008</v>
      </c>
      <c r="C64" s="13">
        <v>100</v>
      </c>
      <c r="D64" s="13">
        <v>100</v>
      </c>
    </row>
    <row r="65" spans="1:4" x14ac:dyDescent="0.2">
      <c r="A65" s="8" t="s">
        <v>43</v>
      </c>
      <c r="B65" s="31">
        <v>502.7</v>
      </c>
      <c r="C65" s="13">
        <v>1000</v>
      </c>
      <c r="D65" s="13">
        <v>1000</v>
      </c>
    </row>
    <row r="66" spans="1:4" x14ac:dyDescent="0.2">
      <c r="A66" s="8" t="s">
        <v>87</v>
      </c>
      <c r="B66" s="31">
        <f>1670.38+4146</f>
        <v>5816.38</v>
      </c>
      <c r="C66" s="13">
        <v>6000</v>
      </c>
      <c r="D66" s="13">
        <v>6000</v>
      </c>
    </row>
    <row r="67" spans="1:4" x14ac:dyDescent="0.2">
      <c r="A67" s="8" t="s">
        <v>45</v>
      </c>
      <c r="B67" s="31">
        <f>288.25</f>
        <v>288.25</v>
      </c>
      <c r="C67" s="13">
        <v>500</v>
      </c>
      <c r="D67" s="13">
        <v>500</v>
      </c>
    </row>
    <row r="68" spans="1:4" x14ac:dyDescent="0.2">
      <c r="A68" s="8" t="s">
        <v>46</v>
      </c>
      <c r="B68" s="31">
        <v>238.48</v>
      </c>
      <c r="C68" s="13">
        <v>250</v>
      </c>
      <c r="D68" s="13">
        <v>250</v>
      </c>
    </row>
    <row r="69" spans="1:4" x14ac:dyDescent="0.2">
      <c r="A69" s="8" t="s">
        <v>47</v>
      </c>
      <c r="B69" s="31">
        <v>30</v>
      </c>
      <c r="C69" s="13">
        <v>100</v>
      </c>
      <c r="D69" s="13">
        <v>100</v>
      </c>
    </row>
    <row r="70" spans="1:4" x14ac:dyDescent="0.2">
      <c r="A70" s="8" t="s">
        <v>48</v>
      </c>
      <c r="B70" s="31">
        <v>357.6</v>
      </c>
      <c r="C70" s="13">
        <v>500</v>
      </c>
      <c r="D70" s="13">
        <v>500</v>
      </c>
    </row>
    <row r="71" spans="1:4" x14ac:dyDescent="0.2">
      <c r="A71" s="8" t="s">
        <v>49</v>
      </c>
      <c r="B71" s="31">
        <f>26.99+931.95</f>
        <v>958.94</v>
      </c>
      <c r="C71" s="13">
        <v>985</v>
      </c>
      <c r="D71" s="13">
        <v>985</v>
      </c>
    </row>
    <row r="72" spans="1:4" x14ac:dyDescent="0.2">
      <c r="A72" s="8" t="s">
        <v>50</v>
      </c>
      <c r="B72" s="31">
        <v>0</v>
      </c>
      <c r="C72" s="13">
        <v>0</v>
      </c>
      <c r="D72" s="13">
        <v>0</v>
      </c>
    </row>
    <row r="73" spans="1:4" x14ac:dyDescent="0.2">
      <c r="A73" s="8" t="s">
        <v>51</v>
      </c>
      <c r="B73" s="31">
        <f>1039+128.47</f>
        <v>1167.47</v>
      </c>
      <c r="C73" s="13">
        <v>1500</v>
      </c>
      <c r="D73" s="13">
        <v>1500</v>
      </c>
    </row>
    <row r="74" spans="1:4" x14ac:dyDescent="0.2">
      <c r="A74" s="8" t="s">
        <v>75</v>
      </c>
      <c r="B74" s="31">
        <v>0</v>
      </c>
      <c r="C74" s="13">
        <v>0</v>
      </c>
      <c r="D74" s="13">
        <v>0</v>
      </c>
    </row>
    <row r="75" spans="1:4" x14ac:dyDescent="0.2">
      <c r="A75" s="8" t="s">
        <v>53</v>
      </c>
      <c r="B75" s="31"/>
      <c r="C75" s="13">
        <v>0</v>
      </c>
      <c r="D75" s="13">
        <v>0</v>
      </c>
    </row>
    <row r="76" spans="1:4" x14ac:dyDescent="0.2">
      <c r="A76" s="8" t="s">
        <v>27</v>
      </c>
      <c r="B76" s="31"/>
      <c r="C76" s="13"/>
      <c r="D76" s="13"/>
    </row>
    <row r="77" spans="1:4" x14ac:dyDescent="0.2">
      <c r="A77" s="8" t="s">
        <v>88</v>
      </c>
      <c r="B77" s="31"/>
      <c r="C77" s="13">
        <v>0</v>
      </c>
      <c r="D77" s="13">
        <v>0</v>
      </c>
    </row>
    <row r="78" spans="1:4" x14ac:dyDescent="0.2">
      <c r="A78" s="8" t="s">
        <v>89</v>
      </c>
      <c r="B78" s="31">
        <v>0</v>
      </c>
      <c r="C78" s="13">
        <v>1000</v>
      </c>
      <c r="D78" s="13">
        <v>1000</v>
      </c>
    </row>
    <row r="79" spans="1:4" x14ac:dyDescent="0.2">
      <c r="A79" s="8" t="s">
        <v>56</v>
      </c>
      <c r="B79" s="31"/>
      <c r="C79" s="13"/>
      <c r="D79" s="13"/>
    </row>
    <row r="80" spans="1:4" x14ac:dyDescent="0.2">
      <c r="A80" s="9" t="s">
        <v>57</v>
      </c>
      <c r="B80" s="32">
        <v>143</v>
      </c>
      <c r="C80" s="14">
        <v>250</v>
      </c>
      <c r="D80" s="14">
        <v>250</v>
      </c>
    </row>
    <row r="81" spans="1:4" ht="16.5" thickBot="1" x14ac:dyDescent="0.3">
      <c r="A81" s="17" t="s">
        <v>58</v>
      </c>
      <c r="B81" s="18">
        <f>SUM(B54:B80)</f>
        <v>16379.519999999999</v>
      </c>
      <c r="C81" s="18">
        <f t="shared" ref="C81:D81" si="0">SUM(C54:C80)</f>
        <v>22185</v>
      </c>
      <c r="D81" s="18">
        <f t="shared" si="0"/>
        <v>22185</v>
      </c>
    </row>
    <row r="82" spans="1:4" ht="13.5" thickBot="1" x14ac:dyDescent="0.25">
      <c r="B82" s="5"/>
      <c r="C82" s="5"/>
      <c r="D82" s="5"/>
    </row>
    <row r="83" spans="1:4" x14ac:dyDescent="0.2">
      <c r="A83" s="38" t="s">
        <v>59</v>
      </c>
      <c r="B83" s="10" t="s">
        <v>5</v>
      </c>
      <c r="C83" s="10" t="s">
        <v>6</v>
      </c>
      <c r="D83" s="10" t="s">
        <v>7</v>
      </c>
    </row>
    <row r="84" spans="1:4" x14ac:dyDescent="0.2">
      <c r="A84" s="39"/>
      <c r="B84" s="11" t="s">
        <v>8</v>
      </c>
      <c r="C84" s="11" t="s">
        <v>9</v>
      </c>
      <c r="D84" s="11" t="s">
        <v>10</v>
      </c>
    </row>
    <row r="85" spans="1:4" ht="13.5" thickBot="1" x14ac:dyDescent="0.25">
      <c r="A85" s="39"/>
      <c r="B85" s="12">
        <v>2025</v>
      </c>
      <c r="C85" s="12">
        <v>2026</v>
      </c>
      <c r="D85" s="12">
        <v>2027</v>
      </c>
    </row>
    <row r="86" spans="1:4" ht="16.5" thickBot="1" x14ac:dyDescent="0.3">
      <c r="A86" s="40"/>
      <c r="B86" s="18">
        <f>SUM(B40-B81)</f>
        <v>-3859.2299999999977</v>
      </c>
      <c r="C86" s="18">
        <f>SUM(C40-C81)</f>
        <v>0</v>
      </c>
      <c r="D86" s="18">
        <f>SUM(D40-D81)</f>
        <v>0</v>
      </c>
    </row>
    <row r="87" spans="1:4" ht="15.75" x14ac:dyDescent="0.25">
      <c r="A87" s="1"/>
    </row>
    <row r="88" spans="1:4" ht="15.75" x14ac:dyDescent="0.25">
      <c r="A88" s="1"/>
    </row>
  </sheetData>
  <mergeCells count="7">
    <mergeCell ref="A83:A86"/>
    <mergeCell ref="A1:D1"/>
    <mergeCell ref="A2:D3"/>
    <mergeCell ref="B5:D5"/>
    <mergeCell ref="B7:D7"/>
    <mergeCell ref="A9:A11"/>
    <mergeCell ref="A51:A53"/>
  </mergeCells>
  <pageMargins left="0.45" right="0.45" top="1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Organization Budget</vt:lpstr>
      <vt:lpstr>DCS Food Pantry</vt:lpstr>
      <vt:lpstr>CASA</vt:lpstr>
      <vt:lpstr>KIM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Damron</dc:creator>
  <cp:keywords/>
  <dc:description/>
  <cp:lastModifiedBy>Denise Damron</cp:lastModifiedBy>
  <cp:revision/>
  <dcterms:created xsi:type="dcterms:W3CDTF">2009-01-28T17:47:05Z</dcterms:created>
  <dcterms:modified xsi:type="dcterms:W3CDTF">2026-02-17T19:08:06Z</dcterms:modified>
  <cp:category/>
  <cp:contentStatus/>
</cp:coreProperties>
</file>