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etorgft6582334-my.sharepoint.com/personal/director_unitedwaymta_org/Documents/Community Impact/2026/Completed Applications/Harvest Outreach/"/>
    </mc:Choice>
  </mc:AlternateContent>
  <xr:revisionPtr revIDLastSave="0" documentId="14_{2F6F7B99-6CA6-4675-8894-E82F41142895}" xr6:coauthVersionLast="47" xr6:coauthVersionMax="47" xr10:uidLastSave="{00000000-0000-0000-0000-000000000000}"/>
  <bookViews>
    <workbookView xWindow="-105" yWindow="0" windowWidth="14610" windowHeight="15585" xr2:uid="{DD8A9FAC-163C-4E46-9698-D32C3CA83BB0}"/>
  </bookViews>
  <sheets>
    <sheet name="Actual vs Budget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0">'Actual vs Budget'!$A:$D,'Actual vs Budget'!$1:$1</definedName>
    <definedName name="QB_COLUMN_29" localSheetId="0" hidden="1">'Actual vs Budget'!$E$1</definedName>
    <definedName name="QB_DATA_0" localSheetId="0" hidden="1">'Actual vs Budget'!$4:$4,'Actual vs Budget'!$5:$5,'Actual vs Budget'!$6:$6,'Actual vs Budget'!$11:$11,'Actual vs Budget'!$14:$14,'Actual vs Budget'!$15:$15,'Actual vs Budget'!$16:$16,'Actual vs Budget'!$17:$17,'Actual vs Budget'!$18:$18,'Actual vs Budget'!$19:$19,'Actual vs Budget'!$20:$20,'Actual vs Budget'!$21:$21,'Actual vs Budget'!$26:$26,'Actual vs Budget'!$27:$27</definedName>
    <definedName name="QB_FORMULA_0" localSheetId="0" hidden="1">'Actual vs Budget'!$E$9,'Actual vs Budget'!$E$28,'Actual vs Budget'!$E$29,'Actual vs Budget'!$E$30</definedName>
    <definedName name="QB_ROW_18301" localSheetId="0" hidden="1">'Actual vs Budget'!$A$30</definedName>
    <definedName name="QB_ROW_19011" localSheetId="0" hidden="1">'Actual vs Budget'!$B$2</definedName>
    <definedName name="QB_ROW_19311" localSheetId="0" hidden="1">'Actual vs Budget'!$B$29</definedName>
    <definedName name="QB_ROW_20021" localSheetId="0" hidden="1">'Actual vs Budget'!$C$3</definedName>
    <definedName name="QB_ROW_20321" localSheetId="0" hidden="1">'Actual vs Budget'!$C$9</definedName>
    <definedName name="QB_ROW_21021" localSheetId="0" hidden="1">'Actual vs Budget'!$C$10</definedName>
    <definedName name="QB_ROW_21321" localSheetId="0" hidden="1">'Actual vs Budget'!$C$28</definedName>
    <definedName name="QB_ROW_53230" localSheetId="0" hidden="1">'Actual vs Budget'!$D$4</definedName>
    <definedName name="QB_ROW_54230" localSheetId="0" hidden="1">'Actual vs Budget'!$D$5</definedName>
    <definedName name="QB_ROW_55230" localSheetId="0" hidden="1">'Actual vs Budget'!$D$6</definedName>
    <definedName name="QB_ROW_60230" localSheetId="0" hidden="1">'Actual vs Budget'!$D$14</definedName>
    <definedName name="QB_ROW_61230" localSheetId="0" hidden="1">'Actual vs Budget'!$D$15</definedName>
    <definedName name="QB_ROW_62230" localSheetId="0" hidden="1">'Actual vs Budget'!$D$16</definedName>
    <definedName name="QB_ROW_63230" localSheetId="0" hidden="1">'Actual vs Budget'!$D$17</definedName>
    <definedName name="QB_ROW_64230" localSheetId="0" hidden="1">'Actual vs Budget'!$D$18</definedName>
    <definedName name="QB_ROW_67230" localSheetId="0" hidden="1">'Actual vs Budget'!$D$19</definedName>
    <definedName name="QB_ROW_68230" localSheetId="0" hidden="1">'Actual vs Budget'!$D$20</definedName>
    <definedName name="QB_ROW_69230" localSheetId="0" hidden="1">'Actual vs Budget'!$D$21</definedName>
    <definedName name="QB_ROW_73230" localSheetId="0" hidden="1">'Actual vs Budget'!$D$26</definedName>
    <definedName name="QB_ROW_74230" localSheetId="0" hidden="1">'Actual vs Budget'!$D$27</definedName>
    <definedName name="QB_ROW_84230" localSheetId="0" hidden="1">'Actual vs Budget'!$D$11</definedName>
    <definedName name="QBCANSUPPORTUPDATE" localSheetId="0">TRUE</definedName>
    <definedName name="QBCOMPANYFILENAME" localSheetId="0">"C:\Users\Public\Documents\Intuit\QuickBooks\Company Files\Harvest House Outreach Ministries, Inc..qbw"</definedName>
    <definedName name="QBENDDATE" localSheetId="0">20250131</definedName>
    <definedName name="QBHEADERSONSCREEN" localSheetId="0">FALSE</definedName>
    <definedName name="QBMETADATASIZE" localSheetId="0">5964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"d6fc1bb0f76543baae295d55085be4b2"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4</definedName>
    <definedName name="QBSTARTDATE" localSheetId="0">20250101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Q15" i="1"/>
  <c r="Q28" i="1" s="1"/>
  <c r="AE30" i="1"/>
  <c r="AG9" i="1"/>
  <c r="AG28" i="1"/>
  <c r="W5" i="1"/>
  <c r="W9" i="1" s="1"/>
  <c r="S5" i="1"/>
  <c r="S9" i="1" s="1"/>
  <c r="Q5" i="1"/>
  <c r="O5" i="1"/>
  <c r="O9" i="1" s="1"/>
  <c r="AA28" i="1"/>
  <c r="Y28" i="1"/>
  <c r="W28" i="1"/>
  <c r="U28" i="1"/>
  <c r="S28" i="1"/>
  <c r="O28" i="1"/>
  <c r="AA9" i="1"/>
  <c r="Y9" i="1"/>
  <c r="U9" i="1"/>
  <c r="Q9" i="1"/>
  <c r="M9" i="1"/>
  <c r="M29" i="1" s="1"/>
  <c r="M30" i="1" s="1"/>
  <c r="M28" i="1"/>
  <c r="M5" i="1"/>
  <c r="AA29" i="1" l="1"/>
  <c r="AA30" i="1" s="1"/>
  <c r="Y29" i="1"/>
  <c r="Y30" i="1" s="1"/>
  <c r="AG29" i="1"/>
  <c r="W29" i="1"/>
  <c r="W30" i="1" s="1"/>
  <c r="U29" i="1"/>
  <c r="U30" i="1" s="1"/>
  <c r="S29" i="1"/>
  <c r="S30" i="1" s="1"/>
  <c r="Q29" i="1"/>
  <c r="Q30" i="1" s="1"/>
  <c r="O29" i="1"/>
  <c r="O30" i="1" s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8" i="1"/>
  <c r="AC7" i="1"/>
  <c r="AC6" i="1"/>
  <c r="AC5" i="1"/>
  <c r="AC4" i="1"/>
  <c r="AE28" i="1"/>
  <c r="AE29" i="1" s="1"/>
  <c r="K9" i="1" l="1"/>
  <c r="I9" i="1"/>
  <c r="K28" i="1"/>
  <c r="I28" i="1"/>
  <c r="G9" i="1"/>
  <c r="G28" i="1"/>
  <c r="E28" i="1"/>
  <c r="AC28" i="1" l="1"/>
  <c r="AC9" i="1"/>
  <c r="I29" i="1"/>
  <c r="I30" i="1" s="1"/>
  <c r="K29" i="1"/>
  <c r="K30" i="1" s="1"/>
  <c r="E29" i="1"/>
  <c r="E30" i="1" s="1"/>
  <c r="G29" i="1"/>
  <c r="G30" i="1" s="1"/>
  <c r="AC29" i="1" l="1"/>
  <c r="AC30" i="1" s="1"/>
</calcChain>
</file>

<file path=xl/sharedStrings.xml><?xml version="1.0" encoding="utf-8"?>
<sst xmlns="http://schemas.openxmlformats.org/spreadsheetml/2006/main" count="44" uniqueCount="44">
  <si>
    <t>Jan 25</t>
  </si>
  <si>
    <t>Ordinary Income/Expense</t>
  </si>
  <si>
    <t>Income</t>
  </si>
  <si>
    <t>3000 · Program Fees</t>
  </si>
  <si>
    <t>3005 · Gifts/Grants/Fundraising</t>
  </si>
  <si>
    <t>3012 · Loaves and Fishes Donations</t>
  </si>
  <si>
    <t>Total Income</t>
  </si>
  <si>
    <t>Expense</t>
  </si>
  <si>
    <t>Housing Allowance</t>
  </si>
  <si>
    <t>4012 · Loaves and Fishes Supplies</t>
  </si>
  <si>
    <t>4020 · Auto Expense</t>
  </si>
  <si>
    <t>4030 · Utilities, Trash Removal</t>
  </si>
  <si>
    <t>4040 · Telephone, Internet, TV</t>
  </si>
  <si>
    <t>4045 · Office Expenses</t>
  </si>
  <si>
    <t>4050 · Maintenance/Janitorial/Cleaning</t>
  </si>
  <si>
    <t>4055 · Compensation</t>
  </si>
  <si>
    <t>4060 · Mortgage Interest</t>
  </si>
  <si>
    <t>4078 · Meals, Staff, Builders, Etc.</t>
  </si>
  <si>
    <t>4079 · Miscellaneous</t>
  </si>
  <si>
    <t>Total Expense</t>
  </si>
  <si>
    <t>Net Ordinary Income</t>
  </si>
  <si>
    <t>Net Income</t>
  </si>
  <si>
    <t>YTD Budget</t>
  </si>
  <si>
    <t>Feb 25</t>
  </si>
  <si>
    <t>4066 · Drug Testing, AA, Etc.</t>
  </si>
  <si>
    <t>Mar 25</t>
  </si>
  <si>
    <t>Apr 25</t>
  </si>
  <si>
    <t>3090 · Interest Income</t>
  </si>
  <si>
    <t>4010 · Insurance Expense</t>
  </si>
  <si>
    <t>4011 · Fundraising Expense</t>
  </si>
  <si>
    <t>3091 · Increse (Decrease) in fmv inv</t>
  </si>
  <si>
    <t>4065 · Benevolence</t>
  </si>
  <si>
    <t>4070 · Donations</t>
  </si>
  <si>
    <t>4076 · Bank, Paypal Fees</t>
  </si>
  <si>
    <t>May 25</t>
  </si>
  <si>
    <t>Jun 25</t>
  </si>
  <si>
    <t>Jul 25</t>
  </si>
  <si>
    <t>Aug 25</t>
  </si>
  <si>
    <t>Sep 25</t>
  </si>
  <si>
    <t>Oct 25</t>
  </si>
  <si>
    <t>Nov 25</t>
  </si>
  <si>
    <t>Dec 25</t>
  </si>
  <si>
    <t>2025
Annual Budget</t>
  </si>
  <si>
    <t>2026
Annual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</si>
</sst>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,##0.00;\-#,##0.00"/>
  </numFmts>
  <fonts count="5" x14ac:knownFonts="1"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sz val="8"/>
      <color rgb="FF323232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4" fontId="1" fillId="0" borderId="1" xfId="2" applyFont="1" applyBorder="1" applyAlignment="1">
      <alignment horizontal="center"/>
    </xf>
    <xf numFmtId="44" fontId="0" fillId="0" borderId="0" xfId="2" applyFont="1"/>
    <xf numFmtId="164" fontId="1" fillId="0" borderId="0" xfId="0" applyNumberFormat="1" applyFont="1"/>
    <xf numFmtId="3" fontId="0" fillId="0" borderId="0" xfId="0" applyNumberFormat="1"/>
    <xf numFmtId="3" fontId="0" fillId="0" borderId="2" xfId="0" applyNumberFormat="1" applyBorder="1"/>
    <xf numFmtId="44" fontId="0" fillId="0" borderId="2" xfId="2" applyFont="1" applyBorder="1"/>
    <xf numFmtId="44" fontId="1" fillId="0" borderId="1" xfId="2" applyFont="1" applyBorder="1" applyAlignment="1">
      <alignment horizontal="center" wrapText="1"/>
    </xf>
    <xf numFmtId="44" fontId="1" fillId="0" borderId="0" xfId="2" applyFont="1"/>
  </cellXfs>
  <cellStyles count="3">
    <cellStyle name="Currency" xfId="2" builtinId="4"/>
    <cellStyle name="Normal" xfId="0" builtinId="0"/>
    <cellStyle name="Normal 2" xfId="1" xr:uid="{35F2A761-2667-444C-9F39-9147CC815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</xdr:col>
          <xdr:colOff>28575</xdr:colOff>
          <xdr:row>0</xdr:row>
          <xdr:rowOff>228600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3</xdr:col>
          <xdr:colOff>28575</xdr:colOff>
          <xdr:row>0</xdr:row>
          <xdr:rowOff>228600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AEDF-C956-4639-A858-74FDD8CFA68D}">
  <sheetPr codeName="Sheet1"/>
  <dimension ref="A1:AG31"/>
  <sheetViews>
    <sheetView tabSelected="1" zoomScale="110" zoomScaleNormal="110" workbookViewId="0">
      <pane xSplit="4" topLeftCell="Y1" activePane="topRight" state="frozen"/>
      <selection pane="topRight" activeCell="AC9" sqref="AC9"/>
    </sheetView>
  </sheetViews>
  <sheetFormatPr defaultRowHeight="15" x14ac:dyDescent="0.25"/>
  <cols>
    <col min="1" max="1" width="2.85546875" style="6" customWidth="1"/>
    <col min="2" max="2" width="3.7109375" style="6" customWidth="1"/>
    <col min="3" max="3" width="6.28515625" style="6" customWidth="1"/>
    <col min="4" max="4" width="30.5703125" style="6" customWidth="1"/>
    <col min="5" max="5" width="7.85546875" customWidth="1"/>
    <col min="6" max="6" width="3" customWidth="1"/>
    <col min="7" max="7" width="7.85546875" customWidth="1"/>
    <col min="8" max="8" width="3" customWidth="1"/>
    <col min="9" max="9" width="8.7109375" customWidth="1"/>
    <col min="10" max="10" width="3" customWidth="1"/>
    <col min="11" max="11" width="7.85546875" customWidth="1"/>
    <col min="12" max="12" width="3" customWidth="1"/>
    <col min="13" max="13" width="7.85546875" customWidth="1"/>
    <col min="14" max="14" width="3" customWidth="1"/>
    <col min="15" max="15" width="7.85546875" customWidth="1"/>
    <col min="16" max="16" width="3.28515625" customWidth="1"/>
    <col min="17" max="17" width="7.85546875" customWidth="1"/>
    <col min="18" max="18" width="3" customWidth="1"/>
    <col min="19" max="19" width="7.85546875" customWidth="1"/>
    <col min="20" max="20" width="3" customWidth="1"/>
    <col min="21" max="21" width="7.85546875" customWidth="1"/>
    <col min="22" max="22" width="3" customWidth="1"/>
    <col min="23" max="23" width="7.85546875" customWidth="1"/>
    <col min="24" max="24" width="3" customWidth="1"/>
    <col min="25" max="25" width="7.85546875" customWidth="1"/>
    <col min="26" max="26" width="3" customWidth="1"/>
    <col min="27" max="27" width="7.85546875" customWidth="1"/>
    <col min="28" max="28" width="3" customWidth="1"/>
    <col min="29" max="29" width="12.5703125" style="11" bestFit="1" customWidth="1"/>
    <col min="30" max="30" width="3" customWidth="1"/>
    <col min="31" max="31" width="12.42578125" bestFit="1" customWidth="1"/>
    <col min="33" max="33" width="12.42578125" style="11" bestFit="1" customWidth="1"/>
  </cols>
  <sheetData>
    <row r="1" spans="1:33" s="9" customFormat="1" ht="30.75" customHeight="1" thickBot="1" x14ac:dyDescent="0.3">
      <c r="A1" s="7"/>
      <c r="B1" s="7"/>
      <c r="C1" s="7"/>
      <c r="D1" s="7"/>
      <c r="E1" s="8" t="s">
        <v>0</v>
      </c>
      <c r="G1" s="8" t="s">
        <v>23</v>
      </c>
      <c r="I1" s="8" t="s">
        <v>25</v>
      </c>
      <c r="K1" s="8" t="s">
        <v>26</v>
      </c>
      <c r="M1" s="8" t="s">
        <v>34</v>
      </c>
      <c r="O1" s="8" t="s">
        <v>35</v>
      </c>
      <c r="P1" s="7"/>
      <c r="Q1" s="8" t="s">
        <v>36</v>
      </c>
      <c r="S1" s="8" t="s">
        <v>37</v>
      </c>
      <c r="U1" s="8" t="s">
        <v>38</v>
      </c>
      <c r="W1" s="8" t="s">
        <v>39</v>
      </c>
      <c r="Y1" s="8" t="s">
        <v>40</v>
      </c>
      <c r="AA1" s="8" t="s">
        <v>41</v>
      </c>
      <c r="AC1" s="10" t="s">
        <v>22</v>
      </c>
      <c r="AE1" s="16" t="s">
        <v>42</v>
      </c>
      <c r="AG1" s="16" t="s">
        <v>43</v>
      </c>
    </row>
    <row r="2" spans="1:33" ht="15.75" thickTop="1" x14ac:dyDescent="0.25">
      <c r="A2" s="1"/>
      <c r="B2" s="1" t="s">
        <v>1</v>
      </c>
      <c r="C2" s="1"/>
      <c r="D2" s="1"/>
      <c r="E2" s="2"/>
      <c r="G2" s="2"/>
      <c r="I2" s="2"/>
      <c r="K2" s="2"/>
      <c r="M2" s="2"/>
      <c r="O2" s="2"/>
      <c r="P2" s="2"/>
      <c r="Q2" s="2"/>
      <c r="S2" s="2"/>
      <c r="U2" s="2"/>
      <c r="W2" s="2"/>
      <c r="Y2" s="2"/>
      <c r="AA2" s="2"/>
    </row>
    <row r="3" spans="1:33" x14ac:dyDescent="0.25">
      <c r="A3" s="1"/>
      <c r="B3" s="1"/>
      <c r="C3" s="1" t="s">
        <v>2</v>
      </c>
      <c r="D3" s="1"/>
      <c r="E3" s="2"/>
      <c r="G3" s="2"/>
      <c r="I3" s="2"/>
      <c r="K3" s="2"/>
      <c r="M3" s="2"/>
      <c r="O3" s="2"/>
      <c r="P3" s="2"/>
      <c r="Q3" s="2"/>
      <c r="S3" s="2"/>
      <c r="U3" s="2"/>
      <c r="W3" s="2"/>
      <c r="Y3" s="2"/>
      <c r="AA3" s="2"/>
    </row>
    <row r="4" spans="1:33" x14ac:dyDescent="0.25">
      <c r="A4" s="1"/>
      <c r="B4" s="1"/>
      <c r="C4" s="1"/>
      <c r="D4" s="1" t="s">
        <v>3</v>
      </c>
      <c r="E4" s="2">
        <v>8097</v>
      </c>
      <c r="G4" s="2">
        <v>6460</v>
      </c>
      <c r="I4" s="2">
        <v>5662</v>
      </c>
      <c r="K4" s="2">
        <v>6125</v>
      </c>
      <c r="M4" s="2">
        <v>3387</v>
      </c>
      <c r="O4" s="2">
        <v>8230</v>
      </c>
      <c r="P4" s="2"/>
      <c r="Q4" s="2">
        <v>5490</v>
      </c>
      <c r="S4" s="2">
        <v>8535</v>
      </c>
      <c r="U4" s="2">
        <v>10545</v>
      </c>
      <c r="W4" s="2">
        <v>10670</v>
      </c>
      <c r="Y4" s="2">
        <v>11495</v>
      </c>
      <c r="AA4" s="2">
        <v>8660</v>
      </c>
      <c r="AC4" s="11">
        <f>AA4+Y4+W4+U4+S4+Q4+O4+M4+K4+I4+G4+E4</f>
        <v>93356</v>
      </c>
      <c r="AE4" s="13">
        <v>95000</v>
      </c>
      <c r="AG4" s="11">
        <v>95000</v>
      </c>
    </row>
    <row r="5" spans="1:33" x14ac:dyDescent="0.25">
      <c r="A5" s="1"/>
      <c r="B5" s="1"/>
      <c r="C5" s="1"/>
      <c r="D5" s="1" t="s">
        <v>4</v>
      </c>
      <c r="E5" s="2">
        <v>3315</v>
      </c>
      <c r="G5" s="2">
        <v>4713.37</v>
      </c>
      <c r="I5" s="2">
        <v>3000</v>
      </c>
      <c r="K5" s="2">
        <v>6212.47</v>
      </c>
      <c r="M5" s="2">
        <f>1250+5950</f>
        <v>7200</v>
      </c>
      <c r="O5" s="2">
        <f>1250+1700</f>
        <v>2950</v>
      </c>
      <c r="P5" s="2"/>
      <c r="Q5" s="2">
        <f>1250+6403.34</f>
        <v>7653.34</v>
      </c>
      <c r="S5" s="2">
        <f>4250+7121.79</f>
        <v>11371.79</v>
      </c>
      <c r="U5" s="2">
        <v>1360</v>
      </c>
      <c r="W5" s="2">
        <f>1250+2100</f>
        <v>3350</v>
      </c>
      <c r="Y5" s="2">
        <v>13497.73</v>
      </c>
      <c r="AA5" s="2">
        <v>13030.16</v>
      </c>
      <c r="AC5" s="11">
        <f t="shared" ref="AC5:AC28" si="0">AA5+Y5+W5+U5+S5+Q5+O5+M5+K5+I5+G5+E5</f>
        <v>77653.86</v>
      </c>
      <c r="AE5" s="13">
        <v>96886</v>
      </c>
      <c r="AG5" s="11">
        <v>75000</v>
      </c>
    </row>
    <row r="6" spans="1:33" x14ac:dyDescent="0.25">
      <c r="A6" s="1"/>
      <c r="B6" s="1"/>
      <c r="C6" s="1"/>
      <c r="D6" s="1" t="s">
        <v>5</v>
      </c>
      <c r="E6" s="2">
        <v>3175</v>
      </c>
      <c r="G6" s="2">
        <v>2985</v>
      </c>
      <c r="I6" s="2">
        <v>975</v>
      </c>
      <c r="K6" s="2">
        <v>100</v>
      </c>
      <c r="M6" s="2">
        <v>2910</v>
      </c>
      <c r="O6" s="2">
        <v>1730</v>
      </c>
      <c r="P6" s="2"/>
      <c r="Q6" s="2">
        <v>476</v>
      </c>
      <c r="S6" s="2">
        <v>2465</v>
      </c>
      <c r="U6" s="2"/>
      <c r="W6" s="2">
        <v>610</v>
      </c>
      <c r="Y6" s="2">
        <v>4394</v>
      </c>
      <c r="AA6" s="2">
        <v>1810</v>
      </c>
      <c r="AC6" s="11">
        <f t="shared" si="0"/>
        <v>21630</v>
      </c>
      <c r="AG6" s="11">
        <v>20000</v>
      </c>
    </row>
    <row r="7" spans="1:33" x14ac:dyDescent="0.25">
      <c r="A7" s="1"/>
      <c r="B7" s="1"/>
      <c r="C7" s="1"/>
      <c r="D7" s="1" t="s">
        <v>27</v>
      </c>
      <c r="E7" s="2"/>
      <c r="G7" s="2"/>
      <c r="I7" s="2">
        <v>5.79</v>
      </c>
      <c r="K7" s="2"/>
      <c r="M7" s="2"/>
      <c r="O7" s="2">
        <v>4.9400000000000004</v>
      </c>
      <c r="P7" s="2"/>
      <c r="Q7" s="2"/>
      <c r="S7" s="2"/>
      <c r="U7" s="2">
        <v>2.99</v>
      </c>
      <c r="W7" s="2"/>
      <c r="Y7" s="2"/>
      <c r="AA7" s="2">
        <v>3.17</v>
      </c>
      <c r="AC7" s="11">
        <f t="shared" si="0"/>
        <v>16.89</v>
      </c>
      <c r="AG7" s="11">
        <v>15</v>
      </c>
    </row>
    <row r="8" spans="1:33" ht="15.75" thickBot="1" x14ac:dyDescent="0.3">
      <c r="A8" s="1"/>
      <c r="B8" s="1"/>
      <c r="C8" s="1"/>
      <c r="D8" s="1" t="s">
        <v>30</v>
      </c>
      <c r="E8" s="3"/>
      <c r="G8" s="3"/>
      <c r="I8" s="3"/>
      <c r="K8" s="3"/>
      <c r="M8" s="3"/>
      <c r="O8" s="3"/>
      <c r="P8" s="2"/>
      <c r="Q8" s="3"/>
      <c r="S8" s="3"/>
      <c r="U8" s="3">
        <v>4399.3500000000004</v>
      </c>
      <c r="W8" s="3"/>
      <c r="Y8" s="3"/>
      <c r="AA8" s="3"/>
      <c r="AC8" s="15">
        <f t="shared" si="0"/>
        <v>4399.3500000000004</v>
      </c>
      <c r="AE8" s="14">
        <v>2000</v>
      </c>
      <c r="AG8" s="15">
        <v>4000</v>
      </c>
    </row>
    <row r="9" spans="1:33" x14ac:dyDescent="0.25">
      <c r="A9" s="1"/>
      <c r="B9" s="1"/>
      <c r="C9" s="1" t="s">
        <v>6</v>
      </c>
      <c r="D9" s="1"/>
      <c r="E9" s="2">
        <f>ROUND(SUM(E3:E8),5)</f>
        <v>14587</v>
      </c>
      <c r="G9" s="2">
        <f>ROUND(SUM(G3:G8),5)</f>
        <v>14158.37</v>
      </c>
      <c r="I9" s="2">
        <f>ROUND(SUM(I3:I8),5)</f>
        <v>9642.7900000000009</v>
      </c>
      <c r="K9" s="2">
        <f>ROUND(SUM(K3:K8),5)</f>
        <v>12437.47</v>
      </c>
      <c r="M9" s="2">
        <f>ROUND(SUM(M3:M8),5)</f>
        <v>13497</v>
      </c>
      <c r="O9" s="2">
        <f>ROUND(SUM(O3:O8),5)</f>
        <v>12914.94</v>
      </c>
      <c r="P9" s="2"/>
      <c r="Q9" s="2">
        <f>ROUND(SUM(Q3:Q8),5)</f>
        <v>13619.34</v>
      </c>
      <c r="S9" s="2">
        <f>ROUND(SUM(S3:S8),5)</f>
        <v>22371.79</v>
      </c>
      <c r="U9" s="2">
        <f>ROUND(SUM(U3:U8),5)</f>
        <v>16307.34</v>
      </c>
      <c r="W9" s="2">
        <f>ROUND(SUM(W3:W8),5)</f>
        <v>14630</v>
      </c>
      <c r="Y9" s="2">
        <f>ROUND(SUM(Y3:Y8),5)</f>
        <v>29386.73</v>
      </c>
      <c r="AA9" s="2">
        <f>ROUND(SUM(AA3:AA8),5)</f>
        <v>23503.33</v>
      </c>
      <c r="AC9" s="11">
        <f t="shared" si="0"/>
        <v>197056.1</v>
      </c>
      <c r="AE9" s="13">
        <v>193886</v>
      </c>
      <c r="AG9" s="11">
        <f>SUM(AG4:AG8)</f>
        <v>194015</v>
      </c>
    </row>
    <row r="10" spans="1:33" x14ac:dyDescent="0.25">
      <c r="A10" s="1"/>
      <c r="B10" s="1"/>
      <c r="C10" s="1" t="s">
        <v>7</v>
      </c>
      <c r="D10" s="1"/>
      <c r="E10" s="2"/>
      <c r="G10" s="2"/>
      <c r="I10" s="2"/>
      <c r="K10" s="2"/>
      <c r="M10" s="2"/>
      <c r="O10" s="2"/>
      <c r="P10" s="2"/>
      <c r="Q10" s="2"/>
      <c r="S10" s="2"/>
      <c r="U10" s="2"/>
      <c r="W10" s="2"/>
      <c r="Y10" s="2"/>
      <c r="AA10" s="2"/>
      <c r="AC10" s="11">
        <f t="shared" si="0"/>
        <v>0</v>
      </c>
    </row>
    <row r="11" spans="1:33" x14ac:dyDescent="0.25">
      <c r="A11" s="1"/>
      <c r="B11" s="1"/>
      <c r="C11" s="1"/>
      <c r="D11" s="1" t="s">
        <v>8</v>
      </c>
      <c r="E11" s="2">
        <v>1500</v>
      </c>
      <c r="G11" s="2"/>
      <c r="I11" s="2"/>
      <c r="K11" s="2"/>
      <c r="M11" s="2"/>
      <c r="O11" s="2"/>
      <c r="P11" s="2"/>
      <c r="Q11" s="2"/>
      <c r="S11" s="2"/>
      <c r="U11" s="2"/>
      <c r="W11" s="2"/>
      <c r="Y11" s="2"/>
      <c r="AA11" s="2"/>
      <c r="AC11" s="11">
        <f t="shared" si="0"/>
        <v>1500</v>
      </c>
      <c r="AE11" s="13">
        <v>18000</v>
      </c>
      <c r="AG11" s="11">
        <v>18000</v>
      </c>
    </row>
    <row r="12" spans="1:33" x14ac:dyDescent="0.25">
      <c r="A12" s="1"/>
      <c r="B12" s="1"/>
      <c r="C12" s="1"/>
      <c r="D12" s="1" t="s">
        <v>28</v>
      </c>
      <c r="E12" s="2"/>
      <c r="G12" s="2"/>
      <c r="I12" s="2"/>
      <c r="K12" s="2">
        <v>2293</v>
      </c>
      <c r="M12" s="2">
        <v>2293</v>
      </c>
      <c r="O12" s="2"/>
      <c r="P12" s="2"/>
      <c r="Q12" s="2"/>
      <c r="S12" s="2">
        <v>4884.6000000000004</v>
      </c>
      <c r="U12" s="2"/>
      <c r="W12" s="2"/>
      <c r="Y12" s="2">
        <v>2434.8000000000002</v>
      </c>
      <c r="AA12" s="2"/>
      <c r="AC12" s="11">
        <f t="shared" si="0"/>
        <v>11905.400000000001</v>
      </c>
      <c r="AE12" s="13">
        <v>12000</v>
      </c>
      <c r="AG12" s="11">
        <v>12000</v>
      </c>
    </row>
    <row r="13" spans="1:33" x14ac:dyDescent="0.25">
      <c r="A13" s="1"/>
      <c r="B13" s="1"/>
      <c r="C13" s="1"/>
      <c r="D13" s="1" t="s">
        <v>29</v>
      </c>
      <c r="E13" s="2"/>
      <c r="G13" s="2"/>
      <c r="I13" s="2"/>
      <c r="K13" s="2">
        <v>84</v>
      </c>
      <c r="M13" s="2"/>
      <c r="O13" s="2"/>
      <c r="P13" s="2"/>
      <c r="Q13" s="2"/>
      <c r="S13" s="2"/>
      <c r="U13" s="2"/>
      <c r="W13" s="2"/>
      <c r="Y13" s="2"/>
      <c r="AA13" s="2"/>
      <c r="AC13" s="11">
        <f t="shared" si="0"/>
        <v>84</v>
      </c>
      <c r="AE13" s="13">
        <v>500</v>
      </c>
      <c r="AG13" s="11">
        <v>1000</v>
      </c>
    </row>
    <row r="14" spans="1:33" x14ac:dyDescent="0.25">
      <c r="A14" s="1"/>
      <c r="B14" s="1"/>
      <c r="C14" s="1"/>
      <c r="D14" s="1" t="s">
        <v>9</v>
      </c>
      <c r="E14" s="2">
        <v>527.41</v>
      </c>
      <c r="G14" s="2">
        <v>764</v>
      </c>
      <c r="I14" s="2">
        <v>1705.35</v>
      </c>
      <c r="K14" s="2">
        <v>279.74</v>
      </c>
      <c r="M14" s="2">
        <v>449.02</v>
      </c>
      <c r="O14" s="2">
        <v>440.45</v>
      </c>
      <c r="P14" s="2"/>
      <c r="Q14" s="2">
        <v>1159.9000000000001</v>
      </c>
      <c r="S14" s="2">
        <v>81.67</v>
      </c>
      <c r="U14" s="2">
        <v>442.31</v>
      </c>
      <c r="W14" s="2">
        <v>747.72</v>
      </c>
      <c r="Y14" s="2">
        <v>1156.98</v>
      </c>
      <c r="AA14" s="2">
        <v>3439.68</v>
      </c>
      <c r="AC14" s="11">
        <f t="shared" si="0"/>
        <v>11194.23</v>
      </c>
      <c r="AE14" s="13">
        <v>4500</v>
      </c>
      <c r="AG14" s="11">
        <v>7500</v>
      </c>
    </row>
    <row r="15" spans="1:33" x14ac:dyDescent="0.25">
      <c r="A15" s="1"/>
      <c r="B15" s="1"/>
      <c r="C15" s="1"/>
      <c r="D15" s="1" t="s">
        <v>10</v>
      </c>
      <c r="E15" s="2">
        <v>1180.1199999999999</v>
      </c>
      <c r="G15" s="2">
        <v>213.65</v>
      </c>
      <c r="I15" s="2">
        <v>550.59</v>
      </c>
      <c r="K15" s="2">
        <v>456.6</v>
      </c>
      <c r="M15" s="2">
        <v>572.26</v>
      </c>
      <c r="O15" s="2">
        <v>1930.28</v>
      </c>
      <c r="P15" s="2"/>
      <c r="Q15" s="2">
        <f>569.85+2872.1</f>
        <v>3441.95</v>
      </c>
      <c r="S15" s="2">
        <v>436.56</v>
      </c>
      <c r="U15" s="2">
        <v>491.96</v>
      </c>
      <c r="W15" s="2">
        <v>470.91</v>
      </c>
      <c r="Y15" s="2">
        <v>289.8</v>
      </c>
      <c r="AA15" s="2">
        <v>441.3</v>
      </c>
      <c r="AC15" s="11">
        <f t="shared" si="0"/>
        <v>10475.98</v>
      </c>
      <c r="AE15" s="13">
        <v>11200</v>
      </c>
      <c r="AG15" s="11">
        <v>7500</v>
      </c>
    </row>
    <row r="16" spans="1:33" x14ac:dyDescent="0.25">
      <c r="A16" s="1"/>
      <c r="B16" s="1"/>
      <c r="C16" s="1"/>
      <c r="D16" s="1" t="s">
        <v>11</v>
      </c>
      <c r="E16" s="2">
        <v>2951.21</v>
      </c>
      <c r="G16" s="2">
        <v>3711.57</v>
      </c>
      <c r="I16" s="2">
        <v>2923.69</v>
      </c>
      <c r="K16" s="2">
        <v>2142.5100000000002</v>
      </c>
      <c r="M16" s="2">
        <v>3078.97</v>
      </c>
      <c r="O16" s="2">
        <v>1943.3</v>
      </c>
      <c r="P16" s="2"/>
      <c r="Q16" s="2">
        <v>2507.1999999999998</v>
      </c>
      <c r="S16" s="2">
        <v>3370.83</v>
      </c>
      <c r="U16" s="2">
        <v>2810.71</v>
      </c>
      <c r="W16" s="2">
        <v>2607.44</v>
      </c>
      <c r="Y16" s="2">
        <v>2140.15</v>
      </c>
      <c r="AA16" s="2">
        <v>2786.84</v>
      </c>
      <c r="AC16" s="11">
        <f t="shared" si="0"/>
        <v>32974.42</v>
      </c>
      <c r="AE16" s="13">
        <v>36000</v>
      </c>
      <c r="AG16" s="11">
        <v>36000</v>
      </c>
    </row>
    <row r="17" spans="1:33" x14ac:dyDescent="0.25">
      <c r="A17" s="1"/>
      <c r="B17" s="1"/>
      <c r="C17" s="1"/>
      <c r="D17" s="1" t="s">
        <v>12</v>
      </c>
      <c r="E17" s="2">
        <v>370.36</v>
      </c>
      <c r="G17" s="2">
        <v>455.37</v>
      </c>
      <c r="I17" s="2">
        <v>80.36</v>
      </c>
      <c r="K17" s="2">
        <v>455.31</v>
      </c>
      <c r="M17" s="2">
        <v>130.36000000000001</v>
      </c>
      <c r="O17" s="2">
        <v>409.48</v>
      </c>
      <c r="P17" s="2"/>
      <c r="Q17" s="2">
        <v>522.55999999999995</v>
      </c>
      <c r="S17" s="2">
        <v>535.62</v>
      </c>
      <c r="U17" s="2">
        <v>401.9</v>
      </c>
      <c r="W17" s="2">
        <v>550.25</v>
      </c>
      <c r="Y17" s="2">
        <v>765.24</v>
      </c>
      <c r="AA17" s="2">
        <v>426</v>
      </c>
      <c r="AC17" s="11">
        <f t="shared" si="0"/>
        <v>5102.8099999999995</v>
      </c>
      <c r="AE17" s="13">
        <v>4200</v>
      </c>
      <c r="AG17" s="11">
        <v>5500</v>
      </c>
    </row>
    <row r="18" spans="1:33" x14ac:dyDescent="0.25">
      <c r="A18" s="1"/>
      <c r="B18" s="1"/>
      <c r="C18" s="1"/>
      <c r="D18" s="1" t="s">
        <v>13</v>
      </c>
      <c r="E18" s="2">
        <v>550</v>
      </c>
      <c r="G18" s="2">
        <v>54</v>
      </c>
      <c r="I18" s="2">
        <v>100</v>
      </c>
      <c r="K18" s="2">
        <v>50</v>
      </c>
      <c r="M18" s="2">
        <v>53.43</v>
      </c>
      <c r="O18" s="2">
        <v>114.6</v>
      </c>
      <c r="P18" s="2"/>
      <c r="Q18" s="2">
        <v>749.25</v>
      </c>
      <c r="S18" s="2">
        <v>126.66</v>
      </c>
      <c r="U18" s="2">
        <v>209.99</v>
      </c>
      <c r="W18" s="2"/>
      <c r="Y18" s="2">
        <v>0</v>
      </c>
      <c r="AA18" s="2">
        <v>243.01</v>
      </c>
      <c r="AC18" s="11">
        <f t="shared" si="0"/>
        <v>2250.9399999999996</v>
      </c>
      <c r="AE18" s="13">
        <v>1000</v>
      </c>
      <c r="AG18" s="11">
        <v>2000</v>
      </c>
    </row>
    <row r="19" spans="1:33" x14ac:dyDescent="0.25">
      <c r="A19" s="1"/>
      <c r="B19" s="1"/>
      <c r="C19" s="1"/>
      <c r="D19" s="1" t="s">
        <v>14</v>
      </c>
      <c r="E19" s="2">
        <v>1942.42</v>
      </c>
      <c r="G19" s="2">
        <v>959.8</v>
      </c>
      <c r="I19" s="2">
        <v>1064.25</v>
      </c>
      <c r="K19" s="2">
        <v>2083.27</v>
      </c>
      <c r="M19" s="2">
        <v>853.61</v>
      </c>
      <c r="O19" s="2">
        <v>8132.31</v>
      </c>
      <c r="P19" s="2"/>
      <c r="Q19" s="2">
        <v>1038.56</v>
      </c>
      <c r="S19" s="2">
        <v>16184.78</v>
      </c>
      <c r="U19" s="2">
        <v>2791.47</v>
      </c>
      <c r="W19" s="2">
        <v>4708.6499999999996</v>
      </c>
      <c r="Y19" s="2">
        <v>8169</v>
      </c>
      <c r="AA19" s="2">
        <v>1787.3</v>
      </c>
      <c r="AC19" s="11">
        <f t="shared" si="0"/>
        <v>49715.419999999991</v>
      </c>
      <c r="AE19" s="13">
        <v>35000</v>
      </c>
      <c r="AG19" s="11">
        <v>35000</v>
      </c>
    </row>
    <row r="20" spans="1:33" x14ac:dyDescent="0.25">
      <c r="A20" s="1"/>
      <c r="B20" s="1"/>
      <c r="C20" s="1"/>
      <c r="D20" s="1" t="s">
        <v>15</v>
      </c>
      <c r="E20" s="2">
        <v>4000</v>
      </c>
      <c r="G20" s="2">
        <v>3525</v>
      </c>
      <c r="I20" s="2">
        <v>3450</v>
      </c>
      <c r="K20" s="2">
        <v>4120</v>
      </c>
      <c r="M20" s="2">
        <v>2500</v>
      </c>
      <c r="O20" s="2">
        <v>3400</v>
      </c>
      <c r="P20" s="2"/>
      <c r="Q20" s="2">
        <v>4250</v>
      </c>
      <c r="S20" s="2">
        <v>4250</v>
      </c>
      <c r="U20" s="2">
        <v>3400</v>
      </c>
      <c r="W20" s="2">
        <v>3400</v>
      </c>
      <c r="Y20" s="2">
        <v>3400</v>
      </c>
      <c r="AA20" s="2">
        <v>7350</v>
      </c>
      <c r="AC20" s="11">
        <f t="shared" si="0"/>
        <v>47045</v>
      </c>
      <c r="AE20" s="13">
        <v>42900</v>
      </c>
      <c r="AG20" s="11">
        <v>45000</v>
      </c>
    </row>
    <row r="21" spans="1:33" x14ac:dyDescent="0.25">
      <c r="A21" s="1"/>
      <c r="B21" s="1"/>
      <c r="C21" s="1"/>
      <c r="D21" s="1" t="s">
        <v>16</v>
      </c>
      <c r="E21" s="2">
        <v>405.51</v>
      </c>
      <c r="G21" s="2">
        <v>391.82</v>
      </c>
      <c r="I21" s="2">
        <v>384.14</v>
      </c>
      <c r="K21" s="2">
        <v>389.88</v>
      </c>
      <c r="M21" s="2">
        <v>201.6</v>
      </c>
      <c r="O21" s="2">
        <v>587.61</v>
      </c>
      <c r="P21" s="2"/>
      <c r="Q21" s="2">
        <v>393.76</v>
      </c>
      <c r="S21" s="2">
        <v>213.55</v>
      </c>
      <c r="U21" s="2">
        <v>578.08000000000004</v>
      </c>
      <c r="W21" s="2">
        <v>391.21</v>
      </c>
      <c r="Y21" s="2">
        <v>204.53</v>
      </c>
      <c r="AA21" s="2">
        <v>574.38</v>
      </c>
      <c r="AC21" s="11">
        <f t="shared" si="0"/>
        <v>4716.07</v>
      </c>
      <c r="AE21" s="13">
        <v>4718</v>
      </c>
      <c r="AG21" s="11">
        <v>4700</v>
      </c>
    </row>
    <row r="22" spans="1:33" x14ac:dyDescent="0.25">
      <c r="A22" s="1"/>
      <c r="B22" s="1"/>
      <c r="C22" s="1"/>
      <c r="D22" s="1" t="s">
        <v>31</v>
      </c>
      <c r="E22" s="2"/>
      <c r="G22" s="2"/>
      <c r="I22" s="2"/>
      <c r="K22" s="2"/>
      <c r="M22" s="2"/>
      <c r="O22" s="2"/>
      <c r="P22" s="2"/>
      <c r="Q22" s="2"/>
      <c r="S22" s="2"/>
      <c r="U22" s="2"/>
      <c r="W22" s="2"/>
      <c r="Y22" s="2"/>
      <c r="AA22" s="2"/>
      <c r="AC22" s="11">
        <f t="shared" si="0"/>
        <v>0</v>
      </c>
      <c r="AE22" s="13">
        <v>2000</v>
      </c>
      <c r="AG22" s="11">
        <v>2000</v>
      </c>
    </row>
    <row r="23" spans="1:33" x14ac:dyDescent="0.25">
      <c r="A23" s="1"/>
      <c r="B23" s="1"/>
      <c r="C23" s="1"/>
      <c r="D23" s="1" t="s">
        <v>24</v>
      </c>
      <c r="E23" s="2"/>
      <c r="G23" s="2">
        <v>192.07</v>
      </c>
      <c r="I23" s="2"/>
      <c r="K23" s="2"/>
      <c r="M23" s="2"/>
      <c r="O23" s="2">
        <v>202.14</v>
      </c>
      <c r="P23" s="2"/>
      <c r="Q23" s="2"/>
      <c r="S23" s="2"/>
      <c r="U23" s="2"/>
      <c r="W23" s="2"/>
      <c r="Y23" s="2"/>
      <c r="AA23" s="2"/>
      <c r="AC23" s="11">
        <f t="shared" si="0"/>
        <v>394.21</v>
      </c>
      <c r="AE23" s="13">
        <v>1000</v>
      </c>
      <c r="AG23" s="11">
        <v>1000</v>
      </c>
    </row>
    <row r="24" spans="1:33" x14ac:dyDescent="0.25">
      <c r="A24" s="1"/>
      <c r="B24" s="1"/>
      <c r="C24" s="1"/>
      <c r="D24" s="1" t="s">
        <v>32</v>
      </c>
      <c r="E24" s="2"/>
      <c r="G24" s="2"/>
      <c r="I24" s="2"/>
      <c r="K24" s="2"/>
      <c r="M24" s="2"/>
      <c r="O24" s="2"/>
      <c r="P24" s="2"/>
      <c r="Q24" s="2"/>
      <c r="S24" s="2"/>
      <c r="U24" s="2"/>
      <c r="W24" s="2">
        <v>500</v>
      </c>
      <c r="Y24" s="2">
        <v>500</v>
      </c>
      <c r="AA24" s="2"/>
      <c r="AC24" s="11">
        <f t="shared" si="0"/>
        <v>1000</v>
      </c>
      <c r="AE24" s="13">
        <v>1000</v>
      </c>
      <c r="AG24" s="11">
        <v>1000</v>
      </c>
    </row>
    <row r="25" spans="1:33" x14ac:dyDescent="0.25">
      <c r="A25" s="1"/>
      <c r="B25" s="1"/>
      <c r="C25" s="1"/>
      <c r="D25" s="1" t="s">
        <v>33</v>
      </c>
      <c r="E25" s="2"/>
      <c r="G25" s="2"/>
      <c r="I25" s="2"/>
      <c r="K25" s="2"/>
      <c r="M25" s="2"/>
      <c r="O25" s="2"/>
      <c r="P25" s="2"/>
      <c r="Q25" s="2"/>
      <c r="S25" s="2"/>
      <c r="U25" s="2"/>
      <c r="W25" s="2"/>
      <c r="Y25" s="2"/>
      <c r="AA25" s="2"/>
      <c r="AC25" s="11">
        <f t="shared" si="0"/>
        <v>0</v>
      </c>
      <c r="AE25" s="13">
        <v>100</v>
      </c>
    </row>
    <row r="26" spans="1:33" x14ac:dyDescent="0.25">
      <c r="A26" s="1"/>
      <c r="B26" s="1"/>
      <c r="C26" s="1"/>
      <c r="D26" s="1" t="s">
        <v>17</v>
      </c>
      <c r="E26" s="2">
        <v>43.27</v>
      </c>
      <c r="G26" s="2">
        <v>301.12</v>
      </c>
      <c r="I26" s="2"/>
      <c r="K26" s="2">
        <v>9.01</v>
      </c>
      <c r="M26" s="2"/>
      <c r="O26" s="2"/>
      <c r="P26" s="2"/>
      <c r="Q26" s="2">
        <v>227.65</v>
      </c>
      <c r="S26" s="2">
        <v>154.47999999999999</v>
      </c>
      <c r="U26" s="2">
        <v>55.05</v>
      </c>
      <c r="W26" s="2">
        <v>130.54</v>
      </c>
      <c r="Y26" s="2"/>
      <c r="AA26" s="2">
        <v>221.12</v>
      </c>
      <c r="AC26" s="11">
        <f t="shared" si="0"/>
        <v>1142.2399999999998</v>
      </c>
      <c r="AE26" s="13">
        <v>750</v>
      </c>
      <c r="AG26" s="11">
        <v>1000</v>
      </c>
    </row>
    <row r="27" spans="1:33" ht="15.75" thickBot="1" x14ac:dyDescent="0.3">
      <c r="A27" s="1"/>
      <c r="B27" s="1"/>
      <c r="C27" s="1"/>
      <c r="D27" s="1" t="s">
        <v>18</v>
      </c>
      <c r="E27" s="2">
        <v>55.01</v>
      </c>
      <c r="G27" s="2">
        <v>508.63</v>
      </c>
      <c r="I27" s="2">
        <v>1012.8</v>
      </c>
      <c r="K27" s="2">
        <v>1888.29</v>
      </c>
      <c r="M27" s="2">
        <v>1398.18</v>
      </c>
      <c r="O27" s="2">
        <v>774.24</v>
      </c>
      <c r="P27" s="2"/>
      <c r="Q27" s="2">
        <v>900</v>
      </c>
      <c r="S27" s="2">
        <v>942.54</v>
      </c>
      <c r="U27" s="2">
        <v>162.47</v>
      </c>
      <c r="W27" s="2">
        <v>762.79</v>
      </c>
      <c r="Y27" s="2">
        <v>539.28</v>
      </c>
      <c r="AA27" s="2">
        <v>238.17</v>
      </c>
      <c r="AC27" s="15">
        <f t="shared" si="0"/>
        <v>9182.4</v>
      </c>
      <c r="AE27" s="14">
        <v>1000</v>
      </c>
      <c r="AG27" s="15">
        <v>10000</v>
      </c>
    </row>
    <row r="28" spans="1:33" ht="15.75" thickBot="1" x14ac:dyDescent="0.3">
      <c r="A28" s="1"/>
      <c r="B28" s="1"/>
      <c r="C28" s="1" t="s">
        <v>19</v>
      </c>
      <c r="D28" s="1"/>
      <c r="E28" s="4">
        <f>ROUND(SUM(E10:E27),5)</f>
        <v>13525.31</v>
      </c>
      <c r="G28" s="4">
        <f>ROUND(SUM(G10:G27),5)</f>
        <v>11077.03</v>
      </c>
      <c r="I28" s="4">
        <f>ROUND(SUM(I10:I27),5)</f>
        <v>11271.18</v>
      </c>
      <c r="K28" s="4">
        <f>ROUND(SUM(K10:K27),5)</f>
        <v>14251.61</v>
      </c>
      <c r="M28" s="4">
        <f>ROUND(SUM(M10:M27),5)</f>
        <v>11530.43</v>
      </c>
      <c r="O28" s="4">
        <f>ROUND(SUM(O10:O27),5)</f>
        <v>17934.41</v>
      </c>
      <c r="P28" s="2"/>
      <c r="Q28" s="4">
        <f>ROUND(SUM(Q10:Q27),5)</f>
        <v>15190.83</v>
      </c>
      <c r="S28" s="4">
        <f>ROUND(SUM(S10:S27),5)</f>
        <v>31181.29</v>
      </c>
      <c r="U28" s="4">
        <f>ROUND(SUM(U10:U27),5)</f>
        <v>11343.94</v>
      </c>
      <c r="W28" s="4">
        <f>ROUND(SUM(W10:W27),5)</f>
        <v>14269.51</v>
      </c>
      <c r="Y28" s="4">
        <f>ROUND(SUM(Y10:Y27),5)</f>
        <v>19599.78</v>
      </c>
      <c r="AA28" s="4">
        <f>ROUND(SUM(AA10:AA27),5)</f>
        <v>17507.8</v>
      </c>
      <c r="AC28" s="15">
        <f t="shared" si="0"/>
        <v>188683.12000000002</v>
      </c>
      <c r="AE28" s="14">
        <f>SUM(AE11:AE27)</f>
        <v>175868</v>
      </c>
      <c r="AG28" s="15">
        <f>SUM(AG11:AG27)</f>
        <v>189200</v>
      </c>
    </row>
    <row r="29" spans="1:33" ht="15.75" thickBot="1" x14ac:dyDescent="0.3">
      <c r="A29" s="1"/>
      <c r="B29" s="1" t="s">
        <v>20</v>
      </c>
      <c r="C29" s="1"/>
      <c r="D29" s="1"/>
      <c r="E29" s="4">
        <f>ROUND(E2+E9-E28,5)</f>
        <v>1061.69</v>
      </c>
      <c r="G29" s="4">
        <f>ROUND(G2+G9-G28,5)</f>
        <v>3081.34</v>
      </c>
      <c r="I29" s="4">
        <f>ROUND(I2+I9-I28,5)</f>
        <v>-1628.39</v>
      </c>
      <c r="K29" s="4">
        <f>ROUND(K2+K9-K28,5)</f>
        <v>-1814.14</v>
      </c>
      <c r="M29" s="4">
        <f>ROUND(M2+M9-M28,5)</f>
        <v>1966.57</v>
      </c>
      <c r="O29" s="4">
        <f>ROUND(O2+O9-O28,5)</f>
        <v>-5019.47</v>
      </c>
      <c r="P29" s="2"/>
      <c r="Q29" s="4">
        <f>ROUND(Q2+Q9-Q28,5)</f>
        <v>-1571.49</v>
      </c>
      <c r="S29" s="4">
        <f>ROUND(S2+S9-S28,5)</f>
        <v>-8809.5</v>
      </c>
      <c r="U29" s="4">
        <f>ROUND(U2+U9-U28,5)</f>
        <v>4963.3999999999996</v>
      </c>
      <c r="W29" s="4">
        <f>ROUND(W2+W9-W28,5)</f>
        <v>360.49</v>
      </c>
      <c r="Y29" s="4">
        <f>ROUND(Y2+Y9-Y28,5)</f>
        <v>9786.9500000000007</v>
      </c>
      <c r="AA29" s="4">
        <f>ROUND(AA2+AA9-AA28,5)</f>
        <v>5995.53</v>
      </c>
      <c r="AC29" s="11">
        <f>AC9-AC28</f>
        <v>8372.9799999999814</v>
      </c>
      <c r="AE29" s="13">
        <f>AE9-AE28</f>
        <v>18018</v>
      </c>
      <c r="AG29" s="11">
        <f>AG9-AG28</f>
        <v>4815</v>
      </c>
    </row>
    <row r="30" spans="1:33" s="6" customFormat="1" ht="12" thickBot="1" x14ac:dyDescent="0.25">
      <c r="A30" s="1" t="s">
        <v>21</v>
      </c>
      <c r="B30" s="1"/>
      <c r="C30" s="1"/>
      <c r="D30" s="1"/>
      <c r="E30" s="5">
        <f>E29</f>
        <v>1061.69</v>
      </c>
      <c r="G30" s="5">
        <f>G29</f>
        <v>3081.34</v>
      </c>
      <c r="I30" s="5">
        <f>I29</f>
        <v>-1628.39</v>
      </c>
      <c r="K30" s="5">
        <f>K29</f>
        <v>-1814.14</v>
      </c>
      <c r="M30" s="5">
        <f>M29</f>
        <v>1966.57</v>
      </c>
      <c r="O30" s="5">
        <f>O29</f>
        <v>-5019.47</v>
      </c>
      <c r="P30" s="12"/>
      <c r="Q30" s="5">
        <f>Q29</f>
        <v>-1571.49</v>
      </c>
      <c r="S30" s="5">
        <f>S29</f>
        <v>-8809.5</v>
      </c>
      <c r="U30" s="5">
        <f>U29</f>
        <v>4963.3999999999996</v>
      </c>
      <c r="W30" s="5">
        <f>W29</f>
        <v>360.49</v>
      </c>
      <c r="Y30" s="5">
        <f>Y29</f>
        <v>9786.9500000000007</v>
      </c>
      <c r="AA30" s="5">
        <f>AA29</f>
        <v>5995.53</v>
      </c>
      <c r="AC30" s="5">
        <f t="shared" ref="AC30:AE30" si="1">AC29</f>
        <v>8372.9799999999814</v>
      </c>
      <c r="AD30" s="5"/>
      <c r="AE30" s="5">
        <f t="shared" si="1"/>
        <v>18018</v>
      </c>
      <c r="AG30" s="17"/>
    </row>
    <row r="31" spans="1:33" ht="15.75" thickTop="1" x14ac:dyDescent="0.25"/>
  </sheetData>
  <pageMargins left="0.7" right="0.7" top="0.75" bottom="0.75" header="0.1" footer="0.3"/>
  <pageSetup orientation="portrait" r:id="rId1"/>
  <headerFooter>
    <oddHeader>&amp;L&amp;"Arial,Bold"&amp;8 3:16 PM
&amp;"Arial,Bold"&amp;8 03/10/25
&amp;"Arial,Bold"&amp;8 Accrual Basis&amp;C&amp;"Arial,Bold"&amp;12 Harvest House Outreach Ministries, Inc.
&amp;"Arial,Bold"&amp;14 Profit &amp;&amp; Loss
&amp;"Arial,Bold"&amp;10 January 2025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28575</xdr:colOff>
                <xdr:row>0</xdr:row>
                <xdr:rowOff>228600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3</xdr:col>
                <xdr:colOff>28575</xdr:colOff>
                <xdr:row>0</xdr:row>
                <xdr:rowOff>228600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Actual vs Budget</vt:lpstr>
      <vt:lpstr>'Actual vs Budget'!Print_Titles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Reading</dc:creator>
  <cp:lastModifiedBy>Denise Damron</cp:lastModifiedBy>
  <dcterms:created xsi:type="dcterms:W3CDTF">2025-03-10T20:16:39Z</dcterms:created>
  <dcterms:modified xsi:type="dcterms:W3CDTF">2026-02-19T16:20:16Z</dcterms:modified>
</cp:coreProperties>
</file>