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ilf\Dropbox\Premier Capital\"/>
    </mc:Choice>
  </mc:AlternateContent>
  <xr:revisionPtr revIDLastSave="0" documentId="13_ncr:1_{373A69A9-35BA-41B1-9565-AA807F977B90}" xr6:coauthVersionLast="46" xr6:coauthVersionMax="46" xr10:uidLastSave="{00000000-0000-0000-0000-000000000000}"/>
  <bookViews>
    <workbookView xWindow="-28920" yWindow="1515" windowWidth="29040" windowHeight="15840" xr2:uid="{00000000-000D-0000-FFFF-FFFF00000000}"/>
  </bookViews>
  <sheets>
    <sheet name="Loan Schedule" sheetId="2" r:id="rId1"/>
  </sheets>
  <definedNames>
    <definedName name="ActualNumberOfPayments">IFERROR(IF(LoanIsGood,IF(PaymentsPerYear=1,1,MATCH(0.01,End_Bal,-1)+1)),"")</definedName>
    <definedName name="ColumnTitle1">PaymentSchedule[[#Headers],[PMT NO]]</definedName>
    <definedName name="End_Bal">PaymentSchedule[ENDING BALANCE]</definedName>
    <definedName name="ExtraPayments">'Loan Schedule'!$E$9</definedName>
    <definedName name="InterestRate">'Loan Schedule'!$E$4</definedName>
    <definedName name="LastCol">MATCH(REPT("z",255),'Loan Schedule'!$11:$11)</definedName>
    <definedName name="LastRow">MATCH(9.99E+307,'Loan Schedule'!$B:$B)</definedName>
    <definedName name="LenderName">'Loan Schedule'!$H$9:$I$9</definedName>
    <definedName name="LoanAmount">'Loan Schedule'!$E$3</definedName>
    <definedName name="LoanIsGood">('Loan Schedule'!$E$3*'Loan Schedule'!$E$4*'Loan Schedule'!$E$5*'Loan Schedule'!$E$7)&gt;0</definedName>
    <definedName name="LoanPeriod">'Loan Schedule'!$E$5</definedName>
    <definedName name="LoanStartDate">'Loan Schedule'!$E$7</definedName>
    <definedName name="PaymentsPerYear">'Loan Schedule'!$E$6</definedName>
    <definedName name="_xlnm.Print_Titles" localSheetId="0">'Loan Schedule'!$11:$11</definedName>
    <definedName name="PrintArea_SET">OFFSET('Loan Schedule'!$B$1,,,LastRow,LastCol)</definedName>
    <definedName name="RowTitleRegion1..E9">'Loan Schedule'!$C$3:$D$3</definedName>
    <definedName name="RowTitleRegion2..I7">'Loan Schedule'!$G$3:$H$3</definedName>
    <definedName name="RowTitleRegion3..E9">'Loan Schedule'!$C$9</definedName>
    <definedName name="RowTitleRegion4..H9">'Loan Schedule'!$G$9</definedName>
    <definedName name="ScheduledNumberOfPayments">'Loan Schedule'!$I$4</definedName>
    <definedName name="ScheduledPayment">'Loan Schedule'!$I$3</definedName>
    <definedName name="TotalEarlyPayments">SUM(PaymentSchedule[EXTRA PAYMENT])</definedName>
    <definedName name="TotalInterest">SUM(PaymentSchedule[INTEREST])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  <c r="B22" i="2" l="1"/>
  <c r="B24" i="2"/>
  <c r="B26" i="2"/>
  <c r="B28" i="2"/>
  <c r="B30" i="2"/>
  <c r="B32" i="2"/>
  <c r="B34" i="2"/>
  <c r="B36" i="2"/>
  <c r="B38" i="2"/>
  <c r="B40" i="2"/>
  <c r="B23" i="2"/>
  <c r="B25" i="2"/>
  <c r="B27" i="2"/>
  <c r="B29" i="2"/>
  <c r="B31" i="2"/>
  <c r="B33" i="2"/>
  <c r="B35" i="2"/>
  <c r="B37" i="2"/>
  <c r="B39" i="2"/>
  <c r="B41" i="2"/>
  <c r="B43" i="2"/>
  <c r="B42" i="2"/>
  <c r="B49" i="2"/>
  <c r="B50" i="2"/>
  <c r="B47" i="2"/>
  <c r="B48" i="2"/>
  <c r="B45" i="2"/>
  <c r="B46" i="2"/>
  <c r="B53" i="2"/>
  <c r="B54" i="2"/>
  <c r="B57" i="2"/>
  <c r="B58" i="2"/>
  <c r="B65" i="2"/>
  <c r="B66" i="2"/>
  <c r="B73" i="2"/>
  <c r="B74" i="2"/>
  <c r="B75" i="2"/>
  <c r="B77" i="2"/>
  <c r="B79" i="2"/>
  <c r="B81" i="2"/>
  <c r="B83" i="2"/>
  <c r="B85" i="2"/>
  <c r="B87" i="2"/>
  <c r="B89" i="2"/>
  <c r="B56" i="2"/>
  <c r="B63" i="2"/>
  <c r="B64" i="2"/>
  <c r="B71" i="2"/>
  <c r="B72" i="2"/>
  <c r="B61" i="2"/>
  <c r="B62" i="2"/>
  <c r="B69" i="2"/>
  <c r="B70" i="2"/>
  <c r="B76" i="2"/>
  <c r="B78" i="2"/>
  <c r="B80" i="2"/>
  <c r="B82" i="2"/>
  <c r="B84" i="2"/>
  <c r="B86" i="2"/>
  <c r="B88" i="2"/>
  <c r="B90" i="2"/>
  <c r="B92" i="2"/>
  <c r="B94" i="2"/>
  <c r="B96" i="2"/>
  <c r="B98" i="2"/>
  <c r="B100" i="2"/>
  <c r="B102" i="2"/>
  <c r="B104" i="2"/>
  <c r="B106" i="2"/>
  <c r="B108" i="2"/>
  <c r="B110" i="2"/>
  <c r="B112" i="2"/>
  <c r="B52" i="2"/>
  <c r="B60" i="2"/>
  <c r="B93" i="2"/>
  <c r="B101" i="2"/>
  <c r="B109" i="2"/>
  <c r="B113" i="2"/>
  <c r="B115" i="2"/>
  <c r="B117" i="2"/>
  <c r="B119" i="2"/>
  <c r="B121" i="2"/>
  <c r="B123" i="2"/>
  <c r="B125" i="2"/>
  <c r="B127" i="2"/>
  <c r="B129" i="2"/>
  <c r="B131" i="2"/>
  <c r="B67" i="2"/>
  <c r="B91" i="2"/>
  <c r="B99" i="2"/>
  <c r="B107" i="2"/>
  <c r="B59" i="2"/>
  <c r="B97" i="2"/>
  <c r="B105" i="2"/>
  <c r="B114" i="2"/>
  <c r="B116" i="2"/>
  <c r="B118" i="2"/>
  <c r="B120" i="2"/>
  <c r="B122" i="2"/>
  <c r="B124" i="2"/>
  <c r="B126" i="2"/>
  <c r="B128" i="2"/>
  <c r="B130" i="2"/>
  <c r="B132" i="2"/>
  <c r="B134" i="2"/>
  <c r="B136" i="2"/>
  <c r="B138" i="2"/>
  <c r="B140" i="2"/>
  <c r="B142" i="2"/>
  <c r="B144" i="2"/>
  <c r="B146" i="2"/>
  <c r="B148" i="2"/>
  <c r="B150" i="2"/>
  <c r="B152" i="2"/>
  <c r="B154" i="2"/>
  <c r="B44" i="2"/>
  <c r="B68" i="2"/>
  <c r="B111" i="2"/>
  <c r="B141" i="2"/>
  <c r="B149" i="2"/>
  <c r="B51" i="2"/>
  <c r="B103" i="2"/>
  <c r="B135" i="2"/>
  <c r="B139" i="2"/>
  <c r="B147" i="2"/>
  <c r="B155" i="2"/>
  <c r="B157" i="2"/>
  <c r="B159" i="2"/>
  <c r="B161" i="2"/>
  <c r="B163" i="2"/>
  <c r="B165" i="2"/>
  <c r="B167" i="2"/>
  <c r="B169" i="2"/>
  <c r="B171" i="2"/>
  <c r="B173" i="2"/>
  <c r="B175" i="2"/>
  <c r="B177" i="2"/>
  <c r="B179" i="2"/>
  <c r="B55" i="2"/>
  <c r="B95" i="2"/>
  <c r="B145" i="2"/>
  <c r="B153" i="2"/>
  <c r="B133" i="2"/>
  <c r="B156" i="2"/>
  <c r="B164" i="2"/>
  <c r="B172" i="2"/>
  <c r="B182" i="2"/>
  <c r="B186" i="2"/>
  <c r="B190" i="2"/>
  <c r="B194" i="2"/>
  <c r="B198" i="2"/>
  <c r="B199" i="2"/>
  <c r="B206" i="2"/>
  <c r="B207" i="2"/>
  <c r="B214" i="2"/>
  <c r="B215" i="2"/>
  <c r="B222" i="2"/>
  <c r="B223" i="2"/>
  <c r="B224" i="2"/>
  <c r="B226" i="2"/>
  <c r="B228" i="2"/>
  <c r="B230" i="2"/>
  <c r="B232" i="2"/>
  <c r="B234" i="2"/>
  <c r="B236" i="2"/>
  <c r="B238" i="2"/>
  <c r="B240" i="2"/>
  <c r="B242" i="2"/>
  <c r="B137" i="2"/>
  <c r="B158" i="2"/>
  <c r="B166" i="2"/>
  <c r="B174" i="2"/>
  <c r="B183" i="2"/>
  <c r="B187" i="2"/>
  <c r="B191" i="2"/>
  <c r="B195" i="2"/>
  <c r="B197" i="2"/>
  <c r="B204" i="2"/>
  <c r="B205" i="2"/>
  <c r="B212" i="2"/>
  <c r="B213" i="2"/>
  <c r="B220" i="2"/>
  <c r="B221" i="2"/>
  <c r="B151" i="2"/>
  <c r="B160" i="2"/>
  <c r="B168" i="2"/>
  <c r="B176" i="2"/>
  <c r="B180" i="2"/>
  <c r="B184" i="2"/>
  <c r="B188" i="2"/>
  <c r="B192" i="2"/>
  <c r="B196" i="2"/>
  <c r="B202" i="2"/>
  <c r="B203" i="2"/>
  <c r="B210" i="2"/>
  <c r="B211" i="2"/>
  <c r="B218" i="2"/>
  <c r="B219" i="2"/>
  <c r="B225" i="2"/>
  <c r="B227" i="2"/>
  <c r="B229" i="2"/>
  <c r="B231" i="2"/>
  <c r="B233" i="2"/>
  <c r="B235" i="2"/>
  <c r="B237" i="2"/>
  <c r="B239" i="2"/>
  <c r="B241" i="2"/>
  <c r="B243" i="2"/>
  <c r="B245" i="2"/>
  <c r="B247" i="2"/>
  <c r="B249" i="2"/>
  <c r="B251" i="2"/>
  <c r="B253" i="2"/>
  <c r="B255" i="2"/>
  <c r="B257" i="2"/>
  <c r="B259" i="2"/>
  <c r="B261" i="2"/>
  <c r="B263" i="2"/>
  <c r="B265" i="2"/>
  <c r="B267" i="2"/>
  <c r="B162" i="2"/>
  <c r="B193" i="2"/>
  <c r="B209" i="2"/>
  <c r="B252" i="2"/>
  <c r="B260" i="2"/>
  <c r="B269" i="2"/>
  <c r="B271" i="2"/>
  <c r="B273" i="2"/>
  <c r="B275" i="2"/>
  <c r="B277" i="2"/>
  <c r="B279" i="2"/>
  <c r="B281" i="2"/>
  <c r="B283" i="2"/>
  <c r="B285" i="2"/>
  <c r="B287" i="2"/>
  <c r="B289" i="2"/>
  <c r="B291" i="2"/>
  <c r="B293" i="2"/>
  <c r="B295" i="2"/>
  <c r="B297" i="2"/>
  <c r="B299" i="2"/>
  <c r="B301" i="2"/>
  <c r="B303" i="2"/>
  <c r="B305" i="2"/>
  <c r="B307" i="2"/>
  <c r="B309" i="2"/>
  <c r="B311" i="2"/>
  <c r="B313" i="2"/>
  <c r="B315" i="2"/>
  <c r="B317" i="2"/>
  <c r="B319" i="2"/>
  <c r="B321" i="2"/>
  <c r="B323" i="2"/>
  <c r="B325" i="2"/>
  <c r="B327" i="2"/>
  <c r="B329" i="2"/>
  <c r="B331" i="2"/>
  <c r="B333" i="2"/>
  <c r="B335" i="2"/>
  <c r="B337" i="2"/>
  <c r="B339" i="2"/>
  <c r="B341" i="2"/>
  <c r="B343" i="2"/>
  <c r="B345" i="2"/>
  <c r="B347" i="2"/>
  <c r="B349" i="2"/>
  <c r="B170" i="2"/>
  <c r="B181" i="2"/>
  <c r="B201" i="2"/>
  <c r="B216" i="2"/>
  <c r="B246" i="2"/>
  <c r="B250" i="2"/>
  <c r="B258" i="2"/>
  <c r="B266" i="2"/>
  <c r="B143" i="2"/>
  <c r="B178" i="2"/>
  <c r="B185" i="2"/>
  <c r="B208" i="2"/>
  <c r="B256" i="2"/>
  <c r="B264" i="2"/>
  <c r="B268" i="2"/>
  <c r="B270" i="2"/>
  <c r="B272" i="2"/>
  <c r="B274" i="2"/>
  <c r="B276" i="2"/>
  <c r="B278" i="2"/>
  <c r="B280" i="2"/>
  <c r="B282" i="2"/>
  <c r="B284" i="2"/>
  <c r="B286" i="2"/>
  <c r="B288" i="2"/>
  <c r="B290" i="2"/>
  <c r="B292" i="2"/>
  <c r="B294" i="2"/>
  <c r="B296" i="2"/>
  <c r="B298" i="2"/>
  <c r="B300" i="2"/>
  <c r="B302" i="2"/>
  <c r="B304" i="2"/>
  <c r="B306" i="2"/>
  <c r="B308" i="2"/>
  <c r="B310" i="2"/>
  <c r="B312" i="2"/>
  <c r="B314" i="2"/>
  <c r="B316" i="2"/>
  <c r="B318" i="2"/>
  <c r="B320" i="2"/>
  <c r="B322" i="2"/>
  <c r="B324" i="2"/>
  <c r="B326" i="2"/>
  <c r="B328" i="2"/>
  <c r="B330" i="2"/>
  <c r="B332" i="2"/>
  <c r="B334" i="2"/>
  <c r="B336" i="2"/>
  <c r="B338" i="2"/>
  <c r="B340" i="2"/>
  <c r="B342" i="2"/>
  <c r="B344" i="2"/>
  <c r="B346" i="2"/>
  <c r="B348" i="2"/>
  <c r="B350" i="2"/>
  <c r="B352" i="2"/>
  <c r="B354" i="2"/>
  <c r="B356" i="2"/>
  <c r="B358" i="2"/>
  <c r="B360" i="2"/>
  <c r="B362" i="2"/>
  <c r="B364" i="2"/>
  <c r="B366" i="2"/>
  <c r="B368" i="2"/>
  <c r="B262" i="2"/>
  <c r="B351" i="2"/>
  <c r="B355" i="2"/>
  <c r="B359" i="2"/>
  <c r="B363" i="2"/>
  <c r="B367" i="2"/>
  <c r="B370" i="2"/>
  <c r="B371" i="2"/>
  <c r="B254" i="2"/>
  <c r="B189" i="2"/>
  <c r="B200" i="2"/>
  <c r="B217" i="2"/>
  <c r="B244" i="2"/>
  <c r="B353" i="2"/>
  <c r="B357" i="2"/>
  <c r="B361" i="2"/>
  <c r="B365" i="2"/>
  <c r="B369" i="2"/>
  <c r="B248" i="2"/>
  <c r="B20" i="2"/>
  <c r="B19" i="2"/>
  <c r="B12" i="2"/>
  <c r="I3" i="2"/>
  <c r="B18" i="2"/>
  <c r="B17" i="2"/>
  <c r="B16" i="2"/>
  <c r="B15" i="2"/>
  <c r="B14" i="2"/>
  <c r="B21" i="2"/>
  <c r="B13" i="2"/>
  <c r="C244" i="2" l="1"/>
  <c r="E244" i="2"/>
  <c r="C262" i="2"/>
  <c r="E262" i="2"/>
  <c r="E346" i="2"/>
  <c r="C346" i="2"/>
  <c r="E322" i="2"/>
  <c r="C322" i="2"/>
  <c r="E298" i="2"/>
  <c r="C298" i="2"/>
  <c r="E274" i="2"/>
  <c r="C274" i="2"/>
  <c r="C250" i="2"/>
  <c r="E250" i="2"/>
  <c r="C337" i="2"/>
  <c r="E337" i="2"/>
  <c r="C313" i="2"/>
  <c r="E313" i="2"/>
  <c r="C289" i="2"/>
  <c r="E289" i="2"/>
  <c r="C252" i="2"/>
  <c r="E252" i="2"/>
  <c r="C251" i="2"/>
  <c r="E251" i="2"/>
  <c r="E227" i="2"/>
  <c r="C227" i="2"/>
  <c r="C180" i="2"/>
  <c r="E180" i="2"/>
  <c r="E195" i="2"/>
  <c r="C195" i="2"/>
  <c r="C234" i="2"/>
  <c r="E234" i="2"/>
  <c r="C199" i="2"/>
  <c r="E199" i="2"/>
  <c r="C156" i="2"/>
  <c r="E156" i="2"/>
  <c r="E167" i="2"/>
  <c r="C167" i="2"/>
  <c r="C149" i="2"/>
  <c r="E149" i="2"/>
  <c r="C140" i="2"/>
  <c r="E140" i="2"/>
  <c r="E124" i="2"/>
  <c r="C124" i="2"/>
  <c r="E116" i="2"/>
  <c r="C116" i="2"/>
  <c r="E67" i="2"/>
  <c r="C67" i="2"/>
  <c r="C125" i="2"/>
  <c r="E125" i="2"/>
  <c r="C101" i="2"/>
  <c r="E101" i="2"/>
  <c r="E112" i="2"/>
  <c r="C112" i="2"/>
  <c r="E104" i="2"/>
  <c r="C104" i="2"/>
  <c r="E96" i="2"/>
  <c r="C96" i="2"/>
  <c r="E88" i="2"/>
  <c r="C88" i="2"/>
  <c r="E80" i="2"/>
  <c r="C80" i="2"/>
  <c r="E69" i="2"/>
  <c r="C69" i="2"/>
  <c r="E71" i="2"/>
  <c r="C71" i="2"/>
  <c r="C89" i="2"/>
  <c r="E89" i="2"/>
  <c r="C81" i="2"/>
  <c r="E81" i="2"/>
  <c r="C74" i="2"/>
  <c r="E74" i="2"/>
  <c r="C58" i="2"/>
  <c r="E58" i="2"/>
  <c r="C46" i="2"/>
  <c r="E46" i="2"/>
  <c r="C50" i="2"/>
  <c r="E50" i="2"/>
  <c r="E41" i="2"/>
  <c r="C41" i="2"/>
  <c r="E33" i="2"/>
  <c r="C33" i="2"/>
  <c r="E25" i="2"/>
  <c r="C25" i="2"/>
  <c r="C36" i="2"/>
  <c r="E36" i="2"/>
  <c r="C28" i="2"/>
  <c r="E28" i="2"/>
  <c r="C361" i="2"/>
  <c r="E361" i="2"/>
  <c r="C217" i="2"/>
  <c r="E217" i="2"/>
  <c r="C371" i="2"/>
  <c r="E371" i="2"/>
  <c r="C359" i="2"/>
  <c r="E359" i="2"/>
  <c r="E368" i="2"/>
  <c r="C368" i="2"/>
  <c r="E360" i="2"/>
  <c r="C360" i="2"/>
  <c r="E352" i="2"/>
  <c r="C352" i="2"/>
  <c r="E344" i="2"/>
  <c r="C344" i="2"/>
  <c r="E336" i="2"/>
  <c r="C336" i="2"/>
  <c r="E328" i="2"/>
  <c r="C328" i="2"/>
  <c r="E320" i="2"/>
  <c r="C320" i="2"/>
  <c r="E312" i="2"/>
  <c r="C312" i="2"/>
  <c r="E304" i="2"/>
  <c r="C304" i="2"/>
  <c r="E296" i="2"/>
  <c r="C296" i="2"/>
  <c r="E288" i="2"/>
  <c r="C288" i="2"/>
  <c r="E280" i="2"/>
  <c r="C280" i="2"/>
  <c r="E272" i="2"/>
  <c r="C272" i="2"/>
  <c r="E256" i="2"/>
  <c r="C256" i="2"/>
  <c r="C143" i="2"/>
  <c r="E143" i="2"/>
  <c r="C246" i="2"/>
  <c r="E246" i="2"/>
  <c r="C170" i="2"/>
  <c r="E170" i="2"/>
  <c r="C343" i="2"/>
  <c r="E343" i="2"/>
  <c r="C335" i="2"/>
  <c r="E335" i="2"/>
  <c r="C327" i="2"/>
  <c r="E327" i="2"/>
  <c r="C319" i="2"/>
  <c r="E319" i="2"/>
  <c r="C311" i="2"/>
  <c r="E311" i="2"/>
  <c r="C303" i="2"/>
  <c r="E303" i="2"/>
  <c r="C295" i="2"/>
  <c r="E295" i="2"/>
  <c r="C287" i="2"/>
  <c r="E287" i="2"/>
  <c r="C279" i="2"/>
  <c r="E279" i="2"/>
  <c r="C271" i="2"/>
  <c r="E271" i="2"/>
  <c r="C209" i="2"/>
  <c r="E209" i="2"/>
  <c r="E265" i="2"/>
  <c r="C265" i="2"/>
  <c r="E257" i="2"/>
  <c r="C257" i="2"/>
  <c r="E249" i="2"/>
  <c r="C249" i="2"/>
  <c r="E241" i="2"/>
  <c r="C241" i="2"/>
  <c r="E233" i="2"/>
  <c r="C233" i="2"/>
  <c r="E225" i="2"/>
  <c r="C225" i="2"/>
  <c r="E210" i="2"/>
  <c r="C210" i="2"/>
  <c r="C192" i="2"/>
  <c r="E192" i="2"/>
  <c r="C176" i="2"/>
  <c r="E176" i="2"/>
  <c r="C221" i="2"/>
  <c r="E221" i="2"/>
  <c r="C205" i="2"/>
  <c r="E205" i="2"/>
  <c r="E191" i="2"/>
  <c r="C191" i="2"/>
  <c r="C166" i="2"/>
  <c r="E166" i="2"/>
  <c r="C240" i="2"/>
  <c r="E240" i="2"/>
  <c r="C232" i="2"/>
  <c r="E232" i="2"/>
  <c r="C224" i="2"/>
  <c r="E224" i="2"/>
  <c r="E214" i="2"/>
  <c r="C214" i="2"/>
  <c r="E198" i="2"/>
  <c r="C198" i="2"/>
  <c r="C182" i="2"/>
  <c r="E182" i="2"/>
  <c r="C133" i="2"/>
  <c r="E133" i="2"/>
  <c r="E55" i="2"/>
  <c r="C55" i="2"/>
  <c r="E173" i="2"/>
  <c r="C173" i="2"/>
  <c r="E165" i="2"/>
  <c r="C165" i="2"/>
  <c r="E157" i="2"/>
  <c r="C157" i="2"/>
  <c r="C135" i="2"/>
  <c r="E135" i="2"/>
  <c r="C141" i="2"/>
  <c r="E141" i="2"/>
  <c r="E154" i="2"/>
  <c r="C154" i="2"/>
  <c r="E146" i="2"/>
  <c r="C146" i="2"/>
  <c r="E138" i="2"/>
  <c r="C138" i="2"/>
  <c r="E130" i="2"/>
  <c r="C130" i="2"/>
  <c r="E122" i="2"/>
  <c r="C122" i="2"/>
  <c r="E114" i="2"/>
  <c r="C114" i="2"/>
  <c r="C107" i="2"/>
  <c r="E107" i="2"/>
  <c r="C131" i="2"/>
  <c r="E131" i="2"/>
  <c r="C123" i="2"/>
  <c r="E123" i="2"/>
  <c r="C115" i="2"/>
  <c r="E115" i="2"/>
  <c r="C93" i="2"/>
  <c r="E93" i="2"/>
  <c r="C110" i="2"/>
  <c r="E110" i="2"/>
  <c r="C102" i="2"/>
  <c r="E102" i="2"/>
  <c r="C94" i="2"/>
  <c r="E94" i="2"/>
  <c r="E86" i="2"/>
  <c r="C86" i="2"/>
  <c r="E78" i="2"/>
  <c r="C78" i="2"/>
  <c r="C62" i="2"/>
  <c r="E62" i="2"/>
  <c r="C64" i="2"/>
  <c r="E64" i="2"/>
  <c r="C87" i="2"/>
  <c r="E87" i="2"/>
  <c r="C79" i="2"/>
  <c r="E79" i="2"/>
  <c r="E73" i="2"/>
  <c r="C73" i="2"/>
  <c r="E57" i="2"/>
  <c r="C57" i="2"/>
  <c r="E45" i="2"/>
  <c r="C45" i="2"/>
  <c r="E49" i="2"/>
  <c r="C49" i="2"/>
  <c r="E39" i="2"/>
  <c r="C39" i="2"/>
  <c r="E31" i="2"/>
  <c r="C31" i="2"/>
  <c r="E23" i="2"/>
  <c r="C23" i="2"/>
  <c r="C34" i="2"/>
  <c r="E34" i="2"/>
  <c r="C26" i="2"/>
  <c r="E26" i="2"/>
  <c r="C365" i="2"/>
  <c r="E365" i="2"/>
  <c r="C363" i="2"/>
  <c r="E363" i="2"/>
  <c r="E362" i="2"/>
  <c r="C362" i="2"/>
  <c r="E338" i="2"/>
  <c r="C338" i="2"/>
  <c r="E306" i="2"/>
  <c r="C306" i="2"/>
  <c r="E282" i="2"/>
  <c r="C282" i="2"/>
  <c r="C178" i="2"/>
  <c r="E178" i="2"/>
  <c r="C345" i="2"/>
  <c r="E345" i="2"/>
  <c r="C321" i="2"/>
  <c r="E321" i="2"/>
  <c r="C297" i="2"/>
  <c r="E297" i="2"/>
  <c r="C273" i="2"/>
  <c r="E273" i="2"/>
  <c r="C259" i="2"/>
  <c r="E259" i="2"/>
  <c r="E235" i="2"/>
  <c r="C235" i="2"/>
  <c r="C196" i="2"/>
  <c r="E196" i="2"/>
  <c r="E212" i="2"/>
  <c r="C212" i="2"/>
  <c r="C242" i="2"/>
  <c r="E242" i="2"/>
  <c r="C215" i="2"/>
  <c r="E215" i="2"/>
  <c r="C95" i="2"/>
  <c r="E95" i="2"/>
  <c r="E159" i="2"/>
  <c r="C159" i="2"/>
  <c r="C44" i="2"/>
  <c r="E44" i="2"/>
  <c r="E59" i="2"/>
  <c r="C59" i="2"/>
  <c r="C248" i="2"/>
  <c r="E248" i="2"/>
  <c r="C357" i="2"/>
  <c r="E357" i="2"/>
  <c r="E200" i="2"/>
  <c r="C200" i="2"/>
  <c r="E370" i="2"/>
  <c r="C370" i="2"/>
  <c r="C355" i="2"/>
  <c r="E355" i="2"/>
  <c r="E366" i="2"/>
  <c r="C366" i="2"/>
  <c r="E358" i="2"/>
  <c r="C358" i="2"/>
  <c r="E350" i="2"/>
  <c r="C350" i="2"/>
  <c r="E342" i="2"/>
  <c r="C342" i="2"/>
  <c r="E334" i="2"/>
  <c r="C334" i="2"/>
  <c r="E326" i="2"/>
  <c r="C326" i="2"/>
  <c r="E318" i="2"/>
  <c r="C318" i="2"/>
  <c r="E310" i="2"/>
  <c r="C310" i="2"/>
  <c r="E302" i="2"/>
  <c r="C302" i="2"/>
  <c r="E294" i="2"/>
  <c r="C294" i="2"/>
  <c r="E286" i="2"/>
  <c r="C286" i="2"/>
  <c r="E278" i="2"/>
  <c r="C278" i="2"/>
  <c r="E270" i="2"/>
  <c r="C270" i="2"/>
  <c r="E208" i="2"/>
  <c r="C208" i="2"/>
  <c r="C266" i="2"/>
  <c r="E266" i="2"/>
  <c r="E216" i="2"/>
  <c r="C216" i="2"/>
  <c r="C349" i="2"/>
  <c r="E349" i="2"/>
  <c r="C341" i="2"/>
  <c r="E341" i="2"/>
  <c r="C333" i="2"/>
  <c r="E333" i="2"/>
  <c r="C325" i="2"/>
  <c r="E325" i="2"/>
  <c r="C317" i="2"/>
  <c r="E317" i="2"/>
  <c r="C309" i="2"/>
  <c r="E309" i="2"/>
  <c r="C301" i="2"/>
  <c r="E301" i="2"/>
  <c r="C293" i="2"/>
  <c r="E293" i="2"/>
  <c r="C285" i="2"/>
  <c r="E285" i="2"/>
  <c r="C277" i="2"/>
  <c r="E277" i="2"/>
  <c r="C269" i="2"/>
  <c r="E269" i="2"/>
  <c r="E193" i="2"/>
  <c r="C193" i="2"/>
  <c r="E263" i="2"/>
  <c r="C263" i="2"/>
  <c r="E255" i="2"/>
  <c r="C255" i="2"/>
  <c r="E247" i="2"/>
  <c r="C247" i="2"/>
  <c r="E239" i="2"/>
  <c r="C239" i="2"/>
  <c r="E231" i="2"/>
  <c r="C231" i="2"/>
  <c r="C219" i="2"/>
  <c r="E219" i="2"/>
  <c r="C203" i="2"/>
  <c r="E203" i="2"/>
  <c r="C188" i="2"/>
  <c r="E188" i="2"/>
  <c r="C168" i="2"/>
  <c r="E168" i="2"/>
  <c r="E220" i="2"/>
  <c r="C220" i="2"/>
  <c r="E204" i="2"/>
  <c r="C204" i="2"/>
  <c r="E187" i="2"/>
  <c r="C187" i="2"/>
  <c r="C158" i="2"/>
  <c r="E158" i="2"/>
  <c r="C238" i="2"/>
  <c r="E238" i="2"/>
  <c r="C230" i="2"/>
  <c r="E230" i="2"/>
  <c r="C223" i="2"/>
  <c r="E223" i="2"/>
  <c r="C207" i="2"/>
  <c r="E207" i="2"/>
  <c r="C194" i="2"/>
  <c r="E194" i="2"/>
  <c r="C172" i="2"/>
  <c r="E172" i="2"/>
  <c r="E153" i="2"/>
  <c r="C153" i="2"/>
  <c r="E179" i="2"/>
  <c r="C179" i="2"/>
  <c r="E171" i="2"/>
  <c r="C171" i="2"/>
  <c r="E163" i="2"/>
  <c r="C163" i="2"/>
  <c r="E155" i="2"/>
  <c r="C155" i="2"/>
  <c r="C103" i="2"/>
  <c r="E103" i="2"/>
  <c r="C111" i="2"/>
  <c r="E111" i="2"/>
  <c r="E152" i="2"/>
  <c r="C152" i="2"/>
  <c r="E144" i="2"/>
  <c r="C144" i="2"/>
  <c r="E136" i="2"/>
  <c r="C136" i="2"/>
  <c r="E128" i="2"/>
  <c r="C128" i="2"/>
  <c r="E120" i="2"/>
  <c r="C120" i="2"/>
  <c r="E105" i="2"/>
  <c r="C105" i="2"/>
  <c r="C99" i="2"/>
  <c r="E99" i="2"/>
  <c r="C129" i="2"/>
  <c r="E129" i="2"/>
  <c r="C121" i="2"/>
  <c r="E121" i="2"/>
  <c r="C113" i="2"/>
  <c r="E113" i="2"/>
  <c r="C60" i="2"/>
  <c r="E60" i="2"/>
  <c r="C108" i="2"/>
  <c r="E108" i="2"/>
  <c r="C100" i="2"/>
  <c r="E100" i="2"/>
  <c r="C92" i="2"/>
  <c r="E92" i="2"/>
  <c r="E84" i="2"/>
  <c r="C84" i="2"/>
  <c r="E76" i="2"/>
  <c r="C76" i="2"/>
  <c r="E61" i="2"/>
  <c r="C61" i="2"/>
  <c r="E63" i="2"/>
  <c r="C63" i="2"/>
  <c r="C85" i="2"/>
  <c r="E85" i="2"/>
  <c r="C77" i="2"/>
  <c r="E77" i="2"/>
  <c r="C66" i="2"/>
  <c r="E66" i="2"/>
  <c r="C54" i="2"/>
  <c r="E54" i="2"/>
  <c r="C48" i="2"/>
  <c r="E48" i="2"/>
  <c r="C42" i="2"/>
  <c r="E42" i="2"/>
  <c r="E37" i="2"/>
  <c r="C37" i="2"/>
  <c r="E29" i="2"/>
  <c r="C29" i="2"/>
  <c r="C40" i="2"/>
  <c r="E40" i="2"/>
  <c r="C32" i="2"/>
  <c r="E32" i="2"/>
  <c r="C24" i="2"/>
  <c r="E24" i="2"/>
  <c r="C254" i="2"/>
  <c r="E254" i="2"/>
  <c r="E354" i="2"/>
  <c r="C354" i="2"/>
  <c r="E330" i="2"/>
  <c r="C330" i="2"/>
  <c r="E314" i="2"/>
  <c r="C314" i="2"/>
  <c r="E290" i="2"/>
  <c r="C290" i="2"/>
  <c r="E264" i="2"/>
  <c r="C264" i="2"/>
  <c r="E181" i="2"/>
  <c r="C181" i="2"/>
  <c r="C329" i="2"/>
  <c r="E329" i="2"/>
  <c r="C305" i="2"/>
  <c r="E305" i="2"/>
  <c r="C281" i="2"/>
  <c r="E281" i="2"/>
  <c r="C267" i="2"/>
  <c r="E267" i="2"/>
  <c r="E243" i="2"/>
  <c r="C243" i="2"/>
  <c r="C211" i="2"/>
  <c r="E211" i="2"/>
  <c r="C151" i="2"/>
  <c r="E151" i="2"/>
  <c r="C174" i="2"/>
  <c r="E174" i="2"/>
  <c r="C226" i="2"/>
  <c r="E226" i="2"/>
  <c r="C186" i="2"/>
  <c r="E186" i="2"/>
  <c r="E175" i="2"/>
  <c r="C175" i="2"/>
  <c r="C139" i="2"/>
  <c r="E139" i="2"/>
  <c r="C148" i="2"/>
  <c r="E148" i="2"/>
  <c r="E132" i="2"/>
  <c r="C132" i="2"/>
  <c r="C117" i="2"/>
  <c r="E117" i="2"/>
  <c r="C369" i="2"/>
  <c r="E369" i="2"/>
  <c r="C353" i="2"/>
  <c r="E353" i="2"/>
  <c r="E189" i="2"/>
  <c r="C189" i="2"/>
  <c r="C367" i="2"/>
  <c r="E367" i="2"/>
  <c r="C351" i="2"/>
  <c r="E351" i="2"/>
  <c r="E364" i="2"/>
  <c r="C364" i="2"/>
  <c r="E356" i="2"/>
  <c r="C356" i="2"/>
  <c r="E348" i="2"/>
  <c r="C348" i="2"/>
  <c r="E340" i="2"/>
  <c r="C340" i="2"/>
  <c r="E332" i="2"/>
  <c r="C332" i="2"/>
  <c r="E324" i="2"/>
  <c r="C324" i="2"/>
  <c r="E316" i="2"/>
  <c r="C316" i="2"/>
  <c r="E308" i="2"/>
  <c r="C308" i="2"/>
  <c r="E300" i="2"/>
  <c r="C300" i="2"/>
  <c r="E292" i="2"/>
  <c r="C292" i="2"/>
  <c r="E284" i="2"/>
  <c r="C284" i="2"/>
  <c r="E276" i="2"/>
  <c r="C276" i="2"/>
  <c r="E268" i="2"/>
  <c r="C268" i="2"/>
  <c r="E185" i="2"/>
  <c r="C185" i="2"/>
  <c r="C258" i="2"/>
  <c r="E258" i="2"/>
  <c r="C201" i="2"/>
  <c r="E201" i="2"/>
  <c r="C347" i="2"/>
  <c r="E347" i="2"/>
  <c r="C339" i="2"/>
  <c r="E339" i="2"/>
  <c r="C331" i="2"/>
  <c r="E331" i="2"/>
  <c r="C323" i="2"/>
  <c r="E323" i="2"/>
  <c r="C315" i="2"/>
  <c r="E315" i="2"/>
  <c r="C307" i="2"/>
  <c r="E307" i="2"/>
  <c r="C299" i="2"/>
  <c r="E299" i="2"/>
  <c r="C291" i="2"/>
  <c r="E291" i="2"/>
  <c r="C283" i="2"/>
  <c r="E283" i="2"/>
  <c r="C275" i="2"/>
  <c r="E275" i="2"/>
  <c r="C260" i="2"/>
  <c r="E260" i="2"/>
  <c r="C162" i="2"/>
  <c r="E162" i="2"/>
  <c r="C261" i="2"/>
  <c r="E261" i="2"/>
  <c r="C253" i="2"/>
  <c r="E253" i="2"/>
  <c r="E245" i="2"/>
  <c r="C245" i="2"/>
  <c r="E237" i="2"/>
  <c r="C237" i="2"/>
  <c r="E229" i="2"/>
  <c r="C229" i="2"/>
  <c r="E218" i="2"/>
  <c r="C218" i="2"/>
  <c r="E202" i="2"/>
  <c r="C202" i="2"/>
  <c r="C184" i="2"/>
  <c r="E184" i="2"/>
  <c r="C160" i="2"/>
  <c r="E160" i="2"/>
  <c r="C213" i="2"/>
  <c r="E213" i="2"/>
  <c r="C197" i="2"/>
  <c r="E197" i="2"/>
  <c r="E183" i="2"/>
  <c r="C183" i="2"/>
  <c r="C137" i="2"/>
  <c r="E137" i="2"/>
  <c r="C236" i="2"/>
  <c r="E236" i="2"/>
  <c r="C228" i="2"/>
  <c r="E228" i="2"/>
  <c r="E222" i="2"/>
  <c r="C222" i="2"/>
  <c r="E206" i="2"/>
  <c r="C206" i="2"/>
  <c r="C190" i="2"/>
  <c r="E190" i="2"/>
  <c r="C164" i="2"/>
  <c r="E164" i="2"/>
  <c r="E145" i="2"/>
  <c r="C145" i="2"/>
  <c r="E177" i="2"/>
  <c r="C177" i="2"/>
  <c r="E169" i="2"/>
  <c r="C169" i="2"/>
  <c r="E161" i="2"/>
  <c r="C161" i="2"/>
  <c r="C147" i="2"/>
  <c r="E147" i="2"/>
  <c r="E51" i="2"/>
  <c r="C51" i="2"/>
  <c r="C68" i="2"/>
  <c r="E68" i="2"/>
  <c r="C150" i="2"/>
  <c r="E150" i="2"/>
  <c r="C142" i="2"/>
  <c r="E142" i="2"/>
  <c r="E134" i="2"/>
  <c r="C134" i="2"/>
  <c r="E126" i="2"/>
  <c r="C126" i="2"/>
  <c r="E118" i="2"/>
  <c r="C118" i="2"/>
  <c r="E97" i="2"/>
  <c r="C97" i="2"/>
  <c r="C91" i="2"/>
  <c r="E91" i="2"/>
  <c r="C127" i="2"/>
  <c r="E127" i="2"/>
  <c r="C119" i="2"/>
  <c r="E119" i="2"/>
  <c r="C109" i="2"/>
  <c r="E109" i="2"/>
  <c r="C52" i="2"/>
  <c r="E52" i="2"/>
  <c r="E106" i="2"/>
  <c r="C106" i="2"/>
  <c r="E98" i="2"/>
  <c r="C98" i="2"/>
  <c r="E90" i="2"/>
  <c r="C90" i="2"/>
  <c r="E82" i="2"/>
  <c r="C82" i="2"/>
  <c r="C70" i="2"/>
  <c r="E70" i="2"/>
  <c r="C72" i="2"/>
  <c r="E72" i="2"/>
  <c r="C56" i="2"/>
  <c r="E56" i="2"/>
  <c r="C83" i="2"/>
  <c r="E83" i="2"/>
  <c r="C75" i="2"/>
  <c r="E75" i="2"/>
  <c r="E65" i="2"/>
  <c r="C65" i="2"/>
  <c r="E53" i="2"/>
  <c r="C53" i="2"/>
  <c r="E47" i="2"/>
  <c r="C47" i="2"/>
  <c r="E43" i="2"/>
  <c r="C43" i="2"/>
  <c r="E35" i="2"/>
  <c r="C35" i="2"/>
  <c r="E27" i="2"/>
  <c r="C27" i="2"/>
  <c r="C38" i="2"/>
  <c r="E38" i="2"/>
  <c r="C30" i="2"/>
  <c r="E30" i="2"/>
  <c r="C22" i="2"/>
  <c r="E22" i="2"/>
  <c r="E13" i="2"/>
  <c r="E16" i="2"/>
  <c r="E17" i="2"/>
  <c r="E18" i="2"/>
  <c r="E21" i="2"/>
  <c r="E15" i="2"/>
  <c r="E19" i="2"/>
  <c r="E14" i="2"/>
  <c r="E12" i="2"/>
  <c r="D12" i="2"/>
  <c r="I12" i="2" s="1"/>
  <c r="E20" i="2"/>
  <c r="C12" i="2"/>
  <c r="C13" i="2"/>
  <c r="C14" i="2"/>
  <c r="K12" i="2" l="1"/>
  <c r="C15" i="2"/>
  <c r="C16" i="2" l="1"/>
  <c r="C17" i="2" l="1"/>
  <c r="C18" i="2" l="1"/>
  <c r="C19" i="2" l="1"/>
  <c r="C20" i="2"/>
  <c r="C21" i="2" l="1"/>
  <c r="F12" i="2" l="1"/>
  <c r="G12" i="2" l="1"/>
  <c r="H12" i="2" s="1"/>
  <c r="J12" i="2" s="1"/>
  <c r="D13" i="2" l="1"/>
  <c r="F13" i="2" s="1"/>
  <c r="I13" i="2" l="1"/>
  <c r="K13" i="2" s="1"/>
  <c r="G13" i="2"/>
  <c r="H13" i="2" l="1"/>
  <c r="J13" i="2" s="1"/>
  <c r="D14" i="2" l="1"/>
  <c r="I14" i="2" s="1"/>
  <c r="F14" i="2" l="1"/>
  <c r="G14" i="2" s="1"/>
  <c r="K14" i="2"/>
  <c r="H14" i="2" l="1"/>
  <c r="J14" i="2" s="1"/>
  <c r="D15" i="2" l="1"/>
  <c r="I15" i="2" s="1"/>
  <c r="K15" i="2" s="1"/>
  <c r="F15" i="2" l="1"/>
  <c r="G15" i="2" s="1"/>
  <c r="H15" i="2" s="1"/>
  <c r="J15" i="2" s="1"/>
  <c r="D16" i="2" l="1"/>
  <c r="I16" i="2" s="1"/>
  <c r="K16" i="2" s="1"/>
  <c r="F16" i="2" l="1"/>
  <c r="G16" i="2" s="1"/>
  <c r="H16" i="2" s="1"/>
  <c r="J16" i="2" s="1"/>
  <c r="D17" i="2" l="1"/>
  <c r="F17" i="2" s="1"/>
  <c r="G17" i="2" s="1"/>
  <c r="I17" i="2" l="1"/>
  <c r="H17" i="2" s="1"/>
  <c r="J17" i="2" s="1"/>
  <c r="D18" i="2" s="1"/>
  <c r="F18" i="2" s="1"/>
  <c r="K17" i="2" l="1"/>
  <c r="I18" i="2"/>
  <c r="K18" i="2" s="1"/>
  <c r="G18" i="2"/>
  <c r="H18" i="2" l="1"/>
  <c r="J18" i="2" s="1"/>
  <c r="D19" i="2" s="1"/>
  <c r="F19" i="2" s="1"/>
  <c r="I19" i="2" l="1"/>
  <c r="K19" i="2" s="1"/>
  <c r="G19" i="2"/>
  <c r="H19" i="2" l="1"/>
  <c r="J19" i="2" s="1"/>
  <c r="D20" i="2" s="1"/>
  <c r="F20" i="2" s="1"/>
  <c r="I20" i="2" l="1"/>
  <c r="K20" i="2" s="1"/>
  <c r="G20" i="2"/>
  <c r="H20" i="2" l="1"/>
  <c r="J20" i="2" s="1"/>
  <c r="D21" i="2" s="1"/>
  <c r="F21" i="2" s="1"/>
  <c r="I21" i="2" l="1"/>
  <c r="K21" i="2" s="1"/>
  <c r="G21" i="2"/>
  <c r="H21" i="2" l="1"/>
  <c r="J21" i="2" s="1"/>
  <c r="D22" i="2" s="1"/>
  <c r="F22" i="2" s="1"/>
  <c r="I22" i="2" l="1"/>
  <c r="K22" i="2" s="1"/>
  <c r="G22" i="2"/>
  <c r="H22" i="2" l="1"/>
  <c r="J22" i="2" s="1"/>
  <c r="D23" i="2" s="1"/>
  <c r="F23" i="2" s="1"/>
  <c r="I23" i="2" l="1"/>
  <c r="K23" i="2" s="1"/>
  <c r="G23" i="2"/>
  <c r="H23" i="2" l="1"/>
  <c r="J23" i="2" s="1"/>
  <c r="D24" i="2" s="1"/>
  <c r="F24" i="2" l="1"/>
  <c r="I24" i="2"/>
  <c r="K24" i="2" s="1"/>
  <c r="G24" i="2" l="1"/>
  <c r="H24" i="2" l="1"/>
  <c r="J24" i="2" s="1"/>
  <c r="D25" i="2" s="1"/>
  <c r="I25" i="2" l="1"/>
  <c r="K25" i="2" s="1"/>
  <c r="F25" i="2"/>
  <c r="G25" i="2" l="1"/>
  <c r="H25" i="2" l="1"/>
  <c r="J25" i="2" s="1"/>
  <c r="D26" i="2" s="1"/>
  <c r="I26" i="2" l="1"/>
  <c r="K26" i="2" s="1"/>
  <c r="F26" i="2"/>
  <c r="G26" i="2" l="1"/>
  <c r="H26" i="2" l="1"/>
  <c r="J26" i="2" s="1"/>
  <c r="D27" i="2" s="1"/>
  <c r="I27" i="2" l="1"/>
  <c r="K27" i="2" s="1"/>
  <c r="F27" i="2"/>
  <c r="G27" i="2" l="1"/>
  <c r="H27" i="2" l="1"/>
  <c r="J27" i="2" s="1"/>
  <c r="D28" i="2" s="1"/>
  <c r="I28" i="2" l="1"/>
  <c r="K28" i="2" s="1"/>
  <c r="F28" i="2"/>
  <c r="G28" i="2" l="1"/>
  <c r="H28" i="2" l="1"/>
  <c r="J28" i="2" s="1"/>
  <c r="D29" i="2" s="1"/>
  <c r="F29" i="2" l="1"/>
  <c r="I29" i="2"/>
  <c r="K29" i="2" s="1"/>
  <c r="G29" i="2" l="1"/>
  <c r="H29" i="2" s="1"/>
  <c r="J29" i="2" s="1"/>
  <c r="D30" i="2" s="1"/>
  <c r="I30" i="2" l="1"/>
  <c r="K30" i="2" s="1"/>
  <c r="F30" i="2"/>
  <c r="G30" i="2" l="1"/>
  <c r="H30" i="2" s="1"/>
  <c r="J30" i="2" s="1"/>
  <c r="D31" i="2" s="1"/>
  <c r="I31" i="2" l="1"/>
  <c r="K31" i="2" s="1"/>
  <c r="F31" i="2"/>
  <c r="G31" i="2" l="1"/>
  <c r="H31" i="2" s="1"/>
  <c r="J31" i="2" s="1"/>
  <c r="D32" i="2" s="1"/>
  <c r="I32" i="2" l="1"/>
  <c r="K32" i="2" s="1"/>
  <c r="F32" i="2"/>
  <c r="G32" i="2" l="1"/>
  <c r="H32" i="2" s="1"/>
  <c r="J32" i="2" s="1"/>
  <c r="D33" i="2" s="1"/>
  <c r="I33" i="2" l="1"/>
  <c r="K33" i="2" s="1"/>
  <c r="F33" i="2"/>
  <c r="G33" i="2" l="1"/>
  <c r="H33" i="2" s="1"/>
  <c r="J33" i="2" s="1"/>
  <c r="D34" i="2" s="1"/>
  <c r="I34" i="2" l="1"/>
  <c r="K34" i="2" s="1"/>
  <c r="F34" i="2"/>
  <c r="G34" i="2" l="1"/>
  <c r="H34" i="2" s="1"/>
  <c r="J34" i="2" s="1"/>
  <c r="D35" i="2" s="1"/>
  <c r="I35" i="2" l="1"/>
  <c r="K35" i="2" s="1"/>
  <c r="F35" i="2"/>
  <c r="G35" i="2" l="1"/>
  <c r="H35" i="2" s="1"/>
  <c r="J35" i="2" s="1"/>
  <c r="D36" i="2" s="1"/>
  <c r="I36" i="2" l="1"/>
  <c r="K36" i="2" s="1"/>
  <c r="F36" i="2"/>
  <c r="G36" i="2" l="1"/>
  <c r="H36" i="2" s="1"/>
  <c r="J36" i="2" s="1"/>
  <c r="D37" i="2" s="1"/>
  <c r="I37" i="2" l="1"/>
  <c r="K37" i="2" s="1"/>
  <c r="F37" i="2"/>
  <c r="G37" i="2" l="1"/>
  <c r="H37" i="2" s="1"/>
  <c r="J37" i="2" s="1"/>
  <c r="D38" i="2" s="1"/>
  <c r="I38" i="2" l="1"/>
  <c r="K38" i="2" s="1"/>
  <c r="F38" i="2"/>
  <c r="G38" i="2" l="1"/>
  <c r="H38" i="2" s="1"/>
  <c r="J38" i="2" s="1"/>
  <c r="D39" i="2" s="1"/>
  <c r="I39" i="2" l="1"/>
  <c r="K39" i="2" s="1"/>
  <c r="F39" i="2"/>
  <c r="G39" i="2" l="1"/>
  <c r="H39" i="2" s="1"/>
  <c r="J39" i="2" s="1"/>
  <c r="D40" i="2" s="1"/>
  <c r="F40" i="2" l="1"/>
  <c r="I40" i="2"/>
  <c r="K40" i="2" s="1"/>
  <c r="G40" i="2" l="1"/>
  <c r="H40" i="2" s="1"/>
  <c r="J40" i="2" s="1"/>
  <c r="D41" i="2" s="1"/>
  <c r="I41" i="2" l="1"/>
  <c r="K41" i="2" s="1"/>
  <c r="F41" i="2"/>
  <c r="G41" i="2" l="1"/>
  <c r="H41" i="2" s="1"/>
  <c r="J41" i="2" s="1"/>
  <c r="D42" i="2" s="1"/>
  <c r="F42" i="2" l="1"/>
  <c r="I42" i="2"/>
  <c r="K42" i="2" s="1"/>
  <c r="G42" i="2" l="1"/>
  <c r="H42" i="2" s="1"/>
  <c r="J42" i="2" s="1"/>
  <c r="D43" i="2" s="1"/>
  <c r="I43" i="2" l="1"/>
  <c r="K43" i="2" s="1"/>
  <c r="F43" i="2"/>
  <c r="G43" i="2" l="1"/>
  <c r="H43" i="2" s="1"/>
  <c r="J43" i="2" s="1"/>
  <c r="D44" i="2" s="1"/>
  <c r="I44" i="2" l="1"/>
  <c r="K44" i="2" s="1"/>
  <c r="F44" i="2"/>
  <c r="G44" i="2" l="1"/>
  <c r="H44" i="2" s="1"/>
  <c r="J44" i="2" s="1"/>
  <c r="D45" i="2" s="1"/>
  <c r="F45" i="2" l="1"/>
  <c r="I45" i="2"/>
  <c r="K45" i="2" s="1"/>
  <c r="G45" i="2" l="1"/>
  <c r="H45" i="2" s="1"/>
  <c r="J45" i="2" s="1"/>
  <c r="D46" i="2" s="1"/>
  <c r="I46" i="2" l="1"/>
  <c r="K46" i="2" s="1"/>
  <c r="F46" i="2"/>
  <c r="G46" i="2" l="1"/>
  <c r="H46" i="2" s="1"/>
  <c r="J46" i="2" s="1"/>
  <c r="D47" i="2" s="1"/>
  <c r="I47" i="2" l="1"/>
  <c r="K47" i="2" s="1"/>
  <c r="F47" i="2"/>
  <c r="G47" i="2" l="1"/>
  <c r="H47" i="2" s="1"/>
  <c r="J47" i="2" s="1"/>
  <c r="D48" i="2" s="1"/>
  <c r="I48" i="2" l="1"/>
  <c r="K48" i="2" s="1"/>
  <c r="F48" i="2"/>
  <c r="G48" i="2" l="1"/>
  <c r="H48" i="2" s="1"/>
  <c r="J48" i="2" s="1"/>
  <c r="D49" i="2" s="1"/>
  <c r="I49" i="2" l="1"/>
  <c r="K49" i="2" s="1"/>
  <c r="F49" i="2"/>
  <c r="G49" i="2" l="1"/>
  <c r="H49" i="2" s="1"/>
  <c r="J49" i="2" s="1"/>
  <c r="D50" i="2" s="1"/>
  <c r="I50" i="2" l="1"/>
  <c r="K50" i="2" s="1"/>
  <c r="F50" i="2"/>
  <c r="G50" i="2" l="1"/>
  <c r="H50" i="2" s="1"/>
  <c r="J50" i="2" s="1"/>
  <c r="D51" i="2" s="1"/>
  <c r="I51" i="2" l="1"/>
  <c r="K51" i="2" s="1"/>
  <c r="F51" i="2"/>
  <c r="G51" i="2" l="1"/>
  <c r="H51" i="2" s="1"/>
  <c r="J51" i="2" s="1"/>
  <c r="D52" i="2" s="1"/>
  <c r="I52" i="2" l="1"/>
  <c r="K52" i="2" s="1"/>
  <c r="F52" i="2"/>
  <c r="G52" i="2" l="1"/>
  <c r="H52" i="2" s="1"/>
  <c r="J52" i="2" s="1"/>
  <c r="D53" i="2" s="1"/>
  <c r="F53" i="2" l="1"/>
  <c r="I53" i="2"/>
  <c r="K53" i="2" s="1"/>
  <c r="G53" i="2" l="1"/>
  <c r="H53" i="2" s="1"/>
  <c r="J53" i="2" s="1"/>
  <c r="D54" i="2" s="1"/>
  <c r="I54" i="2" l="1"/>
  <c r="K54" i="2" s="1"/>
  <c r="F54" i="2"/>
  <c r="G54" i="2" l="1"/>
  <c r="H54" i="2" s="1"/>
  <c r="J54" i="2" s="1"/>
  <c r="D55" i="2" s="1"/>
  <c r="I55" i="2" l="1"/>
  <c r="K55" i="2" s="1"/>
  <c r="F55" i="2"/>
  <c r="G55" i="2" l="1"/>
  <c r="H55" i="2" s="1"/>
  <c r="J55" i="2" s="1"/>
  <c r="D56" i="2" s="1"/>
  <c r="I56" i="2" l="1"/>
  <c r="K56" i="2" s="1"/>
  <c r="F56" i="2"/>
  <c r="G56" i="2" l="1"/>
  <c r="H56" i="2" s="1"/>
  <c r="J56" i="2" s="1"/>
  <c r="D57" i="2" s="1"/>
  <c r="I57" i="2" l="1"/>
  <c r="K57" i="2" s="1"/>
  <c r="F57" i="2"/>
  <c r="G57" i="2" l="1"/>
  <c r="H57" i="2" s="1"/>
  <c r="J57" i="2" s="1"/>
  <c r="D58" i="2" s="1"/>
  <c r="I58" i="2" l="1"/>
  <c r="K58" i="2" s="1"/>
  <c r="F58" i="2"/>
  <c r="G58" i="2" l="1"/>
  <c r="H58" i="2" s="1"/>
  <c r="J58" i="2" s="1"/>
  <c r="D59" i="2" s="1"/>
  <c r="F59" i="2" l="1"/>
  <c r="I59" i="2"/>
  <c r="K59" i="2" s="1"/>
  <c r="G59" i="2" l="1"/>
  <c r="H59" i="2" s="1"/>
  <c r="J59" i="2" s="1"/>
  <c r="D60" i="2" s="1"/>
  <c r="I60" i="2" l="1"/>
  <c r="K60" i="2" s="1"/>
  <c r="F60" i="2"/>
  <c r="G60" i="2" l="1"/>
  <c r="H60" i="2" s="1"/>
  <c r="J60" i="2" s="1"/>
  <c r="D61" i="2" s="1"/>
  <c r="F61" i="2" l="1"/>
  <c r="I61" i="2"/>
  <c r="K61" i="2" s="1"/>
  <c r="G61" i="2" l="1"/>
  <c r="H61" i="2" s="1"/>
  <c r="J61" i="2" s="1"/>
  <c r="D62" i="2" s="1"/>
  <c r="F62" i="2" l="1"/>
  <c r="I62" i="2"/>
  <c r="K62" i="2" s="1"/>
  <c r="G62" i="2" l="1"/>
  <c r="H62" i="2" s="1"/>
  <c r="J62" i="2" s="1"/>
  <c r="D63" i="2" s="1"/>
  <c r="I63" i="2" l="1"/>
  <c r="K63" i="2" s="1"/>
  <c r="F63" i="2"/>
  <c r="G63" i="2" l="1"/>
  <c r="H63" i="2" s="1"/>
  <c r="J63" i="2" s="1"/>
  <c r="D64" i="2" s="1"/>
  <c r="I64" i="2" l="1"/>
  <c r="K64" i="2" s="1"/>
  <c r="F64" i="2"/>
  <c r="G64" i="2" l="1"/>
  <c r="H64" i="2" s="1"/>
  <c r="J64" i="2" s="1"/>
  <c r="D65" i="2" s="1"/>
  <c r="I65" i="2" l="1"/>
  <c r="K65" i="2" s="1"/>
  <c r="F65" i="2"/>
  <c r="G65" i="2" l="1"/>
  <c r="H65" i="2" s="1"/>
  <c r="J65" i="2" s="1"/>
  <c r="D66" i="2" s="1"/>
  <c r="I66" i="2" l="1"/>
  <c r="K66" i="2" s="1"/>
  <c r="F66" i="2"/>
  <c r="G66" i="2" l="1"/>
  <c r="H66" i="2" s="1"/>
  <c r="J66" i="2" s="1"/>
  <c r="D67" i="2" s="1"/>
  <c r="I67" i="2" l="1"/>
  <c r="K67" i="2" s="1"/>
  <c r="F67" i="2"/>
  <c r="G67" i="2" l="1"/>
  <c r="H67" i="2" s="1"/>
  <c r="J67" i="2" s="1"/>
  <c r="D68" i="2" s="1"/>
  <c r="I68" i="2" l="1"/>
  <c r="K68" i="2" s="1"/>
  <c r="F68" i="2"/>
  <c r="G68" i="2" l="1"/>
  <c r="H68" i="2" s="1"/>
  <c r="J68" i="2" s="1"/>
  <c r="D69" i="2" s="1"/>
  <c r="I69" i="2" l="1"/>
  <c r="K69" i="2" s="1"/>
  <c r="F69" i="2"/>
  <c r="G69" i="2" l="1"/>
  <c r="H69" i="2" s="1"/>
  <c r="J69" i="2" s="1"/>
  <c r="D70" i="2" s="1"/>
  <c r="I70" i="2" l="1"/>
  <c r="K70" i="2" s="1"/>
  <c r="F70" i="2"/>
  <c r="G70" i="2" l="1"/>
  <c r="H70" i="2" s="1"/>
  <c r="J70" i="2" s="1"/>
  <c r="D71" i="2" s="1"/>
  <c r="I71" i="2" l="1"/>
  <c r="K71" i="2" s="1"/>
  <c r="F71" i="2"/>
  <c r="G71" i="2" l="1"/>
  <c r="H71" i="2" s="1"/>
  <c r="J71" i="2" s="1"/>
  <c r="D72" i="2" s="1"/>
  <c r="I72" i="2" l="1"/>
  <c r="K72" i="2" s="1"/>
  <c r="F72" i="2"/>
  <c r="G72" i="2" l="1"/>
  <c r="H72" i="2" s="1"/>
  <c r="J72" i="2" s="1"/>
  <c r="D73" i="2" s="1"/>
  <c r="I73" i="2" l="1"/>
  <c r="K73" i="2" s="1"/>
  <c r="F73" i="2"/>
  <c r="G73" i="2" l="1"/>
  <c r="H73" i="2" s="1"/>
  <c r="J73" i="2" s="1"/>
  <c r="D74" i="2" s="1"/>
  <c r="F74" i="2" l="1"/>
  <c r="I74" i="2"/>
  <c r="K74" i="2" s="1"/>
  <c r="G74" i="2" l="1"/>
  <c r="H74" i="2" s="1"/>
  <c r="J74" i="2" s="1"/>
  <c r="D75" i="2" s="1"/>
  <c r="I75" i="2" l="1"/>
  <c r="K75" i="2" s="1"/>
  <c r="F75" i="2"/>
  <c r="G75" i="2" l="1"/>
  <c r="H75" i="2" s="1"/>
  <c r="J75" i="2" s="1"/>
  <c r="D76" i="2" s="1"/>
  <c r="I76" i="2" l="1"/>
  <c r="K76" i="2" s="1"/>
  <c r="F76" i="2"/>
  <c r="G76" i="2" l="1"/>
  <c r="H76" i="2" s="1"/>
  <c r="J76" i="2" s="1"/>
  <c r="D77" i="2" s="1"/>
  <c r="I77" i="2" l="1"/>
  <c r="K77" i="2" s="1"/>
  <c r="F77" i="2"/>
  <c r="G77" i="2" l="1"/>
  <c r="H77" i="2" s="1"/>
  <c r="J77" i="2" s="1"/>
  <c r="D78" i="2" s="1"/>
  <c r="I78" i="2" l="1"/>
  <c r="K78" i="2" s="1"/>
  <c r="F78" i="2"/>
  <c r="G78" i="2" l="1"/>
  <c r="H78" i="2" s="1"/>
  <c r="J78" i="2" s="1"/>
  <c r="D79" i="2" s="1"/>
  <c r="I79" i="2" l="1"/>
  <c r="K79" i="2" s="1"/>
  <c r="F79" i="2"/>
  <c r="G79" i="2" l="1"/>
  <c r="H79" i="2" s="1"/>
  <c r="J79" i="2" s="1"/>
  <c r="D80" i="2" s="1"/>
  <c r="I80" i="2" l="1"/>
  <c r="K80" i="2" s="1"/>
  <c r="F80" i="2"/>
  <c r="G80" i="2" l="1"/>
  <c r="H80" i="2" s="1"/>
  <c r="J80" i="2" s="1"/>
  <c r="D81" i="2" s="1"/>
  <c r="F81" i="2" l="1"/>
  <c r="I81" i="2"/>
  <c r="K81" i="2" s="1"/>
  <c r="G81" i="2" l="1"/>
  <c r="H81" i="2" s="1"/>
  <c r="J81" i="2" s="1"/>
  <c r="D82" i="2" s="1"/>
  <c r="I82" i="2" l="1"/>
  <c r="K82" i="2" s="1"/>
  <c r="F82" i="2"/>
  <c r="G82" i="2" l="1"/>
  <c r="H82" i="2" s="1"/>
  <c r="J82" i="2" s="1"/>
  <c r="D83" i="2" s="1"/>
  <c r="I83" i="2" l="1"/>
  <c r="K83" i="2" s="1"/>
  <c r="F83" i="2"/>
  <c r="G83" i="2" l="1"/>
  <c r="H83" i="2" s="1"/>
  <c r="J83" i="2" s="1"/>
  <c r="D84" i="2" s="1"/>
  <c r="I84" i="2" l="1"/>
  <c r="K84" i="2" s="1"/>
  <c r="F84" i="2"/>
  <c r="G84" i="2" l="1"/>
  <c r="H84" i="2" s="1"/>
  <c r="J84" i="2" s="1"/>
  <c r="D85" i="2" s="1"/>
  <c r="I85" i="2" l="1"/>
  <c r="K85" i="2" s="1"/>
  <c r="F85" i="2"/>
  <c r="G85" i="2" l="1"/>
  <c r="H85" i="2" s="1"/>
  <c r="J85" i="2" s="1"/>
  <c r="D86" i="2" s="1"/>
  <c r="I86" i="2" l="1"/>
  <c r="K86" i="2" s="1"/>
  <c r="F86" i="2"/>
  <c r="G86" i="2" l="1"/>
  <c r="H86" i="2" s="1"/>
  <c r="J86" i="2" s="1"/>
  <c r="D87" i="2" s="1"/>
  <c r="I87" i="2" l="1"/>
  <c r="K87" i="2" s="1"/>
  <c r="F87" i="2"/>
  <c r="G87" i="2" l="1"/>
  <c r="H87" i="2" s="1"/>
  <c r="J87" i="2" s="1"/>
  <c r="D88" i="2" s="1"/>
  <c r="I88" i="2" l="1"/>
  <c r="K88" i="2" s="1"/>
  <c r="F88" i="2"/>
  <c r="G88" i="2" l="1"/>
  <c r="H88" i="2" s="1"/>
  <c r="J88" i="2" s="1"/>
  <c r="D89" i="2" s="1"/>
  <c r="I89" i="2" l="1"/>
  <c r="K89" i="2" s="1"/>
  <c r="F89" i="2"/>
  <c r="G89" i="2" l="1"/>
  <c r="H89" i="2" s="1"/>
  <c r="J89" i="2" s="1"/>
  <c r="D90" i="2" s="1"/>
  <c r="I90" i="2" l="1"/>
  <c r="K90" i="2" s="1"/>
  <c r="F90" i="2"/>
  <c r="G90" i="2" l="1"/>
  <c r="H90" i="2" s="1"/>
  <c r="J90" i="2" s="1"/>
  <c r="D91" i="2" s="1"/>
  <c r="I91" i="2" l="1"/>
  <c r="K91" i="2" s="1"/>
  <c r="F91" i="2"/>
  <c r="G91" i="2" l="1"/>
  <c r="H91" i="2" s="1"/>
  <c r="J91" i="2" s="1"/>
  <c r="D92" i="2" s="1"/>
  <c r="I92" i="2" l="1"/>
  <c r="K92" i="2" s="1"/>
  <c r="F92" i="2"/>
  <c r="G92" i="2" l="1"/>
  <c r="H92" i="2" s="1"/>
  <c r="J92" i="2" s="1"/>
  <c r="D93" i="2" s="1"/>
  <c r="I93" i="2" l="1"/>
  <c r="K93" i="2" s="1"/>
  <c r="F93" i="2"/>
  <c r="G93" i="2" l="1"/>
  <c r="H93" i="2" s="1"/>
  <c r="J93" i="2" s="1"/>
  <c r="D94" i="2" s="1"/>
  <c r="I94" i="2" l="1"/>
  <c r="K94" i="2" s="1"/>
  <c r="F94" i="2"/>
  <c r="G94" i="2" l="1"/>
  <c r="H94" i="2" s="1"/>
  <c r="J94" i="2" s="1"/>
  <c r="D95" i="2" s="1"/>
  <c r="I95" i="2" l="1"/>
  <c r="K95" i="2" s="1"/>
  <c r="F95" i="2"/>
  <c r="G95" i="2" l="1"/>
  <c r="H95" i="2" s="1"/>
  <c r="J95" i="2" s="1"/>
  <c r="D96" i="2" s="1"/>
  <c r="I96" i="2" l="1"/>
  <c r="K96" i="2" s="1"/>
  <c r="F96" i="2"/>
  <c r="G96" i="2" l="1"/>
  <c r="H96" i="2" s="1"/>
  <c r="J96" i="2" s="1"/>
  <c r="D97" i="2" s="1"/>
  <c r="I97" i="2" l="1"/>
  <c r="K97" i="2" s="1"/>
  <c r="F97" i="2"/>
  <c r="G97" i="2" l="1"/>
  <c r="H97" i="2" s="1"/>
  <c r="J97" i="2" s="1"/>
  <c r="D98" i="2" s="1"/>
  <c r="I98" i="2" l="1"/>
  <c r="K98" i="2" s="1"/>
  <c r="F98" i="2"/>
  <c r="G98" i="2" l="1"/>
  <c r="H98" i="2" s="1"/>
  <c r="J98" i="2" s="1"/>
  <c r="D99" i="2" s="1"/>
  <c r="I99" i="2" l="1"/>
  <c r="K99" i="2" s="1"/>
  <c r="F99" i="2"/>
  <c r="G99" i="2" l="1"/>
  <c r="H99" i="2" s="1"/>
  <c r="J99" i="2" s="1"/>
  <c r="D100" i="2" s="1"/>
  <c r="I100" i="2" l="1"/>
  <c r="K100" i="2" s="1"/>
  <c r="F100" i="2"/>
  <c r="G100" i="2" l="1"/>
  <c r="H100" i="2" s="1"/>
  <c r="J100" i="2" s="1"/>
  <c r="D101" i="2" s="1"/>
  <c r="I101" i="2" l="1"/>
  <c r="K101" i="2" s="1"/>
  <c r="F101" i="2"/>
  <c r="G101" i="2" l="1"/>
  <c r="H101" i="2" s="1"/>
  <c r="J101" i="2" s="1"/>
  <c r="D102" i="2" s="1"/>
  <c r="F102" i="2" l="1"/>
  <c r="I102" i="2"/>
  <c r="K102" i="2" s="1"/>
  <c r="G102" i="2" l="1"/>
  <c r="H102" i="2" s="1"/>
  <c r="J102" i="2" s="1"/>
  <c r="D103" i="2" s="1"/>
  <c r="I103" i="2" l="1"/>
  <c r="K103" i="2" s="1"/>
  <c r="F103" i="2"/>
  <c r="G103" i="2" l="1"/>
  <c r="H103" i="2" s="1"/>
  <c r="J103" i="2" s="1"/>
  <c r="D104" i="2" s="1"/>
  <c r="I104" i="2" l="1"/>
  <c r="K104" i="2" s="1"/>
  <c r="F104" i="2"/>
  <c r="G104" i="2" l="1"/>
  <c r="H104" i="2" s="1"/>
  <c r="J104" i="2" s="1"/>
  <c r="D105" i="2" s="1"/>
  <c r="I105" i="2" l="1"/>
  <c r="K105" i="2" s="1"/>
  <c r="F105" i="2"/>
  <c r="G105" i="2" l="1"/>
  <c r="H105" i="2" s="1"/>
  <c r="J105" i="2" s="1"/>
  <c r="D106" i="2" s="1"/>
  <c r="I106" i="2" l="1"/>
  <c r="K106" i="2" s="1"/>
  <c r="F106" i="2"/>
  <c r="G106" i="2" l="1"/>
  <c r="H106" i="2" s="1"/>
  <c r="J106" i="2" s="1"/>
  <c r="D107" i="2" s="1"/>
  <c r="I107" i="2" l="1"/>
  <c r="K107" i="2" s="1"/>
  <c r="F107" i="2"/>
  <c r="G107" i="2" l="1"/>
  <c r="H107" i="2" s="1"/>
  <c r="J107" i="2" s="1"/>
  <c r="D108" i="2" s="1"/>
  <c r="I108" i="2" l="1"/>
  <c r="K108" i="2" s="1"/>
  <c r="F108" i="2"/>
  <c r="G108" i="2" l="1"/>
  <c r="H108" i="2" s="1"/>
  <c r="J108" i="2" s="1"/>
  <c r="D109" i="2" s="1"/>
  <c r="I109" i="2" l="1"/>
  <c r="K109" i="2" s="1"/>
  <c r="F109" i="2"/>
  <c r="G109" i="2" l="1"/>
  <c r="H109" i="2" s="1"/>
  <c r="J109" i="2" s="1"/>
  <c r="D110" i="2" s="1"/>
  <c r="I110" i="2" l="1"/>
  <c r="K110" i="2" s="1"/>
  <c r="F110" i="2"/>
  <c r="G110" i="2" l="1"/>
  <c r="H110" i="2" s="1"/>
  <c r="J110" i="2" s="1"/>
  <c r="D111" i="2" s="1"/>
  <c r="F111" i="2" l="1"/>
  <c r="I111" i="2"/>
  <c r="K111" i="2" s="1"/>
  <c r="G111" i="2" l="1"/>
  <c r="H111" i="2" s="1"/>
  <c r="J111" i="2" s="1"/>
  <c r="D112" i="2" s="1"/>
  <c r="I112" i="2" l="1"/>
  <c r="K112" i="2" s="1"/>
  <c r="F112" i="2"/>
  <c r="G112" i="2" l="1"/>
  <c r="H112" i="2" s="1"/>
  <c r="J112" i="2" s="1"/>
  <c r="D113" i="2" s="1"/>
  <c r="F113" i="2" l="1"/>
  <c r="I113" i="2"/>
  <c r="K113" i="2" s="1"/>
  <c r="G113" i="2" l="1"/>
  <c r="H113" i="2" s="1"/>
  <c r="J113" i="2" s="1"/>
  <c r="D114" i="2" s="1"/>
  <c r="I114" i="2" l="1"/>
  <c r="K114" i="2" s="1"/>
  <c r="F114" i="2"/>
  <c r="G114" i="2" l="1"/>
  <c r="H114" i="2" s="1"/>
  <c r="J114" i="2" s="1"/>
  <c r="D115" i="2" s="1"/>
  <c r="I115" i="2" l="1"/>
  <c r="K115" i="2" s="1"/>
  <c r="F115" i="2"/>
  <c r="G115" i="2" l="1"/>
  <c r="H115" i="2" s="1"/>
  <c r="J115" i="2" s="1"/>
  <c r="D116" i="2" s="1"/>
  <c r="I116" i="2" l="1"/>
  <c r="K116" i="2" s="1"/>
  <c r="F116" i="2"/>
  <c r="G116" i="2" l="1"/>
  <c r="H116" i="2" s="1"/>
  <c r="J116" i="2" s="1"/>
  <c r="D117" i="2" s="1"/>
  <c r="I117" i="2" l="1"/>
  <c r="K117" i="2" s="1"/>
  <c r="F117" i="2"/>
  <c r="G117" i="2" l="1"/>
  <c r="H117" i="2" s="1"/>
  <c r="J117" i="2" s="1"/>
  <c r="D118" i="2" s="1"/>
  <c r="I118" i="2" l="1"/>
  <c r="K118" i="2" s="1"/>
  <c r="F118" i="2"/>
  <c r="G118" i="2" l="1"/>
  <c r="H118" i="2" s="1"/>
  <c r="J118" i="2" s="1"/>
  <c r="D119" i="2" s="1"/>
  <c r="F119" i="2" l="1"/>
  <c r="I119" i="2"/>
  <c r="K119" i="2" s="1"/>
  <c r="G119" i="2" l="1"/>
  <c r="H119" i="2" s="1"/>
  <c r="J119" i="2" s="1"/>
  <c r="D120" i="2" s="1"/>
  <c r="I120" i="2" l="1"/>
  <c r="K120" i="2" s="1"/>
  <c r="F120" i="2"/>
  <c r="G120" i="2" l="1"/>
  <c r="H120" i="2" s="1"/>
  <c r="J120" i="2" s="1"/>
  <c r="D121" i="2" s="1"/>
  <c r="I121" i="2" l="1"/>
  <c r="K121" i="2" s="1"/>
  <c r="F121" i="2"/>
  <c r="G121" i="2" l="1"/>
  <c r="H121" i="2" s="1"/>
  <c r="J121" i="2" s="1"/>
  <c r="D122" i="2" s="1"/>
  <c r="I122" i="2" l="1"/>
  <c r="K122" i="2" s="1"/>
  <c r="F122" i="2"/>
  <c r="G122" i="2" l="1"/>
  <c r="H122" i="2" s="1"/>
  <c r="J122" i="2" s="1"/>
  <c r="D123" i="2" s="1"/>
  <c r="F123" i="2" l="1"/>
  <c r="I123" i="2"/>
  <c r="K123" i="2" s="1"/>
  <c r="G123" i="2" l="1"/>
  <c r="H123" i="2" s="1"/>
  <c r="J123" i="2" s="1"/>
  <c r="D124" i="2" s="1"/>
  <c r="I124" i="2" l="1"/>
  <c r="K124" i="2" s="1"/>
  <c r="F124" i="2"/>
  <c r="G124" i="2" l="1"/>
  <c r="H124" i="2" s="1"/>
  <c r="J124" i="2" s="1"/>
  <c r="D125" i="2" s="1"/>
  <c r="I125" i="2" l="1"/>
  <c r="K125" i="2" s="1"/>
  <c r="F125" i="2"/>
  <c r="G125" i="2" l="1"/>
  <c r="H125" i="2" s="1"/>
  <c r="J125" i="2" s="1"/>
  <c r="D126" i="2" s="1"/>
  <c r="F126" i="2" l="1"/>
  <c r="I126" i="2"/>
  <c r="K126" i="2" s="1"/>
  <c r="G126" i="2" l="1"/>
  <c r="H126" i="2" s="1"/>
  <c r="J126" i="2" s="1"/>
  <c r="D127" i="2" s="1"/>
  <c r="I127" i="2" l="1"/>
  <c r="K127" i="2" s="1"/>
  <c r="F127" i="2"/>
  <c r="G127" i="2" l="1"/>
  <c r="H127" i="2" s="1"/>
  <c r="J127" i="2" s="1"/>
  <c r="D128" i="2" s="1"/>
  <c r="I128" i="2" l="1"/>
  <c r="K128" i="2" s="1"/>
  <c r="F128" i="2"/>
  <c r="G128" i="2" l="1"/>
  <c r="H128" i="2" s="1"/>
  <c r="J128" i="2" s="1"/>
  <c r="D129" i="2" s="1"/>
  <c r="I129" i="2" l="1"/>
  <c r="K129" i="2" s="1"/>
  <c r="F129" i="2"/>
  <c r="G129" i="2" l="1"/>
  <c r="H129" i="2" s="1"/>
  <c r="J129" i="2" s="1"/>
  <c r="D130" i="2" s="1"/>
  <c r="I130" i="2" l="1"/>
  <c r="K130" i="2" s="1"/>
  <c r="F130" i="2"/>
  <c r="G130" i="2" l="1"/>
  <c r="H130" i="2" s="1"/>
  <c r="J130" i="2" s="1"/>
  <c r="D131" i="2" s="1"/>
  <c r="I131" i="2" l="1"/>
  <c r="F131" i="2"/>
  <c r="K131" i="2" l="1"/>
  <c r="G131" i="2"/>
  <c r="H131" i="2" l="1"/>
  <c r="J131" i="2" s="1"/>
  <c r="D132" i="2" s="1"/>
  <c r="I132" i="2" l="1"/>
  <c r="F132" i="2"/>
  <c r="K132" i="2" l="1"/>
  <c r="G132" i="2"/>
  <c r="H132" i="2" l="1"/>
  <c r="J132" i="2" s="1"/>
  <c r="D133" i="2" s="1"/>
  <c r="F133" i="2" l="1"/>
  <c r="I133" i="2"/>
  <c r="G133" i="2" l="1"/>
  <c r="K133" i="2"/>
  <c r="H133" i="2" l="1"/>
  <c r="J133" i="2" s="1"/>
  <c r="D134" i="2" s="1"/>
  <c r="I134" i="2" l="1"/>
  <c r="F134" i="2"/>
  <c r="K134" i="2" l="1"/>
  <c r="G134" i="2"/>
  <c r="H134" i="2" l="1"/>
  <c r="J134" i="2" s="1"/>
  <c r="D135" i="2" s="1"/>
  <c r="F135" i="2" l="1"/>
  <c r="I135" i="2"/>
  <c r="G135" i="2" l="1"/>
  <c r="K135" i="2"/>
  <c r="H135" i="2" l="1"/>
  <c r="J135" i="2" s="1"/>
  <c r="D136" i="2" s="1"/>
  <c r="I136" i="2" l="1"/>
  <c r="F136" i="2"/>
  <c r="K136" i="2" l="1"/>
  <c r="G136" i="2"/>
  <c r="H136" i="2" s="1"/>
  <c r="J136" i="2" s="1"/>
  <c r="D137" i="2" s="1"/>
  <c r="I137" i="2" l="1"/>
  <c r="K137" i="2" s="1"/>
  <c r="F137" i="2"/>
  <c r="G137" i="2" l="1"/>
  <c r="H137" i="2" s="1"/>
  <c r="J137" i="2" s="1"/>
  <c r="D138" i="2" s="1"/>
  <c r="I138" i="2" l="1"/>
  <c r="K138" i="2" s="1"/>
  <c r="F138" i="2"/>
  <c r="G138" i="2" l="1"/>
  <c r="H138" i="2" s="1"/>
  <c r="J138" i="2" s="1"/>
  <c r="D139" i="2" s="1"/>
  <c r="I139" i="2" l="1"/>
  <c r="K139" i="2" s="1"/>
  <c r="F139" i="2"/>
  <c r="G139" i="2" l="1"/>
  <c r="H139" i="2" s="1"/>
  <c r="J139" i="2" s="1"/>
  <c r="D140" i="2" s="1"/>
  <c r="F140" i="2" l="1"/>
  <c r="I140" i="2"/>
  <c r="K140" i="2" s="1"/>
  <c r="G140" i="2" l="1"/>
  <c r="H140" i="2" s="1"/>
  <c r="J140" i="2" s="1"/>
  <c r="D141" i="2" s="1"/>
  <c r="F141" i="2" l="1"/>
  <c r="I141" i="2"/>
  <c r="K141" i="2" s="1"/>
  <c r="G141" i="2" l="1"/>
  <c r="H141" i="2" s="1"/>
  <c r="J141" i="2" s="1"/>
  <c r="D142" i="2" s="1"/>
  <c r="I142" i="2" l="1"/>
  <c r="K142" i="2" s="1"/>
  <c r="F142" i="2"/>
  <c r="G142" i="2" l="1"/>
  <c r="H142" i="2" s="1"/>
  <c r="J142" i="2" s="1"/>
  <c r="D143" i="2" s="1"/>
  <c r="I143" i="2" l="1"/>
  <c r="K143" i="2" s="1"/>
  <c r="F143" i="2"/>
  <c r="G143" i="2" l="1"/>
  <c r="H143" i="2" s="1"/>
  <c r="J143" i="2" s="1"/>
  <c r="D144" i="2" s="1"/>
  <c r="I144" i="2" l="1"/>
  <c r="K144" i="2" s="1"/>
  <c r="F144" i="2"/>
  <c r="G144" i="2" l="1"/>
  <c r="H144" i="2" s="1"/>
  <c r="J144" i="2" s="1"/>
  <c r="D145" i="2" s="1"/>
  <c r="I145" i="2" l="1"/>
  <c r="K145" i="2" s="1"/>
  <c r="F145" i="2"/>
  <c r="G145" i="2" l="1"/>
  <c r="H145" i="2" s="1"/>
  <c r="J145" i="2" s="1"/>
  <c r="D146" i="2" s="1"/>
  <c r="I146" i="2" l="1"/>
  <c r="K146" i="2" s="1"/>
  <c r="F146" i="2"/>
  <c r="G146" i="2" l="1"/>
  <c r="H146" i="2" s="1"/>
  <c r="J146" i="2" s="1"/>
  <c r="D147" i="2" s="1"/>
  <c r="F147" i="2" l="1"/>
  <c r="I147" i="2"/>
  <c r="K147" i="2" s="1"/>
  <c r="G147" i="2" l="1"/>
  <c r="H147" i="2" s="1"/>
  <c r="J147" i="2" s="1"/>
  <c r="D148" i="2" s="1"/>
  <c r="F148" i="2" l="1"/>
  <c r="I148" i="2"/>
  <c r="K148" i="2" s="1"/>
  <c r="G148" i="2" l="1"/>
  <c r="H148" i="2" s="1"/>
  <c r="J148" i="2" s="1"/>
  <c r="D149" i="2" s="1"/>
  <c r="I149" i="2" l="1"/>
  <c r="K149" i="2" s="1"/>
  <c r="F149" i="2"/>
  <c r="G149" i="2" l="1"/>
  <c r="H149" i="2" s="1"/>
  <c r="J149" i="2" s="1"/>
  <c r="D150" i="2" s="1"/>
  <c r="I150" i="2" l="1"/>
  <c r="K150" i="2" s="1"/>
  <c r="F150" i="2"/>
  <c r="G150" i="2" l="1"/>
  <c r="H150" i="2" s="1"/>
  <c r="J150" i="2" s="1"/>
  <c r="D151" i="2" s="1"/>
  <c r="I151" i="2" l="1"/>
  <c r="K151" i="2" s="1"/>
  <c r="F151" i="2"/>
  <c r="G151" i="2" l="1"/>
  <c r="H151" i="2" s="1"/>
  <c r="J151" i="2" s="1"/>
  <c r="D152" i="2" s="1"/>
  <c r="I152" i="2" l="1"/>
  <c r="K152" i="2" s="1"/>
  <c r="F152" i="2"/>
  <c r="G152" i="2" l="1"/>
  <c r="H152" i="2" s="1"/>
  <c r="J152" i="2" s="1"/>
  <c r="D153" i="2" s="1"/>
  <c r="F153" i="2" l="1"/>
  <c r="I153" i="2"/>
  <c r="K153" i="2" s="1"/>
  <c r="G153" i="2" l="1"/>
  <c r="H153" i="2" s="1"/>
  <c r="J153" i="2" s="1"/>
  <c r="D154" i="2" s="1"/>
  <c r="I154" i="2" l="1"/>
  <c r="K154" i="2" s="1"/>
  <c r="F154" i="2"/>
  <c r="G154" i="2" l="1"/>
  <c r="H154" i="2" s="1"/>
  <c r="J154" i="2" s="1"/>
  <c r="D155" i="2" s="1"/>
  <c r="I155" i="2" l="1"/>
  <c r="K155" i="2" s="1"/>
  <c r="F155" i="2"/>
  <c r="G155" i="2" l="1"/>
  <c r="H155" i="2" s="1"/>
  <c r="J155" i="2" s="1"/>
  <c r="D156" i="2" s="1"/>
  <c r="F156" i="2" l="1"/>
  <c r="I156" i="2"/>
  <c r="K156" i="2" s="1"/>
  <c r="G156" i="2" l="1"/>
  <c r="H156" i="2" s="1"/>
  <c r="J156" i="2" s="1"/>
  <c r="D157" i="2" s="1"/>
  <c r="I157" i="2" l="1"/>
  <c r="K157" i="2" s="1"/>
  <c r="F157" i="2"/>
  <c r="G157" i="2" l="1"/>
  <c r="H157" i="2" s="1"/>
  <c r="J157" i="2" s="1"/>
  <c r="D158" i="2" s="1"/>
  <c r="I158" i="2" l="1"/>
  <c r="K158" i="2" s="1"/>
  <c r="F158" i="2"/>
  <c r="G158" i="2" l="1"/>
  <c r="H158" i="2" s="1"/>
  <c r="J158" i="2" s="1"/>
  <c r="D159" i="2" s="1"/>
  <c r="I159" i="2" l="1"/>
  <c r="K159" i="2" s="1"/>
  <c r="F159" i="2"/>
  <c r="G159" i="2" l="1"/>
  <c r="H159" i="2" s="1"/>
  <c r="J159" i="2" s="1"/>
  <c r="D160" i="2" s="1"/>
  <c r="I160" i="2" l="1"/>
  <c r="K160" i="2" s="1"/>
  <c r="F160" i="2"/>
  <c r="G160" i="2" l="1"/>
  <c r="H160" i="2" s="1"/>
  <c r="J160" i="2" s="1"/>
  <c r="D161" i="2" s="1"/>
  <c r="I161" i="2" l="1"/>
  <c r="K161" i="2" s="1"/>
  <c r="F161" i="2"/>
  <c r="G161" i="2" l="1"/>
  <c r="H161" i="2" s="1"/>
  <c r="J161" i="2" s="1"/>
  <c r="D162" i="2" s="1"/>
  <c r="F162" i="2" l="1"/>
  <c r="I162" i="2"/>
  <c r="K162" i="2" s="1"/>
  <c r="G162" i="2" l="1"/>
  <c r="H162" i="2" s="1"/>
  <c r="J162" i="2" s="1"/>
  <c r="D163" i="2" s="1"/>
  <c r="I163" i="2" l="1"/>
  <c r="K163" i="2" s="1"/>
  <c r="F163" i="2"/>
  <c r="G163" i="2" l="1"/>
  <c r="H163" i="2" s="1"/>
  <c r="J163" i="2" s="1"/>
  <c r="D164" i="2" s="1"/>
  <c r="I164" i="2" l="1"/>
  <c r="K164" i="2" s="1"/>
  <c r="F164" i="2"/>
  <c r="G164" i="2" l="1"/>
  <c r="H164" i="2" s="1"/>
  <c r="J164" i="2" s="1"/>
  <c r="D165" i="2" s="1"/>
  <c r="F165" i="2" l="1"/>
  <c r="I165" i="2"/>
  <c r="K165" i="2" s="1"/>
  <c r="G165" i="2" l="1"/>
  <c r="H165" i="2" s="1"/>
  <c r="J165" i="2" s="1"/>
  <c r="D166" i="2" s="1"/>
  <c r="I166" i="2" l="1"/>
  <c r="K166" i="2" s="1"/>
  <c r="F166" i="2"/>
  <c r="G166" i="2" l="1"/>
  <c r="H166" i="2" s="1"/>
  <c r="J166" i="2" s="1"/>
  <c r="D167" i="2" s="1"/>
  <c r="F167" i="2" l="1"/>
  <c r="I167" i="2"/>
  <c r="K167" i="2" s="1"/>
  <c r="G167" i="2" l="1"/>
  <c r="H167" i="2" s="1"/>
  <c r="J167" i="2" s="1"/>
  <c r="D168" i="2" s="1"/>
  <c r="F168" i="2" l="1"/>
  <c r="I168" i="2"/>
  <c r="K168" i="2" s="1"/>
  <c r="G168" i="2" l="1"/>
  <c r="H168" i="2" s="1"/>
  <c r="J168" i="2" s="1"/>
  <c r="D169" i="2" s="1"/>
  <c r="I169" i="2" l="1"/>
  <c r="K169" i="2" s="1"/>
  <c r="F169" i="2"/>
  <c r="G169" i="2" l="1"/>
  <c r="H169" i="2" s="1"/>
  <c r="J169" i="2" s="1"/>
  <c r="D170" i="2" s="1"/>
  <c r="I170" i="2" l="1"/>
  <c r="K170" i="2" s="1"/>
  <c r="F170" i="2"/>
  <c r="G170" i="2" l="1"/>
  <c r="H170" i="2" s="1"/>
  <c r="J170" i="2" s="1"/>
  <c r="D171" i="2" s="1"/>
  <c r="I171" i="2" l="1"/>
  <c r="K171" i="2" s="1"/>
  <c r="F171" i="2"/>
  <c r="G171" i="2" l="1"/>
  <c r="H171" i="2" s="1"/>
  <c r="J171" i="2" s="1"/>
  <c r="D172" i="2" s="1"/>
  <c r="I172" i="2" l="1"/>
  <c r="K172" i="2" s="1"/>
  <c r="F172" i="2"/>
  <c r="G172" i="2" l="1"/>
  <c r="H172" i="2" s="1"/>
  <c r="J172" i="2" s="1"/>
  <c r="D173" i="2" s="1"/>
  <c r="I173" i="2" l="1"/>
  <c r="K173" i="2" s="1"/>
  <c r="F173" i="2"/>
  <c r="G173" i="2" l="1"/>
  <c r="H173" i="2" s="1"/>
  <c r="J173" i="2" s="1"/>
  <c r="D174" i="2" s="1"/>
  <c r="I174" i="2" l="1"/>
  <c r="K174" i="2" s="1"/>
  <c r="F174" i="2"/>
  <c r="G174" i="2" l="1"/>
  <c r="H174" i="2" s="1"/>
  <c r="J174" i="2" s="1"/>
  <c r="D175" i="2" s="1"/>
  <c r="I175" i="2" l="1"/>
  <c r="K175" i="2" s="1"/>
  <c r="F175" i="2"/>
  <c r="G175" i="2" l="1"/>
  <c r="H175" i="2" s="1"/>
  <c r="J175" i="2" s="1"/>
  <c r="D176" i="2" s="1"/>
  <c r="I176" i="2" l="1"/>
  <c r="K176" i="2" s="1"/>
  <c r="F176" i="2"/>
  <c r="G176" i="2" l="1"/>
  <c r="H176" i="2" s="1"/>
  <c r="J176" i="2" s="1"/>
  <c r="D177" i="2" s="1"/>
  <c r="F177" i="2" l="1"/>
  <c r="I177" i="2"/>
  <c r="K177" i="2" s="1"/>
  <c r="G177" i="2" l="1"/>
  <c r="H177" i="2" s="1"/>
  <c r="J177" i="2" s="1"/>
  <c r="D178" i="2" s="1"/>
  <c r="I178" i="2" l="1"/>
  <c r="K178" i="2" s="1"/>
  <c r="F178" i="2"/>
  <c r="G178" i="2" l="1"/>
  <c r="H178" i="2" s="1"/>
  <c r="J178" i="2" s="1"/>
  <c r="D179" i="2" s="1"/>
  <c r="F179" i="2" l="1"/>
  <c r="I179" i="2"/>
  <c r="K179" i="2" s="1"/>
  <c r="G179" i="2" l="1"/>
  <c r="H179" i="2" s="1"/>
  <c r="J179" i="2" s="1"/>
  <c r="D180" i="2" s="1"/>
  <c r="I180" i="2" l="1"/>
  <c r="K180" i="2" s="1"/>
  <c r="F180" i="2"/>
  <c r="G180" i="2" l="1"/>
  <c r="H180" i="2" s="1"/>
  <c r="J180" i="2" s="1"/>
  <c r="D181" i="2" s="1"/>
  <c r="I181" i="2" l="1"/>
  <c r="K181" i="2" s="1"/>
  <c r="F181" i="2"/>
  <c r="G181" i="2" l="1"/>
  <c r="H181" i="2" s="1"/>
  <c r="J181" i="2" s="1"/>
  <c r="D182" i="2" s="1"/>
  <c r="F182" i="2" l="1"/>
  <c r="I182" i="2"/>
  <c r="K182" i="2" s="1"/>
  <c r="G182" i="2" l="1"/>
  <c r="H182" i="2" s="1"/>
  <c r="J182" i="2" s="1"/>
  <c r="D183" i="2" s="1"/>
  <c r="F183" i="2" l="1"/>
  <c r="I183" i="2"/>
  <c r="K183" i="2" s="1"/>
  <c r="G183" i="2" l="1"/>
  <c r="H183" i="2" s="1"/>
  <c r="J183" i="2" s="1"/>
  <c r="D184" i="2" s="1"/>
  <c r="I184" i="2" l="1"/>
  <c r="K184" i="2" s="1"/>
  <c r="F184" i="2"/>
  <c r="G184" i="2" l="1"/>
  <c r="H184" i="2" s="1"/>
  <c r="J184" i="2" s="1"/>
  <c r="D185" i="2" s="1"/>
  <c r="I185" i="2" l="1"/>
  <c r="K185" i="2" s="1"/>
  <c r="F185" i="2"/>
  <c r="G185" i="2" l="1"/>
  <c r="H185" i="2" s="1"/>
  <c r="J185" i="2" s="1"/>
  <c r="D186" i="2" s="1"/>
  <c r="I186" i="2" l="1"/>
  <c r="K186" i="2" s="1"/>
  <c r="F186" i="2"/>
  <c r="G186" i="2" l="1"/>
  <c r="H186" i="2" s="1"/>
  <c r="J186" i="2" s="1"/>
  <c r="D187" i="2" s="1"/>
  <c r="I187" i="2" l="1"/>
  <c r="K187" i="2" s="1"/>
  <c r="F187" i="2"/>
  <c r="G187" i="2" l="1"/>
  <c r="H187" i="2" s="1"/>
  <c r="J187" i="2" s="1"/>
  <c r="D188" i="2" s="1"/>
  <c r="I188" i="2" l="1"/>
  <c r="K188" i="2" s="1"/>
  <c r="F188" i="2"/>
  <c r="G188" i="2" l="1"/>
  <c r="H188" i="2" s="1"/>
  <c r="J188" i="2" s="1"/>
  <c r="D189" i="2" s="1"/>
  <c r="I189" i="2" l="1"/>
  <c r="K189" i="2" s="1"/>
  <c r="F189" i="2"/>
  <c r="G189" i="2" l="1"/>
  <c r="H189" i="2" s="1"/>
  <c r="J189" i="2" s="1"/>
  <c r="D190" i="2" s="1"/>
  <c r="F190" i="2" l="1"/>
  <c r="I190" i="2"/>
  <c r="K190" i="2" s="1"/>
  <c r="G190" i="2" l="1"/>
  <c r="H190" i="2" s="1"/>
  <c r="J190" i="2" s="1"/>
  <c r="D191" i="2" s="1"/>
  <c r="F191" i="2" l="1"/>
  <c r="I191" i="2"/>
  <c r="K191" i="2" s="1"/>
  <c r="G191" i="2" l="1"/>
  <c r="H191" i="2" s="1"/>
  <c r="J191" i="2" s="1"/>
  <c r="D192" i="2" s="1"/>
  <c r="I192" i="2" l="1"/>
  <c r="K192" i="2" s="1"/>
  <c r="F192" i="2"/>
  <c r="G192" i="2" l="1"/>
  <c r="H192" i="2" s="1"/>
  <c r="J192" i="2" s="1"/>
  <c r="D193" i="2" s="1"/>
  <c r="I193" i="2" l="1"/>
  <c r="K193" i="2" s="1"/>
  <c r="F193" i="2"/>
  <c r="G193" i="2" l="1"/>
  <c r="H193" i="2" s="1"/>
  <c r="J193" i="2" s="1"/>
  <c r="D194" i="2" s="1"/>
  <c r="F194" i="2" l="1"/>
  <c r="I194" i="2"/>
  <c r="K194" i="2" s="1"/>
  <c r="G194" i="2" l="1"/>
  <c r="H194" i="2" s="1"/>
  <c r="J194" i="2" s="1"/>
  <c r="D195" i="2" s="1"/>
  <c r="F195" i="2" l="1"/>
  <c r="I195" i="2"/>
  <c r="K195" i="2" s="1"/>
  <c r="G195" i="2" l="1"/>
  <c r="H195" i="2" s="1"/>
  <c r="J195" i="2" s="1"/>
  <c r="D196" i="2" s="1"/>
  <c r="I196" i="2" l="1"/>
  <c r="K196" i="2" s="1"/>
  <c r="F196" i="2"/>
  <c r="G196" i="2" l="1"/>
  <c r="H196" i="2" s="1"/>
  <c r="J196" i="2" s="1"/>
  <c r="D197" i="2" s="1"/>
  <c r="I197" i="2" l="1"/>
  <c r="K197" i="2" s="1"/>
  <c r="F197" i="2"/>
  <c r="G197" i="2" l="1"/>
  <c r="H197" i="2" s="1"/>
  <c r="J197" i="2" s="1"/>
  <c r="D198" i="2" s="1"/>
  <c r="I198" i="2" l="1"/>
  <c r="K198" i="2" s="1"/>
  <c r="F198" i="2"/>
  <c r="G198" i="2" l="1"/>
  <c r="H198" i="2" s="1"/>
  <c r="J198" i="2" s="1"/>
  <c r="D199" i="2" s="1"/>
  <c r="F199" i="2" l="1"/>
  <c r="I199" i="2"/>
  <c r="K199" i="2" s="1"/>
  <c r="G199" i="2" l="1"/>
  <c r="H199" i="2" s="1"/>
  <c r="J199" i="2" s="1"/>
  <c r="D200" i="2" s="1"/>
  <c r="I200" i="2" l="1"/>
  <c r="K200" i="2" s="1"/>
  <c r="F200" i="2"/>
  <c r="G200" i="2" l="1"/>
  <c r="H200" i="2" s="1"/>
  <c r="J200" i="2" s="1"/>
  <c r="D201" i="2" s="1"/>
  <c r="F201" i="2" l="1"/>
  <c r="I201" i="2"/>
  <c r="K201" i="2" s="1"/>
  <c r="G201" i="2" l="1"/>
  <c r="H201" i="2" s="1"/>
  <c r="J201" i="2" s="1"/>
  <c r="D202" i="2" s="1"/>
  <c r="F202" i="2" l="1"/>
  <c r="I202" i="2"/>
  <c r="K202" i="2" s="1"/>
  <c r="G202" i="2" l="1"/>
  <c r="H202" i="2" s="1"/>
  <c r="J202" i="2" s="1"/>
  <c r="D203" i="2" s="1"/>
  <c r="I203" i="2" l="1"/>
  <c r="K203" i="2" s="1"/>
  <c r="F203" i="2"/>
  <c r="G203" i="2" l="1"/>
  <c r="H203" i="2" s="1"/>
  <c r="J203" i="2" s="1"/>
  <c r="D204" i="2" s="1"/>
  <c r="I204" i="2" l="1"/>
  <c r="K204" i="2" s="1"/>
  <c r="F204" i="2"/>
  <c r="G204" i="2" l="1"/>
  <c r="H204" i="2" s="1"/>
  <c r="J204" i="2" s="1"/>
  <c r="D205" i="2" s="1"/>
  <c r="I205" i="2" l="1"/>
  <c r="K205" i="2" s="1"/>
  <c r="F205" i="2"/>
  <c r="G205" i="2" l="1"/>
  <c r="H205" i="2" s="1"/>
  <c r="J205" i="2" s="1"/>
  <c r="D206" i="2" s="1"/>
  <c r="I206" i="2" l="1"/>
  <c r="K206" i="2" s="1"/>
  <c r="F206" i="2"/>
  <c r="G206" i="2" l="1"/>
  <c r="H206" i="2" s="1"/>
  <c r="J206" i="2" s="1"/>
  <c r="D207" i="2" s="1"/>
  <c r="I207" i="2" l="1"/>
  <c r="K207" i="2" s="1"/>
  <c r="F207" i="2"/>
  <c r="G207" i="2" l="1"/>
  <c r="H207" i="2" s="1"/>
  <c r="J207" i="2" s="1"/>
  <c r="D208" i="2" s="1"/>
  <c r="I208" i="2" l="1"/>
  <c r="K208" i="2" s="1"/>
  <c r="F208" i="2"/>
  <c r="G208" i="2" l="1"/>
  <c r="H208" i="2" s="1"/>
  <c r="J208" i="2" s="1"/>
  <c r="D209" i="2" s="1"/>
  <c r="F209" i="2" l="1"/>
  <c r="I209" i="2"/>
  <c r="K209" i="2" s="1"/>
  <c r="G209" i="2" l="1"/>
  <c r="H209" i="2" s="1"/>
  <c r="J209" i="2" s="1"/>
  <c r="D210" i="2" s="1"/>
  <c r="F210" i="2" l="1"/>
  <c r="I210" i="2"/>
  <c r="K210" i="2" s="1"/>
  <c r="G210" i="2" l="1"/>
  <c r="H210" i="2" s="1"/>
  <c r="J210" i="2" s="1"/>
  <c r="D211" i="2" s="1"/>
  <c r="I211" i="2" l="1"/>
  <c r="K211" i="2" s="1"/>
  <c r="F211" i="2"/>
  <c r="G211" i="2" l="1"/>
  <c r="H211" i="2" s="1"/>
  <c r="J211" i="2" s="1"/>
  <c r="D212" i="2" s="1"/>
  <c r="I212" i="2" l="1"/>
  <c r="K212" i="2" s="1"/>
  <c r="F212" i="2"/>
  <c r="G212" i="2" l="1"/>
  <c r="H212" i="2" s="1"/>
  <c r="J212" i="2" s="1"/>
  <c r="D213" i="2" s="1"/>
  <c r="I213" i="2" l="1"/>
  <c r="K213" i="2" s="1"/>
  <c r="F213" i="2"/>
  <c r="G213" i="2" l="1"/>
  <c r="H213" i="2" s="1"/>
  <c r="J213" i="2" s="1"/>
  <c r="D214" i="2" s="1"/>
  <c r="I214" i="2" l="1"/>
  <c r="K214" i="2" s="1"/>
  <c r="F214" i="2"/>
  <c r="G214" i="2" l="1"/>
  <c r="H214" i="2" s="1"/>
  <c r="J214" i="2" s="1"/>
  <c r="D215" i="2" s="1"/>
  <c r="I215" i="2" l="1"/>
  <c r="K215" i="2" s="1"/>
  <c r="F215" i="2"/>
  <c r="G215" i="2" l="1"/>
  <c r="H215" i="2" s="1"/>
  <c r="J215" i="2" s="1"/>
  <c r="D216" i="2" s="1"/>
  <c r="F216" i="2" l="1"/>
  <c r="I216" i="2"/>
  <c r="K216" i="2" s="1"/>
  <c r="G216" i="2" l="1"/>
  <c r="H216" i="2" s="1"/>
  <c r="J216" i="2" s="1"/>
  <c r="D217" i="2" s="1"/>
  <c r="I217" i="2" l="1"/>
  <c r="K217" i="2" s="1"/>
  <c r="F217" i="2"/>
  <c r="G217" i="2" l="1"/>
  <c r="H217" i="2" s="1"/>
  <c r="J217" i="2" s="1"/>
  <c r="D218" i="2" s="1"/>
  <c r="I218" i="2" l="1"/>
  <c r="K218" i="2" s="1"/>
  <c r="F218" i="2"/>
  <c r="G218" i="2" l="1"/>
  <c r="H218" i="2" s="1"/>
  <c r="J218" i="2" s="1"/>
  <c r="D219" i="2" s="1"/>
  <c r="I219" i="2" l="1"/>
  <c r="K219" i="2" s="1"/>
  <c r="F219" i="2"/>
  <c r="G219" i="2" l="1"/>
  <c r="H219" i="2" s="1"/>
  <c r="J219" i="2" s="1"/>
  <c r="D220" i="2" s="1"/>
  <c r="I220" i="2" l="1"/>
  <c r="K220" i="2" s="1"/>
  <c r="F220" i="2"/>
  <c r="G220" i="2" l="1"/>
  <c r="H220" i="2" s="1"/>
  <c r="J220" i="2" s="1"/>
  <c r="D221" i="2" s="1"/>
  <c r="I221" i="2" l="1"/>
  <c r="K221" i="2" s="1"/>
  <c r="F221" i="2"/>
  <c r="G221" i="2" l="1"/>
  <c r="H221" i="2" s="1"/>
  <c r="J221" i="2" s="1"/>
  <c r="D222" i="2" s="1"/>
  <c r="I222" i="2" l="1"/>
  <c r="K222" i="2" s="1"/>
  <c r="F222" i="2"/>
  <c r="G222" i="2" l="1"/>
  <c r="H222" i="2" s="1"/>
  <c r="J222" i="2" s="1"/>
  <c r="D223" i="2" s="1"/>
  <c r="I223" i="2" l="1"/>
  <c r="K223" i="2" s="1"/>
  <c r="F223" i="2"/>
  <c r="G223" i="2" l="1"/>
  <c r="H223" i="2" s="1"/>
  <c r="J223" i="2" s="1"/>
  <c r="D224" i="2" s="1"/>
  <c r="I224" i="2" l="1"/>
  <c r="K224" i="2" s="1"/>
  <c r="F224" i="2"/>
  <c r="G224" i="2" l="1"/>
  <c r="H224" i="2" s="1"/>
  <c r="J224" i="2" s="1"/>
  <c r="D225" i="2" s="1"/>
  <c r="F225" i="2" l="1"/>
  <c r="I225" i="2"/>
  <c r="K225" i="2" s="1"/>
  <c r="G225" i="2" l="1"/>
  <c r="H225" i="2" s="1"/>
  <c r="J225" i="2" s="1"/>
  <c r="D226" i="2" s="1"/>
  <c r="F226" i="2" l="1"/>
  <c r="I226" i="2"/>
  <c r="K226" i="2" s="1"/>
  <c r="G226" i="2" l="1"/>
  <c r="H226" i="2" s="1"/>
  <c r="J226" i="2" s="1"/>
  <c r="D227" i="2" s="1"/>
  <c r="F227" i="2" l="1"/>
  <c r="I227" i="2"/>
  <c r="K227" i="2" s="1"/>
  <c r="G227" i="2" l="1"/>
  <c r="H227" i="2" s="1"/>
  <c r="J227" i="2" s="1"/>
  <c r="D228" i="2" s="1"/>
  <c r="I228" i="2" l="1"/>
  <c r="K228" i="2" s="1"/>
  <c r="F228" i="2"/>
  <c r="G228" i="2" l="1"/>
  <c r="H228" i="2" s="1"/>
  <c r="J228" i="2" s="1"/>
  <c r="D229" i="2" s="1"/>
  <c r="I229" i="2" l="1"/>
  <c r="K229" i="2" s="1"/>
  <c r="F229" i="2"/>
  <c r="G229" i="2" l="1"/>
  <c r="H229" i="2" s="1"/>
  <c r="J229" i="2" s="1"/>
  <c r="D230" i="2" s="1"/>
  <c r="F230" i="2" l="1"/>
  <c r="I230" i="2"/>
  <c r="K230" i="2" s="1"/>
  <c r="G230" i="2" l="1"/>
  <c r="H230" i="2" s="1"/>
  <c r="J230" i="2" s="1"/>
  <c r="D231" i="2" s="1"/>
  <c r="I231" i="2" l="1"/>
  <c r="K231" i="2" s="1"/>
  <c r="F231" i="2"/>
  <c r="G231" i="2" l="1"/>
  <c r="H231" i="2" s="1"/>
  <c r="J231" i="2" s="1"/>
  <c r="D232" i="2" s="1"/>
  <c r="I232" i="2" l="1"/>
  <c r="K232" i="2" s="1"/>
  <c r="F232" i="2"/>
  <c r="G232" i="2" l="1"/>
  <c r="H232" i="2" s="1"/>
  <c r="J232" i="2" s="1"/>
  <c r="D233" i="2" s="1"/>
  <c r="I233" i="2" l="1"/>
  <c r="K233" i="2" s="1"/>
  <c r="F233" i="2"/>
  <c r="G233" i="2" l="1"/>
  <c r="H233" i="2" s="1"/>
  <c r="J233" i="2" s="1"/>
  <c r="D234" i="2" s="1"/>
  <c r="I234" i="2" l="1"/>
  <c r="K234" i="2" s="1"/>
  <c r="F234" i="2"/>
  <c r="G234" i="2" l="1"/>
  <c r="H234" i="2" s="1"/>
  <c r="J234" i="2" s="1"/>
  <c r="D235" i="2" s="1"/>
  <c r="I235" i="2" l="1"/>
  <c r="K235" i="2" s="1"/>
  <c r="F235" i="2"/>
  <c r="G235" i="2" l="1"/>
  <c r="H235" i="2" s="1"/>
  <c r="J235" i="2" s="1"/>
  <c r="D236" i="2" s="1"/>
  <c r="I236" i="2" l="1"/>
  <c r="K236" i="2" s="1"/>
  <c r="F236" i="2"/>
  <c r="G236" i="2" l="1"/>
  <c r="H236" i="2" s="1"/>
  <c r="J236" i="2" s="1"/>
  <c r="D237" i="2" s="1"/>
  <c r="I237" i="2" l="1"/>
  <c r="K237" i="2" s="1"/>
  <c r="F237" i="2"/>
  <c r="G237" i="2" l="1"/>
  <c r="H237" i="2" s="1"/>
  <c r="J237" i="2" s="1"/>
  <c r="D238" i="2" s="1"/>
  <c r="I238" i="2" l="1"/>
  <c r="K238" i="2" s="1"/>
  <c r="F238" i="2"/>
  <c r="G238" i="2" l="1"/>
  <c r="H238" i="2" s="1"/>
  <c r="J238" i="2" s="1"/>
  <c r="D239" i="2" s="1"/>
  <c r="I239" i="2" l="1"/>
  <c r="K239" i="2" s="1"/>
  <c r="F239" i="2"/>
  <c r="G239" i="2" l="1"/>
  <c r="H239" i="2" s="1"/>
  <c r="J239" i="2" s="1"/>
  <c r="D240" i="2" s="1"/>
  <c r="F240" i="2" l="1"/>
  <c r="I240" i="2"/>
  <c r="K240" i="2" s="1"/>
  <c r="G240" i="2" l="1"/>
  <c r="H240" i="2" s="1"/>
  <c r="J240" i="2" s="1"/>
  <c r="D241" i="2" s="1"/>
  <c r="I241" i="2" l="1"/>
  <c r="K241" i="2" s="1"/>
  <c r="F241" i="2"/>
  <c r="G241" i="2" l="1"/>
  <c r="H241" i="2" s="1"/>
  <c r="J241" i="2" s="1"/>
  <c r="D242" i="2" s="1"/>
  <c r="F242" i="2" l="1"/>
  <c r="I242" i="2"/>
  <c r="K242" i="2" s="1"/>
  <c r="G242" i="2" l="1"/>
  <c r="H242" i="2" s="1"/>
  <c r="J242" i="2" s="1"/>
  <c r="D243" i="2" s="1"/>
  <c r="I243" i="2" l="1"/>
  <c r="K243" i="2" s="1"/>
  <c r="F243" i="2"/>
  <c r="G243" i="2" l="1"/>
  <c r="H243" i="2" s="1"/>
  <c r="J243" i="2" s="1"/>
  <c r="D244" i="2" s="1"/>
  <c r="I244" i="2" l="1"/>
  <c r="K244" i="2" s="1"/>
  <c r="F244" i="2"/>
  <c r="G244" i="2" l="1"/>
  <c r="H244" i="2" s="1"/>
  <c r="J244" i="2" s="1"/>
  <c r="D245" i="2" s="1"/>
  <c r="I245" i="2" l="1"/>
  <c r="K245" i="2" s="1"/>
  <c r="F245" i="2"/>
  <c r="G245" i="2" l="1"/>
  <c r="H245" i="2" s="1"/>
  <c r="J245" i="2" s="1"/>
  <c r="D246" i="2" s="1"/>
  <c r="I246" i="2" l="1"/>
  <c r="K246" i="2" s="1"/>
  <c r="F246" i="2"/>
  <c r="G246" i="2" l="1"/>
  <c r="H246" i="2" s="1"/>
  <c r="J246" i="2" s="1"/>
  <c r="D247" i="2" s="1"/>
  <c r="I247" i="2" l="1"/>
  <c r="K247" i="2" s="1"/>
  <c r="F247" i="2"/>
  <c r="G247" i="2" l="1"/>
  <c r="H247" i="2" s="1"/>
  <c r="J247" i="2" s="1"/>
  <c r="D248" i="2" s="1"/>
  <c r="F248" i="2" l="1"/>
  <c r="I248" i="2"/>
  <c r="K248" i="2" s="1"/>
  <c r="G248" i="2" l="1"/>
  <c r="H248" i="2" s="1"/>
  <c r="J248" i="2" s="1"/>
  <c r="D249" i="2" s="1"/>
  <c r="I249" i="2" l="1"/>
  <c r="K249" i="2" s="1"/>
  <c r="F249" i="2"/>
  <c r="G249" i="2" l="1"/>
  <c r="H249" i="2" s="1"/>
  <c r="J249" i="2" s="1"/>
  <c r="D250" i="2" s="1"/>
  <c r="I250" i="2" l="1"/>
  <c r="K250" i="2" s="1"/>
  <c r="F250" i="2"/>
  <c r="G250" i="2" l="1"/>
  <c r="H250" i="2" s="1"/>
  <c r="J250" i="2" s="1"/>
  <c r="D251" i="2" s="1"/>
  <c r="I251" i="2" l="1"/>
  <c r="K251" i="2" s="1"/>
  <c r="F251" i="2"/>
  <c r="G251" i="2" l="1"/>
  <c r="H251" i="2" s="1"/>
  <c r="J251" i="2" s="1"/>
  <c r="D252" i="2" s="1"/>
  <c r="F252" i="2" l="1"/>
  <c r="I252" i="2"/>
  <c r="K252" i="2" s="1"/>
  <c r="G252" i="2" l="1"/>
  <c r="H252" i="2" s="1"/>
  <c r="J252" i="2" s="1"/>
  <c r="D253" i="2" s="1"/>
  <c r="I253" i="2" l="1"/>
  <c r="K253" i="2" s="1"/>
  <c r="F253" i="2"/>
  <c r="G253" i="2" l="1"/>
  <c r="H253" i="2" s="1"/>
  <c r="J253" i="2" s="1"/>
  <c r="D254" i="2" s="1"/>
  <c r="I254" i="2" l="1"/>
  <c r="K254" i="2" s="1"/>
  <c r="F254" i="2"/>
  <c r="G254" i="2" l="1"/>
  <c r="H254" i="2" s="1"/>
  <c r="J254" i="2" s="1"/>
  <c r="D255" i="2" s="1"/>
  <c r="I255" i="2" l="1"/>
  <c r="K255" i="2" s="1"/>
  <c r="F255" i="2"/>
  <c r="G255" i="2" l="1"/>
  <c r="H255" i="2" s="1"/>
  <c r="J255" i="2" s="1"/>
  <c r="D256" i="2" s="1"/>
  <c r="F256" i="2" l="1"/>
  <c r="I256" i="2"/>
  <c r="K256" i="2" s="1"/>
  <c r="G256" i="2" l="1"/>
  <c r="H256" i="2" s="1"/>
  <c r="J256" i="2" s="1"/>
  <c r="D257" i="2" s="1"/>
  <c r="F257" i="2" l="1"/>
  <c r="I257" i="2"/>
  <c r="K257" i="2" s="1"/>
  <c r="G257" i="2" l="1"/>
  <c r="H257" i="2" s="1"/>
  <c r="J257" i="2" s="1"/>
  <c r="D258" i="2" s="1"/>
  <c r="I258" i="2" l="1"/>
  <c r="K258" i="2" s="1"/>
  <c r="F258" i="2"/>
  <c r="G258" i="2" l="1"/>
  <c r="H258" i="2" s="1"/>
  <c r="J258" i="2" s="1"/>
  <c r="D259" i="2" s="1"/>
  <c r="I259" i="2" l="1"/>
  <c r="K259" i="2" s="1"/>
  <c r="F259" i="2"/>
  <c r="G259" i="2" l="1"/>
  <c r="H259" i="2" s="1"/>
  <c r="J259" i="2" s="1"/>
  <c r="D260" i="2" s="1"/>
  <c r="I260" i="2" l="1"/>
  <c r="K260" i="2" s="1"/>
  <c r="F260" i="2"/>
  <c r="G260" i="2" l="1"/>
  <c r="H260" i="2" s="1"/>
  <c r="J260" i="2" s="1"/>
  <c r="D261" i="2" s="1"/>
  <c r="I261" i="2" l="1"/>
  <c r="K261" i="2" s="1"/>
  <c r="F261" i="2"/>
  <c r="G261" i="2" l="1"/>
  <c r="H261" i="2" s="1"/>
  <c r="J261" i="2" s="1"/>
  <c r="D262" i="2" s="1"/>
  <c r="I262" i="2" l="1"/>
  <c r="K262" i="2" s="1"/>
  <c r="F262" i="2"/>
  <c r="G262" i="2" l="1"/>
  <c r="H262" i="2" s="1"/>
  <c r="J262" i="2" s="1"/>
  <c r="D263" i="2" s="1"/>
  <c r="I263" i="2" l="1"/>
  <c r="K263" i="2" s="1"/>
  <c r="F263" i="2"/>
  <c r="G263" i="2" l="1"/>
  <c r="H263" i="2" s="1"/>
  <c r="J263" i="2" s="1"/>
  <c r="D264" i="2" s="1"/>
  <c r="I264" i="2" l="1"/>
  <c r="K264" i="2" s="1"/>
  <c r="F264" i="2"/>
  <c r="G264" i="2" l="1"/>
  <c r="H264" i="2" s="1"/>
  <c r="J264" i="2" s="1"/>
  <c r="D265" i="2" s="1"/>
  <c r="I265" i="2" l="1"/>
  <c r="K265" i="2" s="1"/>
  <c r="F265" i="2"/>
  <c r="G265" i="2" l="1"/>
  <c r="H265" i="2" s="1"/>
  <c r="J265" i="2" s="1"/>
  <c r="D266" i="2" s="1"/>
  <c r="I266" i="2" l="1"/>
  <c r="K266" i="2" s="1"/>
  <c r="F266" i="2"/>
  <c r="G266" i="2" l="1"/>
  <c r="H266" i="2" s="1"/>
  <c r="J266" i="2" s="1"/>
  <c r="D267" i="2" s="1"/>
  <c r="I267" i="2" l="1"/>
  <c r="K267" i="2" s="1"/>
  <c r="F267" i="2"/>
  <c r="G267" i="2" l="1"/>
  <c r="H267" i="2" s="1"/>
  <c r="J267" i="2" s="1"/>
  <c r="D268" i="2" s="1"/>
  <c r="I268" i="2" l="1"/>
  <c r="K268" i="2" s="1"/>
  <c r="F268" i="2"/>
  <c r="G268" i="2" l="1"/>
  <c r="H268" i="2" s="1"/>
  <c r="J268" i="2" s="1"/>
  <c r="D269" i="2" s="1"/>
  <c r="I269" i="2" l="1"/>
  <c r="K269" i="2" s="1"/>
  <c r="F269" i="2"/>
  <c r="G269" i="2" l="1"/>
  <c r="H269" i="2" s="1"/>
  <c r="J269" i="2" s="1"/>
  <c r="D270" i="2" s="1"/>
  <c r="I270" i="2" l="1"/>
  <c r="K270" i="2" s="1"/>
  <c r="F270" i="2"/>
  <c r="G270" i="2" l="1"/>
  <c r="H270" i="2" s="1"/>
  <c r="J270" i="2" s="1"/>
  <c r="D271" i="2" s="1"/>
  <c r="I271" i="2" l="1"/>
  <c r="K271" i="2" s="1"/>
  <c r="F271" i="2"/>
  <c r="G271" i="2" l="1"/>
  <c r="H271" i="2" s="1"/>
  <c r="J271" i="2" s="1"/>
  <c r="D272" i="2" s="1"/>
  <c r="I272" i="2" l="1"/>
  <c r="K272" i="2" s="1"/>
  <c r="F272" i="2"/>
  <c r="G272" i="2" l="1"/>
  <c r="H272" i="2" s="1"/>
  <c r="J272" i="2" s="1"/>
  <c r="D273" i="2" s="1"/>
  <c r="F273" i="2" l="1"/>
  <c r="I273" i="2"/>
  <c r="K273" i="2" s="1"/>
  <c r="G273" i="2" l="1"/>
  <c r="H273" i="2" s="1"/>
  <c r="J273" i="2" s="1"/>
  <c r="D274" i="2" s="1"/>
  <c r="I274" i="2" l="1"/>
  <c r="K274" i="2" s="1"/>
  <c r="F274" i="2"/>
  <c r="G274" i="2" l="1"/>
  <c r="H274" i="2" s="1"/>
  <c r="J274" i="2" s="1"/>
  <c r="D275" i="2" s="1"/>
  <c r="F275" i="2" l="1"/>
  <c r="I275" i="2"/>
  <c r="K275" i="2" s="1"/>
  <c r="G275" i="2" l="1"/>
  <c r="H275" i="2" s="1"/>
  <c r="J275" i="2" s="1"/>
  <c r="D276" i="2" s="1"/>
  <c r="I276" i="2" l="1"/>
  <c r="K276" i="2" s="1"/>
  <c r="F276" i="2"/>
  <c r="G276" i="2" l="1"/>
  <c r="H276" i="2" s="1"/>
  <c r="J276" i="2" s="1"/>
  <c r="D277" i="2" s="1"/>
  <c r="I277" i="2" l="1"/>
  <c r="K277" i="2" s="1"/>
  <c r="F277" i="2"/>
  <c r="G277" i="2" l="1"/>
  <c r="H277" i="2" s="1"/>
  <c r="J277" i="2" s="1"/>
  <c r="D278" i="2" s="1"/>
  <c r="I278" i="2" l="1"/>
  <c r="K278" i="2" s="1"/>
  <c r="F278" i="2"/>
  <c r="G278" i="2" l="1"/>
  <c r="H278" i="2" s="1"/>
  <c r="J278" i="2" s="1"/>
  <c r="D279" i="2" s="1"/>
  <c r="F279" i="2" l="1"/>
  <c r="I279" i="2"/>
  <c r="K279" i="2" s="1"/>
  <c r="G279" i="2" l="1"/>
  <c r="H279" i="2" s="1"/>
  <c r="J279" i="2" s="1"/>
  <c r="D280" i="2" s="1"/>
  <c r="I280" i="2" l="1"/>
  <c r="K280" i="2" s="1"/>
  <c r="F280" i="2"/>
  <c r="G280" i="2" l="1"/>
  <c r="H280" i="2" s="1"/>
  <c r="J280" i="2" s="1"/>
  <c r="D281" i="2" s="1"/>
  <c r="F281" i="2" l="1"/>
  <c r="I281" i="2"/>
  <c r="K281" i="2" s="1"/>
  <c r="G281" i="2" l="1"/>
  <c r="H281" i="2" s="1"/>
  <c r="J281" i="2" s="1"/>
  <c r="D282" i="2" s="1"/>
  <c r="I282" i="2" l="1"/>
  <c r="K282" i="2" s="1"/>
  <c r="F282" i="2"/>
  <c r="G282" i="2" l="1"/>
  <c r="H282" i="2" s="1"/>
  <c r="J282" i="2" s="1"/>
  <c r="D283" i="2" s="1"/>
  <c r="I283" i="2" l="1"/>
  <c r="K283" i="2" s="1"/>
  <c r="F283" i="2"/>
  <c r="G283" i="2" l="1"/>
  <c r="H283" i="2" s="1"/>
  <c r="J283" i="2" s="1"/>
  <c r="D284" i="2" s="1"/>
  <c r="I284" i="2" l="1"/>
  <c r="K284" i="2" s="1"/>
  <c r="F284" i="2"/>
  <c r="G284" i="2" l="1"/>
  <c r="H284" i="2" s="1"/>
  <c r="J284" i="2" s="1"/>
  <c r="D285" i="2" s="1"/>
  <c r="I285" i="2" l="1"/>
  <c r="K285" i="2" s="1"/>
  <c r="F285" i="2"/>
  <c r="G285" i="2" l="1"/>
  <c r="H285" i="2" s="1"/>
  <c r="J285" i="2" s="1"/>
  <c r="D286" i="2" s="1"/>
  <c r="I286" i="2" l="1"/>
  <c r="K286" i="2" s="1"/>
  <c r="F286" i="2"/>
  <c r="G286" i="2" l="1"/>
  <c r="H286" i="2" s="1"/>
  <c r="J286" i="2" s="1"/>
  <c r="D287" i="2" s="1"/>
  <c r="I287" i="2" l="1"/>
  <c r="K287" i="2" s="1"/>
  <c r="F287" i="2"/>
  <c r="G287" i="2" l="1"/>
  <c r="H287" i="2" s="1"/>
  <c r="J287" i="2" s="1"/>
  <c r="D288" i="2" s="1"/>
  <c r="I288" i="2" l="1"/>
  <c r="K288" i="2" s="1"/>
  <c r="F288" i="2"/>
  <c r="G288" i="2" l="1"/>
  <c r="H288" i="2" s="1"/>
  <c r="J288" i="2" s="1"/>
  <c r="D289" i="2" s="1"/>
  <c r="I289" i="2" l="1"/>
  <c r="K289" i="2" s="1"/>
  <c r="F289" i="2"/>
  <c r="G289" i="2" l="1"/>
  <c r="H289" i="2" s="1"/>
  <c r="J289" i="2" s="1"/>
  <c r="D290" i="2" s="1"/>
  <c r="I290" i="2" l="1"/>
  <c r="K290" i="2" s="1"/>
  <c r="F290" i="2"/>
  <c r="G290" i="2" l="1"/>
  <c r="H290" i="2" s="1"/>
  <c r="J290" i="2" s="1"/>
  <c r="D291" i="2" s="1"/>
  <c r="F291" i="2" l="1"/>
  <c r="I291" i="2"/>
  <c r="K291" i="2" s="1"/>
  <c r="G291" i="2" l="1"/>
  <c r="H291" i="2" s="1"/>
  <c r="J291" i="2" s="1"/>
  <c r="D292" i="2" s="1"/>
  <c r="I292" i="2" l="1"/>
  <c r="K292" i="2" s="1"/>
  <c r="F292" i="2"/>
  <c r="G292" i="2" l="1"/>
  <c r="H292" i="2" s="1"/>
  <c r="J292" i="2" s="1"/>
  <c r="D293" i="2" s="1"/>
  <c r="I293" i="2" l="1"/>
  <c r="K293" i="2" s="1"/>
  <c r="F293" i="2"/>
  <c r="G293" i="2" l="1"/>
  <c r="H293" i="2" s="1"/>
  <c r="J293" i="2" s="1"/>
  <c r="D294" i="2" s="1"/>
  <c r="F294" i="2" l="1"/>
  <c r="I294" i="2"/>
  <c r="K294" i="2" s="1"/>
  <c r="G294" i="2" l="1"/>
  <c r="H294" i="2" s="1"/>
  <c r="J294" i="2" s="1"/>
  <c r="D295" i="2" s="1"/>
  <c r="I295" i="2" l="1"/>
  <c r="K295" i="2" s="1"/>
  <c r="F295" i="2"/>
  <c r="G295" i="2" l="1"/>
  <c r="H295" i="2" s="1"/>
  <c r="J295" i="2" s="1"/>
  <c r="D296" i="2" s="1"/>
  <c r="F296" i="2" l="1"/>
  <c r="I296" i="2"/>
  <c r="K296" i="2" s="1"/>
  <c r="G296" i="2" l="1"/>
  <c r="H296" i="2" s="1"/>
  <c r="J296" i="2" s="1"/>
  <c r="D297" i="2" s="1"/>
  <c r="I297" i="2" l="1"/>
  <c r="K297" i="2" s="1"/>
  <c r="F297" i="2"/>
  <c r="G297" i="2" l="1"/>
  <c r="H297" i="2" s="1"/>
  <c r="J297" i="2" s="1"/>
  <c r="D298" i="2" s="1"/>
  <c r="F298" i="2" l="1"/>
  <c r="I298" i="2"/>
  <c r="K298" i="2" s="1"/>
  <c r="G298" i="2" l="1"/>
  <c r="H298" i="2" s="1"/>
  <c r="J298" i="2" s="1"/>
  <c r="D299" i="2" s="1"/>
  <c r="I299" i="2" l="1"/>
  <c r="K299" i="2" s="1"/>
  <c r="F299" i="2"/>
  <c r="G299" i="2" l="1"/>
  <c r="H299" i="2" s="1"/>
  <c r="J299" i="2" s="1"/>
  <c r="D300" i="2" s="1"/>
  <c r="I300" i="2" l="1"/>
  <c r="K300" i="2" s="1"/>
  <c r="F300" i="2"/>
  <c r="G300" i="2" l="1"/>
  <c r="H300" i="2" s="1"/>
  <c r="J300" i="2" s="1"/>
  <c r="D301" i="2" s="1"/>
  <c r="I301" i="2" l="1"/>
  <c r="K301" i="2" s="1"/>
  <c r="F301" i="2"/>
  <c r="G301" i="2" l="1"/>
  <c r="H301" i="2" s="1"/>
  <c r="J301" i="2" s="1"/>
  <c r="D302" i="2" s="1"/>
  <c r="I302" i="2" l="1"/>
  <c r="K302" i="2" s="1"/>
  <c r="F302" i="2"/>
  <c r="G302" i="2" l="1"/>
  <c r="H302" i="2" s="1"/>
  <c r="J302" i="2" s="1"/>
  <c r="D303" i="2" s="1"/>
  <c r="I303" i="2" l="1"/>
  <c r="K303" i="2" s="1"/>
  <c r="F303" i="2"/>
  <c r="G303" i="2" l="1"/>
  <c r="H303" i="2" s="1"/>
  <c r="J303" i="2" s="1"/>
  <c r="D304" i="2" s="1"/>
  <c r="I304" i="2" l="1"/>
  <c r="K304" i="2" s="1"/>
  <c r="F304" i="2"/>
  <c r="G304" i="2" l="1"/>
  <c r="H304" i="2" s="1"/>
  <c r="J304" i="2" s="1"/>
  <c r="D305" i="2" s="1"/>
  <c r="I305" i="2" l="1"/>
  <c r="K305" i="2" s="1"/>
  <c r="F305" i="2"/>
  <c r="G305" i="2" l="1"/>
  <c r="H305" i="2" s="1"/>
  <c r="J305" i="2" s="1"/>
  <c r="D306" i="2" s="1"/>
  <c r="I306" i="2" l="1"/>
  <c r="K306" i="2" s="1"/>
  <c r="F306" i="2"/>
  <c r="G306" i="2" l="1"/>
  <c r="H306" i="2" s="1"/>
  <c r="J306" i="2" s="1"/>
  <c r="D307" i="2" s="1"/>
  <c r="F307" i="2" l="1"/>
  <c r="I307" i="2"/>
  <c r="K307" i="2" s="1"/>
  <c r="G307" i="2" l="1"/>
  <c r="H307" i="2" s="1"/>
  <c r="J307" i="2" s="1"/>
  <c r="D308" i="2" s="1"/>
  <c r="I308" i="2" l="1"/>
  <c r="K308" i="2" s="1"/>
  <c r="F308" i="2"/>
  <c r="G308" i="2" l="1"/>
  <c r="H308" i="2" s="1"/>
  <c r="J308" i="2" s="1"/>
  <c r="D309" i="2" s="1"/>
  <c r="I309" i="2" l="1"/>
  <c r="K309" i="2" s="1"/>
  <c r="F309" i="2"/>
  <c r="G309" i="2" l="1"/>
  <c r="H309" i="2" s="1"/>
  <c r="J309" i="2" s="1"/>
  <c r="D310" i="2" s="1"/>
  <c r="I310" i="2" l="1"/>
  <c r="K310" i="2" s="1"/>
  <c r="F310" i="2"/>
  <c r="G310" i="2" l="1"/>
  <c r="H310" i="2" s="1"/>
  <c r="J310" i="2" s="1"/>
  <c r="D311" i="2" s="1"/>
  <c r="F311" i="2" l="1"/>
  <c r="I311" i="2"/>
  <c r="K311" i="2" s="1"/>
  <c r="G311" i="2" l="1"/>
  <c r="H311" i="2" s="1"/>
  <c r="J311" i="2" s="1"/>
  <c r="D312" i="2" s="1"/>
  <c r="I312" i="2" l="1"/>
  <c r="K312" i="2" s="1"/>
  <c r="F312" i="2"/>
  <c r="G312" i="2" l="1"/>
  <c r="H312" i="2" s="1"/>
  <c r="J312" i="2" s="1"/>
  <c r="D313" i="2" s="1"/>
  <c r="F313" i="2" l="1"/>
  <c r="I313" i="2"/>
  <c r="K313" i="2" s="1"/>
  <c r="G313" i="2" l="1"/>
  <c r="H313" i="2" s="1"/>
  <c r="J313" i="2" s="1"/>
  <c r="D314" i="2" s="1"/>
  <c r="I314" i="2" l="1"/>
  <c r="K314" i="2" s="1"/>
  <c r="F314" i="2"/>
  <c r="G314" i="2" l="1"/>
  <c r="H314" i="2" s="1"/>
  <c r="J314" i="2" s="1"/>
  <c r="D315" i="2" s="1"/>
  <c r="I315" i="2" l="1"/>
  <c r="K315" i="2" s="1"/>
  <c r="F315" i="2"/>
  <c r="G315" i="2" l="1"/>
  <c r="H315" i="2" s="1"/>
  <c r="J315" i="2" s="1"/>
  <c r="D316" i="2" s="1"/>
  <c r="I316" i="2" l="1"/>
  <c r="K316" i="2" s="1"/>
  <c r="F316" i="2"/>
  <c r="G316" i="2" l="1"/>
  <c r="H316" i="2" s="1"/>
  <c r="J316" i="2" s="1"/>
  <c r="D317" i="2" s="1"/>
  <c r="I317" i="2" l="1"/>
  <c r="K317" i="2" s="1"/>
  <c r="F317" i="2"/>
  <c r="G317" i="2" l="1"/>
  <c r="H317" i="2" s="1"/>
  <c r="J317" i="2" s="1"/>
  <c r="D318" i="2" s="1"/>
  <c r="I318" i="2" l="1"/>
  <c r="K318" i="2" s="1"/>
  <c r="F318" i="2"/>
  <c r="G318" i="2" l="1"/>
  <c r="H318" i="2" s="1"/>
  <c r="J318" i="2" s="1"/>
  <c r="D319" i="2" s="1"/>
  <c r="I319" i="2" l="1"/>
  <c r="K319" i="2" s="1"/>
  <c r="F319" i="2"/>
  <c r="G319" i="2" l="1"/>
  <c r="H319" i="2" s="1"/>
  <c r="J319" i="2" s="1"/>
  <c r="D320" i="2" s="1"/>
  <c r="I320" i="2" l="1"/>
  <c r="K320" i="2" s="1"/>
  <c r="F320" i="2"/>
  <c r="G320" i="2" l="1"/>
  <c r="H320" i="2" s="1"/>
  <c r="J320" i="2" s="1"/>
  <c r="D321" i="2" s="1"/>
  <c r="I321" i="2" l="1"/>
  <c r="K321" i="2" s="1"/>
  <c r="F321" i="2"/>
  <c r="G321" i="2" l="1"/>
  <c r="H321" i="2" s="1"/>
  <c r="J321" i="2" s="1"/>
  <c r="D322" i="2" s="1"/>
  <c r="I322" i="2" l="1"/>
  <c r="K322" i="2" s="1"/>
  <c r="F322" i="2"/>
  <c r="G322" i="2" l="1"/>
  <c r="H322" i="2" s="1"/>
  <c r="J322" i="2" s="1"/>
  <c r="D323" i="2" s="1"/>
  <c r="F323" i="2" l="1"/>
  <c r="I323" i="2"/>
  <c r="K323" i="2" s="1"/>
  <c r="G323" i="2" l="1"/>
  <c r="H323" i="2" s="1"/>
  <c r="J323" i="2" s="1"/>
  <c r="D324" i="2" s="1"/>
  <c r="I324" i="2" l="1"/>
  <c r="K324" i="2" s="1"/>
  <c r="F324" i="2"/>
  <c r="G324" i="2" l="1"/>
  <c r="H324" i="2" s="1"/>
  <c r="J324" i="2" s="1"/>
  <c r="D325" i="2" s="1"/>
  <c r="I325" i="2" l="1"/>
  <c r="K325" i="2" s="1"/>
  <c r="F325" i="2"/>
  <c r="G325" i="2" l="1"/>
  <c r="H325" i="2" s="1"/>
  <c r="J325" i="2"/>
  <c r="D326" i="2" s="1"/>
  <c r="F326" i="2" l="1"/>
  <c r="I326" i="2"/>
  <c r="K326" i="2" s="1"/>
  <c r="G326" i="2" l="1"/>
  <c r="H326" i="2" s="1"/>
  <c r="J326" i="2" s="1"/>
  <c r="D327" i="2" s="1"/>
  <c r="I327" i="2" l="1"/>
  <c r="K327" i="2" s="1"/>
  <c r="F327" i="2"/>
  <c r="G327" i="2" l="1"/>
  <c r="H327" i="2" s="1"/>
  <c r="J327" i="2" s="1"/>
  <c r="D328" i="2" s="1"/>
  <c r="F328" i="2" l="1"/>
  <c r="I328" i="2"/>
  <c r="K328" i="2" s="1"/>
  <c r="G328" i="2" l="1"/>
  <c r="H328" i="2" s="1"/>
  <c r="J328" i="2" s="1"/>
  <c r="D329" i="2" s="1"/>
  <c r="F329" i="2" l="1"/>
  <c r="I329" i="2"/>
  <c r="K329" i="2" s="1"/>
  <c r="G329" i="2" l="1"/>
  <c r="H329" i="2" s="1"/>
  <c r="J329" i="2" s="1"/>
  <c r="D330" i="2" s="1"/>
  <c r="I330" i="2" l="1"/>
  <c r="K330" i="2" s="1"/>
  <c r="F330" i="2"/>
  <c r="G330" i="2" l="1"/>
  <c r="H330" i="2" s="1"/>
  <c r="J330" i="2" s="1"/>
  <c r="D331" i="2" s="1"/>
  <c r="I331" i="2" l="1"/>
  <c r="K331" i="2" s="1"/>
  <c r="F331" i="2"/>
  <c r="G331" i="2" l="1"/>
  <c r="H331" i="2" s="1"/>
  <c r="J331" i="2" s="1"/>
  <c r="D332" i="2" s="1"/>
  <c r="I332" i="2" l="1"/>
  <c r="K332" i="2" s="1"/>
  <c r="F332" i="2"/>
  <c r="G332" i="2" l="1"/>
  <c r="H332" i="2" s="1"/>
  <c r="J332" i="2" s="1"/>
  <c r="D333" i="2" s="1"/>
  <c r="I333" i="2" l="1"/>
  <c r="K333" i="2" s="1"/>
  <c r="F333" i="2"/>
  <c r="G333" i="2" l="1"/>
  <c r="H333" i="2" s="1"/>
  <c r="J333" i="2" s="1"/>
  <c r="D334" i="2" s="1"/>
  <c r="I334" i="2" l="1"/>
  <c r="K334" i="2" s="1"/>
  <c r="F334" i="2"/>
  <c r="G334" i="2" l="1"/>
  <c r="H334" i="2" s="1"/>
  <c r="J334" i="2" s="1"/>
  <c r="D335" i="2" s="1"/>
  <c r="I335" i="2" l="1"/>
  <c r="K335" i="2" s="1"/>
  <c r="F335" i="2"/>
  <c r="G335" i="2" l="1"/>
  <c r="H335" i="2" s="1"/>
  <c r="J335" i="2" s="1"/>
  <c r="D336" i="2" s="1"/>
  <c r="I336" i="2" l="1"/>
  <c r="K336" i="2" s="1"/>
  <c r="F336" i="2"/>
  <c r="G336" i="2" l="1"/>
  <c r="H336" i="2" s="1"/>
  <c r="J336" i="2" s="1"/>
  <c r="D337" i="2" s="1"/>
  <c r="F337" i="2" l="1"/>
  <c r="I337" i="2"/>
  <c r="K337" i="2" s="1"/>
  <c r="G337" i="2" l="1"/>
  <c r="H337" i="2" s="1"/>
  <c r="J337" i="2" s="1"/>
  <c r="D338" i="2" s="1"/>
  <c r="I338" i="2" l="1"/>
  <c r="K338" i="2" s="1"/>
  <c r="F338" i="2"/>
  <c r="G338" i="2" l="1"/>
  <c r="H338" i="2" s="1"/>
  <c r="J338" i="2" s="1"/>
  <c r="D339" i="2" s="1"/>
  <c r="F339" i="2" l="1"/>
  <c r="I339" i="2"/>
  <c r="K339" i="2" s="1"/>
  <c r="G339" i="2" l="1"/>
  <c r="H339" i="2" s="1"/>
  <c r="J339" i="2" s="1"/>
  <c r="D340" i="2" s="1"/>
  <c r="I340" i="2" l="1"/>
  <c r="K340" i="2" s="1"/>
  <c r="F340" i="2"/>
  <c r="G340" i="2" l="1"/>
  <c r="H340" i="2" s="1"/>
  <c r="J340" i="2" s="1"/>
  <c r="D341" i="2" s="1"/>
  <c r="I341" i="2" l="1"/>
  <c r="K341" i="2" s="1"/>
  <c r="F341" i="2"/>
  <c r="G341" i="2" l="1"/>
  <c r="H341" i="2" s="1"/>
  <c r="J341" i="2" s="1"/>
  <c r="D342" i="2" s="1"/>
  <c r="I342" i="2" l="1"/>
  <c r="K342" i="2" s="1"/>
  <c r="F342" i="2"/>
  <c r="G342" i="2" l="1"/>
  <c r="H342" i="2" s="1"/>
  <c r="J342" i="2" s="1"/>
  <c r="D343" i="2" s="1"/>
  <c r="F343" i="2" l="1"/>
  <c r="I343" i="2"/>
  <c r="K343" i="2" s="1"/>
  <c r="G343" i="2" l="1"/>
  <c r="H343" i="2" s="1"/>
  <c r="J343" i="2" s="1"/>
  <c r="D344" i="2" s="1"/>
  <c r="I344" i="2" l="1"/>
  <c r="K344" i="2" s="1"/>
  <c r="F344" i="2"/>
  <c r="G344" i="2" l="1"/>
  <c r="H344" i="2" s="1"/>
  <c r="J344" i="2" s="1"/>
  <c r="D345" i="2" s="1"/>
  <c r="F345" i="2" l="1"/>
  <c r="I345" i="2"/>
  <c r="K345" i="2" s="1"/>
  <c r="G345" i="2" l="1"/>
  <c r="H345" i="2" s="1"/>
  <c r="J345" i="2" s="1"/>
  <c r="D346" i="2" s="1"/>
  <c r="I346" i="2" l="1"/>
  <c r="K346" i="2" s="1"/>
  <c r="F346" i="2"/>
  <c r="G346" i="2" l="1"/>
  <c r="H346" i="2" s="1"/>
  <c r="J346" i="2" s="1"/>
  <c r="D347" i="2" s="1"/>
  <c r="I347" i="2" l="1"/>
  <c r="K347" i="2" s="1"/>
  <c r="F347" i="2"/>
  <c r="G347" i="2" l="1"/>
  <c r="H347" i="2" s="1"/>
  <c r="J347" i="2" s="1"/>
  <c r="D348" i="2" s="1"/>
  <c r="I348" i="2" l="1"/>
  <c r="K348" i="2" s="1"/>
  <c r="F348" i="2"/>
  <c r="G348" i="2" l="1"/>
  <c r="H348" i="2" s="1"/>
  <c r="J348" i="2" s="1"/>
  <c r="D349" i="2" s="1"/>
  <c r="F349" i="2" l="1"/>
  <c r="I349" i="2"/>
  <c r="K349" i="2" s="1"/>
  <c r="G349" i="2" l="1"/>
  <c r="H349" i="2" s="1"/>
  <c r="J349" i="2" s="1"/>
  <c r="D350" i="2" s="1"/>
  <c r="I350" i="2" l="1"/>
  <c r="K350" i="2" s="1"/>
  <c r="F350" i="2"/>
  <c r="G350" i="2" l="1"/>
  <c r="H350" i="2" s="1"/>
  <c r="J350" i="2" s="1"/>
  <c r="D351" i="2" s="1"/>
  <c r="I351" i="2" l="1"/>
  <c r="K351" i="2" s="1"/>
  <c r="F351" i="2"/>
  <c r="G351" i="2" l="1"/>
  <c r="H351" i="2" s="1"/>
  <c r="J351" i="2" s="1"/>
  <c r="D352" i="2" s="1"/>
  <c r="I352" i="2" l="1"/>
  <c r="K352" i="2" s="1"/>
  <c r="F352" i="2"/>
  <c r="G352" i="2" l="1"/>
  <c r="H352" i="2" s="1"/>
  <c r="J352" i="2" s="1"/>
  <c r="D353" i="2" s="1"/>
  <c r="I353" i="2" l="1"/>
  <c r="K353" i="2" s="1"/>
  <c r="F353" i="2"/>
  <c r="G353" i="2" l="1"/>
  <c r="H353" i="2" s="1"/>
  <c r="J353" i="2" s="1"/>
  <c r="D354" i="2" s="1"/>
  <c r="I354" i="2" l="1"/>
  <c r="K354" i="2" s="1"/>
  <c r="F354" i="2"/>
  <c r="G354" i="2" l="1"/>
  <c r="H354" i="2" s="1"/>
  <c r="J354" i="2" s="1"/>
  <c r="D355" i="2" s="1"/>
  <c r="I355" i="2" l="1"/>
  <c r="K355" i="2" s="1"/>
  <c r="F355" i="2"/>
  <c r="G355" i="2" l="1"/>
  <c r="H355" i="2" s="1"/>
  <c r="J355" i="2" s="1"/>
  <c r="D356" i="2" s="1"/>
  <c r="I356" i="2" l="1"/>
  <c r="K356" i="2" s="1"/>
  <c r="F356" i="2"/>
  <c r="G356" i="2" l="1"/>
  <c r="H356" i="2" s="1"/>
  <c r="J356" i="2" s="1"/>
  <c r="D357" i="2" s="1"/>
  <c r="F357" i="2" l="1"/>
  <c r="I357" i="2"/>
  <c r="K357" i="2" s="1"/>
  <c r="G357" i="2" l="1"/>
  <c r="H357" i="2" s="1"/>
  <c r="J357" i="2" s="1"/>
  <c r="D358" i="2" s="1"/>
  <c r="I358" i="2" l="1"/>
  <c r="K358" i="2" s="1"/>
  <c r="F358" i="2"/>
  <c r="G358" i="2" l="1"/>
  <c r="H358" i="2" s="1"/>
  <c r="J358" i="2" s="1"/>
  <c r="D359" i="2" s="1"/>
  <c r="F359" i="2" l="1"/>
  <c r="I359" i="2"/>
  <c r="K359" i="2" s="1"/>
  <c r="G359" i="2" l="1"/>
  <c r="H359" i="2" s="1"/>
  <c r="J359" i="2" s="1"/>
  <c r="D360" i="2" s="1"/>
  <c r="I360" i="2" l="1"/>
  <c r="K360" i="2" s="1"/>
  <c r="F360" i="2"/>
  <c r="G360" i="2" l="1"/>
  <c r="H360" i="2" s="1"/>
  <c r="J360" i="2" s="1"/>
  <c r="D361" i="2" s="1"/>
  <c r="F361" i="2" l="1"/>
  <c r="I361" i="2"/>
  <c r="K361" i="2" s="1"/>
  <c r="G361" i="2" l="1"/>
  <c r="H361" i="2" s="1"/>
  <c r="J361" i="2" s="1"/>
  <c r="D362" i="2" s="1"/>
  <c r="I362" i="2" l="1"/>
  <c r="K362" i="2" s="1"/>
  <c r="F362" i="2"/>
  <c r="G362" i="2" l="1"/>
  <c r="H362" i="2" s="1"/>
  <c r="J362" i="2" s="1"/>
  <c r="D363" i="2" s="1"/>
  <c r="I363" i="2" l="1"/>
  <c r="K363" i="2" s="1"/>
  <c r="F363" i="2"/>
  <c r="G363" i="2" l="1"/>
  <c r="H363" i="2" s="1"/>
  <c r="J363" i="2" s="1"/>
  <c r="D364" i="2" s="1"/>
  <c r="I364" i="2" l="1"/>
  <c r="K364" i="2" s="1"/>
  <c r="F364" i="2"/>
  <c r="G364" i="2" l="1"/>
  <c r="H364" i="2" s="1"/>
  <c r="J364" i="2" s="1"/>
  <c r="D365" i="2" s="1"/>
  <c r="I365" i="2" l="1"/>
  <c r="K365" i="2" s="1"/>
  <c r="F365" i="2"/>
  <c r="G365" i="2" l="1"/>
  <c r="H365" i="2" s="1"/>
  <c r="J365" i="2" s="1"/>
  <c r="D366" i="2" s="1"/>
  <c r="I366" i="2" l="1"/>
  <c r="K366" i="2" s="1"/>
  <c r="F366" i="2"/>
  <c r="G366" i="2" l="1"/>
  <c r="H366" i="2" s="1"/>
  <c r="J366" i="2" s="1"/>
  <c r="D367" i="2" s="1"/>
  <c r="I367" i="2" l="1"/>
  <c r="K367" i="2" s="1"/>
  <c r="F367" i="2"/>
  <c r="G367" i="2" l="1"/>
  <c r="H367" i="2" s="1"/>
  <c r="J367" i="2" s="1"/>
  <c r="D368" i="2" s="1"/>
  <c r="I368" i="2" l="1"/>
  <c r="K368" i="2" s="1"/>
  <c r="F368" i="2"/>
  <c r="G368" i="2" l="1"/>
  <c r="H368" i="2" s="1"/>
  <c r="J368" i="2" s="1"/>
  <c r="D369" i="2" s="1"/>
  <c r="I369" i="2" l="1"/>
  <c r="K369" i="2" s="1"/>
  <c r="F369" i="2"/>
  <c r="G369" i="2" l="1"/>
  <c r="H369" i="2" s="1"/>
  <c r="J369" i="2" s="1"/>
  <c r="D370" i="2" s="1"/>
  <c r="I370" i="2" l="1"/>
  <c r="K370" i="2" s="1"/>
  <c r="F370" i="2"/>
  <c r="G370" i="2" l="1"/>
  <c r="H370" i="2" s="1"/>
  <c r="J370" i="2" s="1"/>
  <c r="D371" i="2" s="1"/>
  <c r="I371" i="2" l="1"/>
  <c r="F371" i="2"/>
  <c r="I6" i="2" s="1"/>
  <c r="J371" i="2" l="1"/>
  <c r="I5" i="2" s="1"/>
  <c r="G371" i="2"/>
  <c r="K371" i="2"/>
  <c r="I7" i="2"/>
  <c r="H371" i="2" l="1"/>
</calcChain>
</file>

<file path=xl/sharedStrings.xml><?xml version="1.0" encoding="utf-8"?>
<sst xmlns="http://schemas.openxmlformats.org/spreadsheetml/2006/main" count="25" uniqueCount="25">
  <si>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</si>
  <si>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</si>
  <si>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</si>
  <si>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</si>
  <si>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</si>
  <si>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</si>
  <si>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Scheduled payment</t>
  </si>
  <si>
    <t>Scheduled number of payments</t>
  </si>
  <si>
    <t>Actual number of payments</t>
  </si>
  <si>
    <t>Total early payments</t>
  </si>
  <si>
    <t>Total interest</t>
  </si>
  <si>
    <t>LOAN AMORTIZATION SCHEDULE</t>
  </si>
  <si>
    <t>ENTER VALUES</t>
  </si>
  <si>
    <t>LOAN SUMMARY</t>
  </si>
  <si>
    <t>LENDER NAME</t>
  </si>
  <si>
    <t>PMT NO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</si>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</sst>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8" x14ac:knownFonts="1">
    <font>
      <sz val="11"/>
      <name val="Arial"/>
      <family val="2"/>
      <scheme val="minor"/>
    </font>
    <font>
      <b/>
      <sz val="16"/>
      <color theme="1" tint="0.24994659260841701"/>
      <name val="Microsoft Sans Serif"/>
      <family val="2"/>
      <scheme val="major"/>
    </font>
    <font>
      <b/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11"/>
      <color theme="1" tint="0.24994659260841701"/>
      <name val="Microsoft Sans Serif"/>
      <family val="2"/>
      <scheme val="major"/>
    </font>
    <font>
      <i/>
      <sz val="11"/>
      <color theme="1" tint="0.34998626667073579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4" tint="-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1" applyNumberFormat="0" applyFill="0" applyProtection="0">
      <alignment vertical="center"/>
    </xf>
    <xf numFmtId="0" fontId="4" fillId="0" borderId="2" applyNumberFormat="0" applyFill="0" applyProtection="0">
      <alignment vertical="center"/>
    </xf>
    <xf numFmtId="0" fontId="2" fillId="0" borderId="3" applyNumberFormat="0" applyFill="0" applyProtection="0">
      <alignment vertical="center"/>
    </xf>
    <xf numFmtId="0" fontId="3" fillId="2" borderId="4" applyNumberFormat="0" applyProtection="0">
      <alignment horizontal="right"/>
    </xf>
    <xf numFmtId="0" fontId="5" fillId="0" borderId="4" applyNumberFormat="0" applyProtection="0">
      <alignment vertical="center"/>
    </xf>
    <xf numFmtId="10" fontId="6" fillId="0" borderId="0" applyFont="0" applyFill="0" applyBorder="0" applyAlignment="0" applyProtection="0"/>
    <xf numFmtId="164" fontId="3" fillId="2" borderId="0" applyFont="0" applyFill="0" applyBorder="0" applyAlignment="0" applyProtection="0"/>
    <xf numFmtId="0" fontId="3" fillId="3" borderId="0" applyNumberFormat="0" applyFont="0" applyAlignment="0">
      <alignment horizontal="center" vertical="center" wrapText="1"/>
    </xf>
    <xf numFmtId="0" fontId="7" fillId="4" borderId="0" applyNumberFormat="0" applyBorder="0" applyProtection="0">
      <alignment vertical="center" wrapText="1"/>
    </xf>
    <xf numFmtId="1" fontId="3" fillId="3" borderId="0" applyFont="0" applyFill="0" applyBorder="0" applyAlignment="0"/>
    <xf numFmtId="14" fontId="3" fillId="0" borderId="0" applyFont="0" applyFill="0" applyBorder="0" applyAlignment="0"/>
    <xf numFmtId="164" fontId="3" fillId="2" borderId="0" applyFont="0" applyFill="0" applyBorder="0" applyProtection="0">
      <alignment horizontal="right" indent="2"/>
    </xf>
    <xf numFmtId="0" fontId="7" fillId="4" borderId="0" applyBorder="0" applyProtection="0">
      <alignment horizontal="right" vertical="center" wrapText="1" indent="2"/>
    </xf>
  </cellStyleXfs>
  <cellXfs count="21">
    <xf numFmtId="0" fontId="0" fillId="0" borderId="0" xfId="0"/>
    <xf numFmtId="0" fontId="1" fillId="0" borderId="1" xfId="1">
      <alignment vertical="center"/>
    </xf>
    <xf numFmtId="0" fontId="4" fillId="0" borderId="2" xfId="2">
      <alignment vertical="center"/>
    </xf>
    <xf numFmtId="0" fontId="2" fillId="0" borderId="3" xfId="3">
      <alignment vertical="center"/>
    </xf>
    <xf numFmtId="164" fontId="3" fillId="2" borderId="0" xfId="7"/>
    <xf numFmtId="164" fontId="3" fillId="2" borderId="4" xfId="7" applyFont="1" applyFill="1" applyBorder="1"/>
    <xf numFmtId="164" fontId="3" fillId="3" borderId="0" xfId="8" applyNumberFormat="1" applyBorder="1" applyAlignment="1"/>
    <xf numFmtId="164" fontId="3" fillId="3" borderId="4" xfId="8" applyNumberFormat="1" applyBorder="1" applyAlignment="1"/>
    <xf numFmtId="1" fontId="3" fillId="2" borderId="0" xfId="10" applyFill="1"/>
    <xf numFmtId="1" fontId="3" fillId="2" borderId="4" xfId="10" applyFill="1" applyBorder="1"/>
    <xf numFmtId="1" fontId="3" fillId="3" borderId="4" xfId="10" applyBorder="1" applyAlignment="1"/>
    <xf numFmtId="1" fontId="0" fillId="0" borderId="0" xfId="10" applyFont="1" applyFill="1" applyBorder="1" applyAlignment="1">
      <alignment horizontal="left"/>
    </xf>
    <xf numFmtId="14" fontId="3" fillId="2" borderId="4" xfId="11" applyFill="1" applyBorder="1"/>
    <xf numFmtId="14" fontId="0" fillId="0" borderId="0" xfId="11" applyFont="1" applyFill="1" applyBorder="1" applyAlignment="1">
      <alignment horizontal="left"/>
    </xf>
    <xf numFmtId="0" fontId="7" fillId="4" borderId="0" xfId="9">
      <alignment vertical="center" wrapText="1"/>
    </xf>
    <xf numFmtId="164" fontId="0" fillId="0" borderId="0" xfId="12" applyFont="1" applyFill="1" applyBorder="1">
      <alignment horizontal="right" indent="2"/>
    </xf>
    <xf numFmtId="0" fontId="7" fillId="4" borderId="0" xfId="13">
      <alignment horizontal="right" vertical="center" wrapText="1" indent="2"/>
    </xf>
    <xf numFmtId="10" fontId="3" fillId="2" borderId="4" xfId="6" applyFont="1" applyFill="1" applyBorder="1" applyAlignment="1">
      <alignment horizontal="right"/>
    </xf>
    <xf numFmtId="0" fontId="5" fillId="0" borderId="4" xfId="5">
      <alignment vertical="center"/>
    </xf>
    <xf numFmtId="0" fontId="5" fillId="0" borderId="5" xfId="5" applyBorder="1">
      <alignment vertical="center"/>
    </xf>
    <xf numFmtId="0" fontId="3" fillId="2" borderId="4" xfId="4">
      <alignment horizontal="right"/>
    </xf>
  </cellXfs>
  <cellStyles count="14">
    <cellStyle name="Amount" xfId="7" xr:uid="{00000000-0005-0000-0000-000000000000}"/>
    <cellStyle name="Date" xfId="11" xr:uid="{00000000-0005-0000-0000-000001000000}"/>
    <cellStyle name="Explanatory Text" xfId="5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9" builtinId="19" customBuiltin="1"/>
    <cellStyle name="Heading 4 Right aligned" xfId="13" xr:uid="{00000000-0005-0000-0000-000007000000}"/>
    <cellStyle name="Input" xfId="4" builtinId="20" customBuiltin="1"/>
    <cellStyle name="Loan Summary" xfId="8" xr:uid="{00000000-0005-0000-0000-000009000000}"/>
    <cellStyle name="Normal" xfId="0" builtinId="0" customBuiltin="1"/>
    <cellStyle name="Number" xfId="10" xr:uid="{00000000-0005-0000-0000-00000B000000}"/>
    <cellStyle name="Percent" xfId="6" builtinId="5" customBuiltin="1"/>
    <cellStyle name="Table Amount" xfId="12" xr:uid="{00000000-0005-0000-0000-00000D000000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Loan Amortization Schedule" pivot="0" count="7" xr9:uid="{00000000-0011-0000-FFFF-FFFF00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ymentSchedule" displayName="PaymentSchedule" ref="B11:K371" totalsRowShown="0" headerRowCellStyle="Amount">
  <tableColumns count="10">
    <tableColumn id="1" xr3:uid="{00000000-0010-0000-0000-000001000000}" name="PMT NO" dataCellStyle="Number">
      <calculatedColumnFormula>IF(LoanIsGood,IF(ROW()-ROW(PaymentSchedule[[#Headers],[PMT NO]])&gt;ScheduledNumberOfPayments,"",ROW()-ROW(PaymentSchedule[[#Headers],[PMT NO]])),"")</calculatedColumnFormula>
    </tableColumn>
    <tableColumn id="2" xr3:uid="{00000000-0010-0000-0000-000002000000}" name="PAYMENT DATE" dataCellStyle="Date">
      <calculatedColumnFormula>IF(PaymentSchedule[[#This Row],[PMT NO]]&lt;&gt;"",EOMONTH(LoanStartDate,ROW(PaymentSchedule[[#This Row],[PMT NO]])-ROW(PaymentSchedule[[#Headers],[PMT NO]])-2)+DAY(LoanStartDate),"")</calculatedColumnFormula>
    </tableColumn>
    <tableColumn id="3" xr3:uid="{00000000-0010-0000-0000-000003000000}" name="BEGINNING BALANCE" dataCellStyle="Table Amount">
      <calculatedColumnFormula>IF(PaymentSchedule[[#This Row],[PMT NO]]&lt;&gt;"",IF(ROW()-ROW(PaymentSchedule[[#Headers],[BEGINNING BALANCE]])=1,LoanAmount,INDEX(PaymentSchedule[ENDING BALANCE],ROW()-ROW(PaymentSchedule[[#Headers],[BEGINNING BALANCE]])-1)),"")</calculatedColumnFormula>
    </tableColumn>
    <tableColumn id="4" xr3:uid="{00000000-0010-0000-0000-000004000000}" name="SCHEDULED PAYMENT" dataCellStyle="Table Amount">
      <calculatedColumnFormula>IF(PaymentSchedule[[#This Row],[PMT NO]]&lt;&gt;"",ScheduledPayment,"")</calculatedColumnFormula>
    </tableColumn>
    <tableColumn id="5" xr3:uid="{00000000-0010-0000-0000-000005000000}" name="EXTRA PAYMENT" dataCellStyle="Table Amount">
      <calculatedColumnFormula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calculatedColumnFormula>
    </tableColumn>
    <tableColumn id="6" xr3:uid="{00000000-0010-0000-0000-000006000000}" name="TOTAL PAYMENT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calculatedColumnFormula>
    </tableColumn>
    <tableColumn id="7" xr3:uid="{00000000-0010-0000-0000-000007000000}" name="PRINCIPAL" dataCellStyle="Table Amount">
      <calculatedColumnFormula>IF(PaymentSchedule[[#This Row],[PMT NO]]&lt;&gt;"",PaymentSchedule[[#This Row],[TOTAL PAYMENT]]-PaymentSchedule[[#This Row],[INTEREST]],"")</calculatedColumnFormula>
    </tableColumn>
    <tableColumn id="8" xr3:uid="{00000000-0010-0000-0000-000008000000}" name="INTEREST" dataCellStyle="Table Amount">
      <calculatedColumnFormula>IF(PaymentSchedule[[#This Row],[PMT NO]]&lt;&gt;"",PaymentSchedule[[#This Row],[BEGINNING BALANCE]]*(InterestRate/PaymentsPerYear),"")</calculatedColumnFormula>
    </tableColumn>
    <tableColumn id="9" xr3:uid="{00000000-0010-0000-0000-000009000000}" name="ENDING BALANCE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calculatedColumnFormula>
    </tableColumn>
    <tableColumn id="10" xr3:uid="{00000000-0010-0000-0000-00000A000000}" name="CUMULATIVE INTEREST" dataCellStyle="Table Amount">
      <calculatedColumnFormula>IF(PaymentSchedule[[#This Row],[PMT NO]]&lt;&gt;"",SUM(INDEX(PaymentSchedule[INTEREST],1,1):PaymentSchedule[[#This Row],[INTEREST]]),"")</calculatedColumnFormula>
    </tableColumn>
  </tableColumns>
  <tableStyleInfo name="Loan Amortization Schedule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heme/theme1.xml><?xml version="1.0" encoding="utf-8"?>
<a:theme xmlns:a="http://schemas.openxmlformats.org/drawingml/2006/main" name="Office Theme">
  <a:themeElements>
    <a:clrScheme name="Loan Amortization Schedule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Loan Amortization Schedule">
      <a:majorFont>
        <a:latin typeface="Microsoft Sans Serif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K371"/>
  <sheetViews>
    <sheetView showGridLines="0" tabSelected="1" zoomScaleNormal="100" workbookViewId="0">
      <pane ySplit="11" topLeftCell="A19" activePane="bottomLeft" state="frozen"/>
      <selection pane="bottomLeft" activeCell="F7" sqref="F7"/>
    </sheetView>
  </sheetViews>
  <sheetFormatPr defaultRowHeight="14.25" x14ac:dyDescent="0.2"/>
  <cols>
    <col min="1" max="1" width="2.625" customWidth="1"/>
    <col min="2" max="2" width="6.875" customWidth="1"/>
    <col min="3" max="3" width="15" customWidth="1"/>
    <col min="4" max="4" width="16.75" customWidth="1"/>
    <col min="5" max="10" width="15.625" customWidth="1"/>
    <col min="11" max="11" width="17.625" customWidth="1"/>
  </cols>
  <sheetData>
    <row r="1" spans="2:11" ht="30" customHeight="1" thickBot="1" x14ac:dyDescent="0.25">
      <c r="B1" s="1" t="s">
        <v>11</v>
      </c>
      <c r="C1" s="1"/>
      <c r="D1" s="1"/>
      <c r="E1" s="1"/>
      <c r="F1" s="1"/>
      <c r="G1" s="1"/>
      <c r="H1" s="1"/>
      <c r="I1" s="1"/>
      <c r="J1" s="1"/>
      <c r="K1" s="1"/>
    </row>
    <row r="2" spans="2:11" ht="20.100000000000001" customHeight="1" thickTop="1" thickBot="1" x14ac:dyDescent="0.25">
      <c r="C2" s="2" t="s">
        <v>12</v>
      </c>
      <c r="D2" s="2"/>
      <c r="E2" s="2"/>
      <c r="G2" s="2" t="s">
        <v>13</v>
      </c>
      <c r="H2" s="2"/>
      <c r="I2" s="2"/>
    </row>
    <row r="3" spans="2:11" ht="14.25" customHeight="1" x14ac:dyDescent="0.2">
      <c r="C3" s="19" t="s">
        <v>0</v>
      </c>
      <c r="D3" s="19"/>
      <c r="E3" s="4">
        <v>100000</v>
      </c>
      <c r="G3" s="19" t="s">
        <v>6</v>
      </c>
      <c r="H3" s="19"/>
      <c r="I3" s="6">
        <f>IF(LoanIsGood,-PMT(InterestRate/PaymentsPerYear,ScheduledNumberOfPayments,LoanAmount),"")</f>
        <v>395.12089881773204</v>
      </c>
    </row>
    <row r="4" spans="2:11" x14ac:dyDescent="0.2">
      <c r="C4" s="18" t="s">
        <v>1</v>
      </c>
      <c r="D4" s="18"/>
      <c r="E4" s="17">
        <v>2.5000000000000001E-2</v>
      </c>
      <c r="G4" s="18" t="s">
        <v>7</v>
      </c>
      <c r="H4" s="18"/>
      <c r="I4" s="10">
        <f>IF(LoanIsGood,LoanPeriod*PaymentsPerYear,"")</f>
        <v>360</v>
      </c>
    </row>
    <row r="5" spans="2:11" x14ac:dyDescent="0.2">
      <c r="C5" s="18" t="s">
        <v>2</v>
      </c>
      <c r="D5" s="18"/>
      <c r="E5" s="8">
        <v>30</v>
      </c>
      <c r="G5" s="18" t="s">
        <v>8</v>
      </c>
      <c r="H5" s="18"/>
      <c r="I5" s="10">
        <f>ActualNumberOfPayments</f>
        <v>360</v>
      </c>
    </row>
    <row r="6" spans="2:11" x14ac:dyDescent="0.2">
      <c r="C6" s="18" t="s">
        <v>3</v>
      </c>
      <c r="D6" s="18"/>
      <c r="E6" s="9">
        <v>12</v>
      </c>
      <c r="G6" s="18" t="s">
        <v>9</v>
      </c>
      <c r="H6" s="18"/>
      <c r="I6" s="7">
        <f>TotalEarlyPayments</f>
        <v>0</v>
      </c>
    </row>
    <row r="7" spans="2:11" x14ac:dyDescent="0.2">
      <c r="C7" s="18" t="s">
        <v>4</v>
      </c>
      <c r="D7" s="18"/>
      <c r="E7" s="12">
        <v>44228</v>
      </c>
      <c r="G7" s="18" t="s">
        <v>10</v>
      </c>
      <c r="H7" s="18"/>
      <c r="I7" s="7">
        <f>TotalInterest</f>
        <v>42243.523574383551</v>
      </c>
    </row>
    <row r="9" spans="2:11" ht="15" x14ac:dyDescent="0.2">
      <c r="C9" s="18" t="s">
        <v>5</v>
      </c>
      <c r="D9" s="18"/>
      <c r="E9" s="5">
        <v>0</v>
      </c>
      <c r="G9" s="3" t="s">
        <v>14</v>
      </c>
      <c r="H9" s="20"/>
      <c r="I9" s="20"/>
    </row>
    <row r="11" spans="2:11" ht="35.1" customHeight="1" x14ac:dyDescent="0.2">
      <c r="B11" s="14" t="s">
        <v>15</v>
      </c>
      <c r="C11" s="14" t="s">
        <v>16</v>
      </c>
      <c r="D11" s="16" t="s">
        <v>17</v>
      </c>
      <c r="E11" s="16" t="s">
        <v>18</v>
      </c>
      <c r="F11" s="16" t="s">
        <v>19</v>
      </c>
      <c r="G11" s="16" t="s">
        <v>20</v>
      </c>
      <c r="H11" s="16" t="s">
        <v>21</v>
      </c>
      <c r="I11" s="16" t="s">
        <v>22</v>
      </c>
      <c r="J11" s="16" t="s">
        <v>23</v>
      </c>
      <c r="K11" s="16" t="s">
        <v>24</v>
      </c>
    </row>
    <row r="12" spans="2:11" x14ac:dyDescent="0.2">
      <c r="B12" s="11">
        <f>IF(LoanIsGood,IF(ROW()-ROW(PaymentSchedule[[#Headers],[PMT NO]])&gt;ScheduledNumberOfPayments,"",ROW()-ROW(PaymentSchedule[[#Headers],[PMT NO]])),"")</f>
        <v>1</v>
      </c>
      <c r="C12" s="13">
        <f>IF(PaymentSchedule[[#This Row],[PMT NO]]&lt;&gt;"",EOMONTH(LoanStartDate,ROW(PaymentSchedule[[#This Row],[PMT NO]])-ROW(PaymentSchedule[[#Headers],[PMT NO]])-2)+DAY(LoanStartDate),"")</f>
        <v>44228</v>
      </c>
      <c r="D12" s="15">
        <f>IF(PaymentSchedule[[#This Row],[PMT NO]]&lt;&gt;"",IF(ROW()-ROW(PaymentSchedule[[#Headers],[BEGINNING BALANCE]])=1,LoanAmount,INDEX(PaymentSchedule[ENDING BALANCE],ROW()-ROW(PaymentSchedule[[#Headers],[BEGINNING BALANCE]])-1)),"")</f>
        <v>100000</v>
      </c>
      <c r="E12" s="15">
        <f>IF(PaymentSchedule[[#This Row],[PMT NO]]&lt;&gt;"",ScheduledPayment,"")</f>
        <v>395.12089881773204</v>
      </c>
      <c r="F1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2" s="15">
        <f>IF(PaymentSchedule[[#This Row],[PMT NO]]&lt;&gt;"",PaymentSchedule[[#This Row],[TOTAL PAYMENT]]-PaymentSchedule[[#This Row],[INTEREST]],"")</f>
        <v>186.7875654843987</v>
      </c>
      <c r="I12" s="15">
        <f>IF(PaymentSchedule[[#This Row],[PMT NO]]&lt;&gt;"",PaymentSchedule[[#This Row],[BEGINNING BALANCE]]*(InterestRate/PaymentsPerYear),"")</f>
        <v>208.33333333333334</v>
      </c>
      <c r="J1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99813.212434515604</v>
      </c>
      <c r="K12" s="15">
        <f>IF(PaymentSchedule[[#This Row],[PMT NO]]&lt;&gt;"",SUM(INDEX(PaymentSchedule[INTEREST],1,1):PaymentSchedule[[#This Row],[INTEREST]]),"")</f>
        <v>208.33333333333334</v>
      </c>
    </row>
    <row r="13" spans="2:11" x14ac:dyDescent="0.2">
      <c r="B13" s="11">
        <f>IF(LoanIsGood,IF(ROW()-ROW(PaymentSchedule[[#Headers],[PMT NO]])&gt;ScheduledNumberOfPayments,"",ROW()-ROW(PaymentSchedule[[#Headers],[PMT NO]])),"")</f>
        <v>2</v>
      </c>
      <c r="C13" s="13">
        <f>IF(PaymentSchedule[[#This Row],[PMT NO]]&lt;&gt;"",EOMONTH(LoanStartDate,ROW(PaymentSchedule[[#This Row],[PMT NO]])-ROW(PaymentSchedule[[#Headers],[PMT NO]])-2)+DAY(LoanStartDate),"")</f>
        <v>44256</v>
      </c>
      <c r="D13" s="15">
        <f>IF(PaymentSchedule[[#This Row],[PMT NO]]&lt;&gt;"",IF(ROW()-ROW(PaymentSchedule[[#Headers],[BEGINNING BALANCE]])=1,LoanAmount,INDEX(PaymentSchedule[ENDING BALANCE],ROW()-ROW(PaymentSchedule[[#Headers],[BEGINNING BALANCE]])-1)),"")</f>
        <v>99813.212434515604</v>
      </c>
      <c r="E13" s="15">
        <f>IF(PaymentSchedule[[#This Row],[PMT NO]]&lt;&gt;"",ScheduledPayment,"")</f>
        <v>395.12089881773204</v>
      </c>
      <c r="F1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3" s="15">
        <f>IF(PaymentSchedule[[#This Row],[PMT NO]]&lt;&gt;"",PaymentSchedule[[#This Row],[TOTAL PAYMENT]]-PaymentSchedule[[#This Row],[INTEREST]],"")</f>
        <v>187.17670624582453</v>
      </c>
      <c r="I13" s="15">
        <f>IF(PaymentSchedule[[#This Row],[PMT NO]]&lt;&gt;"",PaymentSchedule[[#This Row],[BEGINNING BALANCE]]*(InterestRate/PaymentsPerYear),"")</f>
        <v>207.94419257190751</v>
      </c>
      <c r="J1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99626.035728269781</v>
      </c>
      <c r="K13" s="15">
        <f>IF(PaymentSchedule[[#This Row],[PMT NO]]&lt;&gt;"",SUM(INDEX(PaymentSchedule[INTEREST],1,1):PaymentSchedule[[#This Row],[INTEREST]]),"")</f>
        <v>416.27752590524085</v>
      </c>
    </row>
    <row r="14" spans="2:11" x14ac:dyDescent="0.2">
      <c r="B14" s="11">
        <f>IF(LoanIsGood,IF(ROW()-ROW(PaymentSchedule[[#Headers],[PMT NO]])&gt;ScheduledNumberOfPayments,"",ROW()-ROW(PaymentSchedule[[#Headers],[PMT NO]])),"")</f>
        <v>3</v>
      </c>
      <c r="C14" s="13">
        <f>IF(PaymentSchedule[[#This Row],[PMT NO]]&lt;&gt;"",EOMONTH(LoanStartDate,ROW(PaymentSchedule[[#This Row],[PMT NO]])-ROW(PaymentSchedule[[#Headers],[PMT NO]])-2)+DAY(LoanStartDate),"")</f>
        <v>44287</v>
      </c>
      <c r="D14" s="15">
        <f>IF(PaymentSchedule[[#This Row],[PMT NO]]&lt;&gt;"",IF(ROW()-ROW(PaymentSchedule[[#Headers],[BEGINNING BALANCE]])=1,LoanAmount,INDEX(PaymentSchedule[ENDING BALANCE],ROW()-ROW(PaymentSchedule[[#Headers],[BEGINNING BALANCE]])-1)),"")</f>
        <v>99626.035728269781</v>
      </c>
      <c r="E14" s="15">
        <f>IF(PaymentSchedule[[#This Row],[PMT NO]]&lt;&gt;"",ScheduledPayment,"")</f>
        <v>395.12089881773204</v>
      </c>
      <c r="F1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4" s="15">
        <f>IF(PaymentSchedule[[#This Row],[PMT NO]]&lt;&gt;"",PaymentSchedule[[#This Row],[TOTAL PAYMENT]]-PaymentSchedule[[#This Row],[INTEREST]],"")</f>
        <v>187.56665771716999</v>
      </c>
      <c r="I14" s="15">
        <f>IF(PaymentSchedule[[#This Row],[PMT NO]]&lt;&gt;"",PaymentSchedule[[#This Row],[BEGINNING BALANCE]]*(InterestRate/PaymentsPerYear),"")</f>
        <v>207.55424110056205</v>
      </c>
      <c r="J1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99438.469070552615</v>
      </c>
      <c r="K14" s="15">
        <f>IF(PaymentSchedule[[#This Row],[PMT NO]]&lt;&gt;"",SUM(INDEX(PaymentSchedule[INTEREST],1,1):PaymentSchedule[[#This Row],[INTEREST]]),"")</f>
        <v>623.83176700580293</v>
      </c>
    </row>
    <row r="15" spans="2:11" x14ac:dyDescent="0.2">
      <c r="B15" s="11">
        <f>IF(LoanIsGood,IF(ROW()-ROW(PaymentSchedule[[#Headers],[PMT NO]])&gt;ScheduledNumberOfPayments,"",ROW()-ROW(PaymentSchedule[[#Headers],[PMT NO]])),"")</f>
        <v>4</v>
      </c>
      <c r="C15" s="13">
        <f>IF(PaymentSchedule[[#This Row],[PMT NO]]&lt;&gt;"",EOMONTH(LoanStartDate,ROW(PaymentSchedule[[#This Row],[PMT NO]])-ROW(PaymentSchedule[[#Headers],[PMT NO]])-2)+DAY(LoanStartDate),"")</f>
        <v>44317</v>
      </c>
      <c r="D15" s="15">
        <f>IF(PaymentSchedule[[#This Row],[PMT NO]]&lt;&gt;"",IF(ROW()-ROW(PaymentSchedule[[#Headers],[BEGINNING BALANCE]])=1,LoanAmount,INDEX(PaymentSchedule[ENDING BALANCE],ROW()-ROW(PaymentSchedule[[#Headers],[BEGINNING BALANCE]])-1)),"")</f>
        <v>99438.469070552615</v>
      </c>
      <c r="E15" s="15">
        <f>IF(PaymentSchedule[[#This Row],[PMT NO]]&lt;&gt;"",ScheduledPayment,"")</f>
        <v>395.12089881773204</v>
      </c>
      <c r="F1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5" s="15">
        <f>IF(PaymentSchedule[[#This Row],[PMT NO]]&lt;&gt;"",PaymentSchedule[[#This Row],[TOTAL PAYMENT]]-PaymentSchedule[[#This Row],[INTEREST]],"")</f>
        <v>187.9574215874141</v>
      </c>
      <c r="I15" s="15">
        <f>IF(PaymentSchedule[[#This Row],[PMT NO]]&lt;&gt;"",PaymentSchedule[[#This Row],[BEGINNING BALANCE]]*(InterestRate/PaymentsPerYear),"")</f>
        <v>207.16347723031794</v>
      </c>
      <c r="J1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99250.511648965199</v>
      </c>
      <c r="K15" s="15">
        <f>IF(PaymentSchedule[[#This Row],[PMT NO]]&lt;&gt;"",SUM(INDEX(PaymentSchedule[INTEREST],1,1):PaymentSchedule[[#This Row],[INTEREST]]),"")</f>
        <v>830.99524423612093</v>
      </c>
    </row>
    <row r="16" spans="2:11" x14ac:dyDescent="0.2">
      <c r="B16" s="11">
        <f>IF(LoanIsGood,IF(ROW()-ROW(PaymentSchedule[[#Headers],[PMT NO]])&gt;ScheduledNumberOfPayments,"",ROW()-ROW(PaymentSchedule[[#Headers],[PMT NO]])),"")</f>
        <v>5</v>
      </c>
      <c r="C16" s="13">
        <f>IF(PaymentSchedule[[#This Row],[PMT NO]]&lt;&gt;"",EOMONTH(LoanStartDate,ROW(PaymentSchedule[[#This Row],[PMT NO]])-ROW(PaymentSchedule[[#Headers],[PMT NO]])-2)+DAY(LoanStartDate),"")</f>
        <v>44348</v>
      </c>
      <c r="D16" s="15">
        <f>IF(PaymentSchedule[[#This Row],[PMT NO]]&lt;&gt;"",IF(ROW()-ROW(PaymentSchedule[[#Headers],[BEGINNING BALANCE]])=1,LoanAmount,INDEX(PaymentSchedule[ENDING BALANCE],ROW()-ROW(PaymentSchedule[[#Headers],[BEGINNING BALANCE]])-1)),"")</f>
        <v>99250.511648965199</v>
      </c>
      <c r="E16" s="15">
        <f>IF(PaymentSchedule[[#This Row],[PMT NO]]&lt;&gt;"",ScheduledPayment,"")</f>
        <v>395.12089881773204</v>
      </c>
      <c r="F1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6" s="15">
        <f>IF(PaymentSchedule[[#This Row],[PMT NO]]&lt;&gt;"",PaymentSchedule[[#This Row],[TOTAL PAYMENT]]-PaymentSchedule[[#This Row],[INTEREST]],"")</f>
        <v>188.34899954905455</v>
      </c>
      <c r="I16" s="15">
        <f>IF(PaymentSchedule[[#This Row],[PMT NO]]&lt;&gt;"",PaymentSchedule[[#This Row],[BEGINNING BALANCE]]*(InterestRate/PaymentsPerYear),"")</f>
        <v>206.77189926867749</v>
      </c>
      <c r="J1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99062.162649416146</v>
      </c>
      <c r="K16" s="15">
        <f>IF(PaymentSchedule[[#This Row],[PMT NO]]&lt;&gt;"",SUM(INDEX(PaymentSchedule[INTEREST],1,1):PaymentSchedule[[#This Row],[INTEREST]]),"")</f>
        <v>1037.7671435047985</v>
      </c>
    </row>
    <row r="17" spans="2:11" x14ac:dyDescent="0.2">
      <c r="B17" s="11">
        <f>IF(LoanIsGood,IF(ROW()-ROW(PaymentSchedule[[#Headers],[PMT NO]])&gt;ScheduledNumberOfPayments,"",ROW()-ROW(PaymentSchedule[[#Headers],[PMT NO]])),"")</f>
        <v>6</v>
      </c>
      <c r="C17" s="13">
        <f>IF(PaymentSchedule[[#This Row],[PMT NO]]&lt;&gt;"",EOMONTH(LoanStartDate,ROW(PaymentSchedule[[#This Row],[PMT NO]])-ROW(PaymentSchedule[[#Headers],[PMT NO]])-2)+DAY(LoanStartDate),"")</f>
        <v>44378</v>
      </c>
      <c r="D17" s="15">
        <f>IF(PaymentSchedule[[#This Row],[PMT NO]]&lt;&gt;"",IF(ROW()-ROW(PaymentSchedule[[#Headers],[BEGINNING BALANCE]])=1,LoanAmount,INDEX(PaymentSchedule[ENDING BALANCE],ROW()-ROW(PaymentSchedule[[#Headers],[BEGINNING BALANCE]])-1)),"")</f>
        <v>99062.162649416146</v>
      </c>
      <c r="E17" s="15">
        <f>IF(PaymentSchedule[[#This Row],[PMT NO]]&lt;&gt;"",ScheduledPayment,"")</f>
        <v>395.12089881773204</v>
      </c>
      <c r="F1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7" s="15">
        <f>IF(PaymentSchedule[[#This Row],[PMT NO]]&lt;&gt;"",PaymentSchedule[[#This Row],[TOTAL PAYMENT]]-PaymentSchedule[[#This Row],[INTEREST]],"")</f>
        <v>188.74139329811507</v>
      </c>
      <c r="I17" s="15">
        <f>IF(PaymentSchedule[[#This Row],[PMT NO]]&lt;&gt;"",PaymentSchedule[[#This Row],[BEGINNING BALANCE]]*(InterestRate/PaymentsPerYear),"")</f>
        <v>206.37950551961697</v>
      </c>
      <c r="J1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98873.421256118032</v>
      </c>
      <c r="K17" s="15">
        <f>IF(PaymentSchedule[[#This Row],[PMT NO]]&lt;&gt;"",SUM(INDEX(PaymentSchedule[INTEREST],1,1):PaymentSchedule[[#This Row],[INTEREST]]),"")</f>
        <v>1244.1466490244154</v>
      </c>
    </row>
    <row r="18" spans="2:11" x14ac:dyDescent="0.2">
      <c r="B18" s="11">
        <f>IF(LoanIsGood,IF(ROW()-ROW(PaymentSchedule[[#Headers],[PMT NO]])&gt;ScheduledNumberOfPayments,"",ROW()-ROW(PaymentSchedule[[#Headers],[PMT NO]])),"")</f>
        <v>7</v>
      </c>
      <c r="C18" s="13">
        <f>IF(PaymentSchedule[[#This Row],[PMT NO]]&lt;&gt;"",EOMONTH(LoanStartDate,ROW(PaymentSchedule[[#This Row],[PMT NO]])-ROW(PaymentSchedule[[#Headers],[PMT NO]])-2)+DAY(LoanStartDate),"")</f>
        <v>44409</v>
      </c>
      <c r="D18" s="15">
        <f>IF(PaymentSchedule[[#This Row],[PMT NO]]&lt;&gt;"",IF(ROW()-ROW(PaymentSchedule[[#Headers],[BEGINNING BALANCE]])=1,LoanAmount,INDEX(PaymentSchedule[ENDING BALANCE],ROW()-ROW(PaymentSchedule[[#Headers],[BEGINNING BALANCE]])-1)),"")</f>
        <v>98873.421256118032</v>
      </c>
      <c r="E18" s="15">
        <f>IF(PaymentSchedule[[#This Row],[PMT NO]]&lt;&gt;"",ScheduledPayment,"")</f>
        <v>395.12089881773204</v>
      </c>
      <c r="F1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8" s="15">
        <f>IF(PaymentSchedule[[#This Row],[PMT NO]]&lt;&gt;"",PaymentSchedule[[#This Row],[TOTAL PAYMENT]]-PaymentSchedule[[#This Row],[INTEREST]],"")</f>
        <v>189.1346045341528</v>
      </c>
      <c r="I18" s="15">
        <f>IF(PaymentSchedule[[#This Row],[PMT NO]]&lt;&gt;"",PaymentSchedule[[#This Row],[BEGINNING BALANCE]]*(InterestRate/PaymentsPerYear),"")</f>
        <v>205.98629428357924</v>
      </c>
      <c r="J1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98684.286651583883</v>
      </c>
      <c r="K18" s="15">
        <f>IF(PaymentSchedule[[#This Row],[PMT NO]]&lt;&gt;"",SUM(INDEX(PaymentSchedule[INTEREST],1,1):PaymentSchedule[[#This Row],[INTEREST]]),"")</f>
        <v>1450.1329433079945</v>
      </c>
    </row>
    <row r="19" spans="2:11" x14ac:dyDescent="0.2">
      <c r="B19" s="11">
        <f>IF(LoanIsGood,IF(ROW()-ROW(PaymentSchedule[[#Headers],[PMT NO]])&gt;ScheduledNumberOfPayments,"",ROW()-ROW(PaymentSchedule[[#Headers],[PMT NO]])),"")</f>
        <v>8</v>
      </c>
      <c r="C19" s="13">
        <f>IF(PaymentSchedule[[#This Row],[PMT NO]]&lt;&gt;"",EOMONTH(LoanStartDate,ROW(PaymentSchedule[[#This Row],[PMT NO]])-ROW(PaymentSchedule[[#Headers],[PMT NO]])-2)+DAY(LoanStartDate),"")</f>
        <v>44440</v>
      </c>
      <c r="D19" s="15">
        <f>IF(PaymentSchedule[[#This Row],[PMT NO]]&lt;&gt;"",IF(ROW()-ROW(PaymentSchedule[[#Headers],[BEGINNING BALANCE]])=1,LoanAmount,INDEX(PaymentSchedule[ENDING BALANCE],ROW()-ROW(PaymentSchedule[[#Headers],[BEGINNING BALANCE]])-1)),"")</f>
        <v>98684.286651583883</v>
      </c>
      <c r="E19" s="15">
        <f>IF(PaymentSchedule[[#This Row],[PMT NO]]&lt;&gt;"",ScheduledPayment,"")</f>
        <v>395.12089881773204</v>
      </c>
      <c r="F1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9" s="15">
        <f>IF(PaymentSchedule[[#This Row],[PMT NO]]&lt;&gt;"",PaymentSchedule[[#This Row],[TOTAL PAYMENT]]-PaymentSchedule[[#This Row],[INTEREST]],"")</f>
        <v>189.52863496026563</v>
      </c>
      <c r="I19" s="15">
        <f>IF(PaymentSchedule[[#This Row],[PMT NO]]&lt;&gt;"",PaymentSchedule[[#This Row],[BEGINNING BALANCE]]*(InterestRate/PaymentsPerYear),"")</f>
        <v>205.59226385746641</v>
      </c>
      <c r="J1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98494.758016623615</v>
      </c>
      <c r="K19" s="15">
        <f>IF(PaymentSchedule[[#This Row],[PMT NO]]&lt;&gt;"",SUM(INDEX(PaymentSchedule[INTEREST],1,1):PaymentSchedule[[#This Row],[INTEREST]]),"")</f>
        <v>1655.7252071654609</v>
      </c>
    </row>
    <row r="20" spans="2:11" x14ac:dyDescent="0.2">
      <c r="B20" s="11">
        <f>IF(LoanIsGood,IF(ROW()-ROW(PaymentSchedule[[#Headers],[PMT NO]])&gt;ScheduledNumberOfPayments,"",ROW()-ROW(PaymentSchedule[[#Headers],[PMT NO]])),"")</f>
        <v>9</v>
      </c>
      <c r="C20" s="13">
        <f>IF(PaymentSchedule[[#This Row],[PMT NO]]&lt;&gt;"",EOMONTH(LoanStartDate,ROW(PaymentSchedule[[#This Row],[PMT NO]])-ROW(PaymentSchedule[[#Headers],[PMT NO]])-2)+DAY(LoanStartDate),"")</f>
        <v>44470</v>
      </c>
      <c r="D20" s="15">
        <f>IF(PaymentSchedule[[#This Row],[PMT NO]]&lt;&gt;"",IF(ROW()-ROW(PaymentSchedule[[#Headers],[BEGINNING BALANCE]])=1,LoanAmount,INDEX(PaymentSchedule[ENDING BALANCE],ROW()-ROW(PaymentSchedule[[#Headers],[BEGINNING BALANCE]])-1)),"")</f>
        <v>98494.758016623615</v>
      </c>
      <c r="E20" s="15">
        <f>IF(PaymentSchedule[[#This Row],[PMT NO]]&lt;&gt;"",ScheduledPayment,"")</f>
        <v>395.12089881773204</v>
      </c>
      <c r="F2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0" s="15">
        <f>IF(PaymentSchedule[[#This Row],[PMT NO]]&lt;&gt;"",PaymentSchedule[[#This Row],[TOTAL PAYMENT]]-PaymentSchedule[[#This Row],[INTEREST]],"")</f>
        <v>189.92348628309952</v>
      </c>
      <c r="I20" s="15">
        <f>IF(PaymentSchedule[[#This Row],[PMT NO]]&lt;&gt;"",PaymentSchedule[[#This Row],[BEGINNING BALANCE]]*(InterestRate/PaymentsPerYear),"")</f>
        <v>205.19741253463252</v>
      </c>
      <c r="J2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98304.834530340522</v>
      </c>
      <c r="K20" s="15">
        <f>IF(PaymentSchedule[[#This Row],[PMT NO]]&lt;&gt;"",SUM(INDEX(PaymentSchedule[INTEREST],1,1):PaymentSchedule[[#This Row],[INTEREST]]),"")</f>
        <v>1860.9226197000935</v>
      </c>
    </row>
    <row r="21" spans="2:11" x14ac:dyDescent="0.2">
      <c r="B21" s="11">
        <f>IF(LoanIsGood,IF(ROW()-ROW(PaymentSchedule[[#Headers],[PMT NO]])&gt;ScheduledNumberOfPayments,"",ROW()-ROW(PaymentSchedule[[#Headers],[PMT NO]])),"")</f>
        <v>10</v>
      </c>
      <c r="C21" s="13">
        <f>IF(PaymentSchedule[[#This Row],[PMT NO]]&lt;&gt;"",EOMONTH(LoanStartDate,ROW(PaymentSchedule[[#This Row],[PMT NO]])-ROW(PaymentSchedule[[#Headers],[PMT NO]])-2)+DAY(LoanStartDate),"")</f>
        <v>44501</v>
      </c>
      <c r="D21" s="15">
        <f>IF(PaymentSchedule[[#This Row],[PMT NO]]&lt;&gt;"",IF(ROW()-ROW(PaymentSchedule[[#Headers],[BEGINNING BALANCE]])=1,LoanAmount,INDEX(PaymentSchedule[ENDING BALANCE],ROW()-ROW(PaymentSchedule[[#Headers],[BEGINNING BALANCE]])-1)),"")</f>
        <v>98304.834530340522</v>
      </c>
      <c r="E21" s="15">
        <f>IF(PaymentSchedule[[#This Row],[PMT NO]]&lt;&gt;"",ScheduledPayment,"")</f>
        <v>395.12089881773204</v>
      </c>
      <c r="F2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1" s="15">
        <f>IF(PaymentSchedule[[#This Row],[PMT NO]]&lt;&gt;"",PaymentSchedule[[#This Row],[TOTAL PAYMENT]]-PaymentSchedule[[#This Row],[INTEREST]],"")</f>
        <v>190.31916021285596</v>
      </c>
      <c r="I21" s="15">
        <f>IF(PaymentSchedule[[#This Row],[PMT NO]]&lt;&gt;"",PaymentSchedule[[#This Row],[BEGINNING BALANCE]]*(InterestRate/PaymentsPerYear),"")</f>
        <v>204.80173860487608</v>
      </c>
      <c r="J2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98114.515370127672</v>
      </c>
      <c r="K21" s="15">
        <f>IF(PaymentSchedule[[#This Row],[PMT NO]]&lt;&gt;"",SUM(INDEX(PaymentSchedule[INTEREST],1,1):PaymentSchedule[[#This Row],[INTEREST]]),"")</f>
        <v>2065.7243583049694</v>
      </c>
    </row>
    <row r="22" spans="2:11" x14ac:dyDescent="0.2">
      <c r="B22" s="11">
        <f>IF(LoanIsGood,IF(ROW()-ROW(PaymentSchedule[[#Headers],[PMT NO]])&gt;ScheduledNumberOfPayments,"",ROW()-ROW(PaymentSchedule[[#Headers],[PMT NO]])),"")</f>
        <v>11</v>
      </c>
      <c r="C22" s="13">
        <f>IF(PaymentSchedule[[#This Row],[PMT NO]]&lt;&gt;"",EOMONTH(LoanStartDate,ROW(PaymentSchedule[[#This Row],[PMT NO]])-ROW(PaymentSchedule[[#Headers],[PMT NO]])-2)+DAY(LoanStartDate),"")</f>
        <v>44531</v>
      </c>
      <c r="D22" s="15">
        <f>IF(PaymentSchedule[[#This Row],[PMT NO]]&lt;&gt;"",IF(ROW()-ROW(PaymentSchedule[[#Headers],[BEGINNING BALANCE]])=1,LoanAmount,INDEX(PaymentSchedule[ENDING BALANCE],ROW()-ROW(PaymentSchedule[[#Headers],[BEGINNING BALANCE]])-1)),"")</f>
        <v>98114.515370127672</v>
      </c>
      <c r="E22" s="15">
        <f>IF(PaymentSchedule[[#This Row],[PMT NO]]&lt;&gt;"",ScheduledPayment,"")</f>
        <v>395.12089881773204</v>
      </c>
      <c r="F2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2" s="15">
        <f>IF(PaymentSchedule[[#This Row],[PMT NO]]&lt;&gt;"",PaymentSchedule[[#This Row],[TOTAL PAYMENT]]-PaymentSchedule[[#This Row],[INTEREST]],"")</f>
        <v>190.71565846329941</v>
      </c>
      <c r="I22" s="15">
        <f>IF(PaymentSchedule[[#This Row],[PMT NO]]&lt;&gt;"",PaymentSchedule[[#This Row],[BEGINNING BALANCE]]*(InterestRate/PaymentsPerYear),"")</f>
        <v>204.40524035443264</v>
      </c>
      <c r="J2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97923.799711664367</v>
      </c>
      <c r="K22" s="15">
        <f>IF(PaymentSchedule[[#This Row],[PMT NO]]&lt;&gt;"",SUM(INDEX(PaymentSchedule[INTEREST],1,1):PaymentSchedule[[#This Row],[INTEREST]]),"")</f>
        <v>2270.1295986594023</v>
      </c>
    </row>
    <row r="23" spans="2:11" x14ac:dyDescent="0.2">
      <c r="B23" s="11">
        <f>IF(LoanIsGood,IF(ROW()-ROW(PaymentSchedule[[#Headers],[PMT NO]])&gt;ScheduledNumberOfPayments,"",ROW()-ROW(PaymentSchedule[[#Headers],[PMT NO]])),"")</f>
        <v>12</v>
      </c>
      <c r="C23" s="13">
        <f>IF(PaymentSchedule[[#This Row],[PMT NO]]&lt;&gt;"",EOMONTH(LoanStartDate,ROW(PaymentSchedule[[#This Row],[PMT NO]])-ROW(PaymentSchedule[[#Headers],[PMT NO]])-2)+DAY(LoanStartDate),"")</f>
        <v>44562</v>
      </c>
      <c r="D23" s="15">
        <f>IF(PaymentSchedule[[#This Row],[PMT NO]]&lt;&gt;"",IF(ROW()-ROW(PaymentSchedule[[#Headers],[BEGINNING BALANCE]])=1,LoanAmount,INDEX(PaymentSchedule[ENDING BALANCE],ROW()-ROW(PaymentSchedule[[#Headers],[BEGINNING BALANCE]])-1)),"")</f>
        <v>97923.799711664367</v>
      </c>
      <c r="E23" s="15">
        <f>IF(PaymentSchedule[[#This Row],[PMT NO]]&lt;&gt;"",ScheduledPayment,"")</f>
        <v>395.12089881773204</v>
      </c>
      <c r="F2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3" s="15">
        <f>IF(PaymentSchedule[[#This Row],[PMT NO]]&lt;&gt;"",PaymentSchedule[[#This Row],[TOTAL PAYMENT]]-PaymentSchedule[[#This Row],[INTEREST]],"")</f>
        <v>191.1129827517646</v>
      </c>
      <c r="I23" s="15">
        <f>IF(PaymentSchedule[[#This Row],[PMT NO]]&lt;&gt;"",PaymentSchedule[[#This Row],[BEGINNING BALANCE]]*(InterestRate/PaymentsPerYear),"")</f>
        <v>204.00791606596744</v>
      </c>
      <c r="J2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97732.686728912609</v>
      </c>
      <c r="K23" s="15">
        <f>IF(PaymentSchedule[[#This Row],[PMT NO]]&lt;&gt;"",SUM(INDEX(PaymentSchedule[INTEREST],1,1):PaymentSchedule[[#This Row],[INTEREST]]),"")</f>
        <v>2474.1375147253698</v>
      </c>
    </row>
    <row r="24" spans="2:11" x14ac:dyDescent="0.2">
      <c r="B24" s="11">
        <f>IF(LoanIsGood,IF(ROW()-ROW(PaymentSchedule[[#Headers],[PMT NO]])&gt;ScheduledNumberOfPayments,"",ROW()-ROW(PaymentSchedule[[#Headers],[PMT NO]])),"")</f>
        <v>13</v>
      </c>
      <c r="C24" s="13">
        <f>IF(PaymentSchedule[[#This Row],[PMT NO]]&lt;&gt;"",EOMONTH(LoanStartDate,ROW(PaymentSchedule[[#This Row],[PMT NO]])-ROW(PaymentSchedule[[#Headers],[PMT NO]])-2)+DAY(LoanStartDate),"")</f>
        <v>44593</v>
      </c>
      <c r="D24" s="15">
        <f>IF(PaymentSchedule[[#This Row],[PMT NO]]&lt;&gt;"",IF(ROW()-ROW(PaymentSchedule[[#Headers],[BEGINNING BALANCE]])=1,LoanAmount,INDEX(PaymentSchedule[ENDING BALANCE],ROW()-ROW(PaymentSchedule[[#Headers],[BEGINNING BALANCE]])-1)),"")</f>
        <v>97732.686728912609</v>
      </c>
      <c r="E24" s="15">
        <f>IF(PaymentSchedule[[#This Row],[PMT NO]]&lt;&gt;"",ScheduledPayment,"")</f>
        <v>395.12089881773204</v>
      </c>
      <c r="F2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4" s="15">
        <f>IF(PaymentSchedule[[#This Row],[PMT NO]]&lt;&gt;"",PaymentSchedule[[#This Row],[TOTAL PAYMENT]]-PaymentSchedule[[#This Row],[INTEREST]],"")</f>
        <v>191.5111347991641</v>
      </c>
      <c r="I24" s="15">
        <f>IF(PaymentSchedule[[#This Row],[PMT NO]]&lt;&gt;"",PaymentSchedule[[#This Row],[BEGINNING BALANCE]]*(InterestRate/PaymentsPerYear),"")</f>
        <v>203.60976401856794</v>
      </c>
      <c r="J2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97541.175594113447</v>
      </c>
      <c r="K24" s="15">
        <f>IF(PaymentSchedule[[#This Row],[PMT NO]]&lt;&gt;"",SUM(INDEX(PaymentSchedule[INTEREST],1,1):PaymentSchedule[[#This Row],[INTEREST]]),"")</f>
        <v>2677.7472787439378</v>
      </c>
    </row>
    <row r="25" spans="2:11" x14ac:dyDescent="0.2">
      <c r="B25" s="11">
        <f>IF(LoanIsGood,IF(ROW()-ROW(PaymentSchedule[[#Headers],[PMT NO]])&gt;ScheduledNumberOfPayments,"",ROW()-ROW(PaymentSchedule[[#Headers],[PMT NO]])),"")</f>
        <v>14</v>
      </c>
      <c r="C25" s="13">
        <f>IF(PaymentSchedule[[#This Row],[PMT NO]]&lt;&gt;"",EOMONTH(LoanStartDate,ROW(PaymentSchedule[[#This Row],[PMT NO]])-ROW(PaymentSchedule[[#Headers],[PMT NO]])-2)+DAY(LoanStartDate),"")</f>
        <v>44621</v>
      </c>
      <c r="D25" s="15">
        <f>IF(PaymentSchedule[[#This Row],[PMT NO]]&lt;&gt;"",IF(ROW()-ROW(PaymentSchedule[[#Headers],[BEGINNING BALANCE]])=1,LoanAmount,INDEX(PaymentSchedule[ENDING BALANCE],ROW()-ROW(PaymentSchedule[[#Headers],[BEGINNING BALANCE]])-1)),"")</f>
        <v>97541.175594113447</v>
      </c>
      <c r="E25" s="15">
        <f>IF(PaymentSchedule[[#This Row],[PMT NO]]&lt;&gt;"",ScheduledPayment,"")</f>
        <v>395.12089881773204</v>
      </c>
      <c r="F2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5" s="15">
        <f>IF(PaymentSchedule[[#This Row],[PMT NO]]&lt;&gt;"",PaymentSchedule[[#This Row],[TOTAL PAYMENT]]-PaymentSchedule[[#This Row],[INTEREST]],"")</f>
        <v>191.9101163299957</v>
      </c>
      <c r="I25" s="15">
        <f>IF(PaymentSchedule[[#This Row],[PMT NO]]&lt;&gt;"",PaymentSchedule[[#This Row],[BEGINNING BALANCE]]*(InterestRate/PaymentsPerYear),"")</f>
        <v>203.21078248773634</v>
      </c>
      <c r="J2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97349.265477783454</v>
      </c>
      <c r="K25" s="15">
        <f>IF(PaymentSchedule[[#This Row],[PMT NO]]&lt;&gt;"",SUM(INDEX(PaymentSchedule[INTEREST],1,1):PaymentSchedule[[#This Row],[INTEREST]]),"")</f>
        <v>2880.958061231674</v>
      </c>
    </row>
    <row r="26" spans="2:11" x14ac:dyDescent="0.2">
      <c r="B26" s="11">
        <f>IF(LoanIsGood,IF(ROW()-ROW(PaymentSchedule[[#Headers],[PMT NO]])&gt;ScheduledNumberOfPayments,"",ROW()-ROW(PaymentSchedule[[#Headers],[PMT NO]])),"")</f>
        <v>15</v>
      </c>
      <c r="C26" s="13">
        <f>IF(PaymentSchedule[[#This Row],[PMT NO]]&lt;&gt;"",EOMONTH(LoanStartDate,ROW(PaymentSchedule[[#This Row],[PMT NO]])-ROW(PaymentSchedule[[#Headers],[PMT NO]])-2)+DAY(LoanStartDate),"")</f>
        <v>44652</v>
      </c>
      <c r="D26" s="15">
        <f>IF(PaymentSchedule[[#This Row],[PMT NO]]&lt;&gt;"",IF(ROW()-ROW(PaymentSchedule[[#Headers],[BEGINNING BALANCE]])=1,LoanAmount,INDEX(PaymentSchedule[ENDING BALANCE],ROW()-ROW(PaymentSchedule[[#Headers],[BEGINNING BALANCE]])-1)),"")</f>
        <v>97349.265477783454</v>
      </c>
      <c r="E26" s="15">
        <f>IF(PaymentSchedule[[#This Row],[PMT NO]]&lt;&gt;"",ScheduledPayment,"")</f>
        <v>395.12089881773204</v>
      </c>
      <c r="F2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6" s="15">
        <f>IF(PaymentSchedule[[#This Row],[PMT NO]]&lt;&gt;"",PaymentSchedule[[#This Row],[TOTAL PAYMENT]]-PaymentSchedule[[#This Row],[INTEREST]],"")</f>
        <v>192.30992907234986</v>
      </c>
      <c r="I26" s="15">
        <f>IF(PaymentSchedule[[#This Row],[PMT NO]]&lt;&gt;"",PaymentSchedule[[#This Row],[BEGINNING BALANCE]]*(InterestRate/PaymentsPerYear),"")</f>
        <v>202.81096974538218</v>
      </c>
      <c r="J2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97156.955548711107</v>
      </c>
      <c r="K26" s="15">
        <f>IF(PaymentSchedule[[#This Row],[PMT NO]]&lt;&gt;"",SUM(INDEX(PaymentSchedule[INTEREST],1,1):PaymentSchedule[[#This Row],[INTEREST]]),"")</f>
        <v>3083.769030977056</v>
      </c>
    </row>
    <row r="27" spans="2:11" x14ac:dyDescent="0.2">
      <c r="B27" s="11">
        <f>IF(LoanIsGood,IF(ROW()-ROW(PaymentSchedule[[#Headers],[PMT NO]])&gt;ScheduledNumberOfPayments,"",ROW()-ROW(PaymentSchedule[[#Headers],[PMT NO]])),"")</f>
        <v>16</v>
      </c>
      <c r="C27" s="13">
        <f>IF(PaymentSchedule[[#This Row],[PMT NO]]&lt;&gt;"",EOMONTH(LoanStartDate,ROW(PaymentSchedule[[#This Row],[PMT NO]])-ROW(PaymentSchedule[[#Headers],[PMT NO]])-2)+DAY(LoanStartDate),"")</f>
        <v>44682</v>
      </c>
      <c r="D27" s="15">
        <f>IF(PaymentSchedule[[#This Row],[PMT NO]]&lt;&gt;"",IF(ROW()-ROW(PaymentSchedule[[#Headers],[BEGINNING BALANCE]])=1,LoanAmount,INDEX(PaymentSchedule[ENDING BALANCE],ROW()-ROW(PaymentSchedule[[#Headers],[BEGINNING BALANCE]])-1)),"")</f>
        <v>97156.955548711107</v>
      </c>
      <c r="E27" s="15">
        <f>IF(PaymentSchedule[[#This Row],[PMT NO]]&lt;&gt;"",ScheduledPayment,"")</f>
        <v>395.12089881773204</v>
      </c>
      <c r="F2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7" s="15">
        <f>IF(PaymentSchedule[[#This Row],[PMT NO]]&lt;&gt;"",PaymentSchedule[[#This Row],[TOTAL PAYMENT]]-PaymentSchedule[[#This Row],[INTEREST]],"")</f>
        <v>192.71057475791724</v>
      </c>
      <c r="I27" s="15">
        <f>IF(PaymentSchedule[[#This Row],[PMT NO]]&lt;&gt;"",PaymentSchedule[[#This Row],[BEGINNING BALANCE]]*(InterestRate/PaymentsPerYear),"")</f>
        <v>202.4103240598148</v>
      </c>
      <c r="J2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96964.244973953188</v>
      </c>
      <c r="K27" s="15">
        <f>IF(PaymentSchedule[[#This Row],[PMT NO]]&lt;&gt;"",SUM(INDEX(PaymentSchedule[INTEREST],1,1):PaymentSchedule[[#This Row],[INTEREST]]),"")</f>
        <v>3286.1793550368707</v>
      </c>
    </row>
    <row r="28" spans="2:11" x14ac:dyDescent="0.2">
      <c r="B28" s="11">
        <f>IF(LoanIsGood,IF(ROW()-ROW(PaymentSchedule[[#Headers],[PMT NO]])&gt;ScheduledNumberOfPayments,"",ROW()-ROW(PaymentSchedule[[#Headers],[PMT NO]])),"")</f>
        <v>17</v>
      </c>
      <c r="C28" s="13">
        <f>IF(PaymentSchedule[[#This Row],[PMT NO]]&lt;&gt;"",EOMONTH(LoanStartDate,ROW(PaymentSchedule[[#This Row],[PMT NO]])-ROW(PaymentSchedule[[#Headers],[PMT NO]])-2)+DAY(LoanStartDate),"")</f>
        <v>44713</v>
      </c>
      <c r="D28" s="15">
        <f>IF(PaymentSchedule[[#This Row],[PMT NO]]&lt;&gt;"",IF(ROW()-ROW(PaymentSchedule[[#Headers],[BEGINNING BALANCE]])=1,LoanAmount,INDEX(PaymentSchedule[ENDING BALANCE],ROW()-ROW(PaymentSchedule[[#Headers],[BEGINNING BALANCE]])-1)),"")</f>
        <v>96964.244973953188</v>
      </c>
      <c r="E28" s="15">
        <f>IF(PaymentSchedule[[#This Row],[PMT NO]]&lt;&gt;"",ScheduledPayment,"")</f>
        <v>395.12089881773204</v>
      </c>
      <c r="F2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8" s="15">
        <f>IF(PaymentSchedule[[#This Row],[PMT NO]]&lt;&gt;"",PaymentSchedule[[#This Row],[TOTAL PAYMENT]]-PaymentSchedule[[#This Row],[INTEREST]],"")</f>
        <v>193.11205512199624</v>
      </c>
      <c r="I28" s="15">
        <f>IF(PaymentSchedule[[#This Row],[PMT NO]]&lt;&gt;"",PaymentSchedule[[#This Row],[BEGINNING BALANCE]]*(InterestRate/PaymentsPerYear),"")</f>
        <v>202.00884369573581</v>
      </c>
      <c r="J2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96771.132918831194</v>
      </c>
      <c r="K28" s="15">
        <f>IF(PaymentSchedule[[#This Row],[PMT NO]]&lt;&gt;"",SUM(INDEX(PaymentSchedule[INTEREST],1,1):PaymentSchedule[[#This Row],[INTEREST]]),"")</f>
        <v>3488.1881987326065</v>
      </c>
    </row>
    <row r="29" spans="2:11" x14ac:dyDescent="0.2">
      <c r="B29" s="11">
        <f>IF(LoanIsGood,IF(ROW()-ROW(PaymentSchedule[[#Headers],[PMT NO]])&gt;ScheduledNumberOfPayments,"",ROW()-ROW(PaymentSchedule[[#Headers],[PMT NO]])),"")</f>
        <v>18</v>
      </c>
      <c r="C29" s="13">
        <f>IF(PaymentSchedule[[#This Row],[PMT NO]]&lt;&gt;"",EOMONTH(LoanStartDate,ROW(PaymentSchedule[[#This Row],[PMT NO]])-ROW(PaymentSchedule[[#Headers],[PMT NO]])-2)+DAY(LoanStartDate),"")</f>
        <v>44743</v>
      </c>
      <c r="D29" s="15">
        <f>IF(PaymentSchedule[[#This Row],[PMT NO]]&lt;&gt;"",IF(ROW()-ROW(PaymentSchedule[[#Headers],[BEGINNING BALANCE]])=1,LoanAmount,INDEX(PaymentSchedule[ENDING BALANCE],ROW()-ROW(PaymentSchedule[[#Headers],[BEGINNING BALANCE]])-1)),"")</f>
        <v>96771.132918831194</v>
      </c>
      <c r="E29" s="15">
        <f>IF(PaymentSchedule[[#This Row],[PMT NO]]&lt;&gt;"",ScheduledPayment,"")</f>
        <v>395.12089881773204</v>
      </c>
      <c r="F2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9" s="15">
        <f>IF(PaymentSchedule[[#This Row],[PMT NO]]&lt;&gt;"",PaymentSchedule[[#This Row],[TOTAL PAYMENT]]-PaymentSchedule[[#This Row],[INTEREST]],"")</f>
        <v>193.51437190350038</v>
      </c>
      <c r="I29" s="15">
        <f>IF(PaymentSchedule[[#This Row],[PMT NO]]&lt;&gt;"",PaymentSchedule[[#This Row],[BEGINNING BALANCE]]*(InterestRate/PaymentsPerYear),"")</f>
        <v>201.60652691423167</v>
      </c>
      <c r="J2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96577.618546927697</v>
      </c>
      <c r="K29" s="15">
        <f>IF(PaymentSchedule[[#This Row],[PMT NO]]&lt;&gt;"",SUM(INDEX(PaymentSchedule[INTEREST],1,1):PaymentSchedule[[#This Row],[INTEREST]]),"")</f>
        <v>3689.7947256468383</v>
      </c>
    </row>
    <row r="30" spans="2:11" x14ac:dyDescent="0.2">
      <c r="B30" s="11">
        <f>IF(LoanIsGood,IF(ROW()-ROW(PaymentSchedule[[#Headers],[PMT NO]])&gt;ScheduledNumberOfPayments,"",ROW()-ROW(PaymentSchedule[[#Headers],[PMT NO]])),"")</f>
        <v>19</v>
      </c>
      <c r="C30" s="13">
        <f>IF(PaymentSchedule[[#This Row],[PMT NO]]&lt;&gt;"",EOMONTH(LoanStartDate,ROW(PaymentSchedule[[#This Row],[PMT NO]])-ROW(PaymentSchedule[[#Headers],[PMT NO]])-2)+DAY(LoanStartDate),"")</f>
        <v>44774</v>
      </c>
      <c r="D30" s="15">
        <f>IF(PaymentSchedule[[#This Row],[PMT NO]]&lt;&gt;"",IF(ROW()-ROW(PaymentSchedule[[#Headers],[BEGINNING BALANCE]])=1,LoanAmount,INDEX(PaymentSchedule[ENDING BALANCE],ROW()-ROW(PaymentSchedule[[#Headers],[BEGINNING BALANCE]])-1)),"")</f>
        <v>96577.618546927697</v>
      </c>
      <c r="E30" s="15">
        <f>IF(PaymentSchedule[[#This Row],[PMT NO]]&lt;&gt;"",ScheduledPayment,"")</f>
        <v>395.12089881773204</v>
      </c>
      <c r="F3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0" s="15">
        <f>IF(PaymentSchedule[[#This Row],[PMT NO]]&lt;&gt;"",PaymentSchedule[[#This Row],[TOTAL PAYMENT]]-PaymentSchedule[[#This Row],[INTEREST]],"")</f>
        <v>193.91752684496601</v>
      </c>
      <c r="I30" s="15">
        <f>IF(PaymentSchedule[[#This Row],[PMT NO]]&lt;&gt;"",PaymentSchedule[[#This Row],[BEGINNING BALANCE]]*(InterestRate/PaymentsPerYear),"")</f>
        <v>201.20337197276604</v>
      </c>
      <c r="J3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96383.701020082735</v>
      </c>
      <c r="K30" s="15">
        <f>IF(PaymentSchedule[[#This Row],[PMT NO]]&lt;&gt;"",SUM(INDEX(PaymentSchedule[INTEREST],1,1):PaymentSchedule[[#This Row],[INTEREST]]),"")</f>
        <v>3890.9980976196043</v>
      </c>
    </row>
    <row r="31" spans="2:11" x14ac:dyDescent="0.2">
      <c r="B31" s="11">
        <f>IF(LoanIsGood,IF(ROW()-ROW(PaymentSchedule[[#Headers],[PMT NO]])&gt;ScheduledNumberOfPayments,"",ROW()-ROW(PaymentSchedule[[#Headers],[PMT NO]])),"")</f>
        <v>20</v>
      </c>
      <c r="C31" s="13">
        <f>IF(PaymentSchedule[[#This Row],[PMT NO]]&lt;&gt;"",EOMONTH(LoanStartDate,ROW(PaymentSchedule[[#This Row],[PMT NO]])-ROW(PaymentSchedule[[#Headers],[PMT NO]])-2)+DAY(LoanStartDate),"")</f>
        <v>44805</v>
      </c>
      <c r="D31" s="15">
        <f>IF(PaymentSchedule[[#This Row],[PMT NO]]&lt;&gt;"",IF(ROW()-ROW(PaymentSchedule[[#Headers],[BEGINNING BALANCE]])=1,LoanAmount,INDEX(PaymentSchedule[ENDING BALANCE],ROW()-ROW(PaymentSchedule[[#Headers],[BEGINNING BALANCE]])-1)),"")</f>
        <v>96383.701020082735</v>
      </c>
      <c r="E31" s="15">
        <f>IF(PaymentSchedule[[#This Row],[PMT NO]]&lt;&gt;"",ScheduledPayment,"")</f>
        <v>395.12089881773204</v>
      </c>
      <c r="F3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1" s="15">
        <f>IF(PaymentSchedule[[#This Row],[PMT NO]]&lt;&gt;"",PaymentSchedule[[#This Row],[TOTAL PAYMENT]]-PaymentSchedule[[#This Row],[INTEREST]],"")</f>
        <v>194.32152169255968</v>
      </c>
      <c r="I31" s="15">
        <f>IF(PaymentSchedule[[#This Row],[PMT NO]]&lt;&gt;"",PaymentSchedule[[#This Row],[BEGINNING BALANCE]]*(InterestRate/PaymentsPerYear),"")</f>
        <v>200.79937712517236</v>
      </c>
      <c r="J3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96189.379498390175</v>
      </c>
      <c r="K31" s="15">
        <f>IF(PaymentSchedule[[#This Row],[PMT NO]]&lt;&gt;"",SUM(INDEX(PaymentSchedule[INTEREST],1,1):PaymentSchedule[[#This Row],[INTEREST]]),"")</f>
        <v>4091.7974747447765</v>
      </c>
    </row>
    <row r="32" spans="2:11" x14ac:dyDescent="0.2">
      <c r="B32" s="11">
        <f>IF(LoanIsGood,IF(ROW()-ROW(PaymentSchedule[[#Headers],[PMT NO]])&gt;ScheduledNumberOfPayments,"",ROW()-ROW(PaymentSchedule[[#Headers],[PMT NO]])),"")</f>
        <v>21</v>
      </c>
      <c r="C32" s="13">
        <f>IF(PaymentSchedule[[#This Row],[PMT NO]]&lt;&gt;"",EOMONTH(LoanStartDate,ROW(PaymentSchedule[[#This Row],[PMT NO]])-ROW(PaymentSchedule[[#Headers],[PMT NO]])-2)+DAY(LoanStartDate),"")</f>
        <v>44835</v>
      </c>
      <c r="D32" s="15">
        <f>IF(PaymentSchedule[[#This Row],[PMT NO]]&lt;&gt;"",IF(ROW()-ROW(PaymentSchedule[[#Headers],[BEGINNING BALANCE]])=1,LoanAmount,INDEX(PaymentSchedule[ENDING BALANCE],ROW()-ROW(PaymentSchedule[[#Headers],[BEGINNING BALANCE]])-1)),"")</f>
        <v>96189.379498390175</v>
      </c>
      <c r="E32" s="15">
        <f>IF(PaymentSchedule[[#This Row],[PMT NO]]&lt;&gt;"",ScheduledPayment,"")</f>
        <v>395.12089881773204</v>
      </c>
      <c r="F3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2" s="15">
        <f>IF(PaymentSchedule[[#This Row],[PMT NO]]&lt;&gt;"",PaymentSchedule[[#This Row],[TOTAL PAYMENT]]-PaymentSchedule[[#This Row],[INTEREST]],"")</f>
        <v>194.72635819608584</v>
      </c>
      <c r="I32" s="15">
        <f>IF(PaymentSchedule[[#This Row],[PMT NO]]&lt;&gt;"",PaymentSchedule[[#This Row],[BEGINNING BALANCE]]*(InterestRate/PaymentsPerYear),"")</f>
        <v>200.3945406216462</v>
      </c>
      <c r="J3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95994.653140194088</v>
      </c>
      <c r="K32" s="15">
        <f>IF(PaymentSchedule[[#This Row],[PMT NO]]&lt;&gt;"",SUM(INDEX(PaymentSchedule[INTEREST],1,1):PaymentSchedule[[#This Row],[INTEREST]]),"")</f>
        <v>4292.1920153664223</v>
      </c>
    </row>
    <row r="33" spans="2:11" x14ac:dyDescent="0.2">
      <c r="B33" s="11">
        <f>IF(LoanIsGood,IF(ROW()-ROW(PaymentSchedule[[#Headers],[PMT NO]])&gt;ScheduledNumberOfPayments,"",ROW()-ROW(PaymentSchedule[[#Headers],[PMT NO]])),"")</f>
        <v>22</v>
      </c>
      <c r="C33" s="13">
        <f>IF(PaymentSchedule[[#This Row],[PMT NO]]&lt;&gt;"",EOMONTH(LoanStartDate,ROW(PaymentSchedule[[#This Row],[PMT NO]])-ROW(PaymentSchedule[[#Headers],[PMT NO]])-2)+DAY(LoanStartDate),"")</f>
        <v>44866</v>
      </c>
      <c r="D33" s="15">
        <f>IF(PaymentSchedule[[#This Row],[PMT NO]]&lt;&gt;"",IF(ROW()-ROW(PaymentSchedule[[#Headers],[BEGINNING BALANCE]])=1,LoanAmount,INDEX(PaymentSchedule[ENDING BALANCE],ROW()-ROW(PaymentSchedule[[#Headers],[BEGINNING BALANCE]])-1)),"")</f>
        <v>95994.653140194088</v>
      </c>
      <c r="E33" s="15">
        <f>IF(PaymentSchedule[[#This Row],[PMT NO]]&lt;&gt;"",ScheduledPayment,"")</f>
        <v>395.12089881773204</v>
      </c>
      <c r="F3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3" s="15">
        <f>IF(PaymentSchedule[[#This Row],[PMT NO]]&lt;&gt;"",PaymentSchedule[[#This Row],[TOTAL PAYMENT]]-PaymentSchedule[[#This Row],[INTEREST]],"")</f>
        <v>195.13203810899435</v>
      </c>
      <c r="I33" s="15">
        <f>IF(PaymentSchedule[[#This Row],[PMT NO]]&lt;&gt;"",PaymentSchedule[[#This Row],[BEGINNING BALANCE]]*(InterestRate/PaymentsPerYear),"")</f>
        <v>199.98886070873769</v>
      </c>
      <c r="J3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95799.521102085098</v>
      </c>
      <c r="K33" s="15">
        <f>IF(PaymentSchedule[[#This Row],[PMT NO]]&lt;&gt;"",SUM(INDEX(PaymentSchedule[INTEREST],1,1):PaymentSchedule[[#This Row],[INTEREST]]),"")</f>
        <v>4492.1808760751601</v>
      </c>
    </row>
    <row r="34" spans="2:11" x14ac:dyDescent="0.2">
      <c r="B34" s="11">
        <f>IF(LoanIsGood,IF(ROW()-ROW(PaymentSchedule[[#Headers],[PMT NO]])&gt;ScheduledNumberOfPayments,"",ROW()-ROW(PaymentSchedule[[#Headers],[PMT NO]])),"")</f>
        <v>23</v>
      </c>
      <c r="C34" s="13">
        <f>IF(PaymentSchedule[[#This Row],[PMT NO]]&lt;&gt;"",EOMONTH(LoanStartDate,ROW(PaymentSchedule[[#This Row],[PMT NO]])-ROW(PaymentSchedule[[#Headers],[PMT NO]])-2)+DAY(LoanStartDate),"")</f>
        <v>44896</v>
      </c>
      <c r="D34" s="15">
        <f>IF(PaymentSchedule[[#This Row],[PMT NO]]&lt;&gt;"",IF(ROW()-ROW(PaymentSchedule[[#Headers],[BEGINNING BALANCE]])=1,LoanAmount,INDEX(PaymentSchedule[ENDING BALANCE],ROW()-ROW(PaymentSchedule[[#Headers],[BEGINNING BALANCE]])-1)),"")</f>
        <v>95799.521102085098</v>
      </c>
      <c r="E34" s="15">
        <f>IF(PaymentSchedule[[#This Row],[PMT NO]]&lt;&gt;"",ScheduledPayment,"")</f>
        <v>395.12089881773204</v>
      </c>
      <c r="F3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4" s="15">
        <f>IF(PaymentSchedule[[#This Row],[PMT NO]]&lt;&gt;"",PaymentSchedule[[#This Row],[TOTAL PAYMENT]]-PaymentSchedule[[#This Row],[INTEREST]],"")</f>
        <v>195.53856318838808</v>
      </c>
      <c r="I34" s="15">
        <f>IF(PaymentSchedule[[#This Row],[PMT NO]]&lt;&gt;"",PaymentSchedule[[#This Row],[BEGINNING BALANCE]]*(InterestRate/PaymentsPerYear),"")</f>
        <v>199.58233562934396</v>
      </c>
      <c r="J3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95603.982538896715</v>
      </c>
      <c r="K34" s="15">
        <f>IF(PaymentSchedule[[#This Row],[PMT NO]]&lt;&gt;"",SUM(INDEX(PaymentSchedule[INTEREST],1,1):PaymentSchedule[[#This Row],[INTEREST]]),"")</f>
        <v>4691.7632117045041</v>
      </c>
    </row>
    <row r="35" spans="2:11" x14ac:dyDescent="0.2">
      <c r="B35" s="11">
        <f>IF(LoanIsGood,IF(ROW()-ROW(PaymentSchedule[[#Headers],[PMT NO]])&gt;ScheduledNumberOfPayments,"",ROW()-ROW(PaymentSchedule[[#Headers],[PMT NO]])),"")</f>
        <v>24</v>
      </c>
      <c r="C35" s="13">
        <f>IF(PaymentSchedule[[#This Row],[PMT NO]]&lt;&gt;"",EOMONTH(LoanStartDate,ROW(PaymentSchedule[[#This Row],[PMT NO]])-ROW(PaymentSchedule[[#Headers],[PMT NO]])-2)+DAY(LoanStartDate),"")</f>
        <v>44927</v>
      </c>
      <c r="D35" s="15">
        <f>IF(PaymentSchedule[[#This Row],[PMT NO]]&lt;&gt;"",IF(ROW()-ROW(PaymentSchedule[[#Headers],[BEGINNING BALANCE]])=1,LoanAmount,INDEX(PaymentSchedule[ENDING BALANCE],ROW()-ROW(PaymentSchedule[[#Headers],[BEGINNING BALANCE]])-1)),"")</f>
        <v>95603.982538896715</v>
      </c>
      <c r="E35" s="15">
        <f>IF(PaymentSchedule[[#This Row],[PMT NO]]&lt;&gt;"",ScheduledPayment,"")</f>
        <v>395.12089881773204</v>
      </c>
      <c r="F3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5" s="15">
        <f>IF(PaymentSchedule[[#This Row],[PMT NO]]&lt;&gt;"",PaymentSchedule[[#This Row],[TOTAL PAYMENT]]-PaymentSchedule[[#This Row],[INTEREST]],"")</f>
        <v>195.94593519503056</v>
      </c>
      <c r="I35" s="15">
        <f>IF(PaymentSchedule[[#This Row],[PMT NO]]&lt;&gt;"",PaymentSchedule[[#This Row],[BEGINNING BALANCE]]*(InterestRate/PaymentsPerYear),"")</f>
        <v>199.17496362270148</v>
      </c>
      <c r="J3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95408.036603701679</v>
      </c>
      <c r="K35" s="15">
        <f>IF(PaymentSchedule[[#This Row],[PMT NO]]&lt;&gt;"",SUM(INDEX(PaymentSchedule[INTEREST],1,1):PaymentSchedule[[#This Row],[INTEREST]]),"")</f>
        <v>4890.9381753272055</v>
      </c>
    </row>
    <row r="36" spans="2:11" x14ac:dyDescent="0.2">
      <c r="B36" s="11">
        <f>IF(LoanIsGood,IF(ROW()-ROW(PaymentSchedule[[#Headers],[PMT NO]])&gt;ScheduledNumberOfPayments,"",ROW()-ROW(PaymentSchedule[[#Headers],[PMT NO]])),"")</f>
        <v>25</v>
      </c>
      <c r="C36" s="13">
        <f>IF(PaymentSchedule[[#This Row],[PMT NO]]&lt;&gt;"",EOMONTH(LoanStartDate,ROW(PaymentSchedule[[#This Row],[PMT NO]])-ROW(PaymentSchedule[[#Headers],[PMT NO]])-2)+DAY(LoanStartDate),"")</f>
        <v>44958</v>
      </c>
      <c r="D36" s="15">
        <f>IF(PaymentSchedule[[#This Row],[PMT NO]]&lt;&gt;"",IF(ROW()-ROW(PaymentSchedule[[#Headers],[BEGINNING BALANCE]])=1,LoanAmount,INDEX(PaymentSchedule[ENDING BALANCE],ROW()-ROW(PaymentSchedule[[#Headers],[BEGINNING BALANCE]])-1)),"")</f>
        <v>95408.036603701679</v>
      </c>
      <c r="E36" s="15">
        <f>IF(PaymentSchedule[[#This Row],[PMT NO]]&lt;&gt;"",ScheduledPayment,"")</f>
        <v>395.12089881773204</v>
      </c>
      <c r="F3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6" s="15">
        <f>IF(PaymentSchedule[[#This Row],[PMT NO]]&lt;&gt;"",PaymentSchedule[[#This Row],[TOTAL PAYMENT]]-PaymentSchedule[[#This Row],[INTEREST]],"")</f>
        <v>196.35415589335355</v>
      </c>
      <c r="I36" s="15">
        <f>IF(PaymentSchedule[[#This Row],[PMT NO]]&lt;&gt;"",PaymentSchedule[[#This Row],[BEGINNING BALANCE]]*(InterestRate/PaymentsPerYear),"")</f>
        <v>198.76674292437849</v>
      </c>
      <c r="J3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95211.682447808329</v>
      </c>
      <c r="K36" s="15">
        <f>IF(PaymentSchedule[[#This Row],[PMT NO]]&lt;&gt;"",SUM(INDEX(PaymentSchedule[INTEREST],1,1):PaymentSchedule[[#This Row],[INTEREST]]),"")</f>
        <v>5089.7049182515839</v>
      </c>
    </row>
    <row r="37" spans="2:11" x14ac:dyDescent="0.2">
      <c r="B37" s="11">
        <f>IF(LoanIsGood,IF(ROW()-ROW(PaymentSchedule[[#Headers],[PMT NO]])&gt;ScheduledNumberOfPayments,"",ROW()-ROW(PaymentSchedule[[#Headers],[PMT NO]])),"")</f>
        <v>26</v>
      </c>
      <c r="C37" s="13">
        <f>IF(PaymentSchedule[[#This Row],[PMT NO]]&lt;&gt;"",EOMONTH(LoanStartDate,ROW(PaymentSchedule[[#This Row],[PMT NO]])-ROW(PaymentSchedule[[#Headers],[PMT NO]])-2)+DAY(LoanStartDate),"")</f>
        <v>44986</v>
      </c>
      <c r="D37" s="15">
        <f>IF(PaymentSchedule[[#This Row],[PMT NO]]&lt;&gt;"",IF(ROW()-ROW(PaymentSchedule[[#Headers],[BEGINNING BALANCE]])=1,LoanAmount,INDEX(PaymentSchedule[ENDING BALANCE],ROW()-ROW(PaymentSchedule[[#Headers],[BEGINNING BALANCE]])-1)),"")</f>
        <v>95211.682447808329</v>
      </c>
      <c r="E37" s="15">
        <f>IF(PaymentSchedule[[#This Row],[PMT NO]]&lt;&gt;"",ScheduledPayment,"")</f>
        <v>395.12089881773204</v>
      </c>
      <c r="F3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7" s="15">
        <f>IF(PaymentSchedule[[#This Row],[PMT NO]]&lt;&gt;"",PaymentSchedule[[#This Row],[TOTAL PAYMENT]]-PaymentSchedule[[#This Row],[INTEREST]],"")</f>
        <v>196.7632270514647</v>
      </c>
      <c r="I37" s="15">
        <f>IF(PaymentSchedule[[#This Row],[PMT NO]]&lt;&gt;"",PaymentSchedule[[#This Row],[BEGINNING BALANCE]]*(InterestRate/PaymentsPerYear),"")</f>
        <v>198.35767176626734</v>
      </c>
      <c r="J3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95014.91922075687</v>
      </c>
      <c r="K37" s="15">
        <f>IF(PaymentSchedule[[#This Row],[PMT NO]]&lt;&gt;"",SUM(INDEX(PaymentSchedule[INTEREST],1,1):PaymentSchedule[[#This Row],[INTEREST]]),"")</f>
        <v>5288.0625900178511</v>
      </c>
    </row>
    <row r="38" spans="2:11" x14ac:dyDescent="0.2">
      <c r="B38" s="11">
        <f>IF(LoanIsGood,IF(ROW()-ROW(PaymentSchedule[[#Headers],[PMT NO]])&gt;ScheduledNumberOfPayments,"",ROW()-ROW(PaymentSchedule[[#Headers],[PMT NO]])),"")</f>
        <v>27</v>
      </c>
      <c r="C38" s="13">
        <f>IF(PaymentSchedule[[#This Row],[PMT NO]]&lt;&gt;"",EOMONTH(LoanStartDate,ROW(PaymentSchedule[[#This Row],[PMT NO]])-ROW(PaymentSchedule[[#Headers],[PMT NO]])-2)+DAY(LoanStartDate),"")</f>
        <v>45017</v>
      </c>
      <c r="D38" s="15">
        <f>IF(PaymentSchedule[[#This Row],[PMT NO]]&lt;&gt;"",IF(ROW()-ROW(PaymentSchedule[[#Headers],[BEGINNING BALANCE]])=1,LoanAmount,INDEX(PaymentSchedule[ENDING BALANCE],ROW()-ROW(PaymentSchedule[[#Headers],[BEGINNING BALANCE]])-1)),"")</f>
        <v>95014.91922075687</v>
      </c>
      <c r="E38" s="15">
        <f>IF(PaymentSchedule[[#This Row],[PMT NO]]&lt;&gt;"",ScheduledPayment,"")</f>
        <v>395.12089881773204</v>
      </c>
      <c r="F3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8" s="15">
        <f>IF(PaymentSchedule[[#This Row],[PMT NO]]&lt;&gt;"",PaymentSchedule[[#This Row],[TOTAL PAYMENT]]-PaymentSchedule[[#This Row],[INTEREST]],"")</f>
        <v>197.17315044115523</v>
      </c>
      <c r="I38" s="15">
        <f>IF(PaymentSchedule[[#This Row],[PMT NO]]&lt;&gt;"",PaymentSchedule[[#This Row],[BEGINNING BALANCE]]*(InterestRate/PaymentsPerYear),"")</f>
        <v>197.94774837657681</v>
      </c>
      <c r="J3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94817.746070315712</v>
      </c>
      <c r="K38" s="15">
        <f>IF(PaymentSchedule[[#This Row],[PMT NO]]&lt;&gt;"",SUM(INDEX(PaymentSchedule[INTEREST],1,1):PaymentSchedule[[#This Row],[INTEREST]]),"")</f>
        <v>5486.0103383944279</v>
      </c>
    </row>
    <row r="39" spans="2:11" x14ac:dyDescent="0.2">
      <c r="B39" s="11">
        <f>IF(LoanIsGood,IF(ROW()-ROW(PaymentSchedule[[#Headers],[PMT NO]])&gt;ScheduledNumberOfPayments,"",ROW()-ROW(PaymentSchedule[[#Headers],[PMT NO]])),"")</f>
        <v>28</v>
      </c>
      <c r="C39" s="13">
        <f>IF(PaymentSchedule[[#This Row],[PMT NO]]&lt;&gt;"",EOMONTH(LoanStartDate,ROW(PaymentSchedule[[#This Row],[PMT NO]])-ROW(PaymentSchedule[[#Headers],[PMT NO]])-2)+DAY(LoanStartDate),"")</f>
        <v>45047</v>
      </c>
      <c r="D39" s="15">
        <f>IF(PaymentSchedule[[#This Row],[PMT NO]]&lt;&gt;"",IF(ROW()-ROW(PaymentSchedule[[#Headers],[BEGINNING BALANCE]])=1,LoanAmount,INDEX(PaymentSchedule[ENDING BALANCE],ROW()-ROW(PaymentSchedule[[#Headers],[BEGINNING BALANCE]])-1)),"")</f>
        <v>94817.746070315712</v>
      </c>
      <c r="E39" s="15">
        <f>IF(PaymentSchedule[[#This Row],[PMT NO]]&lt;&gt;"",ScheduledPayment,"")</f>
        <v>395.12089881773204</v>
      </c>
      <c r="F3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9" s="15">
        <f>IF(PaymentSchedule[[#This Row],[PMT NO]]&lt;&gt;"",PaymentSchedule[[#This Row],[TOTAL PAYMENT]]-PaymentSchedule[[#This Row],[INTEREST]],"")</f>
        <v>197.58392783790765</v>
      </c>
      <c r="I39" s="15">
        <f>IF(PaymentSchedule[[#This Row],[PMT NO]]&lt;&gt;"",PaymentSchedule[[#This Row],[BEGINNING BALANCE]]*(InterestRate/PaymentsPerYear),"")</f>
        <v>197.53697097982439</v>
      </c>
      <c r="J3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94620.162142477799</v>
      </c>
      <c r="K39" s="15">
        <f>IF(PaymentSchedule[[#This Row],[PMT NO]]&lt;&gt;"",SUM(INDEX(PaymentSchedule[INTEREST],1,1):PaymentSchedule[[#This Row],[INTEREST]]),"")</f>
        <v>5683.5473093742521</v>
      </c>
    </row>
    <row r="40" spans="2:11" x14ac:dyDescent="0.2">
      <c r="B40" s="11">
        <f>IF(LoanIsGood,IF(ROW()-ROW(PaymentSchedule[[#Headers],[PMT NO]])&gt;ScheduledNumberOfPayments,"",ROW()-ROW(PaymentSchedule[[#Headers],[PMT NO]])),"")</f>
        <v>29</v>
      </c>
      <c r="C40" s="13">
        <f>IF(PaymentSchedule[[#This Row],[PMT NO]]&lt;&gt;"",EOMONTH(LoanStartDate,ROW(PaymentSchedule[[#This Row],[PMT NO]])-ROW(PaymentSchedule[[#Headers],[PMT NO]])-2)+DAY(LoanStartDate),"")</f>
        <v>45078</v>
      </c>
      <c r="D40" s="15">
        <f>IF(PaymentSchedule[[#This Row],[PMT NO]]&lt;&gt;"",IF(ROW()-ROW(PaymentSchedule[[#Headers],[BEGINNING BALANCE]])=1,LoanAmount,INDEX(PaymentSchedule[ENDING BALANCE],ROW()-ROW(PaymentSchedule[[#Headers],[BEGINNING BALANCE]])-1)),"")</f>
        <v>94620.162142477799</v>
      </c>
      <c r="E40" s="15">
        <f>IF(PaymentSchedule[[#This Row],[PMT NO]]&lt;&gt;"",ScheduledPayment,"")</f>
        <v>395.12089881773204</v>
      </c>
      <c r="F4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40" s="15">
        <f>IF(PaymentSchedule[[#This Row],[PMT NO]]&lt;&gt;"",PaymentSchedule[[#This Row],[TOTAL PAYMENT]]-PaymentSchedule[[#This Row],[INTEREST]],"")</f>
        <v>197.9955610209033</v>
      </c>
      <c r="I40" s="15">
        <f>IF(PaymentSchedule[[#This Row],[PMT NO]]&lt;&gt;"",PaymentSchedule[[#This Row],[BEGINNING BALANCE]]*(InterestRate/PaymentsPerYear),"")</f>
        <v>197.12533779682875</v>
      </c>
      <c r="J4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94422.166581456899</v>
      </c>
      <c r="K40" s="15">
        <f>IF(PaymentSchedule[[#This Row],[PMT NO]]&lt;&gt;"",SUM(INDEX(PaymentSchedule[INTEREST],1,1):PaymentSchedule[[#This Row],[INTEREST]]),"")</f>
        <v>5880.6726471710808</v>
      </c>
    </row>
    <row r="41" spans="2:11" x14ac:dyDescent="0.2">
      <c r="B41" s="11">
        <f>IF(LoanIsGood,IF(ROW()-ROW(PaymentSchedule[[#Headers],[PMT NO]])&gt;ScheduledNumberOfPayments,"",ROW()-ROW(PaymentSchedule[[#Headers],[PMT NO]])),"")</f>
        <v>30</v>
      </c>
      <c r="C41" s="13">
        <f>IF(PaymentSchedule[[#This Row],[PMT NO]]&lt;&gt;"",EOMONTH(LoanStartDate,ROW(PaymentSchedule[[#This Row],[PMT NO]])-ROW(PaymentSchedule[[#Headers],[PMT NO]])-2)+DAY(LoanStartDate),"")</f>
        <v>45108</v>
      </c>
      <c r="D41" s="15">
        <f>IF(PaymentSchedule[[#This Row],[PMT NO]]&lt;&gt;"",IF(ROW()-ROW(PaymentSchedule[[#Headers],[BEGINNING BALANCE]])=1,LoanAmount,INDEX(PaymentSchedule[ENDING BALANCE],ROW()-ROW(PaymentSchedule[[#Headers],[BEGINNING BALANCE]])-1)),"")</f>
        <v>94422.166581456899</v>
      </c>
      <c r="E41" s="15">
        <f>IF(PaymentSchedule[[#This Row],[PMT NO]]&lt;&gt;"",ScheduledPayment,"")</f>
        <v>395.12089881773204</v>
      </c>
      <c r="F4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41" s="15">
        <f>IF(PaymentSchedule[[#This Row],[PMT NO]]&lt;&gt;"",PaymentSchedule[[#This Row],[TOTAL PAYMENT]]-PaymentSchedule[[#This Row],[INTEREST]],"")</f>
        <v>198.40805177303017</v>
      </c>
      <c r="I41" s="15">
        <f>IF(PaymentSchedule[[#This Row],[PMT NO]]&lt;&gt;"",PaymentSchedule[[#This Row],[BEGINNING BALANCE]]*(InterestRate/PaymentsPerYear),"")</f>
        <v>196.71284704470187</v>
      </c>
      <c r="J4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94223.758529683866</v>
      </c>
      <c r="K41" s="15">
        <f>IF(PaymentSchedule[[#This Row],[PMT NO]]&lt;&gt;"",SUM(INDEX(PaymentSchedule[INTEREST],1,1):PaymentSchedule[[#This Row],[INTEREST]]),"")</f>
        <v>6077.3854942157823</v>
      </c>
    </row>
    <row r="42" spans="2:11" x14ac:dyDescent="0.2">
      <c r="B42" s="11">
        <f>IF(LoanIsGood,IF(ROW()-ROW(PaymentSchedule[[#Headers],[PMT NO]])&gt;ScheduledNumberOfPayments,"",ROW()-ROW(PaymentSchedule[[#Headers],[PMT NO]])),"")</f>
        <v>31</v>
      </c>
      <c r="C42" s="13">
        <f>IF(PaymentSchedule[[#This Row],[PMT NO]]&lt;&gt;"",EOMONTH(LoanStartDate,ROW(PaymentSchedule[[#This Row],[PMT NO]])-ROW(PaymentSchedule[[#Headers],[PMT NO]])-2)+DAY(LoanStartDate),"")</f>
        <v>45139</v>
      </c>
      <c r="D42" s="15">
        <f>IF(PaymentSchedule[[#This Row],[PMT NO]]&lt;&gt;"",IF(ROW()-ROW(PaymentSchedule[[#Headers],[BEGINNING BALANCE]])=1,LoanAmount,INDEX(PaymentSchedule[ENDING BALANCE],ROW()-ROW(PaymentSchedule[[#Headers],[BEGINNING BALANCE]])-1)),"")</f>
        <v>94223.758529683866</v>
      </c>
      <c r="E42" s="15">
        <f>IF(PaymentSchedule[[#This Row],[PMT NO]]&lt;&gt;"",ScheduledPayment,"")</f>
        <v>395.12089881773204</v>
      </c>
      <c r="F4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42" s="15">
        <f>IF(PaymentSchedule[[#This Row],[PMT NO]]&lt;&gt;"",PaymentSchedule[[#This Row],[TOTAL PAYMENT]]-PaymentSchedule[[#This Row],[INTEREST]],"")</f>
        <v>198.82140188089065</v>
      </c>
      <c r="I42" s="15">
        <f>IF(PaymentSchedule[[#This Row],[PMT NO]]&lt;&gt;"",PaymentSchedule[[#This Row],[BEGINNING BALANCE]]*(InterestRate/PaymentsPerYear),"")</f>
        <v>196.29949693684139</v>
      </c>
      <c r="J4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94024.937127802972</v>
      </c>
      <c r="K42" s="15">
        <f>IF(PaymentSchedule[[#This Row],[PMT NO]]&lt;&gt;"",SUM(INDEX(PaymentSchedule[INTEREST],1,1):PaymentSchedule[[#This Row],[INTEREST]]),"")</f>
        <v>6273.6849911526233</v>
      </c>
    </row>
    <row r="43" spans="2:11" x14ac:dyDescent="0.2">
      <c r="B43" s="11">
        <f>IF(LoanIsGood,IF(ROW()-ROW(PaymentSchedule[[#Headers],[PMT NO]])&gt;ScheduledNumberOfPayments,"",ROW()-ROW(PaymentSchedule[[#Headers],[PMT NO]])),"")</f>
        <v>32</v>
      </c>
      <c r="C43" s="13">
        <f>IF(PaymentSchedule[[#This Row],[PMT NO]]&lt;&gt;"",EOMONTH(LoanStartDate,ROW(PaymentSchedule[[#This Row],[PMT NO]])-ROW(PaymentSchedule[[#Headers],[PMT NO]])-2)+DAY(LoanStartDate),"")</f>
        <v>45170</v>
      </c>
      <c r="D43" s="15">
        <f>IF(PaymentSchedule[[#This Row],[PMT NO]]&lt;&gt;"",IF(ROW()-ROW(PaymentSchedule[[#Headers],[BEGINNING BALANCE]])=1,LoanAmount,INDEX(PaymentSchedule[ENDING BALANCE],ROW()-ROW(PaymentSchedule[[#Headers],[BEGINNING BALANCE]])-1)),"")</f>
        <v>94024.937127802972</v>
      </c>
      <c r="E43" s="15">
        <f>IF(PaymentSchedule[[#This Row],[PMT NO]]&lt;&gt;"",ScheduledPayment,"")</f>
        <v>395.12089881773204</v>
      </c>
      <c r="F4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43" s="15">
        <f>IF(PaymentSchedule[[#This Row],[PMT NO]]&lt;&gt;"",PaymentSchedule[[#This Row],[TOTAL PAYMENT]]-PaymentSchedule[[#This Row],[INTEREST]],"")</f>
        <v>199.23561313480917</v>
      </c>
      <c r="I43" s="15">
        <f>IF(PaymentSchedule[[#This Row],[PMT NO]]&lt;&gt;"",PaymentSchedule[[#This Row],[BEGINNING BALANCE]]*(InterestRate/PaymentsPerYear),"")</f>
        <v>195.88528568292287</v>
      </c>
      <c r="J4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93825.701514668166</v>
      </c>
      <c r="K43" s="15">
        <f>IF(PaymentSchedule[[#This Row],[PMT NO]]&lt;&gt;"",SUM(INDEX(PaymentSchedule[INTEREST],1,1):PaymentSchedule[[#This Row],[INTEREST]]),"")</f>
        <v>6469.5702768355459</v>
      </c>
    </row>
    <row r="44" spans="2:11" x14ac:dyDescent="0.2">
      <c r="B44" s="11">
        <f>IF(LoanIsGood,IF(ROW()-ROW(PaymentSchedule[[#Headers],[PMT NO]])&gt;ScheduledNumberOfPayments,"",ROW()-ROW(PaymentSchedule[[#Headers],[PMT NO]])),"")</f>
        <v>33</v>
      </c>
      <c r="C44" s="13">
        <f>IF(PaymentSchedule[[#This Row],[PMT NO]]&lt;&gt;"",EOMONTH(LoanStartDate,ROW(PaymentSchedule[[#This Row],[PMT NO]])-ROW(PaymentSchedule[[#Headers],[PMT NO]])-2)+DAY(LoanStartDate),"")</f>
        <v>45200</v>
      </c>
      <c r="D44" s="15">
        <f>IF(PaymentSchedule[[#This Row],[PMT NO]]&lt;&gt;"",IF(ROW()-ROW(PaymentSchedule[[#Headers],[BEGINNING BALANCE]])=1,LoanAmount,INDEX(PaymentSchedule[ENDING BALANCE],ROW()-ROW(PaymentSchedule[[#Headers],[BEGINNING BALANCE]])-1)),"")</f>
        <v>93825.701514668166</v>
      </c>
      <c r="E44" s="15">
        <f>IF(PaymentSchedule[[#This Row],[PMT NO]]&lt;&gt;"",ScheduledPayment,"")</f>
        <v>395.12089881773204</v>
      </c>
      <c r="F4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44" s="15">
        <f>IF(PaymentSchedule[[#This Row],[PMT NO]]&lt;&gt;"",PaymentSchedule[[#This Row],[TOTAL PAYMENT]]-PaymentSchedule[[#This Row],[INTEREST]],"")</f>
        <v>199.65068732884004</v>
      </c>
      <c r="I44" s="15">
        <f>IF(PaymentSchedule[[#This Row],[PMT NO]]&lt;&gt;"",PaymentSchedule[[#This Row],[BEGINNING BALANCE]]*(InterestRate/PaymentsPerYear),"")</f>
        <v>195.47021148889201</v>
      </c>
      <c r="J4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93626.050827339321</v>
      </c>
      <c r="K44" s="15">
        <f>IF(PaymentSchedule[[#This Row],[PMT NO]]&lt;&gt;"",SUM(INDEX(PaymentSchedule[INTEREST],1,1):PaymentSchedule[[#This Row],[INTEREST]]),"")</f>
        <v>6665.0404883244382</v>
      </c>
    </row>
    <row r="45" spans="2:11" x14ac:dyDescent="0.2">
      <c r="B45" s="11">
        <f>IF(LoanIsGood,IF(ROW()-ROW(PaymentSchedule[[#Headers],[PMT NO]])&gt;ScheduledNumberOfPayments,"",ROW()-ROW(PaymentSchedule[[#Headers],[PMT NO]])),"")</f>
        <v>34</v>
      </c>
      <c r="C45" s="13">
        <f>IF(PaymentSchedule[[#This Row],[PMT NO]]&lt;&gt;"",EOMONTH(LoanStartDate,ROW(PaymentSchedule[[#This Row],[PMT NO]])-ROW(PaymentSchedule[[#Headers],[PMT NO]])-2)+DAY(LoanStartDate),"")</f>
        <v>45231</v>
      </c>
      <c r="D45" s="15">
        <f>IF(PaymentSchedule[[#This Row],[PMT NO]]&lt;&gt;"",IF(ROW()-ROW(PaymentSchedule[[#Headers],[BEGINNING BALANCE]])=1,LoanAmount,INDEX(PaymentSchedule[ENDING BALANCE],ROW()-ROW(PaymentSchedule[[#Headers],[BEGINNING BALANCE]])-1)),"")</f>
        <v>93626.050827339321</v>
      </c>
      <c r="E45" s="15">
        <f>IF(PaymentSchedule[[#This Row],[PMT NO]]&lt;&gt;"",ScheduledPayment,"")</f>
        <v>395.12089881773204</v>
      </c>
      <c r="F4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45" s="15">
        <f>IF(PaymentSchedule[[#This Row],[PMT NO]]&lt;&gt;"",PaymentSchedule[[#This Row],[TOTAL PAYMENT]]-PaymentSchedule[[#This Row],[INTEREST]],"")</f>
        <v>200.06662626077514</v>
      </c>
      <c r="I45" s="15">
        <f>IF(PaymentSchedule[[#This Row],[PMT NO]]&lt;&gt;"",PaymentSchedule[[#This Row],[BEGINNING BALANCE]]*(InterestRate/PaymentsPerYear),"")</f>
        <v>195.0542725569569</v>
      </c>
      <c r="J4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93425.984201078551</v>
      </c>
      <c r="K45" s="15">
        <f>IF(PaymentSchedule[[#This Row],[PMT NO]]&lt;&gt;"",SUM(INDEX(PaymentSchedule[INTEREST],1,1):PaymentSchedule[[#This Row],[INTEREST]]),"")</f>
        <v>6860.0947608813949</v>
      </c>
    </row>
    <row r="46" spans="2:11" x14ac:dyDescent="0.2">
      <c r="B46" s="11">
        <f>IF(LoanIsGood,IF(ROW()-ROW(PaymentSchedule[[#Headers],[PMT NO]])&gt;ScheduledNumberOfPayments,"",ROW()-ROW(PaymentSchedule[[#Headers],[PMT NO]])),"")</f>
        <v>35</v>
      </c>
      <c r="C46" s="13">
        <f>IF(PaymentSchedule[[#This Row],[PMT NO]]&lt;&gt;"",EOMONTH(LoanStartDate,ROW(PaymentSchedule[[#This Row],[PMT NO]])-ROW(PaymentSchedule[[#Headers],[PMT NO]])-2)+DAY(LoanStartDate),"")</f>
        <v>45261</v>
      </c>
      <c r="D46" s="15">
        <f>IF(PaymentSchedule[[#This Row],[PMT NO]]&lt;&gt;"",IF(ROW()-ROW(PaymentSchedule[[#Headers],[BEGINNING BALANCE]])=1,LoanAmount,INDEX(PaymentSchedule[ENDING BALANCE],ROW()-ROW(PaymentSchedule[[#Headers],[BEGINNING BALANCE]])-1)),"")</f>
        <v>93425.984201078551</v>
      </c>
      <c r="E46" s="15">
        <f>IF(PaymentSchedule[[#This Row],[PMT NO]]&lt;&gt;"",ScheduledPayment,"")</f>
        <v>395.12089881773204</v>
      </c>
      <c r="F4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46" s="15">
        <f>IF(PaymentSchedule[[#This Row],[PMT NO]]&lt;&gt;"",PaymentSchedule[[#This Row],[TOTAL PAYMENT]]-PaymentSchedule[[#This Row],[INTEREST]],"")</f>
        <v>200.48343173215173</v>
      </c>
      <c r="I46" s="15">
        <f>IF(PaymentSchedule[[#This Row],[PMT NO]]&lt;&gt;"",PaymentSchedule[[#This Row],[BEGINNING BALANCE]]*(InterestRate/PaymentsPerYear),"")</f>
        <v>194.63746708558031</v>
      </c>
      <c r="J4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93225.500769346399</v>
      </c>
      <c r="K46" s="15">
        <f>IF(PaymentSchedule[[#This Row],[PMT NO]]&lt;&gt;"",SUM(INDEX(PaymentSchedule[INTEREST],1,1):PaymentSchedule[[#This Row],[INTEREST]]),"")</f>
        <v>7054.7322279669752</v>
      </c>
    </row>
    <row r="47" spans="2:11" x14ac:dyDescent="0.2">
      <c r="B47" s="11">
        <f>IF(LoanIsGood,IF(ROW()-ROW(PaymentSchedule[[#Headers],[PMT NO]])&gt;ScheduledNumberOfPayments,"",ROW()-ROW(PaymentSchedule[[#Headers],[PMT NO]])),"")</f>
        <v>36</v>
      </c>
      <c r="C47" s="13">
        <f>IF(PaymentSchedule[[#This Row],[PMT NO]]&lt;&gt;"",EOMONTH(LoanStartDate,ROW(PaymentSchedule[[#This Row],[PMT NO]])-ROW(PaymentSchedule[[#Headers],[PMT NO]])-2)+DAY(LoanStartDate),"")</f>
        <v>45292</v>
      </c>
      <c r="D47" s="15">
        <f>IF(PaymentSchedule[[#This Row],[PMT NO]]&lt;&gt;"",IF(ROW()-ROW(PaymentSchedule[[#Headers],[BEGINNING BALANCE]])=1,LoanAmount,INDEX(PaymentSchedule[ENDING BALANCE],ROW()-ROW(PaymentSchedule[[#Headers],[BEGINNING BALANCE]])-1)),"")</f>
        <v>93225.500769346399</v>
      </c>
      <c r="E47" s="15">
        <f>IF(PaymentSchedule[[#This Row],[PMT NO]]&lt;&gt;"",ScheduledPayment,"")</f>
        <v>395.12089881773204</v>
      </c>
      <c r="F4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47" s="15">
        <f>IF(PaymentSchedule[[#This Row],[PMT NO]]&lt;&gt;"",PaymentSchedule[[#This Row],[TOTAL PAYMENT]]-PaymentSchedule[[#This Row],[INTEREST]],"")</f>
        <v>200.90110554826038</v>
      </c>
      <c r="I47" s="15">
        <f>IF(PaymentSchedule[[#This Row],[PMT NO]]&lt;&gt;"",PaymentSchedule[[#This Row],[BEGINNING BALANCE]]*(InterestRate/PaymentsPerYear),"")</f>
        <v>194.21979326947167</v>
      </c>
      <c r="J4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93024.599663798144</v>
      </c>
      <c r="K47" s="15">
        <f>IF(PaymentSchedule[[#This Row],[PMT NO]]&lt;&gt;"",SUM(INDEX(PaymentSchedule[INTEREST],1,1):PaymentSchedule[[#This Row],[INTEREST]]),"")</f>
        <v>7248.9520212364469</v>
      </c>
    </row>
    <row r="48" spans="2:11" x14ac:dyDescent="0.2">
      <c r="B48" s="11">
        <f>IF(LoanIsGood,IF(ROW()-ROW(PaymentSchedule[[#Headers],[PMT NO]])&gt;ScheduledNumberOfPayments,"",ROW()-ROW(PaymentSchedule[[#Headers],[PMT NO]])),"")</f>
        <v>37</v>
      </c>
      <c r="C48" s="13">
        <f>IF(PaymentSchedule[[#This Row],[PMT NO]]&lt;&gt;"",EOMONTH(LoanStartDate,ROW(PaymentSchedule[[#This Row],[PMT NO]])-ROW(PaymentSchedule[[#Headers],[PMT NO]])-2)+DAY(LoanStartDate),"")</f>
        <v>45323</v>
      </c>
      <c r="D48" s="15">
        <f>IF(PaymentSchedule[[#This Row],[PMT NO]]&lt;&gt;"",IF(ROW()-ROW(PaymentSchedule[[#Headers],[BEGINNING BALANCE]])=1,LoanAmount,INDEX(PaymentSchedule[ENDING BALANCE],ROW()-ROW(PaymentSchedule[[#Headers],[BEGINNING BALANCE]])-1)),"")</f>
        <v>93024.599663798144</v>
      </c>
      <c r="E48" s="15">
        <f>IF(PaymentSchedule[[#This Row],[PMT NO]]&lt;&gt;"",ScheduledPayment,"")</f>
        <v>395.12089881773204</v>
      </c>
      <c r="F4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48" s="15">
        <f>IF(PaymentSchedule[[#This Row],[PMT NO]]&lt;&gt;"",PaymentSchedule[[#This Row],[TOTAL PAYMENT]]-PaymentSchedule[[#This Row],[INTEREST]],"")</f>
        <v>201.31964951815257</v>
      </c>
      <c r="I48" s="15">
        <f>IF(PaymentSchedule[[#This Row],[PMT NO]]&lt;&gt;"",PaymentSchedule[[#This Row],[BEGINNING BALANCE]]*(InterestRate/PaymentsPerYear),"")</f>
        <v>193.80124929957947</v>
      </c>
      <c r="J4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92823.280014279997</v>
      </c>
      <c r="K48" s="15">
        <f>IF(PaymentSchedule[[#This Row],[PMT NO]]&lt;&gt;"",SUM(INDEX(PaymentSchedule[INTEREST],1,1):PaymentSchedule[[#This Row],[INTEREST]]),"")</f>
        <v>7442.7532705360263</v>
      </c>
    </row>
    <row r="49" spans="2:11" x14ac:dyDescent="0.2">
      <c r="B49" s="11">
        <f>IF(LoanIsGood,IF(ROW()-ROW(PaymentSchedule[[#Headers],[PMT NO]])&gt;ScheduledNumberOfPayments,"",ROW()-ROW(PaymentSchedule[[#Headers],[PMT NO]])),"")</f>
        <v>38</v>
      </c>
      <c r="C49" s="13">
        <f>IF(PaymentSchedule[[#This Row],[PMT NO]]&lt;&gt;"",EOMONTH(LoanStartDate,ROW(PaymentSchedule[[#This Row],[PMT NO]])-ROW(PaymentSchedule[[#Headers],[PMT NO]])-2)+DAY(LoanStartDate),"")</f>
        <v>45352</v>
      </c>
      <c r="D49" s="15">
        <f>IF(PaymentSchedule[[#This Row],[PMT NO]]&lt;&gt;"",IF(ROW()-ROW(PaymentSchedule[[#Headers],[BEGINNING BALANCE]])=1,LoanAmount,INDEX(PaymentSchedule[ENDING BALANCE],ROW()-ROW(PaymentSchedule[[#Headers],[BEGINNING BALANCE]])-1)),"")</f>
        <v>92823.280014279997</v>
      </c>
      <c r="E49" s="15">
        <f>IF(PaymentSchedule[[#This Row],[PMT NO]]&lt;&gt;"",ScheduledPayment,"")</f>
        <v>395.12089881773204</v>
      </c>
      <c r="F4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49" s="15">
        <f>IF(PaymentSchedule[[#This Row],[PMT NO]]&lt;&gt;"",PaymentSchedule[[#This Row],[TOTAL PAYMENT]]-PaymentSchedule[[#This Row],[INTEREST]],"")</f>
        <v>201.73906545464871</v>
      </c>
      <c r="I49" s="15">
        <f>IF(PaymentSchedule[[#This Row],[PMT NO]]&lt;&gt;"",PaymentSchedule[[#This Row],[BEGINNING BALANCE]]*(InterestRate/PaymentsPerYear),"")</f>
        <v>193.38183336308333</v>
      </c>
      <c r="J4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92621.54094882535</v>
      </c>
      <c r="K49" s="15">
        <f>IF(PaymentSchedule[[#This Row],[PMT NO]]&lt;&gt;"",SUM(INDEX(PaymentSchedule[INTEREST],1,1):PaymentSchedule[[#This Row],[INTEREST]]),"")</f>
        <v>7636.1351038991097</v>
      </c>
    </row>
    <row r="50" spans="2:11" x14ac:dyDescent="0.2">
      <c r="B50" s="11">
        <f>IF(LoanIsGood,IF(ROW()-ROW(PaymentSchedule[[#Headers],[PMT NO]])&gt;ScheduledNumberOfPayments,"",ROW()-ROW(PaymentSchedule[[#Headers],[PMT NO]])),"")</f>
        <v>39</v>
      </c>
      <c r="C50" s="13">
        <f>IF(PaymentSchedule[[#This Row],[PMT NO]]&lt;&gt;"",EOMONTH(LoanStartDate,ROW(PaymentSchedule[[#This Row],[PMT NO]])-ROW(PaymentSchedule[[#Headers],[PMT NO]])-2)+DAY(LoanStartDate),"")</f>
        <v>45383</v>
      </c>
      <c r="D50" s="15">
        <f>IF(PaymentSchedule[[#This Row],[PMT NO]]&lt;&gt;"",IF(ROW()-ROW(PaymentSchedule[[#Headers],[BEGINNING BALANCE]])=1,LoanAmount,INDEX(PaymentSchedule[ENDING BALANCE],ROW()-ROW(PaymentSchedule[[#Headers],[BEGINNING BALANCE]])-1)),"")</f>
        <v>92621.54094882535</v>
      </c>
      <c r="E50" s="15">
        <f>IF(PaymentSchedule[[#This Row],[PMT NO]]&lt;&gt;"",ScheduledPayment,"")</f>
        <v>395.12089881773204</v>
      </c>
      <c r="F5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50" s="15">
        <f>IF(PaymentSchedule[[#This Row],[PMT NO]]&lt;&gt;"",PaymentSchedule[[#This Row],[TOTAL PAYMENT]]-PaymentSchedule[[#This Row],[INTEREST]],"")</f>
        <v>202.1593551743459</v>
      </c>
      <c r="I50" s="15">
        <f>IF(PaymentSchedule[[#This Row],[PMT NO]]&lt;&gt;"",PaymentSchedule[[#This Row],[BEGINNING BALANCE]]*(InterestRate/PaymentsPerYear),"")</f>
        <v>192.96154364338614</v>
      </c>
      <c r="J5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92419.381593651007</v>
      </c>
      <c r="K50" s="15">
        <f>IF(PaymentSchedule[[#This Row],[PMT NO]]&lt;&gt;"",SUM(INDEX(PaymentSchedule[INTEREST],1,1):PaymentSchedule[[#This Row],[INTEREST]]),"")</f>
        <v>7829.0966475424957</v>
      </c>
    </row>
    <row r="51" spans="2:11" x14ac:dyDescent="0.2">
      <c r="B51" s="11">
        <f>IF(LoanIsGood,IF(ROW()-ROW(PaymentSchedule[[#Headers],[PMT NO]])&gt;ScheduledNumberOfPayments,"",ROW()-ROW(PaymentSchedule[[#Headers],[PMT NO]])),"")</f>
        <v>40</v>
      </c>
      <c r="C51" s="13">
        <f>IF(PaymentSchedule[[#This Row],[PMT NO]]&lt;&gt;"",EOMONTH(LoanStartDate,ROW(PaymentSchedule[[#This Row],[PMT NO]])-ROW(PaymentSchedule[[#Headers],[PMT NO]])-2)+DAY(LoanStartDate),"")</f>
        <v>45413</v>
      </c>
      <c r="D51" s="15">
        <f>IF(PaymentSchedule[[#This Row],[PMT NO]]&lt;&gt;"",IF(ROW()-ROW(PaymentSchedule[[#Headers],[BEGINNING BALANCE]])=1,LoanAmount,INDEX(PaymentSchedule[ENDING BALANCE],ROW()-ROW(PaymentSchedule[[#Headers],[BEGINNING BALANCE]])-1)),"")</f>
        <v>92419.381593651007</v>
      </c>
      <c r="E51" s="15">
        <f>IF(PaymentSchedule[[#This Row],[PMT NO]]&lt;&gt;"",ScheduledPayment,"")</f>
        <v>395.12089881773204</v>
      </c>
      <c r="F5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51" s="15">
        <f>IF(PaymentSchedule[[#This Row],[PMT NO]]&lt;&gt;"",PaymentSchedule[[#This Row],[TOTAL PAYMENT]]-PaymentSchedule[[#This Row],[INTEREST]],"")</f>
        <v>202.58052049762577</v>
      </c>
      <c r="I51" s="15">
        <f>IF(PaymentSchedule[[#This Row],[PMT NO]]&lt;&gt;"",PaymentSchedule[[#This Row],[BEGINNING BALANCE]]*(InterestRate/PaymentsPerYear),"")</f>
        <v>192.54037832010627</v>
      </c>
      <c r="J5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92216.801073153387</v>
      </c>
      <c r="K51" s="15">
        <f>IF(PaymentSchedule[[#This Row],[PMT NO]]&lt;&gt;"",SUM(INDEX(PaymentSchedule[INTEREST],1,1):PaymentSchedule[[#This Row],[INTEREST]]),"")</f>
        <v>8021.6370258626021</v>
      </c>
    </row>
    <row r="52" spans="2:11" x14ac:dyDescent="0.2">
      <c r="B52" s="11">
        <f>IF(LoanIsGood,IF(ROW()-ROW(PaymentSchedule[[#Headers],[PMT NO]])&gt;ScheduledNumberOfPayments,"",ROW()-ROW(PaymentSchedule[[#Headers],[PMT NO]])),"")</f>
        <v>41</v>
      </c>
      <c r="C52" s="13">
        <f>IF(PaymentSchedule[[#This Row],[PMT NO]]&lt;&gt;"",EOMONTH(LoanStartDate,ROW(PaymentSchedule[[#This Row],[PMT NO]])-ROW(PaymentSchedule[[#Headers],[PMT NO]])-2)+DAY(LoanStartDate),"")</f>
        <v>45444</v>
      </c>
      <c r="D52" s="15">
        <f>IF(PaymentSchedule[[#This Row],[PMT NO]]&lt;&gt;"",IF(ROW()-ROW(PaymentSchedule[[#Headers],[BEGINNING BALANCE]])=1,LoanAmount,INDEX(PaymentSchedule[ENDING BALANCE],ROW()-ROW(PaymentSchedule[[#Headers],[BEGINNING BALANCE]])-1)),"")</f>
        <v>92216.801073153387</v>
      </c>
      <c r="E52" s="15">
        <f>IF(PaymentSchedule[[#This Row],[PMT NO]]&lt;&gt;"",ScheduledPayment,"")</f>
        <v>395.12089881773204</v>
      </c>
      <c r="F5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52" s="15">
        <f>IF(PaymentSchedule[[#This Row],[PMT NO]]&lt;&gt;"",PaymentSchedule[[#This Row],[TOTAL PAYMENT]]-PaymentSchedule[[#This Row],[INTEREST]],"")</f>
        <v>203.00256324866248</v>
      </c>
      <c r="I52" s="15">
        <f>IF(PaymentSchedule[[#This Row],[PMT NO]]&lt;&gt;"",PaymentSchedule[[#This Row],[BEGINNING BALANCE]]*(InterestRate/PaymentsPerYear),"")</f>
        <v>192.11833556906956</v>
      </c>
      <c r="J5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92013.798509904722</v>
      </c>
      <c r="K52" s="15">
        <f>IF(PaymentSchedule[[#This Row],[PMT NO]]&lt;&gt;"",SUM(INDEX(PaymentSchedule[INTEREST],1,1):PaymentSchedule[[#This Row],[INTEREST]]),"")</f>
        <v>8213.7553614316712</v>
      </c>
    </row>
    <row r="53" spans="2:11" x14ac:dyDescent="0.2">
      <c r="B53" s="11">
        <f>IF(LoanIsGood,IF(ROW()-ROW(PaymentSchedule[[#Headers],[PMT NO]])&gt;ScheduledNumberOfPayments,"",ROW()-ROW(PaymentSchedule[[#Headers],[PMT NO]])),"")</f>
        <v>42</v>
      </c>
      <c r="C53" s="13">
        <f>IF(PaymentSchedule[[#This Row],[PMT NO]]&lt;&gt;"",EOMONTH(LoanStartDate,ROW(PaymentSchedule[[#This Row],[PMT NO]])-ROW(PaymentSchedule[[#Headers],[PMT NO]])-2)+DAY(LoanStartDate),"")</f>
        <v>45474</v>
      </c>
      <c r="D53" s="15">
        <f>IF(PaymentSchedule[[#This Row],[PMT NO]]&lt;&gt;"",IF(ROW()-ROW(PaymentSchedule[[#Headers],[BEGINNING BALANCE]])=1,LoanAmount,INDEX(PaymentSchedule[ENDING BALANCE],ROW()-ROW(PaymentSchedule[[#Headers],[BEGINNING BALANCE]])-1)),"")</f>
        <v>92013.798509904722</v>
      </c>
      <c r="E53" s="15">
        <f>IF(PaymentSchedule[[#This Row],[PMT NO]]&lt;&gt;"",ScheduledPayment,"")</f>
        <v>395.12089881773204</v>
      </c>
      <c r="F5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53" s="15">
        <f>IF(PaymentSchedule[[#This Row],[PMT NO]]&lt;&gt;"",PaymentSchedule[[#This Row],[TOTAL PAYMENT]]-PaymentSchedule[[#This Row],[INTEREST]],"")</f>
        <v>203.42548525543054</v>
      </c>
      <c r="I53" s="15">
        <f>IF(PaymentSchedule[[#This Row],[PMT NO]]&lt;&gt;"",PaymentSchedule[[#This Row],[BEGINNING BALANCE]]*(InterestRate/PaymentsPerYear),"")</f>
        <v>191.6954135623015</v>
      </c>
      <c r="J5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91810.373024649292</v>
      </c>
      <c r="K53" s="15">
        <f>IF(PaymentSchedule[[#This Row],[PMT NO]]&lt;&gt;"",SUM(INDEX(PaymentSchedule[INTEREST],1,1):PaymentSchedule[[#This Row],[INTEREST]]),"")</f>
        <v>8405.450774993973</v>
      </c>
    </row>
    <row r="54" spans="2:11" x14ac:dyDescent="0.2">
      <c r="B54" s="11">
        <f>IF(LoanIsGood,IF(ROW()-ROW(PaymentSchedule[[#Headers],[PMT NO]])&gt;ScheduledNumberOfPayments,"",ROW()-ROW(PaymentSchedule[[#Headers],[PMT NO]])),"")</f>
        <v>43</v>
      </c>
      <c r="C54" s="13">
        <f>IF(PaymentSchedule[[#This Row],[PMT NO]]&lt;&gt;"",EOMONTH(LoanStartDate,ROW(PaymentSchedule[[#This Row],[PMT NO]])-ROW(PaymentSchedule[[#Headers],[PMT NO]])-2)+DAY(LoanStartDate),"")</f>
        <v>45505</v>
      </c>
      <c r="D54" s="15">
        <f>IF(PaymentSchedule[[#This Row],[PMT NO]]&lt;&gt;"",IF(ROW()-ROW(PaymentSchedule[[#Headers],[BEGINNING BALANCE]])=1,LoanAmount,INDEX(PaymentSchedule[ENDING BALANCE],ROW()-ROW(PaymentSchedule[[#Headers],[BEGINNING BALANCE]])-1)),"")</f>
        <v>91810.373024649292</v>
      </c>
      <c r="E54" s="15">
        <f>IF(PaymentSchedule[[#This Row],[PMT NO]]&lt;&gt;"",ScheduledPayment,"")</f>
        <v>395.12089881773204</v>
      </c>
      <c r="F5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54" s="15">
        <f>IF(PaymentSchedule[[#This Row],[PMT NO]]&lt;&gt;"",PaymentSchedule[[#This Row],[TOTAL PAYMENT]]-PaymentSchedule[[#This Row],[INTEREST]],"")</f>
        <v>203.84928834971268</v>
      </c>
      <c r="I54" s="15">
        <f>IF(PaymentSchedule[[#This Row],[PMT NO]]&lt;&gt;"",PaymentSchedule[[#This Row],[BEGINNING BALANCE]]*(InterestRate/PaymentsPerYear),"")</f>
        <v>191.27161046801936</v>
      </c>
      <c r="J5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91606.523736299583</v>
      </c>
      <c r="K54" s="15">
        <f>IF(PaymentSchedule[[#This Row],[PMT NO]]&lt;&gt;"",SUM(INDEX(PaymentSchedule[INTEREST],1,1):PaymentSchedule[[#This Row],[INTEREST]]),"")</f>
        <v>8596.7223854619915</v>
      </c>
    </row>
    <row r="55" spans="2:11" x14ac:dyDescent="0.2">
      <c r="B55" s="11">
        <f>IF(LoanIsGood,IF(ROW()-ROW(PaymentSchedule[[#Headers],[PMT NO]])&gt;ScheduledNumberOfPayments,"",ROW()-ROW(PaymentSchedule[[#Headers],[PMT NO]])),"")</f>
        <v>44</v>
      </c>
      <c r="C55" s="13">
        <f>IF(PaymentSchedule[[#This Row],[PMT NO]]&lt;&gt;"",EOMONTH(LoanStartDate,ROW(PaymentSchedule[[#This Row],[PMT NO]])-ROW(PaymentSchedule[[#Headers],[PMT NO]])-2)+DAY(LoanStartDate),"")</f>
        <v>45536</v>
      </c>
      <c r="D55" s="15">
        <f>IF(PaymentSchedule[[#This Row],[PMT NO]]&lt;&gt;"",IF(ROW()-ROW(PaymentSchedule[[#Headers],[BEGINNING BALANCE]])=1,LoanAmount,INDEX(PaymentSchedule[ENDING BALANCE],ROW()-ROW(PaymentSchedule[[#Headers],[BEGINNING BALANCE]])-1)),"")</f>
        <v>91606.523736299583</v>
      </c>
      <c r="E55" s="15">
        <f>IF(PaymentSchedule[[#This Row],[PMT NO]]&lt;&gt;"",ScheduledPayment,"")</f>
        <v>395.12089881773204</v>
      </c>
      <c r="F5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55" s="15">
        <f>IF(PaymentSchedule[[#This Row],[PMT NO]]&lt;&gt;"",PaymentSchedule[[#This Row],[TOTAL PAYMENT]]-PaymentSchedule[[#This Row],[INTEREST]],"")</f>
        <v>204.27397436710791</v>
      </c>
      <c r="I55" s="15">
        <f>IF(PaymentSchedule[[#This Row],[PMT NO]]&lt;&gt;"",PaymentSchedule[[#This Row],[BEGINNING BALANCE]]*(InterestRate/PaymentsPerYear),"")</f>
        <v>190.84692445062413</v>
      </c>
      <c r="J5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91402.249761932471</v>
      </c>
      <c r="K55" s="15">
        <f>IF(PaymentSchedule[[#This Row],[PMT NO]]&lt;&gt;"",SUM(INDEX(PaymentSchedule[INTEREST],1,1):PaymentSchedule[[#This Row],[INTEREST]]),"")</f>
        <v>8787.5693099126165</v>
      </c>
    </row>
    <row r="56" spans="2:11" x14ac:dyDescent="0.2">
      <c r="B56" s="11">
        <f>IF(LoanIsGood,IF(ROW()-ROW(PaymentSchedule[[#Headers],[PMT NO]])&gt;ScheduledNumberOfPayments,"",ROW()-ROW(PaymentSchedule[[#Headers],[PMT NO]])),"")</f>
        <v>45</v>
      </c>
      <c r="C56" s="13">
        <f>IF(PaymentSchedule[[#This Row],[PMT NO]]&lt;&gt;"",EOMONTH(LoanStartDate,ROW(PaymentSchedule[[#This Row],[PMT NO]])-ROW(PaymentSchedule[[#Headers],[PMT NO]])-2)+DAY(LoanStartDate),"")</f>
        <v>45566</v>
      </c>
      <c r="D56" s="15">
        <f>IF(PaymentSchedule[[#This Row],[PMT NO]]&lt;&gt;"",IF(ROW()-ROW(PaymentSchedule[[#Headers],[BEGINNING BALANCE]])=1,LoanAmount,INDEX(PaymentSchedule[ENDING BALANCE],ROW()-ROW(PaymentSchedule[[#Headers],[BEGINNING BALANCE]])-1)),"")</f>
        <v>91402.249761932471</v>
      </c>
      <c r="E56" s="15">
        <f>IF(PaymentSchedule[[#This Row],[PMT NO]]&lt;&gt;"",ScheduledPayment,"")</f>
        <v>395.12089881773204</v>
      </c>
      <c r="F5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56" s="15">
        <f>IF(PaymentSchedule[[#This Row],[PMT NO]]&lt;&gt;"",PaymentSchedule[[#This Row],[TOTAL PAYMENT]]-PaymentSchedule[[#This Row],[INTEREST]],"")</f>
        <v>204.6995451470394</v>
      </c>
      <c r="I56" s="15">
        <f>IF(PaymentSchedule[[#This Row],[PMT NO]]&lt;&gt;"",PaymentSchedule[[#This Row],[BEGINNING BALANCE]]*(InterestRate/PaymentsPerYear),"")</f>
        <v>190.42135367069264</v>
      </c>
      <c r="J5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91197.550216785428</v>
      </c>
      <c r="K56" s="15">
        <f>IF(PaymentSchedule[[#This Row],[PMT NO]]&lt;&gt;"",SUM(INDEX(PaymentSchedule[INTEREST],1,1):PaymentSchedule[[#This Row],[INTEREST]]),"")</f>
        <v>8977.9906635833086</v>
      </c>
    </row>
    <row r="57" spans="2:11" x14ac:dyDescent="0.2">
      <c r="B57" s="11">
        <f>IF(LoanIsGood,IF(ROW()-ROW(PaymentSchedule[[#Headers],[PMT NO]])&gt;ScheduledNumberOfPayments,"",ROW()-ROW(PaymentSchedule[[#Headers],[PMT NO]])),"")</f>
        <v>46</v>
      </c>
      <c r="C57" s="13">
        <f>IF(PaymentSchedule[[#This Row],[PMT NO]]&lt;&gt;"",EOMONTH(LoanStartDate,ROW(PaymentSchedule[[#This Row],[PMT NO]])-ROW(PaymentSchedule[[#Headers],[PMT NO]])-2)+DAY(LoanStartDate),"")</f>
        <v>45597</v>
      </c>
      <c r="D57" s="15">
        <f>IF(PaymentSchedule[[#This Row],[PMT NO]]&lt;&gt;"",IF(ROW()-ROW(PaymentSchedule[[#Headers],[BEGINNING BALANCE]])=1,LoanAmount,INDEX(PaymentSchedule[ENDING BALANCE],ROW()-ROW(PaymentSchedule[[#Headers],[BEGINNING BALANCE]])-1)),"")</f>
        <v>91197.550216785428</v>
      </c>
      <c r="E57" s="15">
        <f>IF(PaymentSchedule[[#This Row],[PMT NO]]&lt;&gt;"",ScheduledPayment,"")</f>
        <v>395.12089881773204</v>
      </c>
      <c r="F5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57" s="15">
        <f>IF(PaymentSchedule[[#This Row],[PMT NO]]&lt;&gt;"",PaymentSchedule[[#This Row],[TOTAL PAYMENT]]-PaymentSchedule[[#This Row],[INTEREST]],"")</f>
        <v>205.12600253276241</v>
      </c>
      <c r="I57" s="15">
        <f>IF(PaymentSchedule[[#This Row],[PMT NO]]&lt;&gt;"",PaymentSchedule[[#This Row],[BEGINNING BALANCE]]*(InterestRate/PaymentsPerYear),"")</f>
        <v>189.99489628496963</v>
      </c>
      <c r="J5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90992.424214252664</v>
      </c>
      <c r="K57" s="15">
        <f>IF(PaymentSchedule[[#This Row],[PMT NO]]&lt;&gt;"",SUM(INDEX(PaymentSchedule[INTEREST],1,1):PaymentSchedule[[#This Row],[INTEREST]]),"")</f>
        <v>9167.9855598682789</v>
      </c>
    </row>
    <row r="58" spans="2:11" x14ac:dyDescent="0.2">
      <c r="B58" s="11">
        <f>IF(LoanIsGood,IF(ROW()-ROW(PaymentSchedule[[#Headers],[PMT NO]])&gt;ScheduledNumberOfPayments,"",ROW()-ROW(PaymentSchedule[[#Headers],[PMT NO]])),"")</f>
        <v>47</v>
      </c>
      <c r="C58" s="13">
        <f>IF(PaymentSchedule[[#This Row],[PMT NO]]&lt;&gt;"",EOMONTH(LoanStartDate,ROW(PaymentSchedule[[#This Row],[PMT NO]])-ROW(PaymentSchedule[[#Headers],[PMT NO]])-2)+DAY(LoanStartDate),"")</f>
        <v>45627</v>
      </c>
      <c r="D58" s="15">
        <f>IF(PaymentSchedule[[#This Row],[PMT NO]]&lt;&gt;"",IF(ROW()-ROW(PaymentSchedule[[#Headers],[BEGINNING BALANCE]])=1,LoanAmount,INDEX(PaymentSchedule[ENDING BALANCE],ROW()-ROW(PaymentSchedule[[#Headers],[BEGINNING BALANCE]])-1)),"")</f>
        <v>90992.424214252664</v>
      </c>
      <c r="E58" s="15">
        <f>IF(PaymentSchedule[[#This Row],[PMT NO]]&lt;&gt;"",ScheduledPayment,"")</f>
        <v>395.12089881773204</v>
      </c>
      <c r="F5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58" s="15">
        <f>IF(PaymentSchedule[[#This Row],[PMT NO]]&lt;&gt;"",PaymentSchedule[[#This Row],[TOTAL PAYMENT]]-PaymentSchedule[[#This Row],[INTEREST]],"")</f>
        <v>205.55334837137232</v>
      </c>
      <c r="I58" s="15">
        <f>IF(PaymentSchedule[[#This Row],[PMT NO]]&lt;&gt;"",PaymentSchedule[[#This Row],[BEGINNING BALANCE]]*(InterestRate/PaymentsPerYear),"")</f>
        <v>189.56755044635972</v>
      </c>
      <c r="J5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90786.870865881298</v>
      </c>
      <c r="K58" s="15">
        <f>IF(PaymentSchedule[[#This Row],[PMT NO]]&lt;&gt;"",SUM(INDEX(PaymentSchedule[INTEREST],1,1):PaymentSchedule[[#This Row],[INTEREST]]),"")</f>
        <v>9357.5531103146386</v>
      </c>
    </row>
    <row r="59" spans="2:11" x14ac:dyDescent="0.2">
      <c r="B59" s="11">
        <f>IF(LoanIsGood,IF(ROW()-ROW(PaymentSchedule[[#Headers],[PMT NO]])&gt;ScheduledNumberOfPayments,"",ROW()-ROW(PaymentSchedule[[#Headers],[PMT NO]])),"")</f>
        <v>48</v>
      </c>
      <c r="C59" s="13">
        <f>IF(PaymentSchedule[[#This Row],[PMT NO]]&lt;&gt;"",EOMONTH(LoanStartDate,ROW(PaymentSchedule[[#This Row],[PMT NO]])-ROW(PaymentSchedule[[#Headers],[PMT NO]])-2)+DAY(LoanStartDate),"")</f>
        <v>45658</v>
      </c>
      <c r="D59" s="15">
        <f>IF(PaymentSchedule[[#This Row],[PMT NO]]&lt;&gt;"",IF(ROW()-ROW(PaymentSchedule[[#Headers],[BEGINNING BALANCE]])=1,LoanAmount,INDEX(PaymentSchedule[ENDING BALANCE],ROW()-ROW(PaymentSchedule[[#Headers],[BEGINNING BALANCE]])-1)),"")</f>
        <v>90786.870865881298</v>
      </c>
      <c r="E59" s="15">
        <f>IF(PaymentSchedule[[#This Row],[PMT NO]]&lt;&gt;"",ScheduledPayment,"")</f>
        <v>395.12089881773204</v>
      </c>
      <c r="F5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59" s="15">
        <f>IF(PaymentSchedule[[#This Row],[PMT NO]]&lt;&gt;"",PaymentSchedule[[#This Row],[TOTAL PAYMENT]]-PaymentSchedule[[#This Row],[INTEREST]],"")</f>
        <v>205.98158451381266</v>
      </c>
      <c r="I59" s="15">
        <f>IF(PaymentSchedule[[#This Row],[PMT NO]]&lt;&gt;"",PaymentSchedule[[#This Row],[BEGINNING BALANCE]]*(InterestRate/PaymentsPerYear),"")</f>
        <v>189.13931430391938</v>
      </c>
      <c r="J5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90580.88928136749</v>
      </c>
      <c r="K59" s="15">
        <f>IF(PaymentSchedule[[#This Row],[PMT NO]]&lt;&gt;"",SUM(INDEX(PaymentSchedule[INTEREST],1,1):PaymentSchedule[[#This Row],[INTEREST]]),"")</f>
        <v>9546.6924246185572</v>
      </c>
    </row>
    <row r="60" spans="2:11" x14ac:dyDescent="0.2">
      <c r="B60" s="11">
        <f>IF(LoanIsGood,IF(ROW()-ROW(PaymentSchedule[[#Headers],[PMT NO]])&gt;ScheduledNumberOfPayments,"",ROW()-ROW(PaymentSchedule[[#Headers],[PMT NO]])),"")</f>
        <v>49</v>
      </c>
      <c r="C60" s="13">
        <f>IF(PaymentSchedule[[#This Row],[PMT NO]]&lt;&gt;"",EOMONTH(LoanStartDate,ROW(PaymentSchedule[[#This Row],[PMT NO]])-ROW(PaymentSchedule[[#Headers],[PMT NO]])-2)+DAY(LoanStartDate),"")</f>
        <v>45689</v>
      </c>
      <c r="D60" s="15">
        <f>IF(PaymentSchedule[[#This Row],[PMT NO]]&lt;&gt;"",IF(ROW()-ROW(PaymentSchedule[[#Headers],[BEGINNING BALANCE]])=1,LoanAmount,INDEX(PaymentSchedule[ENDING BALANCE],ROW()-ROW(PaymentSchedule[[#Headers],[BEGINNING BALANCE]])-1)),"")</f>
        <v>90580.88928136749</v>
      </c>
      <c r="E60" s="15">
        <f>IF(PaymentSchedule[[#This Row],[PMT NO]]&lt;&gt;"",ScheduledPayment,"")</f>
        <v>395.12089881773204</v>
      </c>
      <c r="F6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60" s="15">
        <f>IF(PaymentSchedule[[#This Row],[PMT NO]]&lt;&gt;"",PaymentSchedule[[#This Row],[TOTAL PAYMENT]]-PaymentSchedule[[#This Row],[INTEREST]],"")</f>
        <v>206.41071281488311</v>
      </c>
      <c r="I60" s="15">
        <f>IF(PaymentSchedule[[#This Row],[PMT NO]]&lt;&gt;"",PaymentSchedule[[#This Row],[BEGINNING BALANCE]]*(InterestRate/PaymentsPerYear),"")</f>
        <v>188.71018600284893</v>
      </c>
      <c r="J6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90374.4785685526</v>
      </c>
      <c r="K60" s="15">
        <f>IF(PaymentSchedule[[#This Row],[PMT NO]]&lt;&gt;"",SUM(INDEX(PaymentSchedule[INTEREST],1,1):PaymentSchedule[[#This Row],[INTEREST]]),"")</f>
        <v>9735.402610621406</v>
      </c>
    </row>
    <row r="61" spans="2:11" x14ac:dyDescent="0.2">
      <c r="B61" s="11">
        <f>IF(LoanIsGood,IF(ROW()-ROW(PaymentSchedule[[#Headers],[PMT NO]])&gt;ScheduledNumberOfPayments,"",ROW()-ROW(PaymentSchedule[[#Headers],[PMT NO]])),"")</f>
        <v>50</v>
      </c>
      <c r="C61" s="13">
        <f>IF(PaymentSchedule[[#This Row],[PMT NO]]&lt;&gt;"",EOMONTH(LoanStartDate,ROW(PaymentSchedule[[#This Row],[PMT NO]])-ROW(PaymentSchedule[[#Headers],[PMT NO]])-2)+DAY(LoanStartDate),"")</f>
        <v>45717</v>
      </c>
      <c r="D61" s="15">
        <f>IF(PaymentSchedule[[#This Row],[PMT NO]]&lt;&gt;"",IF(ROW()-ROW(PaymentSchedule[[#Headers],[BEGINNING BALANCE]])=1,LoanAmount,INDEX(PaymentSchedule[ENDING BALANCE],ROW()-ROW(PaymentSchedule[[#Headers],[BEGINNING BALANCE]])-1)),"")</f>
        <v>90374.4785685526</v>
      </c>
      <c r="E61" s="15">
        <f>IF(PaymentSchedule[[#This Row],[PMT NO]]&lt;&gt;"",ScheduledPayment,"")</f>
        <v>395.12089881773204</v>
      </c>
      <c r="F6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61" s="15">
        <f>IF(PaymentSchedule[[#This Row],[PMT NO]]&lt;&gt;"",PaymentSchedule[[#This Row],[TOTAL PAYMENT]]-PaymentSchedule[[#This Row],[INTEREST]],"")</f>
        <v>206.84073513324745</v>
      </c>
      <c r="I61" s="15">
        <f>IF(PaymentSchedule[[#This Row],[PMT NO]]&lt;&gt;"",PaymentSchedule[[#This Row],[BEGINNING BALANCE]]*(InterestRate/PaymentsPerYear),"")</f>
        <v>188.28016368448459</v>
      </c>
      <c r="J6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90167.637833419358</v>
      </c>
      <c r="K61" s="15">
        <f>IF(PaymentSchedule[[#This Row],[PMT NO]]&lt;&gt;"",SUM(INDEX(PaymentSchedule[INTEREST],1,1):PaymentSchedule[[#This Row],[INTEREST]]),"")</f>
        <v>9923.6827743058911</v>
      </c>
    </row>
    <row r="62" spans="2:11" x14ac:dyDescent="0.2">
      <c r="B62" s="11">
        <f>IF(LoanIsGood,IF(ROW()-ROW(PaymentSchedule[[#Headers],[PMT NO]])&gt;ScheduledNumberOfPayments,"",ROW()-ROW(PaymentSchedule[[#Headers],[PMT NO]])),"")</f>
        <v>51</v>
      </c>
      <c r="C62" s="13">
        <f>IF(PaymentSchedule[[#This Row],[PMT NO]]&lt;&gt;"",EOMONTH(LoanStartDate,ROW(PaymentSchedule[[#This Row],[PMT NO]])-ROW(PaymentSchedule[[#Headers],[PMT NO]])-2)+DAY(LoanStartDate),"")</f>
        <v>45748</v>
      </c>
      <c r="D62" s="15">
        <f>IF(PaymentSchedule[[#This Row],[PMT NO]]&lt;&gt;"",IF(ROW()-ROW(PaymentSchedule[[#Headers],[BEGINNING BALANCE]])=1,LoanAmount,INDEX(PaymentSchedule[ENDING BALANCE],ROW()-ROW(PaymentSchedule[[#Headers],[BEGINNING BALANCE]])-1)),"")</f>
        <v>90167.637833419358</v>
      </c>
      <c r="E62" s="15">
        <f>IF(PaymentSchedule[[#This Row],[PMT NO]]&lt;&gt;"",ScheduledPayment,"")</f>
        <v>395.12089881773204</v>
      </c>
      <c r="F6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62" s="15">
        <f>IF(PaymentSchedule[[#This Row],[PMT NO]]&lt;&gt;"",PaymentSchedule[[#This Row],[TOTAL PAYMENT]]-PaymentSchedule[[#This Row],[INTEREST]],"")</f>
        <v>207.27165333144171</v>
      </c>
      <c r="I62" s="15">
        <f>IF(PaymentSchedule[[#This Row],[PMT NO]]&lt;&gt;"",PaymentSchedule[[#This Row],[BEGINNING BALANCE]]*(InterestRate/PaymentsPerYear),"")</f>
        <v>187.84924548629033</v>
      </c>
      <c r="J6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89960.36618008792</v>
      </c>
      <c r="K62" s="15">
        <f>IF(PaymentSchedule[[#This Row],[PMT NO]]&lt;&gt;"",SUM(INDEX(PaymentSchedule[INTEREST],1,1):PaymentSchedule[[#This Row],[INTEREST]]),"")</f>
        <v>10111.532019792181</v>
      </c>
    </row>
    <row r="63" spans="2:11" x14ac:dyDescent="0.2">
      <c r="B63" s="11">
        <f>IF(LoanIsGood,IF(ROW()-ROW(PaymentSchedule[[#Headers],[PMT NO]])&gt;ScheduledNumberOfPayments,"",ROW()-ROW(PaymentSchedule[[#Headers],[PMT NO]])),"")</f>
        <v>52</v>
      </c>
      <c r="C63" s="13">
        <f>IF(PaymentSchedule[[#This Row],[PMT NO]]&lt;&gt;"",EOMONTH(LoanStartDate,ROW(PaymentSchedule[[#This Row],[PMT NO]])-ROW(PaymentSchedule[[#Headers],[PMT NO]])-2)+DAY(LoanStartDate),"")</f>
        <v>45778</v>
      </c>
      <c r="D63" s="15">
        <f>IF(PaymentSchedule[[#This Row],[PMT NO]]&lt;&gt;"",IF(ROW()-ROW(PaymentSchedule[[#Headers],[BEGINNING BALANCE]])=1,LoanAmount,INDEX(PaymentSchedule[ENDING BALANCE],ROW()-ROW(PaymentSchedule[[#Headers],[BEGINNING BALANCE]])-1)),"")</f>
        <v>89960.36618008792</v>
      </c>
      <c r="E63" s="15">
        <f>IF(PaymentSchedule[[#This Row],[PMT NO]]&lt;&gt;"",ScheduledPayment,"")</f>
        <v>395.12089881773204</v>
      </c>
      <c r="F6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63" s="15">
        <f>IF(PaymentSchedule[[#This Row],[PMT NO]]&lt;&gt;"",PaymentSchedule[[#This Row],[TOTAL PAYMENT]]-PaymentSchedule[[#This Row],[INTEREST]],"")</f>
        <v>207.70346927588221</v>
      </c>
      <c r="I63" s="15">
        <f>IF(PaymentSchedule[[#This Row],[PMT NO]]&lt;&gt;"",PaymentSchedule[[#This Row],[BEGINNING BALANCE]]*(InterestRate/PaymentsPerYear),"")</f>
        <v>187.41742954184983</v>
      </c>
      <c r="J6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89752.662710812045</v>
      </c>
      <c r="K63" s="15">
        <f>IF(PaymentSchedule[[#This Row],[PMT NO]]&lt;&gt;"",SUM(INDEX(PaymentSchedule[INTEREST],1,1):PaymentSchedule[[#This Row],[INTEREST]]),"")</f>
        <v>10298.949449334032</v>
      </c>
    </row>
    <row r="64" spans="2:11" x14ac:dyDescent="0.2">
      <c r="B64" s="11">
        <f>IF(LoanIsGood,IF(ROW()-ROW(PaymentSchedule[[#Headers],[PMT NO]])&gt;ScheduledNumberOfPayments,"",ROW()-ROW(PaymentSchedule[[#Headers],[PMT NO]])),"")</f>
        <v>53</v>
      </c>
      <c r="C64" s="13">
        <f>IF(PaymentSchedule[[#This Row],[PMT NO]]&lt;&gt;"",EOMONTH(LoanStartDate,ROW(PaymentSchedule[[#This Row],[PMT NO]])-ROW(PaymentSchedule[[#Headers],[PMT NO]])-2)+DAY(LoanStartDate),"")</f>
        <v>45809</v>
      </c>
      <c r="D64" s="15">
        <f>IF(PaymentSchedule[[#This Row],[PMT NO]]&lt;&gt;"",IF(ROW()-ROW(PaymentSchedule[[#Headers],[BEGINNING BALANCE]])=1,LoanAmount,INDEX(PaymentSchedule[ENDING BALANCE],ROW()-ROW(PaymentSchedule[[#Headers],[BEGINNING BALANCE]])-1)),"")</f>
        <v>89752.662710812045</v>
      </c>
      <c r="E64" s="15">
        <f>IF(PaymentSchedule[[#This Row],[PMT NO]]&lt;&gt;"",ScheduledPayment,"")</f>
        <v>395.12089881773204</v>
      </c>
      <c r="F6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64" s="15">
        <f>IF(PaymentSchedule[[#This Row],[PMT NO]]&lt;&gt;"",PaymentSchedule[[#This Row],[TOTAL PAYMENT]]-PaymentSchedule[[#This Row],[INTEREST]],"")</f>
        <v>208.13618483687361</v>
      </c>
      <c r="I64" s="15">
        <f>IF(PaymentSchedule[[#This Row],[PMT NO]]&lt;&gt;"",PaymentSchedule[[#This Row],[BEGINNING BALANCE]]*(InterestRate/PaymentsPerYear),"")</f>
        <v>186.98471398085843</v>
      </c>
      <c r="J6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89544.526525975176</v>
      </c>
      <c r="K64" s="15">
        <f>IF(PaymentSchedule[[#This Row],[PMT NO]]&lt;&gt;"",SUM(INDEX(PaymentSchedule[INTEREST],1,1):PaymentSchedule[[#This Row],[INTEREST]]),"")</f>
        <v>10485.934163314891</v>
      </c>
    </row>
    <row r="65" spans="2:11" x14ac:dyDescent="0.2">
      <c r="B65" s="11">
        <f>IF(LoanIsGood,IF(ROW()-ROW(PaymentSchedule[[#Headers],[PMT NO]])&gt;ScheduledNumberOfPayments,"",ROW()-ROW(PaymentSchedule[[#Headers],[PMT NO]])),"")</f>
        <v>54</v>
      </c>
      <c r="C65" s="13">
        <f>IF(PaymentSchedule[[#This Row],[PMT NO]]&lt;&gt;"",EOMONTH(LoanStartDate,ROW(PaymentSchedule[[#This Row],[PMT NO]])-ROW(PaymentSchedule[[#Headers],[PMT NO]])-2)+DAY(LoanStartDate),"")</f>
        <v>45839</v>
      </c>
      <c r="D65" s="15">
        <f>IF(PaymentSchedule[[#This Row],[PMT NO]]&lt;&gt;"",IF(ROW()-ROW(PaymentSchedule[[#Headers],[BEGINNING BALANCE]])=1,LoanAmount,INDEX(PaymentSchedule[ENDING BALANCE],ROW()-ROW(PaymentSchedule[[#Headers],[BEGINNING BALANCE]])-1)),"")</f>
        <v>89544.526525975176</v>
      </c>
      <c r="E65" s="15">
        <f>IF(PaymentSchedule[[#This Row],[PMT NO]]&lt;&gt;"",ScheduledPayment,"")</f>
        <v>395.12089881773204</v>
      </c>
      <c r="F6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65" s="15">
        <f>IF(PaymentSchedule[[#This Row],[PMT NO]]&lt;&gt;"",PaymentSchedule[[#This Row],[TOTAL PAYMENT]]-PaymentSchedule[[#This Row],[INTEREST]],"")</f>
        <v>208.56980188861709</v>
      </c>
      <c r="I65" s="15">
        <f>IF(PaymentSchedule[[#This Row],[PMT NO]]&lt;&gt;"",PaymentSchedule[[#This Row],[BEGINNING BALANCE]]*(InterestRate/PaymentsPerYear),"")</f>
        <v>186.55109692911495</v>
      </c>
      <c r="J6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89335.956724086558</v>
      </c>
      <c r="K65" s="15">
        <f>IF(PaymentSchedule[[#This Row],[PMT NO]]&lt;&gt;"",SUM(INDEX(PaymentSchedule[INTEREST],1,1):PaymentSchedule[[#This Row],[INTEREST]]),"")</f>
        <v>10672.485260244006</v>
      </c>
    </row>
    <row r="66" spans="2:11" x14ac:dyDescent="0.2">
      <c r="B66" s="11">
        <f>IF(LoanIsGood,IF(ROW()-ROW(PaymentSchedule[[#Headers],[PMT NO]])&gt;ScheduledNumberOfPayments,"",ROW()-ROW(PaymentSchedule[[#Headers],[PMT NO]])),"")</f>
        <v>55</v>
      </c>
      <c r="C66" s="13">
        <f>IF(PaymentSchedule[[#This Row],[PMT NO]]&lt;&gt;"",EOMONTH(LoanStartDate,ROW(PaymentSchedule[[#This Row],[PMT NO]])-ROW(PaymentSchedule[[#Headers],[PMT NO]])-2)+DAY(LoanStartDate),"")</f>
        <v>45870</v>
      </c>
      <c r="D66" s="15">
        <f>IF(PaymentSchedule[[#This Row],[PMT NO]]&lt;&gt;"",IF(ROW()-ROW(PaymentSchedule[[#Headers],[BEGINNING BALANCE]])=1,LoanAmount,INDEX(PaymentSchedule[ENDING BALANCE],ROW()-ROW(PaymentSchedule[[#Headers],[BEGINNING BALANCE]])-1)),"")</f>
        <v>89335.956724086558</v>
      </c>
      <c r="E66" s="15">
        <f>IF(PaymentSchedule[[#This Row],[PMT NO]]&lt;&gt;"",ScheduledPayment,"")</f>
        <v>395.12089881773204</v>
      </c>
      <c r="F6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66" s="15">
        <f>IF(PaymentSchedule[[#This Row],[PMT NO]]&lt;&gt;"",PaymentSchedule[[#This Row],[TOTAL PAYMENT]]-PaymentSchedule[[#This Row],[INTEREST]],"")</f>
        <v>209.00432230921837</v>
      </c>
      <c r="I66" s="15">
        <f>IF(PaymentSchedule[[#This Row],[PMT NO]]&lt;&gt;"",PaymentSchedule[[#This Row],[BEGINNING BALANCE]]*(InterestRate/PaymentsPerYear),"")</f>
        <v>186.11657650851367</v>
      </c>
      <c r="J6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89126.952401777336</v>
      </c>
      <c r="K66" s="15">
        <f>IF(PaymentSchedule[[#This Row],[PMT NO]]&lt;&gt;"",SUM(INDEX(PaymentSchedule[INTEREST],1,1):PaymentSchedule[[#This Row],[INTEREST]]),"")</f>
        <v>10858.601836752519</v>
      </c>
    </row>
    <row r="67" spans="2:11" x14ac:dyDescent="0.2">
      <c r="B67" s="11">
        <f>IF(LoanIsGood,IF(ROW()-ROW(PaymentSchedule[[#Headers],[PMT NO]])&gt;ScheduledNumberOfPayments,"",ROW()-ROW(PaymentSchedule[[#Headers],[PMT NO]])),"")</f>
        <v>56</v>
      </c>
      <c r="C67" s="13">
        <f>IF(PaymentSchedule[[#This Row],[PMT NO]]&lt;&gt;"",EOMONTH(LoanStartDate,ROW(PaymentSchedule[[#This Row],[PMT NO]])-ROW(PaymentSchedule[[#Headers],[PMT NO]])-2)+DAY(LoanStartDate),"")</f>
        <v>45901</v>
      </c>
      <c r="D67" s="15">
        <f>IF(PaymentSchedule[[#This Row],[PMT NO]]&lt;&gt;"",IF(ROW()-ROW(PaymentSchedule[[#Headers],[BEGINNING BALANCE]])=1,LoanAmount,INDEX(PaymentSchedule[ENDING BALANCE],ROW()-ROW(PaymentSchedule[[#Headers],[BEGINNING BALANCE]])-1)),"")</f>
        <v>89126.952401777336</v>
      </c>
      <c r="E67" s="15">
        <f>IF(PaymentSchedule[[#This Row],[PMT NO]]&lt;&gt;"",ScheduledPayment,"")</f>
        <v>395.12089881773204</v>
      </c>
      <c r="F6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67" s="15">
        <f>IF(PaymentSchedule[[#This Row],[PMT NO]]&lt;&gt;"",PaymentSchedule[[#This Row],[TOTAL PAYMENT]]-PaymentSchedule[[#This Row],[INTEREST]],"")</f>
        <v>209.43974798069593</v>
      </c>
      <c r="I67" s="15">
        <f>IF(PaymentSchedule[[#This Row],[PMT NO]]&lt;&gt;"",PaymentSchedule[[#This Row],[BEGINNING BALANCE]]*(InterestRate/PaymentsPerYear),"")</f>
        <v>185.68115083703611</v>
      </c>
      <c r="J6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88917.512653796643</v>
      </c>
      <c r="K67" s="15">
        <f>IF(PaymentSchedule[[#This Row],[PMT NO]]&lt;&gt;"",SUM(INDEX(PaymentSchedule[INTEREST],1,1):PaymentSchedule[[#This Row],[INTEREST]]),"")</f>
        <v>11044.282987589555</v>
      </c>
    </row>
    <row r="68" spans="2:11" x14ac:dyDescent="0.2">
      <c r="B68" s="11">
        <f>IF(LoanIsGood,IF(ROW()-ROW(PaymentSchedule[[#Headers],[PMT NO]])&gt;ScheduledNumberOfPayments,"",ROW()-ROW(PaymentSchedule[[#Headers],[PMT NO]])),"")</f>
        <v>57</v>
      </c>
      <c r="C68" s="13">
        <f>IF(PaymentSchedule[[#This Row],[PMT NO]]&lt;&gt;"",EOMONTH(LoanStartDate,ROW(PaymentSchedule[[#This Row],[PMT NO]])-ROW(PaymentSchedule[[#Headers],[PMT NO]])-2)+DAY(LoanStartDate),"")</f>
        <v>45931</v>
      </c>
      <c r="D68" s="15">
        <f>IF(PaymentSchedule[[#This Row],[PMT NO]]&lt;&gt;"",IF(ROW()-ROW(PaymentSchedule[[#Headers],[BEGINNING BALANCE]])=1,LoanAmount,INDEX(PaymentSchedule[ENDING BALANCE],ROW()-ROW(PaymentSchedule[[#Headers],[BEGINNING BALANCE]])-1)),"")</f>
        <v>88917.512653796643</v>
      </c>
      <c r="E68" s="15">
        <f>IF(PaymentSchedule[[#This Row],[PMT NO]]&lt;&gt;"",ScheduledPayment,"")</f>
        <v>395.12089881773204</v>
      </c>
      <c r="F6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68" s="15">
        <f>IF(PaymentSchedule[[#This Row],[PMT NO]]&lt;&gt;"",PaymentSchedule[[#This Row],[TOTAL PAYMENT]]-PaymentSchedule[[#This Row],[INTEREST]],"")</f>
        <v>209.87608078898904</v>
      </c>
      <c r="I68" s="15">
        <f>IF(PaymentSchedule[[#This Row],[PMT NO]]&lt;&gt;"",PaymentSchedule[[#This Row],[BEGINNING BALANCE]]*(InterestRate/PaymentsPerYear),"")</f>
        <v>185.244818028743</v>
      </c>
      <c r="J6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88707.63657300765</v>
      </c>
      <c r="K68" s="15">
        <f>IF(PaymentSchedule[[#This Row],[PMT NO]]&lt;&gt;"",SUM(INDEX(PaymentSchedule[INTEREST],1,1):PaymentSchedule[[#This Row],[INTEREST]]),"")</f>
        <v>11229.527805618298</v>
      </c>
    </row>
    <row r="69" spans="2:11" x14ac:dyDescent="0.2">
      <c r="B69" s="11">
        <f>IF(LoanIsGood,IF(ROW()-ROW(PaymentSchedule[[#Headers],[PMT NO]])&gt;ScheduledNumberOfPayments,"",ROW()-ROW(PaymentSchedule[[#Headers],[PMT NO]])),"")</f>
        <v>58</v>
      </c>
      <c r="C69" s="13">
        <f>IF(PaymentSchedule[[#This Row],[PMT NO]]&lt;&gt;"",EOMONTH(LoanStartDate,ROW(PaymentSchedule[[#This Row],[PMT NO]])-ROW(PaymentSchedule[[#Headers],[PMT NO]])-2)+DAY(LoanStartDate),"")</f>
        <v>45962</v>
      </c>
      <c r="D69" s="15">
        <f>IF(PaymentSchedule[[#This Row],[PMT NO]]&lt;&gt;"",IF(ROW()-ROW(PaymentSchedule[[#Headers],[BEGINNING BALANCE]])=1,LoanAmount,INDEX(PaymentSchedule[ENDING BALANCE],ROW()-ROW(PaymentSchedule[[#Headers],[BEGINNING BALANCE]])-1)),"")</f>
        <v>88707.63657300765</v>
      </c>
      <c r="E69" s="15">
        <f>IF(PaymentSchedule[[#This Row],[PMT NO]]&lt;&gt;"",ScheduledPayment,"")</f>
        <v>395.12089881773204</v>
      </c>
      <c r="F6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69" s="15">
        <f>IF(PaymentSchedule[[#This Row],[PMT NO]]&lt;&gt;"",PaymentSchedule[[#This Row],[TOTAL PAYMENT]]-PaymentSchedule[[#This Row],[INTEREST]],"")</f>
        <v>210.31332262396612</v>
      </c>
      <c r="I69" s="15">
        <f>IF(PaymentSchedule[[#This Row],[PMT NO]]&lt;&gt;"",PaymentSchedule[[#This Row],[BEGINNING BALANCE]]*(InterestRate/PaymentsPerYear),"")</f>
        <v>184.80757619376593</v>
      </c>
      <c r="J6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88497.323250383677</v>
      </c>
      <c r="K69" s="15">
        <f>IF(PaymentSchedule[[#This Row],[PMT NO]]&lt;&gt;"",SUM(INDEX(PaymentSchedule[INTEREST],1,1):PaymentSchedule[[#This Row],[INTEREST]]),"")</f>
        <v>11414.335381812063</v>
      </c>
    </row>
    <row r="70" spans="2:11" x14ac:dyDescent="0.2">
      <c r="B70" s="11">
        <f>IF(LoanIsGood,IF(ROW()-ROW(PaymentSchedule[[#Headers],[PMT NO]])&gt;ScheduledNumberOfPayments,"",ROW()-ROW(PaymentSchedule[[#Headers],[PMT NO]])),"")</f>
        <v>59</v>
      </c>
      <c r="C70" s="13">
        <f>IF(PaymentSchedule[[#This Row],[PMT NO]]&lt;&gt;"",EOMONTH(LoanStartDate,ROW(PaymentSchedule[[#This Row],[PMT NO]])-ROW(PaymentSchedule[[#Headers],[PMT NO]])-2)+DAY(LoanStartDate),"")</f>
        <v>45992</v>
      </c>
      <c r="D70" s="15">
        <f>IF(PaymentSchedule[[#This Row],[PMT NO]]&lt;&gt;"",IF(ROW()-ROW(PaymentSchedule[[#Headers],[BEGINNING BALANCE]])=1,LoanAmount,INDEX(PaymentSchedule[ENDING BALANCE],ROW()-ROW(PaymentSchedule[[#Headers],[BEGINNING BALANCE]])-1)),"")</f>
        <v>88497.323250383677</v>
      </c>
      <c r="E70" s="15">
        <f>IF(PaymentSchedule[[#This Row],[PMT NO]]&lt;&gt;"",ScheduledPayment,"")</f>
        <v>395.12089881773204</v>
      </c>
      <c r="F7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70" s="15">
        <f>IF(PaymentSchedule[[#This Row],[PMT NO]]&lt;&gt;"",PaymentSchedule[[#This Row],[TOTAL PAYMENT]]-PaymentSchedule[[#This Row],[INTEREST]],"")</f>
        <v>210.75147537943272</v>
      </c>
      <c r="I70" s="15">
        <f>IF(PaymentSchedule[[#This Row],[PMT NO]]&lt;&gt;"",PaymentSchedule[[#This Row],[BEGINNING BALANCE]]*(InterestRate/PaymentsPerYear),"")</f>
        <v>184.36942343829932</v>
      </c>
      <c r="J7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88286.571775004239</v>
      </c>
      <c r="K70" s="15">
        <f>IF(PaymentSchedule[[#This Row],[PMT NO]]&lt;&gt;"",SUM(INDEX(PaymentSchedule[INTEREST],1,1):PaymentSchedule[[#This Row],[INTEREST]]),"")</f>
        <v>11598.704805250363</v>
      </c>
    </row>
    <row r="71" spans="2:11" x14ac:dyDescent="0.2">
      <c r="B71" s="11">
        <f>IF(LoanIsGood,IF(ROW()-ROW(PaymentSchedule[[#Headers],[PMT NO]])&gt;ScheduledNumberOfPayments,"",ROW()-ROW(PaymentSchedule[[#Headers],[PMT NO]])),"")</f>
        <v>60</v>
      </c>
      <c r="C71" s="13">
        <f>IF(PaymentSchedule[[#This Row],[PMT NO]]&lt;&gt;"",EOMONTH(LoanStartDate,ROW(PaymentSchedule[[#This Row],[PMT NO]])-ROW(PaymentSchedule[[#Headers],[PMT NO]])-2)+DAY(LoanStartDate),"")</f>
        <v>46023</v>
      </c>
      <c r="D71" s="15">
        <f>IF(PaymentSchedule[[#This Row],[PMT NO]]&lt;&gt;"",IF(ROW()-ROW(PaymentSchedule[[#Headers],[BEGINNING BALANCE]])=1,LoanAmount,INDEX(PaymentSchedule[ENDING BALANCE],ROW()-ROW(PaymentSchedule[[#Headers],[BEGINNING BALANCE]])-1)),"")</f>
        <v>88286.571775004239</v>
      </c>
      <c r="E71" s="15">
        <f>IF(PaymentSchedule[[#This Row],[PMT NO]]&lt;&gt;"",ScheduledPayment,"")</f>
        <v>395.12089881773204</v>
      </c>
      <c r="F7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71" s="15">
        <f>IF(PaymentSchedule[[#This Row],[PMT NO]]&lt;&gt;"",PaymentSchedule[[#This Row],[TOTAL PAYMENT]]-PaymentSchedule[[#This Row],[INTEREST]],"")</f>
        <v>211.19054095313987</v>
      </c>
      <c r="I71" s="15">
        <f>IF(PaymentSchedule[[#This Row],[PMT NO]]&lt;&gt;"",PaymentSchedule[[#This Row],[BEGINNING BALANCE]]*(InterestRate/PaymentsPerYear),"")</f>
        <v>183.93035786459217</v>
      </c>
      <c r="J7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88075.381234051092</v>
      </c>
      <c r="K71" s="15">
        <f>IF(PaymentSchedule[[#This Row],[PMT NO]]&lt;&gt;"",SUM(INDEX(PaymentSchedule[INTEREST],1,1):PaymentSchedule[[#This Row],[INTEREST]]),"")</f>
        <v>11782.635163114956</v>
      </c>
    </row>
    <row r="72" spans="2:11" x14ac:dyDescent="0.2">
      <c r="B72" s="11">
        <f>IF(LoanIsGood,IF(ROW()-ROW(PaymentSchedule[[#Headers],[PMT NO]])&gt;ScheduledNumberOfPayments,"",ROW()-ROW(PaymentSchedule[[#Headers],[PMT NO]])),"")</f>
        <v>61</v>
      </c>
      <c r="C72" s="13">
        <f>IF(PaymentSchedule[[#This Row],[PMT NO]]&lt;&gt;"",EOMONTH(LoanStartDate,ROW(PaymentSchedule[[#This Row],[PMT NO]])-ROW(PaymentSchedule[[#Headers],[PMT NO]])-2)+DAY(LoanStartDate),"")</f>
        <v>46054</v>
      </c>
      <c r="D72" s="15">
        <f>IF(PaymentSchedule[[#This Row],[PMT NO]]&lt;&gt;"",IF(ROW()-ROW(PaymentSchedule[[#Headers],[BEGINNING BALANCE]])=1,LoanAmount,INDEX(PaymentSchedule[ENDING BALANCE],ROW()-ROW(PaymentSchedule[[#Headers],[BEGINNING BALANCE]])-1)),"")</f>
        <v>88075.381234051092</v>
      </c>
      <c r="E72" s="15">
        <f>IF(PaymentSchedule[[#This Row],[PMT NO]]&lt;&gt;"",ScheduledPayment,"")</f>
        <v>395.12089881773204</v>
      </c>
      <c r="F7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72" s="15">
        <f>IF(PaymentSchedule[[#This Row],[PMT NO]]&lt;&gt;"",PaymentSchedule[[#This Row],[TOTAL PAYMENT]]-PaymentSchedule[[#This Row],[INTEREST]],"")</f>
        <v>211.63052124679226</v>
      </c>
      <c r="I72" s="15">
        <f>IF(PaymentSchedule[[#This Row],[PMT NO]]&lt;&gt;"",PaymentSchedule[[#This Row],[BEGINNING BALANCE]]*(InterestRate/PaymentsPerYear),"")</f>
        <v>183.49037757093978</v>
      </c>
      <c r="J7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87863.750712804307</v>
      </c>
      <c r="K72" s="15">
        <f>IF(PaymentSchedule[[#This Row],[PMT NO]]&lt;&gt;"",SUM(INDEX(PaymentSchedule[INTEREST],1,1):PaymentSchedule[[#This Row],[INTEREST]]),"")</f>
        <v>11966.125540685895</v>
      </c>
    </row>
    <row r="73" spans="2:11" x14ac:dyDescent="0.2">
      <c r="B73" s="11">
        <f>IF(LoanIsGood,IF(ROW()-ROW(PaymentSchedule[[#Headers],[PMT NO]])&gt;ScheduledNumberOfPayments,"",ROW()-ROW(PaymentSchedule[[#Headers],[PMT NO]])),"")</f>
        <v>62</v>
      </c>
      <c r="C73" s="13">
        <f>IF(PaymentSchedule[[#This Row],[PMT NO]]&lt;&gt;"",EOMONTH(LoanStartDate,ROW(PaymentSchedule[[#This Row],[PMT NO]])-ROW(PaymentSchedule[[#Headers],[PMT NO]])-2)+DAY(LoanStartDate),"")</f>
        <v>46082</v>
      </c>
      <c r="D73" s="15">
        <f>IF(PaymentSchedule[[#This Row],[PMT NO]]&lt;&gt;"",IF(ROW()-ROW(PaymentSchedule[[#Headers],[BEGINNING BALANCE]])=1,LoanAmount,INDEX(PaymentSchedule[ENDING BALANCE],ROW()-ROW(PaymentSchedule[[#Headers],[BEGINNING BALANCE]])-1)),"")</f>
        <v>87863.750712804307</v>
      </c>
      <c r="E73" s="15">
        <f>IF(PaymentSchedule[[#This Row],[PMT NO]]&lt;&gt;"",ScheduledPayment,"")</f>
        <v>395.12089881773204</v>
      </c>
      <c r="F7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73" s="15">
        <f>IF(PaymentSchedule[[#This Row],[PMT NO]]&lt;&gt;"",PaymentSchedule[[#This Row],[TOTAL PAYMENT]]-PaymentSchedule[[#This Row],[INTEREST]],"")</f>
        <v>212.07141816605639</v>
      </c>
      <c r="I73" s="15">
        <f>IF(PaymentSchedule[[#This Row],[PMT NO]]&lt;&gt;"",PaymentSchedule[[#This Row],[BEGINNING BALANCE]]*(InterestRate/PaymentsPerYear),"")</f>
        <v>183.04948065167565</v>
      </c>
      <c r="J7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87651.679294638248</v>
      </c>
      <c r="K73" s="15">
        <f>IF(PaymentSchedule[[#This Row],[PMT NO]]&lt;&gt;"",SUM(INDEX(PaymentSchedule[INTEREST],1,1):PaymentSchedule[[#This Row],[INTEREST]]),"")</f>
        <v>12149.175021337571</v>
      </c>
    </row>
    <row r="74" spans="2:11" x14ac:dyDescent="0.2">
      <c r="B74" s="11">
        <f>IF(LoanIsGood,IF(ROW()-ROW(PaymentSchedule[[#Headers],[PMT NO]])&gt;ScheduledNumberOfPayments,"",ROW()-ROW(PaymentSchedule[[#Headers],[PMT NO]])),"")</f>
        <v>63</v>
      </c>
      <c r="C74" s="13">
        <f>IF(PaymentSchedule[[#This Row],[PMT NO]]&lt;&gt;"",EOMONTH(LoanStartDate,ROW(PaymentSchedule[[#This Row],[PMT NO]])-ROW(PaymentSchedule[[#Headers],[PMT NO]])-2)+DAY(LoanStartDate),"")</f>
        <v>46113</v>
      </c>
      <c r="D74" s="15">
        <f>IF(PaymentSchedule[[#This Row],[PMT NO]]&lt;&gt;"",IF(ROW()-ROW(PaymentSchedule[[#Headers],[BEGINNING BALANCE]])=1,LoanAmount,INDEX(PaymentSchedule[ENDING BALANCE],ROW()-ROW(PaymentSchedule[[#Headers],[BEGINNING BALANCE]])-1)),"")</f>
        <v>87651.679294638248</v>
      </c>
      <c r="E74" s="15">
        <f>IF(PaymentSchedule[[#This Row],[PMT NO]]&lt;&gt;"",ScheduledPayment,"")</f>
        <v>395.12089881773204</v>
      </c>
      <c r="F7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74" s="15">
        <f>IF(PaymentSchedule[[#This Row],[PMT NO]]&lt;&gt;"",PaymentSchedule[[#This Row],[TOTAL PAYMENT]]-PaymentSchedule[[#This Row],[INTEREST]],"")</f>
        <v>212.51323362056903</v>
      </c>
      <c r="I74" s="15">
        <f>IF(PaymentSchedule[[#This Row],[PMT NO]]&lt;&gt;"",PaymentSchedule[[#This Row],[BEGINNING BALANCE]]*(InterestRate/PaymentsPerYear),"")</f>
        <v>182.60766519716302</v>
      </c>
      <c r="J7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87439.166061017677</v>
      </c>
      <c r="K74" s="15">
        <f>IF(PaymentSchedule[[#This Row],[PMT NO]]&lt;&gt;"",SUM(INDEX(PaymentSchedule[INTEREST],1,1):PaymentSchedule[[#This Row],[INTEREST]]),"")</f>
        <v>12331.782686534734</v>
      </c>
    </row>
    <row r="75" spans="2:11" x14ac:dyDescent="0.2">
      <c r="B75" s="11">
        <f>IF(LoanIsGood,IF(ROW()-ROW(PaymentSchedule[[#Headers],[PMT NO]])&gt;ScheduledNumberOfPayments,"",ROW()-ROW(PaymentSchedule[[#Headers],[PMT NO]])),"")</f>
        <v>64</v>
      </c>
      <c r="C75" s="13">
        <f>IF(PaymentSchedule[[#This Row],[PMT NO]]&lt;&gt;"",EOMONTH(LoanStartDate,ROW(PaymentSchedule[[#This Row],[PMT NO]])-ROW(PaymentSchedule[[#Headers],[PMT NO]])-2)+DAY(LoanStartDate),"")</f>
        <v>46143</v>
      </c>
      <c r="D75" s="15">
        <f>IF(PaymentSchedule[[#This Row],[PMT NO]]&lt;&gt;"",IF(ROW()-ROW(PaymentSchedule[[#Headers],[BEGINNING BALANCE]])=1,LoanAmount,INDEX(PaymentSchedule[ENDING BALANCE],ROW()-ROW(PaymentSchedule[[#Headers],[BEGINNING BALANCE]])-1)),"")</f>
        <v>87439.166061017677</v>
      </c>
      <c r="E75" s="15">
        <f>IF(PaymentSchedule[[#This Row],[PMT NO]]&lt;&gt;"",ScheduledPayment,"")</f>
        <v>395.12089881773204</v>
      </c>
      <c r="F7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75" s="15">
        <f>IF(PaymentSchedule[[#This Row],[PMT NO]]&lt;&gt;"",PaymentSchedule[[#This Row],[TOTAL PAYMENT]]-PaymentSchedule[[#This Row],[INTEREST]],"")</f>
        <v>212.95596952394521</v>
      </c>
      <c r="I75" s="15">
        <f>IF(PaymentSchedule[[#This Row],[PMT NO]]&lt;&gt;"",PaymentSchedule[[#This Row],[BEGINNING BALANCE]]*(InterestRate/PaymentsPerYear),"")</f>
        <v>182.16492929378683</v>
      </c>
      <c r="J7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87226.210091493733</v>
      </c>
      <c r="K75" s="15">
        <f>IF(PaymentSchedule[[#This Row],[PMT NO]]&lt;&gt;"",SUM(INDEX(PaymentSchedule[INTEREST],1,1):PaymentSchedule[[#This Row],[INTEREST]]),"")</f>
        <v>12513.947615828522</v>
      </c>
    </row>
    <row r="76" spans="2:11" x14ac:dyDescent="0.2">
      <c r="B76" s="11">
        <f>IF(LoanIsGood,IF(ROW()-ROW(PaymentSchedule[[#Headers],[PMT NO]])&gt;ScheduledNumberOfPayments,"",ROW()-ROW(PaymentSchedule[[#Headers],[PMT NO]])),"")</f>
        <v>65</v>
      </c>
      <c r="C76" s="13">
        <f>IF(PaymentSchedule[[#This Row],[PMT NO]]&lt;&gt;"",EOMONTH(LoanStartDate,ROW(PaymentSchedule[[#This Row],[PMT NO]])-ROW(PaymentSchedule[[#Headers],[PMT NO]])-2)+DAY(LoanStartDate),"")</f>
        <v>46174</v>
      </c>
      <c r="D76" s="15">
        <f>IF(PaymentSchedule[[#This Row],[PMT NO]]&lt;&gt;"",IF(ROW()-ROW(PaymentSchedule[[#Headers],[BEGINNING BALANCE]])=1,LoanAmount,INDEX(PaymentSchedule[ENDING BALANCE],ROW()-ROW(PaymentSchedule[[#Headers],[BEGINNING BALANCE]])-1)),"")</f>
        <v>87226.210091493733</v>
      </c>
      <c r="E76" s="15">
        <f>IF(PaymentSchedule[[#This Row],[PMT NO]]&lt;&gt;"",ScheduledPayment,"")</f>
        <v>395.12089881773204</v>
      </c>
      <c r="F7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76" s="15">
        <f>IF(PaymentSchedule[[#This Row],[PMT NO]]&lt;&gt;"",PaymentSchedule[[#This Row],[TOTAL PAYMENT]]-PaymentSchedule[[#This Row],[INTEREST]],"")</f>
        <v>213.39962779378678</v>
      </c>
      <c r="I76" s="15">
        <f>IF(PaymentSchedule[[#This Row],[PMT NO]]&lt;&gt;"",PaymentSchedule[[#This Row],[BEGINNING BALANCE]]*(InterestRate/PaymentsPerYear),"")</f>
        <v>181.72127102394526</v>
      </c>
      <c r="J7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87012.810463699949</v>
      </c>
      <c r="K76" s="15">
        <f>IF(PaymentSchedule[[#This Row],[PMT NO]]&lt;&gt;"",SUM(INDEX(PaymentSchedule[INTEREST],1,1):PaymentSchedule[[#This Row],[INTEREST]]),"")</f>
        <v>12695.668886852467</v>
      </c>
    </row>
    <row r="77" spans="2:11" x14ac:dyDescent="0.2">
      <c r="B77" s="11">
        <f>IF(LoanIsGood,IF(ROW()-ROW(PaymentSchedule[[#Headers],[PMT NO]])&gt;ScheduledNumberOfPayments,"",ROW()-ROW(PaymentSchedule[[#Headers],[PMT NO]])),"")</f>
        <v>66</v>
      </c>
      <c r="C77" s="13">
        <f>IF(PaymentSchedule[[#This Row],[PMT NO]]&lt;&gt;"",EOMONTH(LoanStartDate,ROW(PaymentSchedule[[#This Row],[PMT NO]])-ROW(PaymentSchedule[[#Headers],[PMT NO]])-2)+DAY(LoanStartDate),"")</f>
        <v>46204</v>
      </c>
      <c r="D77" s="15">
        <f>IF(PaymentSchedule[[#This Row],[PMT NO]]&lt;&gt;"",IF(ROW()-ROW(PaymentSchedule[[#Headers],[BEGINNING BALANCE]])=1,LoanAmount,INDEX(PaymentSchedule[ENDING BALANCE],ROW()-ROW(PaymentSchedule[[#Headers],[BEGINNING BALANCE]])-1)),"")</f>
        <v>87012.810463699949</v>
      </c>
      <c r="E77" s="15">
        <f>IF(PaymentSchedule[[#This Row],[PMT NO]]&lt;&gt;"",ScheduledPayment,"")</f>
        <v>395.12089881773204</v>
      </c>
      <c r="F7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77" s="15">
        <f>IF(PaymentSchedule[[#This Row],[PMT NO]]&lt;&gt;"",PaymentSchedule[[#This Row],[TOTAL PAYMENT]]-PaymentSchedule[[#This Row],[INTEREST]],"")</f>
        <v>213.84421035169049</v>
      </c>
      <c r="I77" s="15">
        <f>IF(PaymentSchedule[[#This Row],[PMT NO]]&lt;&gt;"",PaymentSchedule[[#This Row],[BEGINNING BALANCE]]*(InterestRate/PaymentsPerYear),"")</f>
        <v>181.27668846604155</v>
      </c>
      <c r="J7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86798.966253348262</v>
      </c>
      <c r="K77" s="15">
        <f>IF(PaymentSchedule[[#This Row],[PMT NO]]&lt;&gt;"",SUM(INDEX(PaymentSchedule[INTEREST],1,1):PaymentSchedule[[#This Row],[INTEREST]]),"")</f>
        <v>12876.945575318508</v>
      </c>
    </row>
    <row r="78" spans="2:11" x14ac:dyDescent="0.2">
      <c r="B78" s="11">
        <f>IF(LoanIsGood,IF(ROW()-ROW(PaymentSchedule[[#Headers],[PMT NO]])&gt;ScheduledNumberOfPayments,"",ROW()-ROW(PaymentSchedule[[#Headers],[PMT NO]])),"")</f>
        <v>67</v>
      </c>
      <c r="C78" s="13">
        <f>IF(PaymentSchedule[[#This Row],[PMT NO]]&lt;&gt;"",EOMONTH(LoanStartDate,ROW(PaymentSchedule[[#This Row],[PMT NO]])-ROW(PaymentSchedule[[#Headers],[PMT NO]])-2)+DAY(LoanStartDate),"")</f>
        <v>46235</v>
      </c>
      <c r="D78" s="15">
        <f>IF(PaymentSchedule[[#This Row],[PMT NO]]&lt;&gt;"",IF(ROW()-ROW(PaymentSchedule[[#Headers],[BEGINNING BALANCE]])=1,LoanAmount,INDEX(PaymentSchedule[ENDING BALANCE],ROW()-ROW(PaymentSchedule[[#Headers],[BEGINNING BALANCE]])-1)),"")</f>
        <v>86798.966253348262</v>
      </c>
      <c r="E78" s="15">
        <f>IF(PaymentSchedule[[#This Row],[PMT NO]]&lt;&gt;"",ScheduledPayment,"")</f>
        <v>395.12089881773204</v>
      </c>
      <c r="F7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78" s="15">
        <f>IF(PaymentSchedule[[#This Row],[PMT NO]]&lt;&gt;"",PaymentSchedule[[#This Row],[TOTAL PAYMENT]]-PaymentSchedule[[#This Row],[INTEREST]],"")</f>
        <v>214.2897191232565</v>
      </c>
      <c r="I78" s="15">
        <f>IF(PaymentSchedule[[#This Row],[PMT NO]]&lt;&gt;"",PaymentSchedule[[#This Row],[BEGINNING BALANCE]]*(InterestRate/PaymentsPerYear),"")</f>
        <v>180.83117969447554</v>
      </c>
      <c r="J7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86584.676534225</v>
      </c>
      <c r="K78" s="15">
        <f>IF(PaymentSchedule[[#This Row],[PMT NO]]&lt;&gt;"",SUM(INDEX(PaymentSchedule[INTEREST],1,1):PaymentSchedule[[#This Row],[INTEREST]]),"")</f>
        <v>13057.776755012985</v>
      </c>
    </row>
    <row r="79" spans="2:11" x14ac:dyDescent="0.2">
      <c r="B79" s="11">
        <f>IF(LoanIsGood,IF(ROW()-ROW(PaymentSchedule[[#Headers],[PMT NO]])&gt;ScheduledNumberOfPayments,"",ROW()-ROW(PaymentSchedule[[#Headers],[PMT NO]])),"")</f>
        <v>68</v>
      </c>
      <c r="C79" s="13">
        <f>IF(PaymentSchedule[[#This Row],[PMT NO]]&lt;&gt;"",EOMONTH(LoanStartDate,ROW(PaymentSchedule[[#This Row],[PMT NO]])-ROW(PaymentSchedule[[#Headers],[PMT NO]])-2)+DAY(LoanStartDate),"")</f>
        <v>46266</v>
      </c>
      <c r="D79" s="15">
        <f>IF(PaymentSchedule[[#This Row],[PMT NO]]&lt;&gt;"",IF(ROW()-ROW(PaymentSchedule[[#Headers],[BEGINNING BALANCE]])=1,LoanAmount,INDEX(PaymentSchedule[ENDING BALANCE],ROW()-ROW(PaymentSchedule[[#Headers],[BEGINNING BALANCE]])-1)),"")</f>
        <v>86584.676534225</v>
      </c>
      <c r="E79" s="15">
        <f>IF(PaymentSchedule[[#This Row],[PMT NO]]&lt;&gt;"",ScheduledPayment,"")</f>
        <v>395.12089881773204</v>
      </c>
      <c r="F7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79" s="15">
        <f>IF(PaymentSchedule[[#This Row],[PMT NO]]&lt;&gt;"",PaymentSchedule[[#This Row],[TOTAL PAYMENT]]-PaymentSchedule[[#This Row],[INTEREST]],"")</f>
        <v>214.73615603809662</v>
      </c>
      <c r="I79" s="15">
        <f>IF(PaymentSchedule[[#This Row],[PMT NO]]&lt;&gt;"",PaymentSchedule[[#This Row],[BEGINNING BALANCE]]*(InterestRate/PaymentsPerYear),"")</f>
        <v>180.38474277963542</v>
      </c>
      <c r="J7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86369.940378186904</v>
      </c>
      <c r="K79" s="15">
        <f>IF(PaymentSchedule[[#This Row],[PMT NO]]&lt;&gt;"",SUM(INDEX(PaymentSchedule[INTEREST],1,1):PaymentSchedule[[#This Row],[INTEREST]]),"")</f>
        <v>13238.16149779262</v>
      </c>
    </row>
    <row r="80" spans="2:11" x14ac:dyDescent="0.2">
      <c r="B80" s="11">
        <f>IF(LoanIsGood,IF(ROW()-ROW(PaymentSchedule[[#Headers],[PMT NO]])&gt;ScheduledNumberOfPayments,"",ROW()-ROW(PaymentSchedule[[#Headers],[PMT NO]])),"")</f>
        <v>69</v>
      </c>
      <c r="C80" s="13">
        <f>IF(PaymentSchedule[[#This Row],[PMT NO]]&lt;&gt;"",EOMONTH(LoanStartDate,ROW(PaymentSchedule[[#This Row],[PMT NO]])-ROW(PaymentSchedule[[#Headers],[PMT NO]])-2)+DAY(LoanStartDate),"")</f>
        <v>46296</v>
      </c>
      <c r="D80" s="15">
        <f>IF(PaymentSchedule[[#This Row],[PMT NO]]&lt;&gt;"",IF(ROW()-ROW(PaymentSchedule[[#Headers],[BEGINNING BALANCE]])=1,LoanAmount,INDEX(PaymentSchedule[ENDING BALANCE],ROW()-ROW(PaymentSchedule[[#Headers],[BEGINNING BALANCE]])-1)),"")</f>
        <v>86369.940378186904</v>
      </c>
      <c r="E80" s="15">
        <f>IF(PaymentSchedule[[#This Row],[PMT NO]]&lt;&gt;"",ScheduledPayment,"")</f>
        <v>395.12089881773204</v>
      </c>
      <c r="F8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80" s="15">
        <f>IF(PaymentSchedule[[#This Row],[PMT NO]]&lt;&gt;"",PaymentSchedule[[#This Row],[TOTAL PAYMENT]]-PaymentSchedule[[#This Row],[INTEREST]],"")</f>
        <v>215.18352302984266</v>
      </c>
      <c r="I80" s="15">
        <f>IF(PaymentSchedule[[#This Row],[PMT NO]]&lt;&gt;"",PaymentSchedule[[#This Row],[BEGINNING BALANCE]]*(InterestRate/PaymentsPerYear),"")</f>
        <v>179.93737578788938</v>
      </c>
      <c r="J8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86154.756855157058</v>
      </c>
      <c r="K80" s="15">
        <f>IF(PaymentSchedule[[#This Row],[PMT NO]]&lt;&gt;"",SUM(INDEX(PaymentSchedule[INTEREST],1,1):PaymentSchedule[[#This Row],[INTEREST]]),"")</f>
        <v>13418.098873580509</v>
      </c>
    </row>
    <row r="81" spans="2:11" x14ac:dyDescent="0.2">
      <c r="B81" s="11">
        <f>IF(LoanIsGood,IF(ROW()-ROW(PaymentSchedule[[#Headers],[PMT NO]])&gt;ScheduledNumberOfPayments,"",ROW()-ROW(PaymentSchedule[[#Headers],[PMT NO]])),"")</f>
        <v>70</v>
      </c>
      <c r="C81" s="13">
        <f>IF(PaymentSchedule[[#This Row],[PMT NO]]&lt;&gt;"",EOMONTH(LoanStartDate,ROW(PaymentSchedule[[#This Row],[PMT NO]])-ROW(PaymentSchedule[[#Headers],[PMT NO]])-2)+DAY(LoanStartDate),"")</f>
        <v>46327</v>
      </c>
      <c r="D81" s="15">
        <f>IF(PaymentSchedule[[#This Row],[PMT NO]]&lt;&gt;"",IF(ROW()-ROW(PaymentSchedule[[#Headers],[BEGINNING BALANCE]])=1,LoanAmount,INDEX(PaymentSchedule[ENDING BALANCE],ROW()-ROW(PaymentSchedule[[#Headers],[BEGINNING BALANCE]])-1)),"")</f>
        <v>86154.756855157058</v>
      </c>
      <c r="E81" s="15">
        <f>IF(PaymentSchedule[[#This Row],[PMT NO]]&lt;&gt;"",ScheduledPayment,"")</f>
        <v>395.12089881773204</v>
      </c>
      <c r="F8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81" s="15">
        <f>IF(PaymentSchedule[[#This Row],[PMT NO]]&lt;&gt;"",PaymentSchedule[[#This Row],[TOTAL PAYMENT]]-PaymentSchedule[[#This Row],[INTEREST]],"")</f>
        <v>215.63182203615483</v>
      </c>
      <c r="I81" s="15">
        <f>IF(PaymentSchedule[[#This Row],[PMT NO]]&lt;&gt;"",PaymentSchedule[[#This Row],[BEGINNING BALANCE]]*(InterestRate/PaymentsPerYear),"")</f>
        <v>179.48907678157721</v>
      </c>
      <c r="J8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85939.125033120901</v>
      </c>
      <c r="K81" s="15">
        <f>IF(PaymentSchedule[[#This Row],[PMT NO]]&lt;&gt;"",SUM(INDEX(PaymentSchedule[INTEREST],1,1):PaymentSchedule[[#This Row],[INTEREST]]),"")</f>
        <v>13597.587950362087</v>
      </c>
    </row>
    <row r="82" spans="2:11" x14ac:dyDescent="0.2">
      <c r="B82" s="11">
        <f>IF(LoanIsGood,IF(ROW()-ROW(PaymentSchedule[[#Headers],[PMT NO]])&gt;ScheduledNumberOfPayments,"",ROW()-ROW(PaymentSchedule[[#Headers],[PMT NO]])),"")</f>
        <v>71</v>
      </c>
      <c r="C82" s="13">
        <f>IF(PaymentSchedule[[#This Row],[PMT NO]]&lt;&gt;"",EOMONTH(LoanStartDate,ROW(PaymentSchedule[[#This Row],[PMT NO]])-ROW(PaymentSchedule[[#Headers],[PMT NO]])-2)+DAY(LoanStartDate),"")</f>
        <v>46357</v>
      </c>
      <c r="D82" s="15">
        <f>IF(PaymentSchedule[[#This Row],[PMT NO]]&lt;&gt;"",IF(ROW()-ROW(PaymentSchedule[[#Headers],[BEGINNING BALANCE]])=1,LoanAmount,INDEX(PaymentSchedule[ENDING BALANCE],ROW()-ROW(PaymentSchedule[[#Headers],[BEGINNING BALANCE]])-1)),"")</f>
        <v>85939.125033120901</v>
      </c>
      <c r="E82" s="15">
        <f>IF(PaymentSchedule[[#This Row],[PMT NO]]&lt;&gt;"",ScheduledPayment,"")</f>
        <v>395.12089881773204</v>
      </c>
      <c r="F8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82" s="15">
        <f>IF(PaymentSchedule[[#This Row],[PMT NO]]&lt;&gt;"",PaymentSchedule[[#This Row],[TOTAL PAYMENT]]-PaymentSchedule[[#This Row],[INTEREST]],"")</f>
        <v>216.08105499873017</v>
      </c>
      <c r="I82" s="15">
        <f>IF(PaymentSchedule[[#This Row],[PMT NO]]&lt;&gt;"",PaymentSchedule[[#This Row],[BEGINNING BALANCE]]*(InterestRate/PaymentsPerYear),"")</f>
        <v>179.03984381900187</v>
      </c>
      <c r="J8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85723.043978122165</v>
      </c>
      <c r="K82" s="15">
        <f>IF(PaymentSchedule[[#This Row],[PMT NO]]&lt;&gt;"",SUM(INDEX(PaymentSchedule[INTEREST],1,1):PaymentSchedule[[#This Row],[INTEREST]]),"")</f>
        <v>13776.627794181089</v>
      </c>
    </row>
    <row r="83" spans="2:11" x14ac:dyDescent="0.2">
      <c r="B83" s="11">
        <f>IF(LoanIsGood,IF(ROW()-ROW(PaymentSchedule[[#Headers],[PMT NO]])&gt;ScheduledNumberOfPayments,"",ROW()-ROW(PaymentSchedule[[#Headers],[PMT NO]])),"")</f>
        <v>72</v>
      </c>
      <c r="C83" s="13">
        <f>IF(PaymentSchedule[[#This Row],[PMT NO]]&lt;&gt;"",EOMONTH(LoanStartDate,ROW(PaymentSchedule[[#This Row],[PMT NO]])-ROW(PaymentSchedule[[#Headers],[PMT NO]])-2)+DAY(LoanStartDate),"")</f>
        <v>46388</v>
      </c>
      <c r="D83" s="15">
        <f>IF(PaymentSchedule[[#This Row],[PMT NO]]&lt;&gt;"",IF(ROW()-ROW(PaymentSchedule[[#Headers],[BEGINNING BALANCE]])=1,LoanAmount,INDEX(PaymentSchedule[ENDING BALANCE],ROW()-ROW(PaymentSchedule[[#Headers],[BEGINNING BALANCE]])-1)),"")</f>
        <v>85723.043978122165</v>
      </c>
      <c r="E83" s="15">
        <f>IF(PaymentSchedule[[#This Row],[PMT NO]]&lt;&gt;"",ScheduledPayment,"")</f>
        <v>395.12089881773204</v>
      </c>
      <c r="F8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83" s="15">
        <f>IF(PaymentSchedule[[#This Row],[PMT NO]]&lt;&gt;"",PaymentSchedule[[#This Row],[TOTAL PAYMENT]]-PaymentSchedule[[#This Row],[INTEREST]],"")</f>
        <v>216.53122386331086</v>
      </c>
      <c r="I83" s="15">
        <f>IF(PaymentSchedule[[#This Row],[PMT NO]]&lt;&gt;"",PaymentSchedule[[#This Row],[BEGINNING BALANCE]]*(InterestRate/PaymentsPerYear),"")</f>
        <v>178.58967495442118</v>
      </c>
      <c r="J8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85506.51275425886</v>
      </c>
      <c r="K83" s="15">
        <f>IF(PaymentSchedule[[#This Row],[PMT NO]]&lt;&gt;"",SUM(INDEX(PaymentSchedule[INTEREST],1,1):PaymentSchedule[[#This Row],[INTEREST]]),"")</f>
        <v>13955.21746913551</v>
      </c>
    </row>
    <row r="84" spans="2:11" x14ac:dyDescent="0.2">
      <c r="B84" s="11">
        <f>IF(LoanIsGood,IF(ROW()-ROW(PaymentSchedule[[#Headers],[PMT NO]])&gt;ScheduledNumberOfPayments,"",ROW()-ROW(PaymentSchedule[[#Headers],[PMT NO]])),"")</f>
        <v>73</v>
      </c>
      <c r="C84" s="13">
        <f>IF(PaymentSchedule[[#This Row],[PMT NO]]&lt;&gt;"",EOMONTH(LoanStartDate,ROW(PaymentSchedule[[#This Row],[PMT NO]])-ROW(PaymentSchedule[[#Headers],[PMT NO]])-2)+DAY(LoanStartDate),"")</f>
        <v>46419</v>
      </c>
      <c r="D84" s="15">
        <f>IF(PaymentSchedule[[#This Row],[PMT NO]]&lt;&gt;"",IF(ROW()-ROW(PaymentSchedule[[#Headers],[BEGINNING BALANCE]])=1,LoanAmount,INDEX(PaymentSchedule[ENDING BALANCE],ROW()-ROW(PaymentSchedule[[#Headers],[BEGINNING BALANCE]])-1)),"")</f>
        <v>85506.51275425886</v>
      </c>
      <c r="E84" s="15">
        <f>IF(PaymentSchedule[[#This Row],[PMT NO]]&lt;&gt;"",ScheduledPayment,"")</f>
        <v>395.12089881773204</v>
      </c>
      <c r="F8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84" s="15">
        <f>IF(PaymentSchedule[[#This Row],[PMT NO]]&lt;&gt;"",PaymentSchedule[[#This Row],[TOTAL PAYMENT]]-PaymentSchedule[[#This Row],[INTEREST]],"")</f>
        <v>216.98233057969276</v>
      </c>
      <c r="I84" s="15">
        <f>IF(PaymentSchedule[[#This Row],[PMT NO]]&lt;&gt;"",PaymentSchedule[[#This Row],[BEGINNING BALANCE]]*(InterestRate/PaymentsPerYear),"")</f>
        <v>178.13856823803928</v>
      </c>
      <c r="J8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85289.530423679171</v>
      </c>
      <c r="K84" s="15">
        <f>IF(PaymentSchedule[[#This Row],[PMT NO]]&lt;&gt;"",SUM(INDEX(PaymentSchedule[INTEREST],1,1):PaymentSchedule[[#This Row],[INTEREST]]),"")</f>
        <v>14133.356037373549</v>
      </c>
    </row>
    <row r="85" spans="2:11" x14ac:dyDescent="0.2">
      <c r="B85" s="11">
        <f>IF(LoanIsGood,IF(ROW()-ROW(PaymentSchedule[[#Headers],[PMT NO]])&gt;ScheduledNumberOfPayments,"",ROW()-ROW(PaymentSchedule[[#Headers],[PMT NO]])),"")</f>
        <v>74</v>
      </c>
      <c r="C85" s="13">
        <f>IF(PaymentSchedule[[#This Row],[PMT NO]]&lt;&gt;"",EOMONTH(LoanStartDate,ROW(PaymentSchedule[[#This Row],[PMT NO]])-ROW(PaymentSchedule[[#Headers],[PMT NO]])-2)+DAY(LoanStartDate),"")</f>
        <v>46447</v>
      </c>
      <c r="D85" s="15">
        <f>IF(PaymentSchedule[[#This Row],[PMT NO]]&lt;&gt;"",IF(ROW()-ROW(PaymentSchedule[[#Headers],[BEGINNING BALANCE]])=1,LoanAmount,INDEX(PaymentSchedule[ENDING BALANCE],ROW()-ROW(PaymentSchedule[[#Headers],[BEGINNING BALANCE]])-1)),"")</f>
        <v>85289.530423679171</v>
      </c>
      <c r="E85" s="15">
        <f>IF(PaymentSchedule[[#This Row],[PMT NO]]&lt;&gt;"",ScheduledPayment,"")</f>
        <v>395.12089881773204</v>
      </c>
      <c r="F8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85" s="15">
        <f>IF(PaymentSchedule[[#This Row],[PMT NO]]&lt;&gt;"",PaymentSchedule[[#This Row],[TOTAL PAYMENT]]-PaymentSchedule[[#This Row],[INTEREST]],"")</f>
        <v>217.43437710173376</v>
      </c>
      <c r="I85" s="15">
        <f>IF(PaymentSchedule[[#This Row],[PMT NO]]&lt;&gt;"",PaymentSchedule[[#This Row],[BEGINNING BALANCE]]*(InterestRate/PaymentsPerYear),"")</f>
        <v>177.68652171599828</v>
      </c>
      <c r="J8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85072.096046577441</v>
      </c>
      <c r="K85" s="15">
        <f>IF(PaymentSchedule[[#This Row],[PMT NO]]&lt;&gt;"",SUM(INDEX(PaymentSchedule[INTEREST],1,1):PaymentSchedule[[#This Row],[INTEREST]]),"")</f>
        <v>14311.042559089547</v>
      </c>
    </row>
    <row r="86" spans="2:11" x14ac:dyDescent="0.2">
      <c r="B86" s="11">
        <f>IF(LoanIsGood,IF(ROW()-ROW(PaymentSchedule[[#Headers],[PMT NO]])&gt;ScheduledNumberOfPayments,"",ROW()-ROW(PaymentSchedule[[#Headers],[PMT NO]])),"")</f>
        <v>75</v>
      </c>
      <c r="C86" s="13">
        <f>IF(PaymentSchedule[[#This Row],[PMT NO]]&lt;&gt;"",EOMONTH(LoanStartDate,ROW(PaymentSchedule[[#This Row],[PMT NO]])-ROW(PaymentSchedule[[#Headers],[PMT NO]])-2)+DAY(LoanStartDate),"")</f>
        <v>46478</v>
      </c>
      <c r="D86" s="15">
        <f>IF(PaymentSchedule[[#This Row],[PMT NO]]&lt;&gt;"",IF(ROW()-ROW(PaymentSchedule[[#Headers],[BEGINNING BALANCE]])=1,LoanAmount,INDEX(PaymentSchedule[ENDING BALANCE],ROW()-ROW(PaymentSchedule[[#Headers],[BEGINNING BALANCE]])-1)),"")</f>
        <v>85072.096046577441</v>
      </c>
      <c r="E86" s="15">
        <f>IF(PaymentSchedule[[#This Row],[PMT NO]]&lt;&gt;"",ScheduledPayment,"")</f>
        <v>395.12089881773204</v>
      </c>
      <c r="F8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86" s="15">
        <f>IF(PaymentSchedule[[#This Row],[PMT NO]]&lt;&gt;"",PaymentSchedule[[#This Row],[TOTAL PAYMENT]]-PaymentSchedule[[#This Row],[INTEREST]],"")</f>
        <v>217.88736538736237</v>
      </c>
      <c r="I86" s="15">
        <f>IF(PaymentSchedule[[#This Row],[PMT NO]]&lt;&gt;"",PaymentSchedule[[#This Row],[BEGINNING BALANCE]]*(InterestRate/PaymentsPerYear),"")</f>
        <v>177.23353343036968</v>
      </c>
      <c r="J8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84854.208681190081</v>
      </c>
      <c r="K86" s="15">
        <f>IF(PaymentSchedule[[#This Row],[PMT NO]]&lt;&gt;"",SUM(INDEX(PaymentSchedule[INTEREST],1,1):PaymentSchedule[[#This Row],[INTEREST]]),"")</f>
        <v>14488.276092519916</v>
      </c>
    </row>
    <row r="87" spans="2:11" x14ac:dyDescent="0.2">
      <c r="B87" s="11">
        <f>IF(LoanIsGood,IF(ROW()-ROW(PaymentSchedule[[#Headers],[PMT NO]])&gt;ScheduledNumberOfPayments,"",ROW()-ROW(PaymentSchedule[[#Headers],[PMT NO]])),"")</f>
        <v>76</v>
      </c>
      <c r="C87" s="13">
        <f>IF(PaymentSchedule[[#This Row],[PMT NO]]&lt;&gt;"",EOMONTH(LoanStartDate,ROW(PaymentSchedule[[#This Row],[PMT NO]])-ROW(PaymentSchedule[[#Headers],[PMT NO]])-2)+DAY(LoanStartDate),"")</f>
        <v>46508</v>
      </c>
      <c r="D87" s="15">
        <f>IF(PaymentSchedule[[#This Row],[PMT NO]]&lt;&gt;"",IF(ROW()-ROW(PaymentSchedule[[#Headers],[BEGINNING BALANCE]])=1,LoanAmount,INDEX(PaymentSchedule[ENDING BALANCE],ROW()-ROW(PaymentSchedule[[#Headers],[BEGINNING BALANCE]])-1)),"")</f>
        <v>84854.208681190081</v>
      </c>
      <c r="E87" s="15">
        <f>IF(PaymentSchedule[[#This Row],[PMT NO]]&lt;&gt;"",ScheduledPayment,"")</f>
        <v>395.12089881773204</v>
      </c>
      <c r="F8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87" s="15">
        <f>IF(PaymentSchedule[[#This Row],[PMT NO]]&lt;&gt;"",PaymentSchedule[[#This Row],[TOTAL PAYMENT]]-PaymentSchedule[[#This Row],[INTEREST]],"")</f>
        <v>218.34129739858605</v>
      </c>
      <c r="I87" s="15">
        <f>IF(PaymentSchedule[[#This Row],[PMT NO]]&lt;&gt;"",PaymentSchedule[[#This Row],[BEGINNING BALANCE]]*(InterestRate/PaymentsPerYear),"")</f>
        <v>176.77960141914599</v>
      </c>
      <c r="J8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84635.867383791498</v>
      </c>
      <c r="K87" s="15">
        <f>IF(PaymentSchedule[[#This Row],[PMT NO]]&lt;&gt;"",SUM(INDEX(PaymentSchedule[INTEREST],1,1):PaymentSchedule[[#This Row],[INTEREST]]),"")</f>
        <v>14665.055693939063</v>
      </c>
    </row>
    <row r="88" spans="2:11" x14ac:dyDescent="0.2">
      <c r="B88" s="11">
        <f>IF(LoanIsGood,IF(ROW()-ROW(PaymentSchedule[[#Headers],[PMT NO]])&gt;ScheduledNumberOfPayments,"",ROW()-ROW(PaymentSchedule[[#Headers],[PMT NO]])),"")</f>
        <v>77</v>
      </c>
      <c r="C88" s="13">
        <f>IF(PaymentSchedule[[#This Row],[PMT NO]]&lt;&gt;"",EOMONTH(LoanStartDate,ROW(PaymentSchedule[[#This Row],[PMT NO]])-ROW(PaymentSchedule[[#Headers],[PMT NO]])-2)+DAY(LoanStartDate),"")</f>
        <v>46539</v>
      </c>
      <c r="D88" s="15">
        <f>IF(PaymentSchedule[[#This Row],[PMT NO]]&lt;&gt;"",IF(ROW()-ROW(PaymentSchedule[[#Headers],[BEGINNING BALANCE]])=1,LoanAmount,INDEX(PaymentSchedule[ENDING BALANCE],ROW()-ROW(PaymentSchedule[[#Headers],[BEGINNING BALANCE]])-1)),"")</f>
        <v>84635.867383791498</v>
      </c>
      <c r="E88" s="15">
        <f>IF(PaymentSchedule[[#This Row],[PMT NO]]&lt;&gt;"",ScheduledPayment,"")</f>
        <v>395.12089881773204</v>
      </c>
      <c r="F8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88" s="15">
        <f>IF(PaymentSchedule[[#This Row],[PMT NO]]&lt;&gt;"",PaymentSchedule[[#This Row],[TOTAL PAYMENT]]-PaymentSchedule[[#This Row],[INTEREST]],"")</f>
        <v>218.79617510149976</v>
      </c>
      <c r="I88" s="15">
        <f>IF(PaymentSchedule[[#This Row],[PMT NO]]&lt;&gt;"",PaymentSchedule[[#This Row],[BEGINNING BALANCE]]*(InterestRate/PaymentsPerYear),"")</f>
        <v>176.32472371623228</v>
      </c>
      <c r="J8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84417.071208690002</v>
      </c>
      <c r="K88" s="15">
        <f>IF(PaymentSchedule[[#This Row],[PMT NO]]&lt;&gt;"",SUM(INDEX(PaymentSchedule[INTEREST],1,1):PaymentSchedule[[#This Row],[INTEREST]]),"")</f>
        <v>14841.380417655295</v>
      </c>
    </row>
    <row r="89" spans="2:11" x14ac:dyDescent="0.2">
      <c r="B89" s="11">
        <f>IF(LoanIsGood,IF(ROW()-ROW(PaymentSchedule[[#Headers],[PMT NO]])&gt;ScheduledNumberOfPayments,"",ROW()-ROW(PaymentSchedule[[#Headers],[PMT NO]])),"")</f>
        <v>78</v>
      </c>
      <c r="C89" s="13">
        <f>IF(PaymentSchedule[[#This Row],[PMT NO]]&lt;&gt;"",EOMONTH(LoanStartDate,ROW(PaymentSchedule[[#This Row],[PMT NO]])-ROW(PaymentSchedule[[#Headers],[PMT NO]])-2)+DAY(LoanStartDate),"")</f>
        <v>46569</v>
      </c>
      <c r="D89" s="15">
        <f>IF(PaymentSchedule[[#This Row],[PMT NO]]&lt;&gt;"",IF(ROW()-ROW(PaymentSchedule[[#Headers],[BEGINNING BALANCE]])=1,LoanAmount,INDEX(PaymentSchedule[ENDING BALANCE],ROW()-ROW(PaymentSchedule[[#Headers],[BEGINNING BALANCE]])-1)),"")</f>
        <v>84417.071208690002</v>
      </c>
      <c r="E89" s="15">
        <f>IF(PaymentSchedule[[#This Row],[PMT NO]]&lt;&gt;"",ScheduledPayment,"")</f>
        <v>395.12089881773204</v>
      </c>
      <c r="F8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89" s="15">
        <f>IF(PaymentSchedule[[#This Row],[PMT NO]]&lt;&gt;"",PaymentSchedule[[#This Row],[TOTAL PAYMENT]]-PaymentSchedule[[#This Row],[INTEREST]],"")</f>
        <v>219.25200046629453</v>
      </c>
      <c r="I89" s="15">
        <f>IF(PaymentSchedule[[#This Row],[PMT NO]]&lt;&gt;"",PaymentSchedule[[#This Row],[BEGINNING BALANCE]]*(InterestRate/PaymentsPerYear),"")</f>
        <v>175.86889835143751</v>
      </c>
      <c r="J8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84197.819208223707</v>
      </c>
      <c r="K89" s="15">
        <f>IF(PaymentSchedule[[#This Row],[PMT NO]]&lt;&gt;"",SUM(INDEX(PaymentSchedule[INTEREST],1,1):PaymentSchedule[[#This Row],[INTEREST]]),"")</f>
        <v>15017.249316006732</v>
      </c>
    </row>
    <row r="90" spans="2:11" x14ac:dyDescent="0.2">
      <c r="B90" s="11">
        <f>IF(LoanIsGood,IF(ROW()-ROW(PaymentSchedule[[#Headers],[PMT NO]])&gt;ScheduledNumberOfPayments,"",ROW()-ROW(PaymentSchedule[[#Headers],[PMT NO]])),"")</f>
        <v>79</v>
      </c>
      <c r="C90" s="13">
        <f>IF(PaymentSchedule[[#This Row],[PMT NO]]&lt;&gt;"",EOMONTH(LoanStartDate,ROW(PaymentSchedule[[#This Row],[PMT NO]])-ROW(PaymentSchedule[[#Headers],[PMT NO]])-2)+DAY(LoanStartDate),"")</f>
        <v>46600</v>
      </c>
      <c r="D90" s="15">
        <f>IF(PaymentSchedule[[#This Row],[PMT NO]]&lt;&gt;"",IF(ROW()-ROW(PaymentSchedule[[#Headers],[BEGINNING BALANCE]])=1,LoanAmount,INDEX(PaymentSchedule[ENDING BALANCE],ROW()-ROW(PaymentSchedule[[#Headers],[BEGINNING BALANCE]])-1)),"")</f>
        <v>84197.819208223707</v>
      </c>
      <c r="E90" s="15">
        <f>IF(PaymentSchedule[[#This Row],[PMT NO]]&lt;&gt;"",ScheduledPayment,"")</f>
        <v>395.12089881773204</v>
      </c>
      <c r="F9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90" s="15">
        <f>IF(PaymentSchedule[[#This Row],[PMT NO]]&lt;&gt;"",PaymentSchedule[[#This Row],[TOTAL PAYMENT]]-PaymentSchedule[[#This Row],[INTEREST]],"")</f>
        <v>219.70877546726598</v>
      </c>
      <c r="I90" s="15">
        <f>IF(PaymentSchedule[[#This Row],[PMT NO]]&lt;&gt;"",PaymentSchedule[[#This Row],[BEGINNING BALANCE]]*(InterestRate/PaymentsPerYear),"")</f>
        <v>175.41212335046606</v>
      </c>
      <c r="J9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83978.110432756439</v>
      </c>
      <c r="K90" s="15">
        <f>IF(PaymentSchedule[[#This Row],[PMT NO]]&lt;&gt;"",SUM(INDEX(PaymentSchedule[INTEREST],1,1):PaymentSchedule[[#This Row],[INTEREST]]),"")</f>
        <v>15192.661439357198</v>
      </c>
    </row>
    <row r="91" spans="2:11" x14ac:dyDescent="0.2">
      <c r="B91" s="11">
        <f>IF(LoanIsGood,IF(ROW()-ROW(PaymentSchedule[[#Headers],[PMT NO]])&gt;ScheduledNumberOfPayments,"",ROW()-ROW(PaymentSchedule[[#Headers],[PMT NO]])),"")</f>
        <v>80</v>
      </c>
      <c r="C91" s="13">
        <f>IF(PaymentSchedule[[#This Row],[PMT NO]]&lt;&gt;"",EOMONTH(LoanStartDate,ROW(PaymentSchedule[[#This Row],[PMT NO]])-ROW(PaymentSchedule[[#Headers],[PMT NO]])-2)+DAY(LoanStartDate),"")</f>
        <v>46631</v>
      </c>
      <c r="D91" s="15">
        <f>IF(PaymentSchedule[[#This Row],[PMT NO]]&lt;&gt;"",IF(ROW()-ROW(PaymentSchedule[[#Headers],[BEGINNING BALANCE]])=1,LoanAmount,INDEX(PaymentSchedule[ENDING BALANCE],ROW()-ROW(PaymentSchedule[[#Headers],[BEGINNING BALANCE]])-1)),"")</f>
        <v>83978.110432756439</v>
      </c>
      <c r="E91" s="15">
        <f>IF(PaymentSchedule[[#This Row],[PMT NO]]&lt;&gt;"",ScheduledPayment,"")</f>
        <v>395.12089881773204</v>
      </c>
      <c r="F9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91" s="15">
        <f>IF(PaymentSchedule[[#This Row],[PMT NO]]&lt;&gt;"",PaymentSchedule[[#This Row],[TOTAL PAYMENT]]-PaymentSchedule[[#This Row],[INTEREST]],"")</f>
        <v>220.1665020828228</v>
      </c>
      <c r="I91" s="15">
        <f>IF(PaymentSchedule[[#This Row],[PMT NO]]&lt;&gt;"",PaymentSchedule[[#This Row],[BEGINNING BALANCE]]*(InterestRate/PaymentsPerYear),"")</f>
        <v>174.95439673490924</v>
      </c>
      <c r="J9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83757.943930673617</v>
      </c>
      <c r="K91" s="15">
        <f>IF(PaymentSchedule[[#This Row],[PMT NO]]&lt;&gt;"",SUM(INDEX(PaymentSchedule[INTEREST],1,1):PaymentSchedule[[#This Row],[INTEREST]]),"")</f>
        <v>15367.615836092107</v>
      </c>
    </row>
    <row r="92" spans="2:11" x14ac:dyDescent="0.2">
      <c r="B92" s="11">
        <f>IF(LoanIsGood,IF(ROW()-ROW(PaymentSchedule[[#Headers],[PMT NO]])&gt;ScheduledNumberOfPayments,"",ROW()-ROW(PaymentSchedule[[#Headers],[PMT NO]])),"")</f>
        <v>81</v>
      </c>
      <c r="C92" s="13">
        <f>IF(PaymentSchedule[[#This Row],[PMT NO]]&lt;&gt;"",EOMONTH(LoanStartDate,ROW(PaymentSchedule[[#This Row],[PMT NO]])-ROW(PaymentSchedule[[#Headers],[PMT NO]])-2)+DAY(LoanStartDate),"")</f>
        <v>46661</v>
      </c>
      <c r="D92" s="15">
        <f>IF(PaymentSchedule[[#This Row],[PMT NO]]&lt;&gt;"",IF(ROW()-ROW(PaymentSchedule[[#Headers],[BEGINNING BALANCE]])=1,LoanAmount,INDEX(PaymentSchedule[ENDING BALANCE],ROW()-ROW(PaymentSchedule[[#Headers],[BEGINNING BALANCE]])-1)),"")</f>
        <v>83757.943930673617</v>
      </c>
      <c r="E92" s="15">
        <f>IF(PaymentSchedule[[#This Row],[PMT NO]]&lt;&gt;"",ScheduledPayment,"")</f>
        <v>395.12089881773204</v>
      </c>
      <c r="F9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92" s="15">
        <f>IF(PaymentSchedule[[#This Row],[PMT NO]]&lt;&gt;"",PaymentSchedule[[#This Row],[TOTAL PAYMENT]]-PaymentSchedule[[#This Row],[INTEREST]],"")</f>
        <v>220.62518229549534</v>
      </c>
      <c r="I92" s="15">
        <f>IF(PaymentSchedule[[#This Row],[PMT NO]]&lt;&gt;"",PaymentSchedule[[#This Row],[BEGINNING BALANCE]]*(InterestRate/PaymentsPerYear),"")</f>
        <v>174.49571652223671</v>
      </c>
      <c r="J9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83537.318748378122</v>
      </c>
      <c r="K92" s="15">
        <f>IF(PaymentSchedule[[#This Row],[PMT NO]]&lt;&gt;"",SUM(INDEX(PaymentSchedule[INTEREST],1,1):PaymentSchedule[[#This Row],[INTEREST]]),"")</f>
        <v>15542.111552614344</v>
      </c>
    </row>
    <row r="93" spans="2:11" x14ac:dyDescent="0.2">
      <c r="B93" s="11">
        <f>IF(LoanIsGood,IF(ROW()-ROW(PaymentSchedule[[#Headers],[PMT NO]])&gt;ScheduledNumberOfPayments,"",ROW()-ROW(PaymentSchedule[[#Headers],[PMT NO]])),"")</f>
        <v>82</v>
      </c>
      <c r="C93" s="13">
        <f>IF(PaymentSchedule[[#This Row],[PMT NO]]&lt;&gt;"",EOMONTH(LoanStartDate,ROW(PaymentSchedule[[#This Row],[PMT NO]])-ROW(PaymentSchedule[[#Headers],[PMT NO]])-2)+DAY(LoanStartDate),"")</f>
        <v>46692</v>
      </c>
      <c r="D93" s="15">
        <f>IF(PaymentSchedule[[#This Row],[PMT NO]]&lt;&gt;"",IF(ROW()-ROW(PaymentSchedule[[#Headers],[BEGINNING BALANCE]])=1,LoanAmount,INDEX(PaymentSchedule[ENDING BALANCE],ROW()-ROW(PaymentSchedule[[#Headers],[BEGINNING BALANCE]])-1)),"")</f>
        <v>83537.318748378122</v>
      </c>
      <c r="E93" s="15">
        <f>IF(PaymentSchedule[[#This Row],[PMT NO]]&lt;&gt;"",ScheduledPayment,"")</f>
        <v>395.12089881773204</v>
      </c>
      <c r="F9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93" s="15">
        <f>IF(PaymentSchedule[[#This Row],[PMT NO]]&lt;&gt;"",PaymentSchedule[[#This Row],[TOTAL PAYMENT]]-PaymentSchedule[[#This Row],[INTEREST]],"")</f>
        <v>221.0848180919443</v>
      </c>
      <c r="I93" s="15">
        <f>IF(PaymentSchedule[[#This Row],[PMT NO]]&lt;&gt;"",PaymentSchedule[[#This Row],[BEGINNING BALANCE]]*(InterestRate/PaymentsPerYear),"")</f>
        <v>174.03608072578774</v>
      </c>
      <c r="J9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83316.23393028618</v>
      </c>
      <c r="K93" s="15">
        <f>IF(PaymentSchedule[[#This Row],[PMT NO]]&lt;&gt;"",SUM(INDEX(PaymentSchedule[INTEREST],1,1):PaymentSchedule[[#This Row],[INTEREST]]),"")</f>
        <v>15716.147633340132</v>
      </c>
    </row>
    <row r="94" spans="2:11" x14ac:dyDescent="0.2">
      <c r="B94" s="11">
        <f>IF(LoanIsGood,IF(ROW()-ROW(PaymentSchedule[[#Headers],[PMT NO]])&gt;ScheduledNumberOfPayments,"",ROW()-ROW(PaymentSchedule[[#Headers],[PMT NO]])),"")</f>
        <v>83</v>
      </c>
      <c r="C94" s="13">
        <f>IF(PaymentSchedule[[#This Row],[PMT NO]]&lt;&gt;"",EOMONTH(LoanStartDate,ROW(PaymentSchedule[[#This Row],[PMT NO]])-ROW(PaymentSchedule[[#Headers],[PMT NO]])-2)+DAY(LoanStartDate),"")</f>
        <v>46722</v>
      </c>
      <c r="D94" s="15">
        <f>IF(PaymentSchedule[[#This Row],[PMT NO]]&lt;&gt;"",IF(ROW()-ROW(PaymentSchedule[[#Headers],[BEGINNING BALANCE]])=1,LoanAmount,INDEX(PaymentSchedule[ENDING BALANCE],ROW()-ROW(PaymentSchedule[[#Headers],[BEGINNING BALANCE]])-1)),"")</f>
        <v>83316.23393028618</v>
      </c>
      <c r="E94" s="15">
        <f>IF(PaymentSchedule[[#This Row],[PMT NO]]&lt;&gt;"",ScheduledPayment,"")</f>
        <v>395.12089881773204</v>
      </c>
      <c r="F9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94" s="15">
        <f>IF(PaymentSchedule[[#This Row],[PMT NO]]&lt;&gt;"",PaymentSchedule[[#This Row],[TOTAL PAYMENT]]-PaymentSchedule[[#This Row],[INTEREST]],"")</f>
        <v>221.54541146296916</v>
      </c>
      <c r="I94" s="15">
        <f>IF(PaymentSchedule[[#This Row],[PMT NO]]&lt;&gt;"",PaymentSchedule[[#This Row],[BEGINNING BALANCE]]*(InterestRate/PaymentsPerYear),"")</f>
        <v>173.57548735476288</v>
      </c>
      <c r="J9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83094.688518823212</v>
      </c>
      <c r="K94" s="15">
        <f>IF(PaymentSchedule[[#This Row],[PMT NO]]&lt;&gt;"",SUM(INDEX(PaymentSchedule[INTEREST],1,1):PaymentSchedule[[#This Row],[INTEREST]]),"")</f>
        <v>15889.723120694895</v>
      </c>
    </row>
    <row r="95" spans="2:11" x14ac:dyDescent="0.2">
      <c r="B95" s="11">
        <f>IF(LoanIsGood,IF(ROW()-ROW(PaymentSchedule[[#Headers],[PMT NO]])&gt;ScheduledNumberOfPayments,"",ROW()-ROW(PaymentSchedule[[#Headers],[PMT NO]])),"")</f>
        <v>84</v>
      </c>
      <c r="C95" s="13">
        <f>IF(PaymentSchedule[[#This Row],[PMT NO]]&lt;&gt;"",EOMONTH(LoanStartDate,ROW(PaymentSchedule[[#This Row],[PMT NO]])-ROW(PaymentSchedule[[#Headers],[PMT NO]])-2)+DAY(LoanStartDate),"")</f>
        <v>46753</v>
      </c>
      <c r="D95" s="15">
        <f>IF(PaymentSchedule[[#This Row],[PMT NO]]&lt;&gt;"",IF(ROW()-ROW(PaymentSchedule[[#Headers],[BEGINNING BALANCE]])=1,LoanAmount,INDEX(PaymentSchedule[ENDING BALANCE],ROW()-ROW(PaymentSchedule[[#Headers],[BEGINNING BALANCE]])-1)),"")</f>
        <v>83094.688518823212</v>
      </c>
      <c r="E95" s="15">
        <f>IF(PaymentSchedule[[#This Row],[PMT NO]]&lt;&gt;"",ScheduledPayment,"")</f>
        <v>395.12089881773204</v>
      </c>
      <c r="F9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95" s="15">
        <f>IF(PaymentSchedule[[#This Row],[PMT NO]]&lt;&gt;"",PaymentSchedule[[#This Row],[TOTAL PAYMENT]]-PaymentSchedule[[#This Row],[INTEREST]],"")</f>
        <v>222.00696440351703</v>
      </c>
      <c r="I95" s="15">
        <f>IF(PaymentSchedule[[#This Row],[PMT NO]]&lt;&gt;"",PaymentSchedule[[#This Row],[BEGINNING BALANCE]]*(InterestRate/PaymentsPerYear),"")</f>
        <v>173.11393441421501</v>
      </c>
      <c r="J9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82872.681554419702</v>
      </c>
      <c r="K95" s="15">
        <f>IF(PaymentSchedule[[#This Row],[PMT NO]]&lt;&gt;"",SUM(INDEX(PaymentSchedule[INTEREST],1,1):PaymentSchedule[[#This Row],[INTEREST]]),"")</f>
        <v>16062.83705510911</v>
      </c>
    </row>
    <row r="96" spans="2:11" x14ac:dyDescent="0.2">
      <c r="B96" s="11">
        <f>IF(LoanIsGood,IF(ROW()-ROW(PaymentSchedule[[#Headers],[PMT NO]])&gt;ScheduledNumberOfPayments,"",ROW()-ROW(PaymentSchedule[[#Headers],[PMT NO]])),"")</f>
        <v>85</v>
      </c>
      <c r="C96" s="13">
        <f>IF(PaymentSchedule[[#This Row],[PMT NO]]&lt;&gt;"",EOMONTH(LoanStartDate,ROW(PaymentSchedule[[#This Row],[PMT NO]])-ROW(PaymentSchedule[[#Headers],[PMT NO]])-2)+DAY(LoanStartDate),"")</f>
        <v>46784</v>
      </c>
      <c r="D96" s="15">
        <f>IF(PaymentSchedule[[#This Row],[PMT NO]]&lt;&gt;"",IF(ROW()-ROW(PaymentSchedule[[#Headers],[BEGINNING BALANCE]])=1,LoanAmount,INDEX(PaymentSchedule[ENDING BALANCE],ROW()-ROW(PaymentSchedule[[#Headers],[BEGINNING BALANCE]])-1)),"")</f>
        <v>82872.681554419702</v>
      </c>
      <c r="E96" s="15">
        <f>IF(PaymentSchedule[[#This Row],[PMT NO]]&lt;&gt;"",ScheduledPayment,"")</f>
        <v>395.12089881773204</v>
      </c>
      <c r="F9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96" s="15">
        <f>IF(PaymentSchedule[[#This Row],[PMT NO]]&lt;&gt;"",PaymentSchedule[[#This Row],[TOTAL PAYMENT]]-PaymentSchedule[[#This Row],[INTEREST]],"")</f>
        <v>222.46947891269099</v>
      </c>
      <c r="I96" s="15">
        <f>IF(PaymentSchedule[[#This Row],[PMT NO]]&lt;&gt;"",PaymentSchedule[[#This Row],[BEGINNING BALANCE]]*(InterestRate/PaymentsPerYear),"")</f>
        <v>172.65141990504105</v>
      </c>
      <c r="J9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82650.212075507006</v>
      </c>
      <c r="K96" s="15">
        <f>IF(PaymentSchedule[[#This Row],[PMT NO]]&lt;&gt;"",SUM(INDEX(PaymentSchedule[INTEREST],1,1):PaymentSchedule[[#This Row],[INTEREST]]),"")</f>
        <v>16235.488475014152</v>
      </c>
    </row>
    <row r="97" spans="2:11" x14ac:dyDescent="0.2">
      <c r="B97" s="11">
        <f>IF(LoanIsGood,IF(ROW()-ROW(PaymentSchedule[[#Headers],[PMT NO]])&gt;ScheduledNumberOfPayments,"",ROW()-ROW(PaymentSchedule[[#Headers],[PMT NO]])),"")</f>
        <v>86</v>
      </c>
      <c r="C97" s="13">
        <f>IF(PaymentSchedule[[#This Row],[PMT NO]]&lt;&gt;"",EOMONTH(LoanStartDate,ROW(PaymentSchedule[[#This Row],[PMT NO]])-ROW(PaymentSchedule[[#Headers],[PMT NO]])-2)+DAY(LoanStartDate),"")</f>
        <v>46813</v>
      </c>
      <c r="D97" s="15">
        <f>IF(PaymentSchedule[[#This Row],[PMT NO]]&lt;&gt;"",IF(ROW()-ROW(PaymentSchedule[[#Headers],[BEGINNING BALANCE]])=1,LoanAmount,INDEX(PaymentSchedule[ENDING BALANCE],ROW()-ROW(PaymentSchedule[[#Headers],[BEGINNING BALANCE]])-1)),"")</f>
        <v>82650.212075507006</v>
      </c>
      <c r="E97" s="15">
        <f>IF(PaymentSchedule[[#This Row],[PMT NO]]&lt;&gt;"",ScheduledPayment,"")</f>
        <v>395.12089881773204</v>
      </c>
      <c r="F9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97" s="15">
        <f>IF(PaymentSchedule[[#This Row],[PMT NO]]&lt;&gt;"",PaymentSchedule[[#This Row],[TOTAL PAYMENT]]-PaymentSchedule[[#This Row],[INTEREST]],"")</f>
        <v>222.93295699375912</v>
      </c>
      <c r="I97" s="15">
        <f>IF(PaymentSchedule[[#This Row],[PMT NO]]&lt;&gt;"",PaymentSchedule[[#This Row],[BEGINNING BALANCE]]*(InterestRate/PaymentsPerYear),"")</f>
        <v>172.18794182397292</v>
      </c>
      <c r="J9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82427.279118513252</v>
      </c>
      <c r="K97" s="15">
        <f>IF(PaymentSchedule[[#This Row],[PMT NO]]&lt;&gt;"",SUM(INDEX(PaymentSchedule[INTEREST],1,1):PaymentSchedule[[#This Row],[INTEREST]]),"")</f>
        <v>16407.676416838123</v>
      </c>
    </row>
    <row r="98" spans="2:11" x14ac:dyDescent="0.2">
      <c r="B98" s="11">
        <f>IF(LoanIsGood,IF(ROW()-ROW(PaymentSchedule[[#Headers],[PMT NO]])&gt;ScheduledNumberOfPayments,"",ROW()-ROW(PaymentSchedule[[#Headers],[PMT NO]])),"")</f>
        <v>87</v>
      </c>
      <c r="C98" s="13">
        <f>IF(PaymentSchedule[[#This Row],[PMT NO]]&lt;&gt;"",EOMONTH(LoanStartDate,ROW(PaymentSchedule[[#This Row],[PMT NO]])-ROW(PaymentSchedule[[#Headers],[PMT NO]])-2)+DAY(LoanStartDate),"")</f>
        <v>46844</v>
      </c>
      <c r="D98" s="15">
        <f>IF(PaymentSchedule[[#This Row],[PMT NO]]&lt;&gt;"",IF(ROW()-ROW(PaymentSchedule[[#Headers],[BEGINNING BALANCE]])=1,LoanAmount,INDEX(PaymentSchedule[ENDING BALANCE],ROW()-ROW(PaymentSchedule[[#Headers],[BEGINNING BALANCE]])-1)),"")</f>
        <v>82427.279118513252</v>
      </c>
      <c r="E98" s="15">
        <f>IF(PaymentSchedule[[#This Row],[PMT NO]]&lt;&gt;"",ScheduledPayment,"")</f>
        <v>395.12089881773204</v>
      </c>
      <c r="F9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98" s="15">
        <f>IF(PaymentSchedule[[#This Row],[PMT NO]]&lt;&gt;"",PaymentSchedule[[#This Row],[TOTAL PAYMENT]]-PaymentSchedule[[#This Row],[INTEREST]],"")</f>
        <v>223.39740065416277</v>
      </c>
      <c r="I98" s="15">
        <f>IF(PaymentSchedule[[#This Row],[PMT NO]]&lt;&gt;"",PaymentSchedule[[#This Row],[BEGINNING BALANCE]]*(InterestRate/PaymentsPerYear),"")</f>
        <v>171.72349816356927</v>
      </c>
      <c r="J9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82203.881717859083</v>
      </c>
      <c r="K98" s="15">
        <f>IF(PaymentSchedule[[#This Row],[PMT NO]]&lt;&gt;"",SUM(INDEX(PaymentSchedule[INTEREST],1,1):PaymentSchedule[[#This Row],[INTEREST]]),"")</f>
        <v>16579.399915001693</v>
      </c>
    </row>
    <row r="99" spans="2:11" x14ac:dyDescent="0.2">
      <c r="B99" s="11">
        <f>IF(LoanIsGood,IF(ROW()-ROW(PaymentSchedule[[#Headers],[PMT NO]])&gt;ScheduledNumberOfPayments,"",ROW()-ROW(PaymentSchedule[[#Headers],[PMT NO]])),"")</f>
        <v>88</v>
      </c>
      <c r="C99" s="13">
        <f>IF(PaymentSchedule[[#This Row],[PMT NO]]&lt;&gt;"",EOMONTH(LoanStartDate,ROW(PaymentSchedule[[#This Row],[PMT NO]])-ROW(PaymentSchedule[[#Headers],[PMT NO]])-2)+DAY(LoanStartDate),"")</f>
        <v>46874</v>
      </c>
      <c r="D99" s="15">
        <f>IF(PaymentSchedule[[#This Row],[PMT NO]]&lt;&gt;"",IF(ROW()-ROW(PaymentSchedule[[#Headers],[BEGINNING BALANCE]])=1,LoanAmount,INDEX(PaymentSchedule[ENDING BALANCE],ROW()-ROW(PaymentSchedule[[#Headers],[BEGINNING BALANCE]])-1)),"")</f>
        <v>82203.881717859083</v>
      </c>
      <c r="E99" s="15">
        <f>IF(PaymentSchedule[[#This Row],[PMT NO]]&lt;&gt;"",ScheduledPayment,"")</f>
        <v>395.12089881773204</v>
      </c>
      <c r="F9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99" s="15">
        <f>IF(PaymentSchedule[[#This Row],[PMT NO]]&lt;&gt;"",PaymentSchedule[[#This Row],[TOTAL PAYMENT]]-PaymentSchedule[[#This Row],[INTEREST]],"")</f>
        <v>223.86281190552563</v>
      </c>
      <c r="I99" s="15">
        <f>IF(PaymentSchedule[[#This Row],[PMT NO]]&lt;&gt;"",PaymentSchedule[[#This Row],[BEGINNING BALANCE]]*(InterestRate/PaymentsPerYear),"")</f>
        <v>171.25808691220641</v>
      </c>
      <c r="J9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81980.018905953562</v>
      </c>
      <c r="K99" s="15">
        <f>IF(PaymentSchedule[[#This Row],[PMT NO]]&lt;&gt;"",SUM(INDEX(PaymentSchedule[INTEREST],1,1):PaymentSchedule[[#This Row],[INTEREST]]),"")</f>
        <v>16750.6580019139</v>
      </c>
    </row>
    <row r="100" spans="2:11" x14ac:dyDescent="0.2">
      <c r="B100" s="11">
        <f>IF(LoanIsGood,IF(ROW()-ROW(PaymentSchedule[[#Headers],[PMT NO]])&gt;ScheduledNumberOfPayments,"",ROW()-ROW(PaymentSchedule[[#Headers],[PMT NO]])),"")</f>
        <v>89</v>
      </c>
      <c r="C100" s="13">
        <f>IF(PaymentSchedule[[#This Row],[PMT NO]]&lt;&gt;"",EOMONTH(LoanStartDate,ROW(PaymentSchedule[[#This Row],[PMT NO]])-ROW(PaymentSchedule[[#Headers],[PMT NO]])-2)+DAY(LoanStartDate),"")</f>
        <v>46905</v>
      </c>
      <c r="D100" s="15">
        <f>IF(PaymentSchedule[[#This Row],[PMT NO]]&lt;&gt;"",IF(ROW()-ROW(PaymentSchedule[[#Headers],[BEGINNING BALANCE]])=1,LoanAmount,INDEX(PaymentSchedule[ENDING BALANCE],ROW()-ROW(PaymentSchedule[[#Headers],[BEGINNING BALANCE]])-1)),"")</f>
        <v>81980.018905953562</v>
      </c>
      <c r="E100" s="15">
        <f>IF(PaymentSchedule[[#This Row],[PMT NO]]&lt;&gt;"",ScheduledPayment,"")</f>
        <v>395.12089881773204</v>
      </c>
      <c r="F10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00" s="15">
        <f>IF(PaymentSchedule[[#This Row],[PMT NO]]&lt;&gt;"",PaymentSchedule[[#This Row],[TOTAL PAYMENT]]-PaymentSchedule[[#This Row],[INTEREST]],"")</f>
        <v>224.32919276366212</v>
      </c>
      <c r="I100" s="15">
        <f>IF(PaymentSchedule[[#This Row],[PMT NO]]&lt;&gt;"",PaymentSchedule[[#This Row],[BEGINNING BALANCE]]*(InterestRate/PaymentsPerYear),"")</f>
        <v>170.79170605406992</v>
      </c>
      <c r="J10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81755.689713189902</v>
      </c>
      <c r="K100" s="15">
        <f>IF(PaymentSchedule[[#This Row],[PMT NO]]&lt;&gt;"",SUM(INDEX(PaymentSchedule[INTEREST],1,1):PaymentSchedule[[#This Row],[INTEREST]]),"")</f>
        <v>16921.449707967971</v>
      </c>
    </row>
    <row r="101" spans="2:11" x14ac:dyDescent="0.2">
      <c r="B101" s="11">
        <f>IF(LoanIsGood,IF(ROW()-ROW(PaymentSchedule[[#Headers],[PMT NO]])&gt;ScheduledNumberOfPayments,"",ROW()-ROW(PaymentSchedule[[#Headers],[PMT NO]])),"")</f>
        <v>90</v>
      </c>
      <c r="C101" s="13">
        <f>IF(PaymentSchedule[[#This Row],[PMT NO]]&lt;&gt;"",EOMONTH(LoanStartDate,ROW(PaymentSchedule[[#This Row],[PMT NO]])-ROW(PaymentSchedule[[#Headers],[PMT NO]])-2)+DAY(LoanStartDate),"")</f>
        <v>46935</v>
      </c>
      <c r="D101" s="15">
        <f>IF(PaymentSchedule[[#This Row],[PMT NO]]&lt;&gt;"",IF(ROW()-ROW(PaymentSchedule[[#Headers],[BEGINNING BALANCE]])=1,LoanAmount,INDEX(PaymentSchedule[ENDING BALANCE],ROW()-ROW(PaymentSchedule[[#Headers],[BEGINNING BALANCE]])-1)),"")</f>
        <v>81755.689713189902</v>
      </c>
      <c r="E101" s="15">
        <f>IF(PaymentSchedule[[#This Row],[PMT NO]]&lt;&gt;"",ScheduledPayment,"")</f>
        <v>395.12089881773204</v>
      </c>
      <c r="F10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01" s="15">
        <f>IF(PaymentSchedule[[#This Row],[PMT NO]]&lt;&gt;"",PaymentSchedule[[#This Row],[TOTAL PAYMENT]]-PaymentSchedule[[#This Row],[INTEREST]],"")</f>
        <v>224.79654524858643</v>
      </c>
      <c r="I101" s="15">
        <f>IF(PaymentSchedule[[#This Row],[PMT NO]]&lt;&gt;"",PaymentSchedule[[#This Row],[BEGINNING BALANCE]]*(InterestRate/PaymentsPerYear),"")</f>
        <v>170.32435356914561</v>
      </c>
      <c r="J10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81530.893167941322</v>
      </c>
      <c r="K101" s="15">
        <f>IF(PaymentSchedule[[#This Row],[PMT NO]]&lt;&gt;"",SUM(INDEX(PaymentSchedule[INTEREST],1,1):PaymentSchedule[[#This Row],[INTEREST]]),"")</f>
        <v>17091.774061537119</v>
      </c>
    </row>
    <row r="102" spans="2:11" x14ac:dyDescent="0.2">
      <c r="B102" s="11">
        <f>IF(LoanIsGood,IF(ROW()-ROW(PaymentSchedule[[#Headers],[PMT NO]])&gt;ScheduledNumberOfPayments,"",ROW()-ROW(PaymentSchedule[[#Headers],[PMT NO]])),"")</f>
        <v>91</v>
      </c>
      <c r="C102" s="13">
        <f>IF(PaymentSchedule[[#This Row],[PMT NO]]&lt;&gt;"",EOMONTH(LoanStartDate,ROW(PaymentSchedule[[#This Row],[PMT NO]])-ROW(PaymentSchedule[[#Headers],[PMT NO]])-2)+DAY(LoanStartDate),"")</f>
        <v>46966</v>
      </c>
      <c r="D102" s="15">
        <f>IF(PaymentSchedule[[#This Row],[PMT NO]]&lt;&gt;"",IF(ROW()-ROW(PaymentSchedule[[#Headers],[BEGINNING BALANCE]])=1,LoanAmount,INDEX(PaymentSchedule[ENDING BALANCE],ROW()-ROW(PaymentSchedule[[#Headers],[BEGINNING BALANCE]])-1)),"")</f>
        <v>81530.893167941322</v>
      </c>
      <c r="E102" s="15">
        <f>IF(PaymentSchedule[[#This Row],[PMT NO]]&lt;&gt;"",ScheduledPayment,"")</f>
        <v>395.12089881773204</v>
      </c>
      <c r="F10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02" s="15">
        <f>IF(PaymentSchedule[[#This Row],[PMT NO]]&lt;&gt;"",PaymentSchedule[[#This Row],[TOTAL PAYMENT]]-PaymentSchedule[[#This Row],[INTEREST]],"")</f>
        <v>225.26487138452094</v>
      </c>
      <c r="I102" s="15">
        <f>IF(PaymentSchedule[[#This Row],[PMT NO]]&lt;&gt;"",PaymentSchedule[[#This Row],[BEGINNING BALANCE]]*(InterestRate/PaymentsPerYear),"")</f>
        <v>169.8560274332111</v>
      </c>
      <c r="J10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81305.628296556795</v>
      </c>
      <c r="K102" s="15">
        <f>IF(PaymentSchedule[[#This Row],[PMT NO]]&lt;&gt;"",SUM(INDEX(PaymentSchedule[INTEREST],1,1):PaymentSchedule[[#This Row],[INTEREST]]),"")</f>
        <v>17261.630088970331</v>
      </c>
    </row>
    <row r="103" spans="2:11" x14ac:dyDescent="0.2">
      <c r="B103" s="11">
        <f>IF(LoanIsGood,IF(ROW()-ROW(PaymentSchedule[[#Headers],[PMT NO]])&gt;ScheduledNumberOfPayments,"",ROW()-ROW(PaymentSchedule[[#Headers],[PMT NO]])),"")</f>
        <v>92</v>
      </c>
      <c r="C103" s="13">
        <f>IF(PaymentSchedule[[#This Row],[PMT NO]]&lt;&gt;"",EOMONTH(LoanStartDate,ROW(PaymentSchedule[[#This Row],[PMT NO]])-ROW(PaymentSchedule[[#Headers],[PMT NO]])-2)+DAY(LoanStartDate),"")</f>
        <v>46997</v>
      </c>
      <c r="D103" s="15">
        <f>IF(PaymentSchedule[[#This Row],[PMT NO]]&lt;&gt;"",IF(ROW()-ROW(PaymentSchedule[[#Headers],[BEGINNING BALANCE]])=1,LoanAmount,INDEX(PaymentSchedule[ENDING BALANCE],ROW()-ROW(PaymentSchedule[[#Headers],[BEGINNING BALANCE]])-1)),"")</f>
        <v>81305.628296556795</v>
      </c>
      <c r="E103" s="15">
        <f>IF(PaymentSchedule[[#This Row],[PMT NO]]&lt;&gt;"",ScheduledPayment,"")</f>
        <v>395.12089881773204</v>
      </c>
      <c r="F10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03" s="15">
        <f>IF(PaymentSchedule[[#This Row],[PMT NO]]&lt;&gt;"",PaymentSchedule[[#This Row],[TOTAL PAYMENT]]-PaymentSchedule[[#This Row],[INTEREST]],"")</f>
        <v>225.7341731999054</v>
      </c>
      <c r="I103" s="15">
        <f>IF(PaymentSchedule[[#This Row],[PMT NO]]&lt;&gt;"",PaymentSchedule[[#This Row],[BEGINNING BALANCE]]*(InterestRate/PaymentsPerYear),"")</f>
        <v>169.38672561782664</v>
      </c>
      <c r="J10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81079.894123356891</v>
      </c>
      <c r="K103" s="15">
        <f>IF(PaymentSchedule[[#This Row],[PMT NO]]&lt;&gt;"",SUM(INDEX(PaymentSchedule[INTEREST],1,1):PaymentSchedule[[#This Row],[INTEREST]]),"")</f>
        <v>17431.016814588158</v>
      </c>
    </row>
    <row r="104" spans="2:11" x14ac:dyDescent="0.2">
      <c r="B104" s="11">
        <f>IF(LoanIsGood,IF(ROW()-ROW(PaymentSchedule[[#Headers],[PMT NO]])&gt;ScheduledNumberOfPayments,"",ROW()-ROW(PaymentSchedule[[#Headers],[PMT NO]])),"")</f>
        <v>93</v>
      </c>
      <c r="C104" s="13">
        <f>IF(PaymentSchedule[[#This Row],[PMT NO]]&lt;&gt;"",EOMONTH(LoanStartDate,ROW(PaymentSchedule[[#This Row],[PMT NO]])-ROW(PaymentSchedule[[#Headers],[PMT NO]])-2)+DAY(LoanStartDate),"")</f>
        <v>47027</v>
      </c>
      <c r="D104" s="15">
        <f>IF(PaymentSchedule[[#This Row],[PMT NO]]&lt;&gt;"",IF(ROW()-ROW(PaymentSchedule[[#Headers],[BEGINNING BALANCE]])=1,LoanAmount,INDEX(PaymentSchedule[ENDING BALANCE],ROW()-ROW(PaymentSchedule[[#Headers],[BEGINNING BALANCE]])-1)),"")</f>
        <v>81079.894123356891</v>
      </c>
      <c r="E104" s="15">
        <f>IF(PaymentSchedule[[#This Row],[PMT NO]]&lt;&gt;"",ScheduledPayment,"")</f>
        <v>395.12089881773204</v>
      </c>
      <c r="F10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04" s="15">
        <f>IF(PaymentSchedule[[#This Row],[PMT NO]]&lt;&gt;"",PaymentSchedule[[#This Row],[TOTAL PAYMENT]]-PaymentSchedule[[#This Row],[INTEREST]],"")</f>
        <v>226.2044527274052</v>
      </c>
      <c r="I104" s="15">
        <f>IF(PaymentSchedule[[#This Row],[PMT NO]]&lt;&gt;"",PaymentSchedule[[#This Row],[BEGINNING BALANCE]]*(InterestRate/PaymentsPerYear),"")</f>
        <v>168.91644609032684</v>
      </c>
      <c r="J10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80853.689670629479</v>
      </c>
      <c r="K104" s="15">
        <f>IF(PaymentSchedule[[#This Row],[PMT NO]]&lt;&gt;"",SUM(INDEX(PaymentSchedule[INTEREST],1,1):PaymentSchedule[[#This Row],[INTEREST]]),"")</f>
        <v>17599.933260678485</v>
      </c>
    </row>
    <row r="105" spans="2:11" x14ac:dyDescent="0.2">
      <c r="B105" s="11">
        <f>IF(LoanIsGood,IF(ROW()-ROW(PaymentSchedule[[#Headers],[PMT NO]])&gt;ScheduledNumberOfPayments,"",ROW()-ROW(PaymentSchedule[[#Headers],[PMT NO]])),"")</f>
        <v>94</v>
      </c>
      <c r="C105" s="13">
        <f>IF(PaymentSchedule[[#This Row],[PMT NO]]&lt;&gt;"",EOMONTH(LoanStartDate,ROW(PaymentSchedule[[#This Row],[PMT NO]])-ROW(PaymentSchedule[[#Headers],[PMT NO]])-2)+DAY(LoanStartDate),"")</f>
        <v>47058</v>
      </c>
      <c r="D105" s="15">
        <f>IF(PaymentSchedule[[#This Row],[PMT NO]]&lt;&gt;"",IF(ROW()-ROW(PaymentSchedule[[#Headers],[BEGINNING BALANCE]])=1,LoanAmount,INDEX(PaymentSchedule[ENDING BALANCE],ROW()-ROW(PaymentSchedule[[#Headers],[BEGINNING BALANCE]])-1)),"")</f>
        <v>80853.689670629479</v>
      </c>
      <c r="E105" s="15">
        <f>IF(PaymentSchedule[[#This Row],[PMT NO]]&lt;&gt;"",ScheduledPayment,"")</f>
        <v>395.12089881773204</v>
      </c>
      <c r="F10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05" s="15">
        <f>IF(PaymentSchedule[[#This Row],[PMT NO]]&lt;&gt;"",PaymentSchedule[[#This Row],[TOTAL PAYMENT]]-PaymentSchedule[[#This Row],[INTEREST]],"")</f>
        <v>226.67571200392064</v>
      </c>
      <c r="I105" s="15">
        <f>IF(PaymentSchedule[[#This Row],[PMT NO]]&lt;&gt;"",PaymentSchedule[[#This Row],[BEGINNING BALANCE]]*(InterestRate/PaymentsPerYear),"")</f>
        <v>168.4451868138114</v>
      </c>
      <c r="J10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80627.013958625554</v>
      </c>
      <c r="K105" s="15">
        <f>IF(PaymentSchedule[[#This Row],[PMT NO]]&lt;&gt;"",SUM(INDEX(PaymentSchedule[INTEREST],1,1):PaymentSchedule[[#This Row],[INTEREST]]),"")</f>
        <v>17768.378447492298</v>
      </c>
    </row>
    <row r="106" spans="2:11" x14ac:dyDescent="0.2">
      <c r="B106" s="11">
        <f>IF(LoanIsGood,IF(ROW()-ROW(PaymentSchedule[[#Headers],[PMT NO]])&gt;ScheduledNumberOfPayments,"",ROW()-ROW(PaymentSchedule[[#Headers],[PMT NO]])),"")</f>
        <v>95</v>
      </c>
      <c r="C106" s="13">
        <f>IF(PaymentSchedule[[#This Row],[PMT NO]]&lt;&gt;"",EOMONTH(LoanStartDate,ROW(PaymentSchedule[[#This Row],[PMT NO]])-ROW(PaymentSchedule[[#Headers],[PMT NO]])-2)+DAY(LoanStartDate),"")</f>
        <v>47088</v>
      </c>
      <c r="D106" s="15">
        <f>IF(PaymentSchedule[[#This Row],[PMT NO]]&lt;&gt;"",IF(ROW()-ROW(PaymentSchedule[[#Headers],[BEGINNING BALANCE]])=1,LoanAmount,INDEX(PaymentSchedule[ENDING BALANCE],ROW()-ROW(PaymentSchedule[[#Headers],[BEGINNING BALANCE]])-1)),"")</f>
        <v>80627.013958625554</v>
      </c>
      <c r="E106" s="15">
        <f>IF(PaymentSchedule[[#This Row],[PMT NO]]&lt;&gt;"",ScheduledPayment,"")</f>
        <v>395.12089881773204</v>
      </c>
      <c r="F10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06" s="15">
        <f>IF(PaymentSchedule[[#This Row],[PMT NO]]&lt;&gt;"",PaymentSchedule[[#This Row],[TOTAL PAYMENT]]-PaymentSchedule[[#This Row],[INTEREST]],"")</f>
        <v>227.14795307059546</v>
      </c>
      <c r="I106" s="15">
        <f>IF(PaymentSchedule[[#This Row],[PMT NO]]&lt;&gt;"",PaymentSchedule[[#This Row],[BEGINNING BALANCE]]*(InterestRate/PaymentsPerYear),"")</f>
        <v>167.97294574713658</v>
      </c>
      <c r="J10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80399.866005554955</v>
      </c>
      <c r="K106" s="15">
        <f>IF(PaymentSchedule[[#This Row],[PMT NO]]&lt;&gt;"",SUM(INDEX(PaymentSchedule[INTEREST],1,1):PaymentSchedule[[#This Row],[INTEREST]]),"")</f>
        <v>17936.351393239434</v>
      </c>
    </row>
    <row r="107" spans="2:11" x14ac:dyDescent="0.2">
      <c r="B107" s="11">
        <f>IF(LoanIsGood,IF(ROW()-ROW(PaymentSchedule[[#Headers],[PMT NO]])&gt;ScheduledNumberOfPayments,"",ROW()-ROW(PaymentSchedule[[#Headers],[PMT NO]])),"")</f>
        <v>96</v>
      </c>
      <c r="C107" s="13">
        <f>IF(PaymentSchedule[[#This Row],[PMT NO]]&lt;&gt;"",EOMONTH(LoanStartDate,ROW(PaymentSchedule[[#This Row],[PMT NO]])-ROW(PaymentSchedule[[#Headers],[PMT NO]])-2)+DAY(LoanStartDate),"")</f>
        <v>47119</v>
      </c>
      <c r="D107" s="15">
        <f>IF(PaymentSchedule[[#This Row],[PMT NO]]&lt;&gt;"",IF(ROW()-ROW(PaymentSchedule[[#Headers],[BEGINNING BALANCE]])=1,LoanAmount,INDEX(PaymentSchedule[ENDING BALANCE],ROW()-ROW(PaymentSchedule[[#Headers],[BEGINNING BALANCE]])-1)),"")</f>
        <v>80399.866005554955</v>
      </c>
      <c r="E107" s="15">
        <f>IF(PaymentSchedule[[#This Row],[PMT NO]]&lt;&gt;"",ScheduledPayment,"")</f>
        <v>395.12089881773204</v>
      </c>
      <c r="F10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07" s="15">
        <f>IF(PaymentSchedule[[#This Row],[PMT NO]]&lt;&gt;"",PaymentSchedule[[#This Row],[TOTAL PAYMENT]]-PaymentSchedule[[#This Row],[INTEREST]],"")</f>
        <v>227.62117797282588</v>
      </c>
      <c r="I107" s="15">
        <f>IF(PaymentSchedule[[#This Row],[PMT NO]]&lt;&gt;"",PaymentSchedule[[#This Row],[BEGINNING BALANCE]]*(InterestRate/PaymentsPerYear),"")</f>
        <v>167.49972084490616</v>
      </c>
      <c r="J10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80172.244827582123</v>
      </c>
      <c r="K107" s="15">
        <f>IF(PaymentSchedule[[#This Row],[PMT NO]]&lt;&gt;"",SUM(INDEX(PaymentSchedule[INTEREST],1,1):PaymentSchedule[[#This Row],[INTEREST]]),"")</f>
        <v>18103.85111408434</v>
      </c>
    </row>
    <row r="108" spans="2:11" x14ac:dyDescent="0.2">
      <c r="B108" s="11">
        <f>IF(LoanIsGood,IF(ROW()-ROW(PaymentSchedule[[#Headers],[PMT NO]])&gt;ScheduledNumberOfPayments,"",ROW()-ROW(PaymentSchedule[[#Headers],[PMT NO]])),"")</f>
        <v>97</v>
      </c>
      <c r="C108" s="13">
        <f>IF(PaymentSchedule[[#This Row],[PMT NO]]&lt;&gt;"",EOMONTH(LoanStartDate,ROW(PaymentSchedule[[#This Row],[PMT NO]])-ROW(PaymentSchedule[[#Headers],[PMT NO]])-2)+DAY(LoanStartDate),"")</f>
        <v>47150</v>
      </c>
      <c r="D108" s="15">
        <f>IF(PaymentSchedule[[#This Row],[PMT NO]]&lt;&gt;"",IF(ROW()-ROW(PaymentSchedule[[#Headers],[BEGINNING BALANCE]])=1,LoanAmount,INDEX(PaymentSchedule[ENDING BALANCE],ROW()-ROW(PaymentSchedule[[#Headers],[BEGINNING BALANCE]])-1)),"")</f>
        <v>80172.244827582123</v>
      </c>
      <c r="E108" s="15">
        <f>IF(PaymentSchedule[[#This Row],[PMT NO]]&lt;&gt;"",ScheduledPayment,"")</f>
        <v>395.12089881773204</v>
      </c>
      <c r="F10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08" s="15">
        <f>IF(PaymentSchedule[[#This Row],[PMT NO]]&lt;&gt;"",PaymentSchedule[[#This Row],[TOTAL PAYMENT]]-PaymentSchedule[[#This Row],[INTEREST]],"")</f>
        <v>228.09538876026929</v>
      </c>
      <c r="I108" s="15">
        <f>IF(PaymentSchedule[[#This Row],[PMT NO]]&lt;&gt;"",PaymentSchedule[[#This Row],[BEGINNING BALANCE]]*(InterestRate/PaymentsPerYear),"")</f>
        <v>167.02551005746275</v>
      </c>
      <c r="J10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79944.149438821856</v>
      </c>
      <c r="K108" s="15">
        <f>IF(PaymentSchedule[[#This Row],[PMT NO]]&lt;&gt;"",SUM(INDEX(PaymentSchedule[INTEREST],1,1):PaymentSchedule[[#This Row],[INTEREST]]),"")</f>
        <v>18270.876624141802</v>
      </c>
    </row>
    <row r="109" spans="2:11" x14ac:dyDescent="0.2">
      <c r="B109" s="11">
        <f>IF(LoanIsGood,IF(ROW()-ROW(PaymentSchedule[[#Headers],[PMT NO]])&gt;ScheduledNumberOfPayments,"",ROW()-ROW(PaymentSchedule[[#Headers],[PMT NO]])),"")</f>
        <v>98</v>
      </c>
      <c r="C109" s="13">
        <f>IF(PaymentSchedule[[#This Row],[PMT NO]]&lt;&gt;"",EOMONTH(LoanStartDate,ROW(PaymentSchedule[[#This Row],[PMT NO]])-ROW(PaymentSchedule[[#Headers],[PMT NO]])-2)+DAY(LoanStartDate),"")</f>
        <v>47178</v>
      </c>
      <c r="D109" s="15">
        <f>IF(PaymentSchedule[[#This Row],[PMT NO]]&lt;&gt;"",IF(ROW()-ROW(PaymentSchedule[[#Headers],[BEGINNING BALANCE]])=1,LoanAmount,INDEX(PaymentSchedule[ENDING BALANCE],ROW()-ROW(PaymentSchedule[[#Headers],[BEGINNING BALANCE]])-1)),"")</f>
        <v>79944.149438821856</v>
      </c>
      <c r="E109" s="15">
        <f>IF(PaymentSchedule[[#This Row],[PMT NO]]&lt;&gt;"",ScheduledPayment,"")</f>
        <v>395.12089881773204</v>
      </c>
      <c r="F10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09" s="15">
        <f>IF(PaymentSchedule[[#This Row],[PMT NO]]&lt;&gt;"",PaymentSchedule[[#This Row],[TOTAL PAYMENT]]-PaymentSchedule[[#This Row],[INTEREST]],"")</f>
        <v>228.57058748685319</v>
      </c>
      <c r="I109" s="15">
        <f>IF(PaymentSchedule[[#This Row],[PMT NO]]&lt;&gt;"",PaymentSchedule[[#This Row],[BEGINNING BALANCE]]*(InterestRate/PaymentsPerYear),"")</f>
        <v>166.55031133087886</v>
      </c>
      <c r="J10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79715.578851334998</v>
      </c>
      <c r="K109" s="15">
        <f>IF(PaymentSchedule[[#This Row],[PMT NO]]&lt;&gt;"",SUM(INDEX(PaymentSchedule[INTEREST],1,1):PaymentSchedule[[#This Row],[INTEREST]]),"")</f>
        <v>18437.426935472682</v>
      </c>
    </row>
    <row r="110" spans="2:11" x14ac:dyDescent="0.2">
      <c r="B110" s="11">
        <f>IF(LoanIsGood,IF(ROW()-ROW(PaymentSchedule[[#Headers],[PMT NO]])&gt;ScheduledNumberOfPayments,"",ROW()-ROW(PaymentSchedule[[#Headers],[PMT NO]])),"")</f>
        <v>99</v>
      </c>
      <c r="C110" s="13">
        <f>IF(PaymentSchedule[[#This Row],[PMT NO]]&lt;&gt;"",EOMONTH(LoanStartDate,ROW(PaymentSchedule[[#This Row],[PMT NO]])-ROW(PaymentSchedule[[#Headers],[PMT NO]])-2)+DAY(LoanStartDate),"")</f>
        <v>47209</v>
      </c>
      <c r="D110" s="15">
        <f>IF(PaymentSchedule[[#This Row],[PMT NO]]&lt;&gt;"",IF(ROW()-ROW(PaymentSchedule[[#Headers],[BEGINNING BALANCE]])=1,LoanAmount,INDEX(PaymentSchedule[ENDING BALANCE],ROW()-ROW(PaymentSchedule[[#Headers],[BEGINNING BALANCE]])-1)),"")</f>
        <v>79715.578851334998</v>
      </c>
      <c r="E110" s="15">
        <f>IF(PaymentSchedule[[#This Row],[PMT NO]]&lt;&gt;"",ScheduledPayment,"")</f>
        <v>395.12089881773204</v>
      </c>
      <c r="F11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10" s="15">
        <f>IF(PaymentSchedule[[#This Row],[PMT NO]]&lt;&gt;"",PaymentSchedule[[#This Row],[TOTAL PAYMENT]]-PaymentSchedule[[#This Row],[INTEREST]],"")</f>
        <v>229.04677621078412</v>
      </c>
      <c r="I110" s="15">
        <f>IF(PaymentSchedule[[#This Row],[PMT NO]]&lt;&gt;"",PaymentSchedule[[#This Row],[BEGINNING BALANCE]]*(InterestRate/PaymentsPerYear),"")</f>
        <v>166.07412260694792</v>
      </c>
      <c r="J11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79486.532075124211</v>
      </c>
      <c r="K110" s="15">
        <f>IF(PaymentSchedule[[#This Row],[PMT NO]]&lt;&gt;"",SUM(INDEX(PaymentSchedule[INTEREST],1,1):PaymentSchedule[[#This Row],[INTEREST]]),"")</f>
        <v>18603.50105807963</v>
      </c>
    </row>
    <row r="111" spans="2:11" x14ac:dyDescent="0.2">
      <c r="B111" s="11">
        <f>IF(LoanIsGood,IF(ROW()-ROW(PaymentSchedule[[#Headers],[PMT NO]])&gt;ScheduledNumberOfPayments,"",ROW()-ROW(PaymentSchedule[[#Headers],[PMT NO]])),"")</f>
        <v>100</v>
      </c>
      <c r="C111" s="13">
        <f>IF(PaymentSchedule[[#This Row],[PMT NO]]&lt;&gt;"",EOMONTH(LoanStartDate,ROW(PaymentSchedule[[#This Row],[PMT NO]])-ROW(PaymentSchedule[[#Headers],[PMT NO]])-2)+DAY(LoanStartDate),"")</f>
        <v>47239</v>
      </c>
      <c r="D111" s="15">
        <f>IF(PaymentSchedule[[#This Row],[PMT NO]]&lt;&gt;"",IF(ROW()-ROW(PaymentSchedule[[#Headers],[BEGINNING BALANCE]])=1,LoanAmount,INDEX(PaymentSchedule[ENDING BALANCE],ROW()-ROW(PaymentSchedule[[#Headers],[BEGINNING BALANCE]])-1)),"")</f>
        <v>79486.532075124211</v>
      </c>
      <c r="E111" s="15">
        <f>IF(PaymentSchedule[[#This Row],[PMT NO]]&lt;&gt;"",ScheduledPayment,"")</f>
        <v>395.12089881773204</v>
      </c>
      <c r="F11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11" s="15">
        <f>IF(PaymentSchedule[[#This Row],[PMT NO]]&lt;&gt;"",PaymentSchedule[[#This Row],[TOTAL PAYMENT]]-PaymentSchedule[[#This Row],[INTEREST]],"")</f>
        <v>229.52395699455661</v>
      </c>
      <c r="I111" s="15">
        <f>IF(PaymentSchedule[[#This Row],[PMT NO]]&lt;&gt;"",PaymentSchedule[[#This Row],[BEGINNING BALANCE]]*(InterestRate/PaymentsPerYear),"")</f>
        <v>165.59694182317543</v>
      </c>
      <c r="J11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79257.008118129655</v>
      </c>
      <c r="K111" s="15">
        <f>IF(PaymentSchedule[[#This Row],[PMT NO]]&lt;&gt;"",SUM(INDEX(PaymentSchedule[INTEREST],1,1):PaymentSchedule[[#This Row],[INTEREST]]),"")</f>
        <v>18769.097999902806</v>
      </c>
    </row>
    <row r="112" spans="2:11" x14ac:dyDescent="0.2">
      <c r="B112" s="11">
        <f>IF(LoanIsGood,IF(ROW()-ROW(PaymentSchedule[[#Headers],[PMT NO]])&gt;ScheduledNumberOfPayments,"",ROW()-ROW(PaymentSchedule[[#Headers],[PMT NO]])),"")</f>
        <v>101</v>
      </c>
      <c r="C112" s="13">
        <f>IF(PaymentSchedule[[#This Row],[PMT NO]]&lt;&gt;"",EOMONTH(LoanStartDate,ROW(PaymentSchedule[[#This Row],[PMT NO]])-ROW(PaymentSchedule[[#Headers],[PMT NO]])-2)+DAY(LoanStartDate),"")</f>
        <v>47270</v>
      </c>
      <c r="D112" s="15">
        <f>IF(PaymentSchedule[[#This Row],[PMT NO]]&lt;&gt;"",IF(ROW()-ROW(PaymentSchedule[[#Headers],[BEGINNING BALANCE]])=1,LoanAmount,INDEX(PaymentSchedule[ENDING BALANCE],ROW()-ROW(PaymentSchedule[[#Headers],[BEGINNING BALANCE]])-1)),"")</f>
        <v>79257.008118129655</v>
      </c>
      <c r="E112" s="15">
        <f>IF(PaymentSchedule[[#This Row],[PMT NO]]&lt;&gt;"",ScheduledPayment,"")</f>
        <v>395.12089881773204</v>
      </c>
      <c r="F11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12" s="15">
        <f>IF(PaymentSchedule[[#This Row],[PMT NO]]&lt;&gt;"",PaymentSchedule[[#This Row],[TOTAL PAYMENT]]-PaymentSchedule[[#This Row],[INTEREST]],"")</f>
        <v>230.00213190496191</v>
      </c>
      <c r="I112" s="15">
        <f>IF(PaymentSchedule[[#This Row],[PMT NO]]&lt;&gt;"",PaymentSchedule[[#This Row],[BEGINNING BALANCE]]*(InterestRate/PaymentsPerYear),"")</f>
        <v>165.11876691277013</v>
      </c>
      <c r="J11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79027.0059862247</v>
      </c>
      <c r="K112" s="15">
        <f>IF(PaymentSchedule[[#This Row],[PMT NO]]&lt;&gt;"",SUM(INDEX(PaymentSchedule[INTEREST],1,1):PaymentSchedule[[#This Row],[INTEREST]]),"")</f>
        <v>18934.216766815574</v>
      </c>
    </row>
    <row r="113" spans="2:11" x14ac:dyDescent="0.2">
      <c r="B113" s="11">
        <f>IF(LoanIsGood,IF(ROW()-ROW(PaymentSchedule[[#Headers],[PMT NO]])&gt;ScheduledNumberOfPayments,"",ROW()-ROW(PaymentSchedule[[#Headers],[PMT NO]])),"")</f>
        <v>102</v>
      </c>
      <c r="C113" s="13">
        <f>IF(PaymentSchedule[[#This Row],[PMT NO]]&lt;&gt;"",EOMONTH(LoanStartDate,ROW(PaymentSchedule[[#This Row],[PMT NO]])-ROW(PaymentSchedule[[#Headers],[PMT NO]])-2)+DAY(LoanStartDate),"")</f>
        <v>47300</v>
      </c>
      <c r="D113" s="15">
        <f>IF(PaymentSchedule[[#This Row],[PMT NO]]&lt;&gt;"",IF(ROW()-ROW(PaymentSchedule[[#Headers],[BEGINNING BALANCE]])=1,LoanAmount,INDEX(PaymentSchedule[ENDING BALANCE],ROW()-ROW(PaymentSchedule[[#Headers],[BEGINNING BALANCE]])-1)),"")</f>
        <v>79027.0059862247</v>
      </c>
      <c r="E113" s="15">
        <f>IF(PaymentSchedule[[#This Row],[PMT NO]]&lt;&gt;"",ScheduledPayment,"")</f>
        <v>395.12089881773204</v>
      </c>
      <c r="F11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13" s="15">
        <f>IF(PaymentSchedule[[#This Row],[PMT NO]]&lt;&gt;"",PaymentSchedule[[#This Row],[TOTAL PAYMENT]]-PaymentSchedule[[#This Row],[INTEREST]],"")</f>
        <v>230.48130301309726</v>
      </c>
      <c r="I113" s="15">
        <f>IF(PaymentSchedule[[#This Row],[PMT NO]]&lt;&gt;"",PaymentSchedule[[#This Row],[BEGINNING BALANCE]]*(InterestRate/PaymentsPerYear),"")</f>
        <v>164.63959580463478</v>
      </c>
      <c r="J11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78796.524683211595</v>
      </c>
      <c r="K113" s="15">
        <f>IF(PaymentSchedule[[#This Row],[PMT NO]]&lt;&gt;"",SUM(INDEX(PaymentSchedule[INTEREST],1,1):PaymentSchedule[[#This Row],[INTEREST]]),"")</f>
        <v>19098.856362620209</v>
      </c>
    </row>
    <row r="114" spans="2:11" x14ac:dyDescent="0.2">
      <c r="B114" s="11">
        <f>IF(LoanIsGood,IF(ROW()-ROW(PaymentSchedule[[#Headers],[PMT NO]])&gt;ScheduledNumberOfPayments,"",ROW()-ROW(PaymentSchedule[[#Headers],[PMT NO]])),"")</f>
        <v>103</v>
      </c>
      <c r="C114" s="13">
        <f>IF(PaymentSchedule[[#This Row],[PMT NO]]&lt;&gt;"",EOMONTH(LoanStartDate,ROW(PaymentSchedule[[#This Row],[PMT NO]])-ROW(PaymentSchedule[[#Headers],[PMT NO]])-2)+DAY(LoanStartDate),"")</f>
        <v>47331</v>
      </c>
      <c r="D114" s="15">
        <f>IF(PaymentSchedule[[#This Row],[PMT NO]]&lt;&gt;"",IF(ROW()-ROW(PaymentSchedule[[#Headers],[BEGINNING BALANCE]])=1,LoanAmount,INDEX(PaymentSchedule[ENDING BALANCE],ROW()-ROW(PaymentSchedule[[#Headers],[BEGINNING BALANCE]])-1)),"")</f>
        <v>78796.524683211595</v>
      </c>
      <c r="E114" s="15">
        <f>IF(PaymentSchedule[[#This Row],[PMT NO]]&lt;&gt;"",ScheduledPayment,"")</f>
        <v>395.12089881773204</v>
      </c>
      <c r="F11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14" s="15">
        <f>IF(PaymentSchedule[[#This Row],[PMT NO]]&lt;&gt;"",PaymentSchedule[[#This Row],[TOTAL PAYMENT]]-PaymentSchedule[[#This Row],[INTEREST]],"")</f>
        <v>230.96147239437454</v>
      </c>
      <c r="I114" s="15">
        <f>IF(PaymentSchedule[[#This Row],[PMT NO]]&lt;&gt;"",PaymentSchedule[[#This Row],[BEGINNING BALANCE]]*(InterestRate/PaymentsPerYear),"")</f>
        <v>164.1594264233575</v>
      </c>
      <c r="J11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78565.563210817214</v>
      </c>
      <c r="K114" s="15">
        <f>IF(PaymentSchedule[[#This Row],[PMT NO]]&lt;&gt;"",SUM(INDEX(PaymentSchedule[INTEREST],1,1):PaymentSchedule[[#This Row],[INTEREST]]),"")</f>
        <v>19263.015789043566</v>
      </c>
    </row>
    <row r="115" spans="2:11" x14ac:dyDescent="0.2">
      <c r="B115" s="11">
        <f>IF(LoanIsGood,IF(ROW()-ROW(PaymentSchedule[[#Headers],[PMT NO]])&gt;ScheduledNumberOfPayments,"",ROW()-ROW(PaymentSchedule[[#Headers],[PMT NO]])),"")</f>
        <v>104</v>
      </c>
      <c r="C115" s="13">
        <f>IF(PaymentSchedule[[#This Row],[PMT NO]]&lt;&gt;"",EOMONTH(LoanStartDate,ROW(PaymentSchedule[[#This Row],[PMT NO]])-ROW(PaymentSchedule[[#Headers],[PMT NO]])-2)+DAY(LoanStartDate),"")</f>
        <v>47362</v>
      </c>
      <c r="D115" s="15">
        <f>IF(PaymentSchedule[[#This Row],[PMT NO]]&lt;&gt;"",IF(ROW()-ROW(PaymentSchedule[[#Headers],[BEGINNING BALANCE]])=1,LoanAmount,INDEX(PaymentSchedule[ENDING BALANCE],ROW()-ROW(PaymentSchedule[[#Headers],[BEGINNING BALANCE]])-1)),"")</f>
        <v>78565.563210817214</v>
      </c>
      <c r="E115" s="15">
        <f>IF(PaymentSchedule[[#This Row],[PMT NO]]&lt;&gt;"",ScheduledPayment,"")</f>
        <v>395.12089881773204</v>
      </c>
      <c r="F11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15" s="15">
        <f>IF(PaymentSchedule[[#This Row],[PMT NO]]&lt;&gt;"",PaymentSchedule[[#This Row],[TOTAL PAYMENT]]-PaymentSchedule[[#This Row],[INTEREST]],"")</f>
        <v>231.44264212852951</v>
      </c>
      <c r="I115" s="15">
        <f>IF(PaymentSchedule[[#This Row],[PMT NO]]&lt;&gt;"",PaymentSchedule[[#This Row],[BEGINNING BALANCE]]*(InterestRate/PaymentsPerYear),"")</f>
        <v>163.67825668920253</v>
      </c>
      <c r="J11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78334.120568688682</v>
      </c>
      <c r="K115" s="15">
        <f>IF(PaymentSchedule[[#This Row],[PMT NO]]&lt;&gt;"",SUM(INDEX(PaymentSchedule[INTEREST],1,1):PaymentSchedule[[#This Row],[INTEREST]]),"")</f>
        <v>19426.694045732769</v>
      </c>
    </row>
    <row r="116" spans="2:11" x14ac:dyDescent="0.2">
      <c r="B116" s="11">
        <f>IF(LoanIsGood,IF(ROW()-ROW(PaymentSchedule[[#Headers],[PMT NO]])&gt;ScheduledNumberOfPayments,"",ROW()-ROW(PaymentSchedule[[#Headers],[PMT NO]])),"")</f>
        <v>105</v>
      </c>
      <c r="C116" s="13">
        <f>IF(PaymentSchedule[[#This Row],[PMT NO]]&lt;&gt;"",EOMONTH(LoanStartDate,ROW(PaymentSchedule[[#This Row],[PMT NO]])-ROW(PaymentSchedule[[#Headers],[PMT NO]])-2)+DAY(LoanStartDate),"")</f>
        <v>47392</v>
      </c>
      <c r="D116" s="15">
        <f>IF(PaymentSchedule[[#This Row],[PMT NO]]&lt;&gt;"",IF(ROW()-ROW(PaymentSchedule[[#Headers],[BEGINNING BALANCE]])=1,LoanAmount,INDEX(PaymentSchedule[ENDING BALANCE],ROW()-ROW(PaymentSchedule[[#Headers],[BEGINNING BALANCE]])-1)),"")</f>
        <v>78334.120568688682</v>
      </c>
      <c r="E116" s="15">
        <f>IF(PaymentSchedule[[#This Row],[PMT NO]]&lt;&gt;"",ScheduledPayment,"")</f>
        <v>395.12089881773204</v>
      </c>
      <c r="F11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16" s="15">
        <f>IF(PaymentSchedule[[#This Row],[PMT NO]]&lt;&gt;"",PaymentSchedule[[#This Row],[TOTAL PAYMENT]]-PaymentSchedule[[#This Row],[INTEREST]],"")</f>
        <v>231.92481429963061</v>
      </c>
      <c r="I116" s="15">
        <f>IF(PaymentSchedule[[#This Row],[PMT NO]]&lt;&gt;"",PaymentSchedule[[#This Row],[BEGINNING BALANCE]]*(InterestRate/PaymentsPerYear),"")</f>
        <v>163.19608451810143</v>
      </c>
      <c r="J11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78102.195754389046</v>
      </c>
      <c r="K116" s="15">
        <f>IF(PaymentSchedule[[#This Row],[PMT NO]]&lt;&gt;"",SUM(INDEX(PaymentSchedule[INTEREST],1,1):PaymentSchedule[[#This Row],[INTEREST]]),"")</f>
        <v>19589.890130250871</v>
      </c>
    </row>
    <row r="117" spans="2:11" x14ac:dyDescent="0.2">
      <c r="B117" s="11">
        <f>IF(LoanIsGood,IF(ROW()-ROW(PaymentSchedule[[#Headers],[PMT NO]])&gt;ScheduledNumberOfPayments,"",ROW()-ROW(PaymentSchedule[[#Headers],[PMT NO]])),"")</f>
        <v>106</v>
      </c>
      <c r="C117" s="13">
        <f>IF(PaymentSchedule[[#This Row],[PMT NO]]&lt;&gt;"",EOMONTH(LoanStartDate,ROW(PaymentSchedule[[#This Row],[PMT NO]])-ROW(PaymentSchedule[[#Headers],[PMT NO]])-2)+DAY(LoanStartDate),"")</f>
        <v>47423</v>
      </c>
      <c r="D117" s="15">
        <f>IF(PaymentSchedule[[#This Row],[PMT NO]]&lt;&gt;"",IF(ROW()-ROW(PaymentSchedule[[#Headers],[BEGINNING BALANCE]])=1,LoanAmount,INDEX(PaymentSchedule[ENDING BALANCE],ROW()-ROW(PaymentSchedule[[#Headers],[BEGINNING BALANCE]])-1)),"")</f>
        <v>78102.195754389046</v>
      </c>
      <c r="E117" s="15">
        <f>IF(PaymentSchedule[[#This Row],[PMT NO]]&lt;&gt;"",ScheduledPayment,"")</f>
        <v>395.12089881773204</v>
      </c>
      <c r="F11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17" s="15">
        <f>IF(PaymentSchedule[[#This Row],[PMT NO]]&lt;&gt;"",PaymentSchedule[[#This Row],[TOTAL PAYMENT]]-PaymentSchedule[[#This Row],[INTEREST]],"")</f>
        <v>232.40799099608819</v>
      </c>
      <c r="I117" s="15">
        <f>IF(PaymentSchedule[[#This Row],[PMT NO]]&lt;&gt;"",PaymentSchedule[[#This Row],[BEGINNING BALANCE]]*(InterestRate/PaymentsPerYear),"")</f>
        <v>162.71290782164385</v>
      </c>
      <c r="J11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77869.78776339296</v>
      </c>
      <c r="K117" s="15">
        <f>IF(PaymentSchedule[[#This Row],[PMT NO]]&lt;&gt;"",SUM(INDEX(PaymentSchedule[INTEREST],1,1):PaymentSchedule[[#This Row],[INTEREST]]),"")</f>
        <v>19752.603038072513</v>
      </c>
    </row>
    <row r="118" spans="2:11" x14ac:dyDescent="0.2">
      <c r="B118" s="11">
        <f>IF(LoanIsGood,IF(ROW()-ROW(PaymentSchedule[[#Headers],[PMT NO]])&gt;ScheduledNumberOfPayments,"",ROW()-ROW(PaymentSchedule[[#Headers],[PMT NO]])),"")</f>
        <v>107</v>
      </c>
      <c r="C118" s="13">
        <f>IF(PaymentSchedule[[#This Row],[PMT NO]]&lt;&gt;"",EOMONTH(LoanStartDate,ROW(PaymentSchedule[[#This Row],[PMT NO]])-ROW(PaymentSchedule[[#Headers],[PMT NO]])-2)+DAY(LoanStartDate),"")</f>
        <v>47453</v>
      </c>
      <c r="D118" s="15">
        <f>IF(PaymentSchedule[[#This Row],[PMT NO]]&lt;&gt;"",IF(ROW()-ROW(PaymentSchedule[[#Headers],[BEGINNING BALANCE]])=1,LoanAmount,INDEX(PaymentSchedule[ENDING BALANCE],ROW()-ROW(PaymentSchedule[[#Headers],[BEGINNING BALANCE]])-1)),"")</f>
        <v>77869.78776339296</v>
      </c>
      <c r="E118" s="15">
        <f>IF(PaymentSchedule[[#This Row],[PMT NO]]&lt;&gt;"",ScheduledPayment,"")</f>
        <v>395.12089881773204</v>
      </c>
      <c r="F11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18" s="15">
        <f>IF(PaymentSchedule[[#This Row],[PMT NO]]&lt;&gt;"",PaymentSchedule[[#This Row],[TOTAL PAYMENT]]-PaymentSchedule[[#This Row],[INTEREST]],"")</f>
        <v>232.89217431066336</v>
      </c>
      <c r="I118" s="15">
        <f>IF(PaymentSchedule[[#This Row],[PMT NO]]&lt;&gt;"",PaymentSchedule[[#This Row],[BEGINNING BALANCE]]*(InterestRate/PaymentsPerYear),"")</f>
        <v>162.22872450706868</v>
      </c>
      <c r="J11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77636.895589082298</v>
      </c>
      <c r="K118" s="15">
        <f>IF(PaymentSchedule[[#This Row],[PMT NO]]&lt;&gt;"",SUM(INDEX(PaymentSchedule[INTEREST],1,1):PaymentSchedule[[#This Row],[INTEREST]]),"")</f>
        <v>19914.831762579583</v>
      </c>
    </row>
    <row r="119" spans="2:11" x14ac:dyDescent="0.2">
      <c r="B119" s="11">
        <f>IF(LoanIsGood,IF(ROW()-ROW(PaymentSchedule[[#Headers],[PMT NO]])&gt;ScheduledNumberOfPayments,"",ROW()-ROW(PaymentSchedule[[#Headers],[PMT NO]])),"")</f>
        <v>108</v>
      </c>
      <c r="C119" s="13">
        <f>IF(PaymentSchedule[[#This Row],[PMT NO]]&lt;&gt;"",EOMONTH(LoanStartDate,ROW(PaymentSchedule[[#This Row],[PMT NO]])-ROW(PaymentSchedule[[#Headers],[PMT NO]])-2)+DAY(LoanStartDate),"")</f>
        <v>47484</v>
      </c>
      <c r="D119" s="15">
        <f>IF(PaymentSchedule[[#This Row],[PMT NO]]&lt;&gt;"",IF(ROW()-ROW(PaymentSchedule[[#Headers],[BEGINNING BALANCE]])=1,LoanAmount,INDEX(PaymentSchedule[ENDING BALANCE],ROW()-ROW(PaymentSchedule[[#Headers],[BEGINNING BALANCE]])-1)),"")</f>
        <v>77636.895589082298</v>
      </c>
      <c r="E119" s="15">
        <f>IF(PaymentSchedule[[#This Row],[PMT NO]]&lt;&gt;"",ScheduledPayment,"")</f>
        <v>395.12089881773204</v>
      </c>
      <c r="F11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19" s="15">
        <f>IF(PaymentSchedule[[#This Row],[PMT NO]]&lt;&gt;"",PaymentSchedule[[#This Row],[TOTAL PAYMENT]]-PaymentSchedule[[#This Row],[INTEREST]],"")</f>
        <v>233.37736634047727</v>
      </c>
      <c r="I119" s="15">
        <f>IF(PaymentSchedule[[#This Row],[PMT NO]]&lt;&gt;"",PaymentSchedule[[#This Row],[BEGINNING BALANCE]]*(InterestRate/PaymentsPerYear),"")</f>
        <v>161.74353247725477</v>
      </c>
      <c r="J11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77403.518222741826</v>
      </c>
      <c r="K119" s="15">
        <f>IF(PaymentSchedule[[#This Row],[PMT NO]]&lt;&gt;"",SUM(INDEX(PaymentSchedule[INTEREST],1,1):PaymentSchedule[[#This Row],[INTEREST]]),"")</f>
        <v>20076.575295056839</v>
      </c>
    </row>
    <row r="120" spans="2:11" x14ac:dyDescent="0.2">
      <c r="B120" s="11">
        <f>IF(LoanIsGood,IF(ROW()-ROW(PaymentSchedule[[#Headers],[PMT NO]])&gt;ScheduledNumberOfPayments,"",ROW()-ROW(PaymentSchedule[[#Headers],[PMT NO]])),"")</f>
        <v>109</v>
      </c>
      <c r="C120" s="13">
        <f>IF(PaymentSchedule[[#This Row],[PMT NO]]&lt;&gt;"",EOMONTH(LoanStartDate,ROW(PaymentSchedule[[#This Row],[PMT NO]])-ROW(PaymentSchedule[[#Headers],[PMT NO]])-2)+DAY(LoanStartDate),"")</f>
        <v>47515</v>
      </c>
      <c r="D120" s="15">
        <f>IF(PaymentSchedule[[#This Row],[PMT NO]]&lt;&gt;"",IF(ROW()-ROW(PaymentSchedule[[#Headers],[BEGINNING BALANCE]])=1,LoanAmount,INDEX(PaymentSchedule[ENDING BALANCE],ROW()-ROW(PaymentSchedule[[#Headers],[BEGINNING BALANCE]])-1)),"")</f>
        <v>77403.518222741826</v>
      </c>
      <c r="E120" s="15">
        <f>IF(PaymentSchedule[[#This Row],[PMT NO]]&lt;&gt;"",ScheduledPayment,"")</f>
        <v>395.12089881773204</v>
      </c>
      <c r="F12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20" s="15">
        <f>IF(PaymentSchedule[[#This Row],[PMT NO]]&lt;&gt;"",PaymentSchedule[[#This Row],[TOTAL PAYMENT]]-PaymentSchedule[[#This Row],[INTEREST]],"")</f>
        <v>233.86356918701989</v>
      </c>
      <c r="I120" s="15">
        <f>IF(PaymentSchedule[[#This Row],[PMT NO]]&lt;&gt;"",PaymentSchedule[[#This Row],[BEGINNING BALANCE]]*(InterestRate/PaymentsPerYear),"")</f>
        <v>161.25732963071215</v>
      </c>
      <c r="J12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77169.654653554811</v>
      </c>
      <c r="K120" s="15">
        <f>IF(PaymentSchedule[[#This Row],[PMT NO]]&lt;&gt;"",SUM(INDEX(PaymentSchedule[INTEREST],1,1):PaymentSchedule[[#This Row],[INTEREST]]),"")</f>
        <v>20237.832624687551</v>
      </c>
    </row>
    <row r="121" spans="2:11" x14ac:dyDescent="0.2">
      <c r="B121" s="11">
        <f>IF(LoanIsGood,IF(ROW()-ROW(PaymentSchedule[[#Headers],[PMT NO]])&gt;ScheduledNumberOfPayments,"",ROW()-ROW(PaymentSchedule[[#Headers],[PMT NO]])),"")</f>
        <v>110</v>
      </c>
      <c r="C121" s="13">
        <f>IF(PaymentSchedule[[#This Row],[PMT NO]]&lt;&gt;"",EOMONTH(LoanStartDate,ROW(PaymentSchedule[[#This Row],[PMT NO]])-ROW(PaymentSchedule[[#Headers],[PMT NO]])-2)+DAY(LoanStartDate),"")</f>
        <v>47543</v>
      </c>
      <c r="D121" s="15">
        <f>IF(PaymentSchedule[[#This Row],[PMT NO]]&lt;&gt;"",IF(ROW()-ROW(PaymentSchedule[[#Headers],[BEGINNING BALANCE]])=1,LoanAmount,INDEX(PaymentSchedule[ENDING BALANCE],ROW()-ROW(PaymentSchedule[[#Headers],[BEGINNING BALANCE]])-1)),"")</f>
        <v>77169.654653554811</v>
      </c>
      <c r="E121" s="15">
        <f>IF(PaymentSchedule[[#This Row],[PMT NO]]&lt;&gt;"",ScheduledPayment,"")</f>
        <v>395.12089881773204</v>
      </c>
      <c r="F12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21" s="15">
        <f>IF(PaymentSchedule[[#This Row],[PMT NO]]&lt;&gt;"",PaymentSchedule[[#This Row],[TOTAL PAYMENT]]-PaymentSchedule[[#This Row],[INTEREST]],"")</f>
        <v>234.35078495615952</v>
      </c>
      <c r="I121" s="15">
        <f>IF(PaymentSchedule[[#This Row],[PMT NO]]&lt;&gt;"",PaymentSchedule[[#This Row],[BEGINNING BALANCE]]*(InterestRate/PaymentsPerYear),"")</f>
        <v>160.77011386157253</v>
      </c>
      <c r="J12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76935.303868598654</v>
      </c>
      <c r="K121" s="15">
        <f>IF(PaymentSchedule[[#This Row],[PMT NO]]&lt;&gt;"",SUM(INDEX(PaymentSchedule[INTEREST],1,1):PaymentSchedule[[#This Row],[INTEREST]]),"")</f>
        <v>20398.602738549125</v>
      </c>
    </row>
    <row r="122" spans="2:11" x14ac:dyDescent="0.2">
      <c r="B122" s="11">
        <f>IF(LoanIsGood,IF(ROW()-ROW(PaymentSchedule[[#Headers],[PMT NO]])&gt;ScheduledNumberOfPayments,"",ROW()-ROW(PaymentSchedule[[#Headers],[PMT NO]])),"")</f>
        <v>111</v>
      </c>
      <c r="C122" s="13">
        <f>IF(PaymentSchedule[[#This Row],[PMT NO]]&lt;&gt;"",EOMONTH(LoanStartDate,ROW(PaymentSchedule[[#This Row],[PMT NO]])-ROW(PaymentSchedule[[#Headers],[PMT NO]])-2)+DAY(LoanStartDate),"")</f>
        <v>47574</v>
      </c>
      <c r="D122" s="15">
        <f>IF(PaymentSchedule[[#This Row],[PMT NO]]&lt;&gt;"",IF(ROW()-ROW(PaymentSchedule[[#Headers],[BEGINNING BALANCE]])=1,LoanAmount,INDEX(PaymentSchedule[ENDING BALANCE],ROW()-ROW(PaymentSchedule[[#Headers],[BEGINNING BALANCE]])-1)),"")</f>
        <v>76935.303868598654</v>
      </c>
      <c r="E122" s="15">
        <f>IF(PaymentSchedule[[#This Row],[PMT NO]]&lt;&gt;"",ScheduledPayment,"")</f>
        <v>395.12089881773204</v>
      </c>
      <c r="F12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22" s="15">
        <f>IF(PaymentSchedule[[#This Row],[PMT NO]]&lt;&gt;"",PaymentSchedule[[#This Row],[TOTAL PAYMENT]]-PaymentSchedule[[#This Row],[INTEREST]],"")</f>
        <v>234.8390157581515</v>
      </c>
      <c r="I122" s="15">
        <f>IF(PaymentSchedule[[#This Row],[PMT NO]]&lt;&gt;"",PaymentSchedule[[#This Row],[BEGINNING BALANCE]]*(InterestRate/PaymentsPerYear),"")</f>
        <v>160.28188305958054</v>
      </c>
      <c r="J12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76700.464852840509</v>
      </c>
      <c r="K122" s="15">
        <f>IF(PaymentSchedule[[#This Row],[PMT NO]]&lt;&gt;"",SUM(INDEX(PaymentSchedule[INTEREST],1,1):PaymentSchedule[[#This Row],[INTEREST]]),"")</f>
        <v>20558.884621608704</v>
      </c>
    </row>
    <row r="123" spans="2:11" x14ac:dyDescent="0.2">
      <c r="B123" s="11">
        <f>IF(LoanIsGood,IF(ROW()-ROW(PaymentSchedule[[#Headers],[PMT NO]])&gt;ScheduledNumberOfPayments,"",ROW()-ROW(PaymentSchedule[[#Headers],[PMT NO]])),"")</f>
        <v>112</v>
      </c>
      <c r="C123" s="13">
        <f>IF(PaymentSchedule[[#This Row],[PMT NO]]&lt;&gt;"",EOMONTH(LoanStartDate,ROW(PaymentSchedule[[#This Row],[PMT NO]])-ROW(PaymentSchedule[[#Headers],[PMT NO]])-2)+DAY(LoanStartDate),"")</f>
        <v>47604</v>
      </c>
      <c r="D123" s="15">
        <f>IF(PaymentSchedule[[#This Row],[PMT NO]]&lt;&gt;"",IF(ROW()-ROW(PaymentSchedule[[#Headers],[BEGINNING BALANCE]])=1,LoanAmount,INDEX(PaymentSchedule[ENDING BALANCE],ROW()-ROW(PaymentSchedule[[#Headers],[BEGINNING BALANCE]])-1)),"")</f>
        <v>76700.464852840509</v>
      </c>
      <c r="E123" s="15">
        <f>IF(PaymentSchedule[[#This Row],[PMT NO]]&lt;&gt;"",ScheduledPayment,"")</f>
        <v>395.12089881773204</v>
      </c>
      <c r="F12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23" s="15">
        <f>IF(PaymentSchedule[[#This Row],[PMT NO]]&lt;&gt;"",PaymentSchedule[[#This Row],[TOTAL PAYMENT]]-PaymentSchedule[[#This Row],[INTEREST]],"")</f>
        <v>235.32826370764764</v>
      </c>
      <c r="I123" s="15">
        <f>IF(PaymentSchedule[[#This Row],[PMT NO]]&lt;&gt;"",PaymentSchedule[[#This Row],[BEGINNING BALANCE]]*(InterestRate/PaymentsPerYear),"")</f>
        <v>159.7926351100844</v>
      </c>
      <c r="J12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76465.136589132861</v>
      </c>
      <c r="K123" s="15">
        <f>IF(PaymentSchedule[[#This Row],[PMT NO]]&lt;&gt;"",SUM(INDEX(PaymentSchedule[INTEREST],1,1):PaymentSchedule[[#This Row],[INTEREST]]),"")</f>
        <v>20718.677256718787</v>
      </c>
    </row>
    <row r="124" spans="2:11" x14ac:dyDescent="0.2">
      <c r="B124" s="11">
        <f>IF(LoanIsGood,IF(ROW()-ROW(PaymentSchedule[[#Headers],[PMT NO]])&gt;ScheduledNumberOfPayments,"",ROW()-ROW(PaymentSchedule[[#Headers],[PMT NO]])),"")</f>
        <v>113</v>
      </c>
      <c r="C124" s="13">
        <f>IF(PaymentSchedule[[#This Row],[PMT NO]]&lt;&gt;"",EOMONTH(LoanStartDate,ROW(PaymentSchedule[[#This Row],[PMT NO]])-ROW(PaymentSchedule[[#Headers],[PMT NO]])-2)+DAY(LoanStartDate),"")</f>
        <v>47635</v>
      </c>
      <c r="D124" s="15">
        <f>IF(PaymentSchedule[[#This Row],[PMT NO]]&lt;&gt;"",IF(ROW()-ROW(PaymentSchedule[[#Headers],[BEGINNING BALANCE]])=1,LoanAmount,INDEX(PaymentSchedule[ENDING BALANCE],ROW()-ROW(PaymentSchedule[[#Headers],[BEGINNING BALANCE]])-1)),"")</f>
        <v>76465.136589132861</v>
      </c>
      <c r="E124" s="15">
        <f>IF(PaymentSchedule[[#This Row],[PMT NO]]&lt;&gt;"",ScheduledPayment,"")</f>
        <v>395.12089881773204</v>
      </c>
      <c r="F12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24" s="15">
        <f>IF(PaymentSchedule[[#This Row],[PMT NO]]&lt;&gt;"",PaymentSchedule[[#This Row],[TOTAL PAYMENT]]-PaymentSchedule[[#This Row],[INTEREST]],"")</f>
        <v>235.81853092370525</v>
      </c>
      <c r="I124" s="15">
        <f>IF(PaymentSchedule[[#This Row],[PMT NO]]&lt;&gt;"",PaymentSchedule[[#This Row],[BEGINNING BALANCE]]*(InterestRate/PaymentsPerYear),"")</f>
        <v>159.30236789402679</v>
      </c>
      <c r="J12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76229.318058209159</v>
      </c>
      <c r="K124" s="15">
        <f>IF(PaymentSchedule[[#This Row],[PMT NO]]&lt;&gt;"",SUM(INDEX(PaymentSchedule[INTEREST],1,1):PaymentSchedule[[#This Row],[INTEREST]]),"")</f>
        <v>20877.979624612813</v>
      </c>
    </row>
    <row r="125" spans="2:11" x14ac:dyDescent="0.2">
      <c r="B125" s="11">
        <f>IF(LoanIsGood,IF(ROW()-ROW(PaymentSchedule[[#Headers],[PMT NO]])&gt;ScheduledNumberOfPayments,"",ROW()-ROW(PaymentSchedule[[#Headers],[PMT NO]])),"")</f>
        <v>114</v>
      </c>
      <c r="C125" s="13">
        <f>IF(PaymentSchedule[[#This Row],[PMT NO]]&lt;&gt;"",EOMONTH(LoanStartDate,ROW(PaymentSchedule[[#This Row],[PMT NO]])-ROW(PaymentSchedule[[#Headers],[PMT NO]])-2)+DAY(LoanStartDate),"")</f>
        <v>47665</v>
      </c>
      <c r="D125" s="15">
        <f>IF(PaymentSchedule[[#This Row],[PMT NO]]&lt;&gt;"",IF(ROW()-ROW(PaymentSchedule[[#Headers],[BEGINNING BALANCE]])=1,LoanAmount,INDEX(PaymentSchedule[ENDING BALANCE],ROW()-ROW(PaymentSchedule[[#Headers],[BEGINNING BALANCE]])-1)),"")</f>
        <v>76229.318058209159</v>
      </c>
      <c r="E125" s="15">
        <f>IF(PaymentSchedule[[#This Row],[PMT NO]]&lt;&gt;"",ScheduledPayment,"")</f>
        <v>395.12089881773204</v>
      </c>
      <c r="F12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25" s="15">
        <f>IF(PaymentSchedule[[#This Row],[PMT NO]]&lt;&gt;"",PaymentSchedule[[#This Row],[TOTAL PAYMENT]]-PaymentSchedule[[#This Row],[INTEREST]],"")</f>
        <v>236.3098195297963</v>
      </c>
      <c r="I125" s="15">
        <f>IF(PaymentSchedule[[#This Row],[PMT NO]]&lt;&gt;"",PaymentSchedule[[#This Row],[BEGINNING BALANCE]]*(InterestRate/PaymentsPerYear),"")</f>
        <v>158.81107928793574</v>
      </c>
      <c r="J12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75993.008238679366</v>
      </c>
      <c r="K125" s="15">
        <f>IF(PaymentSchedule[[#This Row],[PMT NO]]&lt;&gt;"",SUM(INDEX(PaymentSchedule[INTEREST],1,1):PaymentSchedule[[#This Row],[INTEREST]]),"")</f>
        <v>21036.790703900748</v>
      </c>
    </row>
    <row r="126" spans="2:11" x14ac:dyDescent="0.2">
      <c r="B126" s="11">
        <f>IF(LoanIsGood,IF(ROW()-ROW(PaymentSchedule[[#Headers],[PMT NO]])&gt;ScheduledNumberOfPayments,"",ROW()-ROW(PaymentSchedule[[#Headers],[PMT NO]])),"")</f>
        <v>115</v>
      </c>
      <c r="C126" s="13">
        <f>IF(PaymentSchedule[[#This Row],[PMT NO]]&lt;&gt;"",EOMONTH(LoanStartDate,ROW(PaymentSchedule[[#This Row],[PMT NO]])-ROW(PaymentSchedule[[#Headers],[PMT NO]])-2)+DAY(LoanStartDate),"")</f>
        <v>47696</v>
      </c>
      <c r="D126" s="15">
        <f>IF(PaymentSchedule[[#This Row],[PMT NO]]&lt;&gt;"",IF(ROW()-ROW(PaymentSchedule[[#Headers],[BEGINNING BALANCE]])=1,LoanAmount,INDEX(PaymentSchedule[ENDING BALANCE],ROW()-ROW(PaymentSchedule[[#Headers],[BEGINNING BALANCE]])-1)),"")</f>
        <v>75993.008238679366</v>
      </c>
      <c r="E126" s="15">
        <f>IF(PaymentSchedule[[#This Row],[PMT NO]]&lt;&gt;"",ScheduledPayment,"")</f>
        <v>395.12089881773204</v>
      </c>
      <c r="F12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26" s="15">
        <f>IF(PaymentSchedule[[#This Row],[PMT NO]]&lt;&gt;"",PaymentSchedule[[#This Row],[TOTAL PAYMENT]]-PaymentSchedule[[#This Row],[INTEREST]],"")</f>
        <v>236.8021316538167</v>
      </c>
      <c r="I126" s="15">
        <f>IF(PaymentSchedule[[#This Row],[PMT NO]]&lt;&gt;"",PaymentSchedule[[#This Row],[BEGINNING BALANCE]]*(InterestRate/PaymentsPerYear),"")</f>
        <v>158.31876716391534</v>
      </c>
      <c r="J12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75756.206107025544</v>
      </c>
      <c r="K126" s="15">
        <f>IF(PaymentSchedule[[#This Row],[PMT NO]]&lt;&gt;"",SUM(INDEX(PaymentSchedule[INTEREST],1,1):PaymentSchedule[[#This Row],[INTEREST]]),"")</f>
        <v>21195.109471064665</v>
      </c>
    </row>
    <row r="127" spans="2:11" x14ac:dyDescent="0.2">
      <c r="B127" s="11">
        <f>IF(LoanIsGood,IF(ROW()-ROW(PaymentSchedule[[#Headers],[PMT NO]])&gt;ScheduledNumberOfPayments,"",ROW()-ROW(PaymentSchedule[[#Headers],[PMT NO]])),"")</f>
        <v>116</v>
      </c>
      <c r="C127" s="13">
        <f>IF(PaymentSchedule[[#This Row],[PMT NO]]&lt;&gt;"",EOMONTH(LoanStartDate,ROW(PaymentSchedule[[#This Row],[PMT NO]])-ROW(PaymentSchedule[[#Headers],[PMT NO]])-2)+DAY(LoanStartDate),"")</f>
        <v>47727</v>
      </c>
      <c r="D127" s="15">
        <f>IF(PaymentSchedule[[#This Row],[PMT NO]]&lt;&gt;"",IF(ROW()-ROW(PaymentSchedule[[#Headers],[BEGINNING BALANCE]])=1,LoanAmount,INDEX(PaymentSchedule[ENDING BALANCE],ROW()-ROW(PaymentSchedule[[#Headers],[BEGINNING BALANCE]])-1)),"")</f>
        <v>75756.206107025544</v>
      </c>
      <c r="E127" s="15">
        <f>IF(PaymentSchedule[[#This Row],[PMT NO]]&lt;&gt;"",ScheduledPayment,"")</f>
        <v>395.12089881773204</v>
      </c>
      <c r="F12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27" s="15">
        <f>IF(PaymentSchedule[[#This Row],[PMT NO]]&lt;&gt;"",PaymentSchedule[[#This Row],[TOTAL PAYMENT]]-PaymentSchedule[[#This Row],[INTEREST]],"")</f>
        <v>237.29546942809549</v>
      </c>
      <c r="I127" s="15">
        <f>IF(PaymentSchedule[[#This Row],[PMT NO]]&lt;&gt;"",PaymentSchedule[[#This Row],[BEGINNING BALANCE]]*(InterestRate/PaymentsPerYear),"")</f>
        <v>157.82542938963655</v>
      </c>
      <c r="J12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75518.910637597452</v>
      </c>
      <c r="K127" s="15">
        <f>IF(PaymentSchedule[[#This Row],[PMT NO]]&lt;&gt;"",SUM(INDEX(PaymentSchedule[INTEREST],1,1):PaymentSchedule[[#This Row],[INTEREST]]),"")</f>
        <v>21352.9349004543</v>
      </c>
    </row>
    <row r="128" spans="2:11" x14ac:dyDescent="0.2">
      <c r="B128" s="11">
        <f>IF(LoanIsGood,IF(ROW()-ROW(PaymentSchedule[[#Headers],[PMT NO]])&gt;ScheduledNumberOfPayments,"",ROW()-ROW(PaymentSchedule[[#Headers],[PMT NO]])),"")</f>
        <v>117</v>
      </c>
      <c r="C128" s="13">
        <f>IF(PaymentSchedule[[#This Row],[PMT NO]]&lt;&gt;"",EOMONTH(LoanStartDate,ROW(PaymentSchedule[[#This Row],[PMT NO]])-ROW(PaymentSchedule[[#Headers],[PMT NO]])-2)+DAY(LoanStartDate),"")</f>
        <v>47757</v>
      </c>
      <c r="D128" s="15">
        <f>IF(PaymentSchedule[[#This Row],[PMT NO]]&lt;&gt;"",IF(ROW()-ROW(PaymentSchedule[[#Headers],[BEGINNING BALANCE]])=1,LoanAmount,INDEX(PaymentSchedule[ENDING BALANCE],ROW()-ROW(PaymentSchedule[[#Headers],[BEGINNING BALANCE]])-1)),"")</f>
        <v>75518.910637597452</v>
      </c>
      <c r="E128" s="15">
        <f>IF(PaymentSchedule[[#This Row],[PMT NO]]&lt;&gt;"",ScheduledPayment,"")</f>
        <v>395.12089881773204</v>
      </c>
      <c r="F12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28" s="15">
        <f>IF(PaymentSchedule[[#This Row],[PMT NO]]&lt;&gt;"",PaymentSchedule[[#This Row],[TOTAL PAYMENT]]-PaymentSchedule[[#This Row],[INTEREST]],"")</f>
        <v>237.78983498940403</v>
      </c>
      <c r="I128" s="15">
        <f>IF(PaymentSchedule[[#This Row],[PMT NO]]&lt;&gt;"",PaymentSchedule[[#This Row],[BEGINNING BALANCE]]*(InterestRate/PaymentsPerYear),"")</f>
        <v>157.33106382832801</v>
      </c>
      <c r="J12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75281.120802608042</v>
      </c>
      <c r="K128" s="15">
        <f>IF(PaymentSchedule[[#This Row],[PMT NO]]&lt;&gt;"",SUM(INDEX(PaymentSchedule[INTEREST],1,1):PaymentSchedule[[#This Row],[INTEREST]]),"")</f>
        <v>21510.265964282629</v>
      </c>
    </row>
    <row r="129" spans="2:11" x14ac:dyDescent="0.2">
      <c r="B129" s="11">
        <f>IF(LoanIsGood,IF(ROW()-ROW(PaymentSchedule[[#Headers],[PMT NO]])&gt;ScheduledNumberOfPayments,"",ROW()-ROW(PaymentSchedule[[#Headers],[PMT NO]])),"")</f>
        <v>118</v>
      </c>
      <c r="C129" s="13">
        <f>IF(PaymentSchedule[[#This Row],[PMT NO]]&lt;&gt;"",EOMONTH(LoanStartDate,ROW(PaymentSchedule[[#This Row],[PMT NO]])-ROW(PaymentSchedule[[#Headers],[PMT NO]])-2)+DAY(LoanStartDate),"")</f>
        <v>47788</v>
      </c>
      <c r="D129" s="15">
        <f>IF(PaymentSchedule[[#This Row],[PMT NO]]&lt;&gt;"",IF(ROW()-ROW(PaymentSchedule[[#Headers],[BEGINNING BALANCE]])=1,LoanAmount,INDEX(PaymentSchedule[ENDING BALANCE],ROW()-ROW(PaymentSchedule[[#Headers],[BEGINNING BALANCE]])-1)),"")</f>
        <v>75281.120802608042</v>
      </c>
      <c r="E129" s="15">
        <f>IF(PaymentSchedule[[#This Row],[PMT NO]]&lt;&gt;"",ScheduledPayment,"")</f>
        <v>395.12089881773204</v>
      </c>
      <c r="F12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29" s="15">
        <f>IF(PaymentSchedule[[#This Row],[PMT NO]]&lt;&gt;"",PaymentSchedule[[#This Row],[TOTAL PAYMENT]]-PaymentSchedule[[#This Row],[INTEREST]],"")</f>
        <v>238.28523047896527</v>
      </c>
      <c r="I129" s="15">
        <f>IF(PaymentSchedule[[#This Row],[PMT NO]]&lt;&gt;"",PaymentSchedule[[#This Row],[BEGINNING BALANCE]]*(InterestRate/PaymentsPerYear),"")</f>
        <v>156.83566833876677</v>
      </c>
      <c r="J12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75042.835572129072</v>
      </c>
      <c r="K129" s="15">
        <f>IF(PaymentSchedule[[#This Row],[PMT NO]]&lt;&gt;"",SUM(INDEX(PaymentSchedule[INTEREST],1,1):PaymentSchedule[[#This Row],[INTEREST]]),"")</f>
        <v>21667.101632621398</v>
      </c>
    </row>
    <row r="130" spans="2:11" x14ac:dyDescent="0.2">
      <c r="B130" s="11">
        <f>IF(LoanIsGood,IF(ROW()-ROW(PaymentSchedule[[#Headers],[PMT NO]])&gt;ScheduledNumberOfPayments,"",ROW()-ROW(PaymentSchedule[[#Headers],[PMT NO]])),"")</f>
        <v>119</v>
      </c>
      <c r="C130" s="13">
        <f>IF(PaymentSchedule[[#This Row],[PMT NO]]&lt;&gt;"",EOMONTH(LoanStartDate,ROW(PaymentSchedule[[#This Row],[PMT NO]])-ROW(PaymentSchedule[[#Headers],[PMT NO]])-2)+DAY(LoanStartDate),"")</f>
        <v>47818</v>
      </c>
      <c r="D130" s="15">
        <f>IF(PaymentSchedule[[#This Row],[PMT NO]]&lt;&gt;"",IF(ROW()-ROW(PaymentSchedule[[#Headers],[BEGINNING BALANCE]])=1,LoanAmount,INDEX(PaymentSchedule[ENDING BALANCE],ROW()-ROW(PaymentSchedule[[#Headers],[BEGINNING BALANCE]])-1)),"")</f>
        <v>75042.835572129072</v>
      </c>
      <c r="E130" s="15">
        <f>IF(PaymentSchedule[[#This Row],[PMT NO]]&lt;&gt;"",ScheduledPayment,"")</f>
        <v>395.12089881773204</v>
      </c>
      <c r="F13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30" s="15">
        <f>IF(PaymentSchedule[[#This Row],[PMT NO]]&lt;&gt;"",PaymentSchedule[[#This Row],[TOTAL PAYMENT]]-PaymentSchedule[[#This Row],[INTEREST]],"")</f>
        <v>238.78165804246314</v>
      </c>
      <c r="I130" s="15">
        <f>IF(PaymentSchedule[[#This Row],[PMT NO]]&lt;&gt;"",PaymentSchedule[[#This Row],[BEGINNING BALANCE]]*(InterestRate/PaymentsPerYear),"")</f>
        <v>156.33924077526891</v>
      </c>
      <c r="J13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74804.053914086602</v>
      </c>
      <c r="K130" s="15">
        <f>IF(PaymentSchedule[[#This Row],[PMT NO]]&lt;&gt;"",SUM(INDEX(PaymentSchedule[INTEREST],1,1):PaymentSchedule[[#This Row],[INTEREST]]),"")</f>
        <v>21823.440873396667</v>
      </c>
    </row>
    <row r="131" spans="2:11" x14ac:dyDescent="0.2">
      <c r="B131" s="11">
        <f>IF(LoanIsGood,IF(ROW()-ROW(PaymentSchedule[[#Headers],[PMT NO]])&gt;ScheduledNumberOfPayments,"",ROW()-ROW(PaymentSchedule[[#Headers],[PMT NO]])),"")</f>
        <v>120</v>
      </c>
      <c r="C131" s="13">
        <f>IF(PaymentSchedule[[#This Row],[PMT NO]]&lt;&gt;"",EOMONTH(LoanStartDate,ROW(PaymentSchedule[[#This Row],[PMT NO]])-ROW(PaymentSchedule[[#Headers],[PMT NO]])-2)+DAY(LoanStartDate),"")</f>
        <v>47849</v>
      </c>
      <c r="D131" s="15">
        <f>IF(PaymentSchedule[[#This Row],[PMT NO]]&lt;&gt;"",IF(ROW()-ROW(PaymentSchedule[[#Headers],[BEGINNING BALANCE]])=1,LoanAmount,INDEX(PaymentSchedule[ENDING BALANCE],ROW()-ROW(PaymentSchedule[[#Headers],[BEGINNING BALANCE]])-1)),"")</f>
        <v>74804.053914086602</v>
      </c>
      <c r="E131" s="15">
        <f>IF(PaymentSchedule[[#This Row],[PMT NO]]&lt;&gt;"",ScheduledPayment,"")</f>
        <v>395.12089881773204</v>
      </c>
      <c r="F13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31" s="15">
        <f>IF(PaymentSchedule[[#This Row],[PMT NO]]&lt;&gt;"",PaymentSchedule[[#This Row],[TOTAL PAYMENT]]-PaymentSchedule[[#This Row],[INTEREST]],"")</f>
        <v>239.27911983005163</v>
      </c>
      <c r="I131" s="15">
        <f>IF(PaymentSchedule[[#This Row],[PMT NO]]&lt;&gt;"",PaymentSchedule[[#This Row],[BEGINNING BALANCE]]*(InterestRate/PaymentsPerYear),"")</f>
        <v>155.84177898768041</v>
      </c>
      <c r="J13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74564.774794256547</v>
      </c>
      <c r="K131" s="15">
        <f>IF(PaymentSchedule[[#This Row],[PMT NO]]&lt;&gt;"",SUM(INDEX(PaymentSchedule[INTEREST],1,1):PaymentSchedule[[#This Row],[INTEREST]]),"")</f>
        <v>21979.282652384347</v>
      </c>
    </row>
    <row r="132" spans="2:11" x14ac:dyDescent="0.2">
      <c r="B132" s="11">
        <f>IF(LoanIsGood,IF(ROW()-ROW(PaymentSchedule[[#Headers],[PMT NO]])&gt;ScheduledNumberOfPayments,"",ROW()-ROW(PaymentSchedule[[#Headers],[PMT NO]])),"")</f>
        <v>121</v>
      </c>
      <c r="C132" s="13">
        <f>IF(PaymentSchedule[[#This Row],[PMT NO]]&lt;&gt;"",EOMONTH(LoanStartDate,ROW(PaymentSchedule[[#This Row],[PMT NO]])-ROW(PaymentSchedule[[#Headers],[PMT NO]])-2)+DAY(LoanStartDate),"")</f>
        <v>47880</v>
      </c>
      <c r="D132" s="15">
        <f>IF(PaymentSchedule[[#This Row],[PMT NO]]&lt;&gt;"",IF(ROW()-ROW(PaymentSchedule[[#Headers],[BEGINNING BALANCE]])=1,LoanAmount,INDEX(PaymentSchedule[ENDING BALANCE],ROW()-ROW(PaymentSchedule[[#Headers],[BEGINNING BALANCE]])-1)),"")</f>
        <v>74564.774794256547</v>
      </c>
      <c r="E132" s="15">
        <f>IF(PaymentSchedule[[#This Row],[PMT NO]]&lt;&gt;"",ScheduledPayment,"")</f>
        <v>395.12089881773204</v>
      </c>
      <c r="F13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32" s="15">
        <f>IF(PaymentSchedule[[#This Row],[PMT NO]]&lt;&gt;"",PaymentSchedule[[#This Row],[TOTAL PAYMENT]]-PaymentSchedule[[#This Row],[INTEREST]],"")</f>
        <v>239.77761799636423</v>
      </c>
      <c r="I132" s="15">
        <f>IF(PaymentSchedule[[#This Row],[PMT NO]]&lt;&gt;"",PaymentSchedule[[#This Row],[BEGINNING BALANCE]]*(InterestRate/PaymentsPerYear),"")</f>
        <v>155.34328082136781</v>
      </c>
      <c r="J13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74324.997176260178</v>
      </c>
      <c r="K132" s="15">
        <f>IF(PaymentSchedule[[#This Row],[PMT NO]]&lt;&gt;"",SUM(INDEX(PaymentSchedule[INTEREST],1,1):PaymentSchedule[[#This Row],[INTEREST]]),"")</f>
        <v>22134.625933205716</v>
      </c>
    </row>
    <row r="133" spans="2:11" x14ac:dyDescent="0.2">
      <c r="B133" s="11">
        <f>IF(LoanIsGood,IF(ROW()-ROW(PaymentSchedule[[#Headers],[PMT NO]])&gt;ScheduledNumberOfPayments,"",ROW()-ROW(PaymentSchedule[[#Headers],[PMT NO]])),"")</f>
        <v>122</v>
      </c>
      <c r="C133" s="13">
        <f>IF(PaymentSchedule[[#This Row],[PMT NO]]&lt;&gt;"",EOMONTH(LoanStartDate,ROW(PaymentSchedule[[#This Row],[PMT NO]])-ROW(PaymentSchedule[[#Headers],[PMT NO]])-2)+DAY(LoanStartDate),"")</f>
        <v>47908</v>
      </c>
      <c r="D133" s="15">
        <f>IF(PaymentSchedule[[#This Row],[PMT NO]]&lt;&gt;"",IF(ROW()-ROW(PaymentSchedule[[#Headers],[BEGINNING BALANCE]])=1,LoanAmount,INDEX(PaymentSchedule[ENDING BALANCE],ROW()-ROW(PaymentSchedule[[#Headers],[BEGINNING BALANCE]])-1)),"")</f>
        <v>74324.997176260178</v>
      </c>
      <c r="E133" s="15">
        <f>IF(PaymentSchedule[[#This Row],[PMT NO]]&lt;&gt;"",ScheduledPayment,"")</f>
        <v>395.12089881773204</v>
      </c>
      <c r="F13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33" s="15">
        <f>IF(PaymentSchedule[[#This Row],[PMT NO]]&lt;&gt;"",PaymentSchedule[[#This Row],[TOTAL PAYMENT]]-PaymentSchedule[[#This Row],[INTEREST]],"")</f>
        <v>240.27715470052334</v>
      </c>
      <c r="I133" s="15">
        <f>IF(PaymentSchedule[[#This Row],[PMT NO]]&lt;&gt;"",PaymentSchedule[[#This Row],[BEGINNING BALANCE]]*(InterestRate/PaymentsPerYear),"")</f>
        <v>154.8437441172087</v>
      </c>
      <c r="J13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74084.720021559653</v>
      </c>
      <c r="K133" s="15">
        <f>IF(PaymentSchedule[[#This Row],[PMT NO]]&lt;&gt;"",SUM(INDEX(PaymentSchedule[INTEREST],1,1):PaymentSchedule[[#This Row],[INTEREST]]),"")</f>
        <v>22289.469677322926</v>
      </c>
    </row>
    <row r="134" spans="2:11" x14ac:dyDescent="0.2">
      <c r="B134" s="11">
        <f>IF(LoanIsGood,IF(ROW()-ROW(PaymentSchedule[[#Headers],[PMT NO]])&gt;ScheduledNumberOfPayments,"",ROW()-ROW(PaymentSchedule[[#Headers],[PMT NO]])),"")</f>
        <v>123</v>
      </c>
      <c r="C134" s="13">
        <f>IF(PaymentSchedule[[#This Row],[PMT NO]]&lt;&gt;"",EOMONTH(LoanStartDate,ROW(PaymentSchedule[[#This Row],[PMT NO]])-ROW(PaymentSchedule[[#Headers],[PMT NO]])-2)+DAY(LoanStartDate),"")</f>
        <v>47939</v>
      </c>
      <c r="D134" s="15">
        <f>IF(PaymentSchedule[[#This Row],[PMT NO]]&lt;&gt;"",IF(ROW()-ROW(PaymentSchedule[[#Headers],[BEGINNING BALANCE]])=1,LoanAmount,INDEX(PaymentSchedule[ENDING BALANCE],ROW()-ROW(PaymentSchedule[[#Headers],[BEGINNING BALANCE]])-1)),"")</f>
        <v>74084.720021559653</v>
      </c>
      <c r="E134" s="15">
        <f>IF(PaymentSchedule[[#This Row],[PMT NO]]&lt;&gt;"",ScheduledPayment,"")</f>
        <v>395.12089881773204</v>
      </c>
      <c r="F13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34" s="15">
        <f>IF(PaymentSchedule[[#This Row],[PMT NO]]&lt;&gt;"",PaymentSchedule[[#This Row],[TOTAL PAYMENT]]-PaymentSchedule[[#This Row],[INTEREST]],"")</f>
        <v>240.77773210614944</v>
      </c>
      <c r="I134" s="15">
        <f>IF(PaymentSchedule[[#This Row],[PMT NO]]&lt;&gt;"",PaymentSchedule[[#This Row],[BEGINNING BALANCE]]*(InterestRate/PaymentsPerYear),"")</f>
        <v>154.3431667115826</v>
      </c>
      <c r="J13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73843.942289453509</v>
      </c>
      <c r="K134" s="15">
        <f>IF(PaymentSchedule[[#This Row],[PMT NO]]&lt;&gt;"",SUM(INDEX(PaymentSchedule[INTEREST],1,1):PaymentSchedule[[#This Row],[INTEREST]]),"")</f>
        <v>22443.81284403451</v>
      </c>
    </row>
    <row r="135" spans="2:11" x14ac:dyDescent="0.2">
      <c r="B135" s="11">
        <f>IF(LoanIsGood,IF(ROW()-ROW(PaymentSchedule[[#Headers],[PMT NO]])&gt;ScheduledNumberOfPayments,"",ROW()-ROW(PaymentSchedule[[#Headers],[PMT NO]])),"")</f>
        <v>124</v>
      </c>
      <c r="C135" s="13">
        <f>IF(PaymentSchedule[[#This Row],[PMT NO]]&lt;&gt;"",EOMONTH(LoanStartDate,ROW(PaymentSchedule[[#This Row],[PMT NO]])-ROW(PaymentSchedule[[#Headers],[PMT NO]])-2)+DAY(LoanStartDate),"")</f>
        <v>47969</v>
      </c>
      <c r="D135" s="15">
        <f>IF(PaymentSchedule[[#This Row],[PMT NO]]&lt;&gt;"",IF(ROW()-ROW(PaymentSchedule[[#Headers],[BEGINNING BALANCE]])=1,LoanAmount,INDEX(PaymentSchedule[ENDING BALANCE],ROW()-ROW(PaymentSchedule[[#Headers],[BEGINNING BALANCE]])-1)),"")</f>
        <v>73843.942289453509</v>
      </c>
      <c r="E135" s="15">
        <f>IF(PaymentSchedule[[#This Row],[PMT NO]]&lt;&gt;"",ScheduledPayment,"")</f>
        <v>395.12089881773204</v>
      </c>
      <c r="F13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35" s="15">
        <f>IF(PaymentSchedule[[#This Row],[PMT NO]]&lt;&gt;"",PaymentSchedule[[#This Row],[TOTAL PAYMENT]]-PaymentSchedule[[#This Row],[INTEREST]],"")</f>
        <v>241.27935238137056</v>
      </c>
      <c r="I135" s="15">
        <f>IF(PaymentSchedule[[#This Row],[PMT NO]]&lt;&gt;"",PaymentSchedule[[#This Row],[BEGINNING BALANCE]]*(InterestRate/PaymentsPerYear),"")</f>
        <v>153.84154643636148</v>
      </c>
      <c r="J13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73602.662937072135</v>
      </c>
      <c r="K135" s="15">
        <f>IF(PaymentSchedule[[#This Row],[PMT NO]]&lt;&gt;"",SUM(INDEX(PaymentSchedule[INTEREST],1,1):PaymentSchedule[[#This Row],[INTEREST]]),"")</f>
        <v>22597.654390470871</v>
      </c>
    </row>
    <row r="136" spans="2:11" x14ac:dyDescent="0.2">
      <c r="B136" s="11">
        <f>IF(LoanIsGood,IF(ROW()-ROW(PaymentSchedule[[#Headers],[PMT NO]])&gt;ScheduledNumberOfPayments,"",ROW()-ROW(PaymentSchedule[[#Headers],[PMT NO]])),"")</f>
        <v>125</v>
      </c>
      <c r="C136" s="13">
        <f>IF(PaymentSchedule[[#This Row],[PMT NO]]&lt;&gt;"",EOMONTH(LoanStartDate,ROW(PaymentSchedule[[#This Row],[PMT NO]])-ROW(PaymentSchedule[[#Headers],[PMT NO]])-2)+DAY(LoanStartDate),"")</f>
        <v>48000</v>
      </c>
      <c r="D136" s="15">
        <f>IF(PaymentSchedule[[#This Row],[PMT NO]]&lt;&gt;"",IF(ROW()-ROW(PaymentSchedule[[#Headers],[BEGINNING BALANCE]])=1,LoanAmount,INDEX(PaymentSchedule[ENDING BALANCE],ROW()-ROW(PaymentSchedule[[#Headers],[BEGINNING BALANCE]])-1)),"")</f>
        <v>73602.662937072135</v>
      </c>
      <c r="E136" s="15">
        <f>IF(PaymentSchedule[[#This Row],[PMT NO]]&lt;&gt;"",ScheduledPayment,"")</f>
        <v>395.12089881773204</v>
      </c>
      <c r="F13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36" s="15">
        <f>IF(PaymentSchedule[[#This Row],[PMT NO]]&lt;&gt;"",PaymentSchedule[[#This Row],[TOTAL PAYMENT]]-PaymentSchedule[[#This Row],[INTEREST]],"")</f>
        <v>241.78201769883177</v>
      </c>
      <c r="I136" s="15">
        <f>IF(PaymentSchedule[[#This Row],[PMT NO]]&lt;&gt;"",PaymentSchedule[[#This Row],[BEGINNING BALANCE]]*(InterestRate/PaymentsPerYear),"")</f>
        <v>153.33888111890028</v>
      </c>
      <c r="J13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73360.880919373303</v>
      </c>
      <c r="K136" s="15">
        <f>IF(PaymentSchedule[[#This Row],[PMT NO]]&lt;&gt;"",SUM(INDEX(PaymentSchedule[INTEREST],1,1):PaymentSchedule[[#This Row],[INTEREST]]),"")</f>
        <v>22750.99327158977</v>
      </c>
    </row>
    <row r="137" spans="2:11" x14ac:dyDescent="0.2">
      <c r="B137" s="11">
        <f>IF(LoanIsGood,IF(ROW()-ROW(PaymentSchedule[[#Headers],[PMT NO]])&gt;ScheduledNumberOfPayments,"",ROW()-ROW(PaymentSchedule[[#Headers],[PMT NO]])),"")</f>
        <v>126</v>
      </c>
      <c r="C137" s="13">
        <f>IF(PaymentSchedule[[#This Row],[PMT NO]]&lt;&gt;"",EOMONTH(LoanStartDate,ROW(PaymentSchedule[[#This Row],[PMT NO]])-ROW(PaymentSchedule[[#Headers],[PMT NO]])-2)+DAY(LoanStartDate),"")</f>
        <v>48030</v>
      </c>
      <c r="D137" s="15">
        <f>IF(PaymentSchedule[[#This Row],[PMT NO]]&lt;&gt;"",IF(ROW()-ROW(PaymentSchedule[[#Headers],[BEGINNING BALANCE]])=1,LoanAmount,INDEX(PaymentSchedule[ENDING BALANCE],ROW()-ROW(PaymentSchedule[[#Headers],[BEGINNING BALANCE]])-1)),"")</f>
        <v>73360.880919373303</v>
      </c>
      <c r="E137" s="15">
        <f>IF(PaymentSchedule[[#This Row],[PMT NO]]&lt;&gt;"",ScheduledPayment,"")</f>
        <v>395.12089881773204</v>
      </c>
      <c r="F13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37" s="15">
        <f>IF(PaymentSchedule[[#This Row],[PMT NO]]&lt;&gt;"",PaymentSchedule[[#This Row],[TOTAL PAYMENT]]-PaymentSchedule[[#This Row],[INTEREST]],"")</f>
        <v>242.28573023570434</v>
      </c>
      <c r="I137" s="15">
        <f>IF(PaymentSchedule[[#This Row],[PMT NO]]&lt;&gt;"",PaymentSchedule[[#This Row],[BEGINNING BALANCE]]*(InterestRate/PaymentsPerYear),"")</f>
        <v>152.83516858202771</v>
      </c>
      <c r="J13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73118.595189137603</v>
      </c>
      <c r="K137" s="15">
        <f>IF(PaymentSchedule[[#This Row],[PMT NO]]&lt;&gt;"",SUM(INDEX(PaymentSchedule[INTEREST],1,1):PaymentSchedule[[#This Row],[INTEREST]]),"")</f>
        <v>22903.828440171797</v>
      </c>
    </row>
    <row r="138" spans="2:11" x14ac:dyDescent="0.2">
      <c r="B138" s="11">
        <f>IF(LoanIsGood,IF(ROW()-ROW(PaymentSchedule[[#Headers],[PMT NO]])&gt;ScheduledNumberOfPayments,"",ROW()-ROW(PaymentSchedule[[#Headers],[PMT NO]])),"")</f>
        <v>127</v>
      </c>
      <c r="C138" s="13">
        <f>IF(PaymentSchedule[[#This Row],[PMT NO]]&lt;&gt;"",EOMONTH(LoanStartDate,ROW(PaymentSchedule[[#This Row],[PMT NO]])-ROW(PaymentSchedule[[#Headers],[PMT NO]])-2)+DAY(LoanStartDate),"")</f>
        <v>48061</v>
      </c>
      <c r="D138" s="15">
        <f>IF(PaymentSchedule[[#This Row],[PMT NO]]&lt;&gt;"",IF(ROW()-ROW(PaymentSchedule[[#Headers],[BEGINNING BALANCE]])=1,LoanAmount,INDEX(PaymentSchedule[ENDING BALANCE],ROW()-ROW(PaymentSchedule[[#Headers],[BEGINNING BALANCE]])-1)),"")</f>
        <v>73118.595189137603</v>
      </c>
      <c r="E138" s="15">
        <f>IF(PaymentSchedule[[#This Row],[PMT NO]]&lt;&gt;"",ScheduledPayment,"")</f>
        <v>395.12089881773204</v>
      </c>
      <c r="F13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38" s="15">
        <f>IF(PaymentSchedule[[#This Row],[PMT NO]]&lt;&gt;"",PaymentSchedule[[#This Row],[TOTAL PAYMENT]]-PaymentSchedule[[#This Row],[INTEREST]],"")</f>
        <v>242.79049217369538</v>
      </c>
      <c r="I138" s="15">
        <f>IF(PaymentSchedule[[#This Row],[PMT NO]]&lt;&gt;"",PaymentSchedule[[#This Row],[BEGINNING BALANCE]]*(InterestRate/PaymentsPerYear),"")</f>
        <v>152.33040664403666</v>
      </c>
      <c r="J13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72875.804696963911</v>
      </c>
      <c r="K138" s="15">
        <f>IF(PaymentSchedule[[#This Row],[PMT NO]]&lt;&gt;"",SUM(INDEX(PaymentSchedule[INTEREST],1,1):PaymentSchedule[[#This Row],[INTEREST]]),"")</f>
        <v>23056.158846815833</v>
      </c>
    </row>
    <row r="139" spans="2:11" x14ac:dyDescent="0.2">
      <c r="B139" s="11">
        <f>IF(LoanIsGood,IF(ROW()-ROW(PaymentSchedule[[#Headers],[PMT NO]])&gt;ScheduledNumberOfPayments,"",ROW()-ROW(PaymentSchedule[[#Headers],[PMT NO]])),"")</f>
        <v>128</v>
      </c>
      <c r="C139" s="13">
        <f>IF(PaymentSchedule[[#This Row],[PMT NO]]&lt;&gt;"",EOMONTH(LoanStartDate,ROW(PaymentSchedule[[#This Row],[PMT NO]])-ROW(PaymentSchedule[[#Headers],[PMT NO]])-2)+DAY(LoanStartDate),"")</f>
        <v>48092</v>
      </c>
      <c r="D139" s="15">
        <f>IF(PaymentSchedule[[#This Row],[PMT NO]]&lt;&gt;"",IF(ROW()-ROW(PaymentSchedule[[#Headers],[BEGINNING BALANCE]])=1,LoanAmount,INDEX(PaymentSchedule[ENDING BALANCE],ROW()-ROW(PaymentSchedule[[#Headers],[BEGINNING BALANCE]])-1)),"")</f>
        <v>72875.804696963911</v>
      </c>
      <c r="E139" s="15">
        <f>IF(PaymentSchedule[[#This Row],[PMT NO]]&lt;&gt;"",ScheduledPayment,"")</f>
        <v>395.12089881773204</v>
      </c>
      <c r="F13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39" s="15">
        <f>IF(PaymentSchedule[[#This Row],[PMT NO]]&lt;&gt;"",PaymentSchedule[[#This Row],[TOTAL PAYMENT]]-PaymentSchedule[[#This Row],[INTEREST]],"")</f>
        <v>243.29630569905723</v>
      </c>
      <c r="I139" s="15">
        <f>IF(PaymentSchedule[[#This Row],[PMT NO]]&lt;&gt;"",PaymentSchedule[[#This Row],[BEGINNING BALANCE]]*(InterestRate/PaymentsPerYear),"")</f>
        <v>151.82459311867481</v>
      </c>
      <c r="J13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72632.508391264855</v>
      </c>
      <c r="K139" s="15">
        <f>IF(PaymentSchedule[[#This Row],[PMT NO]]&lt;&gt;"",SUM(INDEX(PaymentSchedule[INTEREST],1,1):PaymentSchedule[[#This Row],[INTEREST]]),"")</f>
        <v>23207.983439934509</v>
      </c>
    </row>
    <row r="140" spans="2:11" x14ac:dyDescent="0.2">
      <c r="B140" s="11">
        <f>IF(LoanIsGood,IF(ROW()-ROW(PaymentSchedule[[#Headers],[PMT NO]])&gt;ScheduledNumberOfPayments,"",ROW()-ROW(PaymentSchedule[[#Headers],[PMT NO]])),"")</f>
        <v>129</v>
      </c>
      <c r="C140" s="13">
        <f>IF(PaymentSchedule[[#This Row],[PMT NO]]&lt;&gt;"",EOMONTH(LoanStartDate,ROW(PaymentSchedule[[#This Row],[PMT NO]])-ROW(PaymentSchedule[[#Headers],[PMT NO]])-2)+DAY(LoanStartDate),"")</f>
        <v>48122</v>
      </c>
      <c r="D140" s="15">
        <f>IF(PaymentSchedule[[#This Row],[PMT NO]]&lt;&gt;"",IF(ROW()-ROW(PaymentSchedule[[#Headers],[BEGINNING BALANCE]])=1,LoanAmount,INDEX(PaymentSchedule[ENDING BALANCE],ROW()-ROW(PaymentSchedule[[#Headers],[BEGINNING BALANCE]])-1)),"")</f>
        <v>72632.508391264855</v>
      </c>
      <c r="E140" s="15">
        <f>IF(PaymentSchedule[[#This Row],[PMT NO]]&lt;&gt;"",ScheduledPayment,"")</f>
        <v>395.12089881773204</v>
      </c>
      <c r="F14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40" s="15">
        <f>IF(PaymentSchedule[[#This Row],[PMT NO]]&lt;&gt;"",PaymentSchedule[[#This Row],[TOTAL PAYMENT]]-PaymentSchedule[[#This Row],[INTEREST]],"")</f>
        <v>243.80317300259694</v>
      </c>
      <c r="I140" s="15">
        <f>IF(PaymentSchedule[[#This Row],[PMT NO]]&lt;&gt;"",PaymentSchedule[[#This Row],[BEGINNING BALANCE]]*(InterestRate/PaymentsPerYear),"")</f>
        <v>151.31772581513511</v>
      </c>
      <c r="J14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72388.705218262257</v>
      </c>
      <c r="K140" s="15">
        <f>IF(PaymentSchedule[[#This Row],[PMT NO]]&lt;&gt;"",SUM(INDEX(PaymentSchedule[INTEREST],1,1):PaymentSchedule[[#This Row],[INTEREST]]),"")</f>
        <v>23359.301165749643</v>
      </c>
    </row>
    <row r="141" spans="2:11" x14ac:dyDescent="0.2">
      <c r="B141" s="11">
        <f>IF(LoanIsGood,IF(ROW()-ROW(PaymentSchedule[[#Headers],[PMT NO]])&gt;ScheduledNumberOfPayments,"",ROW()-ROW(PaymentSchedule[[#Headers],[PMT NO]])),"")</f>
        <v>130</v>
      </c>
      <c r="C141" s="13">
        <f>IF(PaymentSchedule[[#This Row],[PMT NO]]&lt;&gt;"",EOMONTH(LoanStartDate,ROW(PaymentSchedule[[#This Row],[PMT NO]])-ROW(PaymentSchedule[[#Headers],[PMT NO]])-2)+DAY(LoanStartDate),"")</f>
        <v>48153</v>
      </c>
      <c r="D141" s="15">
        <f>IF(PaymentSchedule[[#This Row],[PMT NO]]&lt;&gt;"",IF(ROW()-ROW(PaymentSchedule[[#Headers],[BEGINNING BALANCE]])=1,LoanAmount,INDEX(PaymentSchedule[ENDING BALANCE],ROW()-ROW(PaymentSchedule[[#Headers],[BEGINNING BALANCE]])-1)),"")</f>
        <v>72388.705218262257</v>
      </c>
      <c r="E141" s="15">
        <f>IF(PaymentSchedule[[#This Row],[PMT NO]]&lt;&gt;"",ScheduledPayment,"")</f>
        <v>395.12089881773204</v>
      </c>
      <c r="F14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41" s="15">
        <f>IF(PaymentSchedule[[#This Row],[PMT NO]]&lt;&gt;"",PaymentSchedule[[#This Row],[TOTAL PAYMENT]]-PaymentSchedule[[#This Row],[INTEREST]],"")</f>
        <v>244.31109627968567</v>
      </c>
      <c r="I141" s="15">
        <f>IF(PaymentSchedule[[#This Row],[PMT NO]]&lt;&gt;"",PaymentSchedule[[#This Row],[BEGINNING BALANCE]]*(InterestRate/PaymentsPerYear),"")</f>
        <v>150.80980253804637</v>
      </c>
      <c r="J14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72144.394121982565</v>
      </c>
      <c r="K141" s="15">
        <f>IF(PaymentSchedule[[#This Row],[PMT NO]]&lt;&gt;"",SUM(INDEX(PaymentSchedule[INTEREST],1,1):PaymentSchedule[[#This Row],[INTEREST]]),"")</f>
        <v>23510.110968287689</v>
      </c>
    </row>
    <row r="142" spans="2:11" x14ac:dyDescent="0.2">
      <c r="B142" s="11">
        <f>IF(LoanIsGood,IF(ROW()-ROW(PaymentSchedule[[#Headers],[PMT NO]])&gt;ScheduledNumberOfPayments,"",ROW()-ROW(PaymentSchedule[[#Headers],[PMT NO]])),"")</f>
        <v>131</v>
      </c>
      <c r="C142" s="13">
        <f>IF(PaymentSchedule[[#This Row],[PMT NO]]&lt;&gt;"",EOMONTH(LoanStartDate,ROW(PaymentSchedule[[#This Row],[PMT NO]])-ROW(PaymentSchedule[[#Headers],[PMT NO]])-2)+DAY(LoanStartDate),"")</f>
        <v>48183</v>
      </c>
      <c r="D142" s="15">
        <f>IF(PaymentSchedule[[#This Row],[PMT NO]]&lt;&gt;"",IF(ROW()-ROW(PaymentSchedule[[#Headers],[BEGINNING BALANCE]])=1,LoanAmount,INDEX(PaymentSchedule[ENDING BALANCE],ROW()-ROW(PaymentSchedule[[#Headers],[BEGINNING BALANCE]])-1)),"")</f>
        <v>72144.394121982565</v>
      </c>
      <c r="E142" s="15">
        <f>IF(PaymentSchedule[[#This Row],[PMT NO]]&lt;&gt;"",ScheduledPayment,"")</f>
        <v>395.12089881773204</v>
      </c>
      <c r="F14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42" s="15">
        <f>IF(PaymentSchedule[[#This Row],[PMT NO]]&lt;&gt;"",PaymentSchedule[[#This Row],[TOTAL PAYMENT]]-PaymentSchedule[[#This Row],[INTEREST]],"")</f>
        <v>244.82007773026837</v>
      </c>
      <c r="I142" s="15">
        <f>IF(PaymentSchedule[[#This Row],[PMT NO]]&lt;&gt;"",PaymentSchedule[[#This Row],[BEGINNING BALANCE]]*(InterestRate/PaymentsPerYear),"")</f>
        <v>150.30082108746367</v>
      </c>
      <c r="J14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71899.574044252295</v>
      </c>
      <c r="K142" s="15">
        <f>IF(PaymentSchedule[[#This Row],[PMT NO]]&lt;&gt;"",SUM(INDEX(PaymentSchedule[INTEREST],1,1):PaymentSchedule[[#This Row],[INTEREST]]),"")</f>
        <v>23660.411789375154</v>
      </c>
    </row>
    <row r="143" spans="2:11" x14ac:dyDescent="0.2">
      <c r="B143" s="11">
        <f>IF(LoanIsGood,IF(ROW()-ROW(PaymentSchedule[[#Headers],[PMT NO]])&gt;ScheduledNumberOfPayments,"",ROW()-ROW(PaymentSchedule[[#Headers],[PMT NO]])),"")</f>
        <v>132</v>
      </c>
      <c r="C143" s="13">
        <f>IF(PaymentSchedule[[#This Row],[PMT NO]]&lt;&gt;"",EOMONTH(LoanStartDate,ROW(PaymentSchedule[[#This Row],[PMT NO]])-ROW(PaymentSchedule[[#Headers],[PMT NO]])-2)+DAY(LoanStartDate),"")</f>
        <v>48214</v>
      </c>
      <c r="D143" s="15">
        <f>IF(PaymentSchedule[[#This Row],[PMT NO]]&lt;&gt;"",IF(ROW()-ROW(PaymentSchedule[[#Headers],[BEGINNING BALANCE]])=1,LoanAmount,INDEX(PaymentSchedule[ENDING BALANCE],ROW()-ROW(PaymentSchedule[[#Headers],[BEGINNING BALANCE]])-1)),"")</f>
        <v>71899.574044252295</v>
      </c>
      <c r="E143" s="15">
        <f>IF(PaymentSchedule[[#This Row],[PMT NO]]&lt;&gt;"",ScheduledPayment,"")</f>
        <v>395.12089881773204</v>
      </c>
      <c r="F14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43" s="15">
        <f>IF(PaymentSchedule[[#This Row],[PMT NO]]&lt;&gt;"",PaymentSchedule[[#This Row],[TOTAL PAYMENT]]-PaymentSchedule[[#This Row],[INTEREST]],"")</f>
        <v>245.33011955887309</v>
      </c>
      <c r="I143" s="15">
        <f>IF(PaymentSchedule[[#This Row],[PMT NO]]&lt;&gt;"",PaymentSchedule[[#This Row],[BEGINNING BALANCE]]*(InterestRate/PaymentsPerYear),"")</f>
        <v>149.79077925885895</v>
      </c>
      <c r="J14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71654.243924693423</v>
      </c>
      <c r="K143" s="15">
        <f>IF(PaymentSchedule[[#This Row],[PMT NO]]&lt;&gt;"",SUM(INDEX(PaymentSchedule[INTEREST],1,1):PaymentSchedule[[#This Row],[INTEREST]]),"")</f>
        <v>23810.202568634013</v>
      </c>
    </row>
    <row r="144" spans="2:11" x14ac:dyDescent="0.2">
      <c r="B144" s="11">
        <f>IF(LoanIsGood,IF(ROW()-ROW(PaymentSchedule[[#Headers],[PMT NO]])&gt;ScheduledNumberOfPayments,"",ROW()-ROW(PaymentSchedule[[#Headers],[PMT NO]])),"")</f>
        <v>133</v>
      </c>
      <c r="C144" s="13">
        <f>IF(PaymentSchedule[[#This Row],[PMT NO]]&lt;&gt;"",EOMONTH(LoanStartDate,ROW(PaymentSchedule[[#This Row],[PMT NO]])-ROW(PaymentSchedule[[#Headers],[PMT NO]])-2)+DAY(LoanStartDate),"")</f>
        <v>48245</v>
      </c>
      <c r="D144" s="15">
        <f>IF(PaymentSchedule[[#This Row],[PMT NO]]&lt;&gt;"",IF(ROW()-ROW(PaymentSchedule[[#Headers],[BEGINNING BALANCE]])=1,LoanAmount,INDEX(PaymentSchedule[ENDING BALANCE],ROW()-ROW(PaymentSchedule[[#Headers],[BEGINNING BALANCE]])-1)),"")</f>
        <v>71654.243924693423</v>
      </c>
      <c r="E144" s="15">
        <f>IF(PaymentSchedule[[#This Row],[PMT NO]]&lt;&gt;"",ScheduledPayment,"")</f>
        <v>395.12089881773204</v>
      </c>
      <c r="F14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44" s="15">
        <f>IF(PaymentSchedule[[#This Row],[PMT NO]]&lt;&gt;"",PaymentSchedule[[#This Row],[TOTAL PAYMENT]]-PaymentSchedule[[#This Row],[INTEREST]],"")</f>
        <v>245.84122397462073</v>
      </c>
      <c r="I144" s="15">
        <f>IF(PaymentSchedule[[#This Row],[PMT NO]]&lt;&gt;"",PaymentSchedule[[#This Row],[BEGINNING BALANCE]]*(InterestRate/PaymentsPerYear),"")</f>
        <v>149.27967484311131</v>
      </c>
      <c r="J14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71408.402700718798</v>
      </c>
      <c r="K144" s="15">
        <f>IF(PaymentSchedule[[#This Row],[PMT NO]]&lt;&gt;"",SUM(INDEX(PaymentSchedule[INTEREST],1,1):PaymentSchedule[[#This Row],[INTEREST]]),"")</f>
        <v>23959.482243477123</v>
      </c>
    </row>
    <row r="145" spans="2:11" x14ac:dyDescent="0.2">
      <c r="B145" s="11">
        <f>IF(LoanIsGood,IF(ROW()-ROW(PaymentSchedule[[#Headers],[PMT NO]])&gt;ScheduledNumberOfPayments,"",ROW()-ROW(PaymentSchedule[[#Headers],[PMT NO]])),"")</f>
        <v>134</v>
      </c>
      <c r="C145" s="13">
        <f>IF(PaymentSchedule[[#This Row],[PMT NO]]&lt;&gt;"",EOMONTH(LoanStartDate,ROW(PaymentSchedule[[#This Row],[PMT NO]])-ROW(PaymentSchedule[[#Headers],[PMT NO]])-2)+DAY(LoanStartDate),"")</f>
        <v>48274</v>
      </c>
      <c r="D145" s="15">
        <f>IF(PaymentSchedule[[#This Row],[PMT NO]]&lt;&gt;"",IF(ROW()-ROW(PaymentSchedule[[#Headers],[BEGINNING BALANCE]])=1,LoanAmount,INDEX(PaymentSchedule[ENDING BALANCE],ROW()-ROW(PaymentSchedule[[#Headers],[BEGINNING BALANCE]])-1)),"")</f>
        <v>71408.402700718798</v>
      </c>
      <c r="E145" s="15">
        <f>IF(PaymentSchedule[[#This Row],[PMT NO]]&lt;&gt;"",ScheduledPayment,"")</f>
        <v>395.12089881773204</v>
      </c>
      <c r="F14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45" s="15">
        <f>IF(PaymentSchedule[[#This Row],[PMT NO]]&lt;&gt;"",PaymentSchedule[[#This Row],[TOTAL PAYMENT]]-PaymentSchedule[[#This Row],[INTEREST]],"")</f>
        <v>246.35339319123455</v>
      </c>
      <c r="I145" s="15">
        <f>IF(PaymentSchedule[[#This Row],[PMT NO]]&lt;&gt;"",PaymentSchedule[[#This Row],[BEGINNING BALANCE]]*(InterestRate/PaymentsPerYear),"")</f>
        <v>148.7675056264975</v>
      </c>
      <c r="J14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71162.049307527559</v>
      </c>
      <c r="K145" s="15">
        <f>IF(PaymentSchedule[[#This Row],[PMT NO]]&lt;&gt;"",SUM(INDEX(PaymentSchedule[INTEREST],1,1):PaymentSchedule[[#This Row],[INTEREST]]),"")</f>
        <v>24108.249749103619</v>
      </c>
    </row>
    <row r="146" spans="2:11" x14ac:dyDescent="0.2">
      <c r="B146" s="11">
        <f>IF(LoanIsGood,IF(ROW()-ROW(PaymentSchedule[[#Headers],[PMT NO]])&gt;ScheduledNumberOfPayments,"",ROW()-ROW(PaymentSchedule[[#Headers],[PMT NO]])),"")</f>
        <v>135</v>
      </c>
      <c r="C146" s="13">
        <f>IF(PaymentSchedule[[#This Row],[PMT NO]]&lt;&gt;"",EOMONTH(LoanStartDate,ROW(PaymentSchedule[[#This Row],[PMT NO]])-ROW(PaymentSchedule[[#Headers],[PMT NO]])-2)+DAY(LoanStartDate),"")</f>
        <v>48305</v>
      </c>
      <c r="D146" s="15">
        <f>IF(PaymentSchedule[[#This Row],[PMT NO]]&lt;&gt;"",IF(ROW()-ROW(PaymentSchedule[[#Headers],[BEGINNING BALANCE]])=1,LoanAmount,INDEX(PaymentSchedule[ENDING BALANCE],ROW()-ROW(PaymentSchedule[[#Headers],[BEGINNING BALANCE]])-1)),"")</f>
        <v>71162.049307527559</v>
      </c>
      <c r="E146" s="15">
        <f>IF(PaymentSchedule[[#This Row],[PMT NO]]&lt;&gt;"",ScheduledPayment,"")</f>
        <v>395.12089881773204</v>
      </c>
      <c r="F14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46" s="15">
        <f>IF(PaymentSchedule[[#This Row],[PMT NO]]&lt;&gt;"",PaymentSchedule[[#This Row],[TOTAL PAYMENT]]-PaymentSchedule[[#This Row],[INTEREST]],"")</f>
        <v>246.86662942704962</v>
      </c>
      <c r="I146" s="15">
        <f>IF(PaymentSchedule[[#This Row],[PMT NO]]&lt;&gt;"",PaymentSchedule[[#This Row],[BEGINNING BALANCE]]*(InterestRate/PaymentsPerYear),"")</f>
        <v>148.25426939068242</v>
      </c>
      <c r="J14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70915.182678100507</v>
      </c>
      <c r="K146" s="15">
        <f>IF(PaymentSchedule[[#This Row],[PMT NO]]&lt;&gt;"",SUM(INDEX(PaymentSchedule[INTEREST],1,1):PaymentSchedule[[#This Row],[INTEREST]]),"")</f>
        <v>24256.504018494303</v>
      </c>
    </row>
    <row r="147" spans="2:11" x14ac:dyDescent="0.2">
      <c r="B147" s="11">
        <f>IF(LoanIsGood,IF(ROW()-ROW(PaymentSchedule[[#Headers],[PMT NO]])&gt;ScheduledNumberOfPayments,"",ROW()-ROW(PaymentSchedule[[#Headers],[PMT NO]])),"")</f>
        <v>136</v>
      </c>
      <c r="C147" s="13">
        <f>IF(PaymentSchedule[[#This Row],[PMT NO]]&lt;&gt;"",EOMONTH(LoanStartDate,ROW(PaymentSchedule[[#This Row],[PMT NO]])-ROW(PaymentSchedule[[#Headers],[PMT NO]])-2)+DAY(LoanStartDate),"")</f>
        <v>48335</v>
      </c>
      <c r="D147" s="15">
        <f>IF(PaymentSchedule[[#This Row],[PMT NO]]&lt;&gt;"",IF(ROW()-ROW(PaymentSchedule[[#Headers],[BEGINNING BALANCE]])=1,LoanAmount,INDEX(PaymentSchedule[ENDING BALANCE],ROW()-ROW(PaymentSchedule[[#Headers],[BEGINNING BALANCE]])-1)),"")</f>
        <v>70915.182678100507</v>
      </c>
      <c r="E147" s="15">
        <f>IF(PaymentSchedule[[#This Row],[PMT NO]]&lt;&gt;"",ScheduledPayment,"")</f>
        <v>395.12089881773204</v>
      </c>
      <c r="F14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47" s="15">
        <f>IF(PaymentSchedule[[#This Row],[PMT NO]]&lt;&gt;"",PaymentSchedule[[#This Row],[TOTAL PAYMENT]]-PaymentSchedule[[#This Row],[INTEREST]],"")</f>
        <v>247.38093490502266</v>
      </c>
      <c r="I147" s="15">
        <f>IF(PaymentSchedule[[#This Row],[PMT NO]]&lt;&gt;"",PaymentSchedule[[#This Row],[BEGINNING BALANCE]]*(InterestRate/PaymentsPerYear),"")</f>
        <v>147.73996391270938</v>
      </c>
      <c r="J14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70667.80174319548</v>
      </c>
      <c r="K147" s="15">
        <f>IF(PaymentSchedule[[#This Row],[PMT NO]]&lt;&gt;"",SUM(INDEX(PaymentSchedule[INTEREST],1,1):PaymentSchedule[[#This Row],[INTEREST]]),"")</f>
        <v>24404.243982407013</v>
      </c>
    </row>
    <row r="148" spans="2:11" x14ac:dyDescent="0.2">
      <c r="B148" s="11">
        <f>IF(LoanIsGood,IF(ROW()-ROW(PaymentSchedule[[#Headers],[PMT NO]])&gt;ScheduledNumberOfPayments,"",ROW()-ROW(PaymentSchedule[[#Headers],[PMT NO]])),"")</f>
        <v>137</v>
      </c>
      <c r="C148" s="13">
        <f>IF(PaymentSchedule[[#This Row],[PMT NO]]&lt;&gt;"",EOMONTH(LoanStartDate,ROW(PaymentSchedule[[#This Row],[PMT NO]])-ROW(PaymentSchedule[[#Headers],[PMT NO]])-2)+DAY(LoanStartDate),"")</f>
        <v>48366</v>
      </c>
      <c r="D148" s="15">
        <f>IF(PaymentSchedule[[#This Row],[PMT NO]]&lt;&gt;"",IF(ROW()-ROW(PaymentSchedule[[#Headers],[BEGINNING BALANCE]])=1,LoanAmount,INDEX(PaymentSchedule[ENDING BALANCE],ROW()-ROW(PaymentSchedule[[#Headers],[BEGINNING BALANCE]])-1)),"")</f>
        <v>70667.80174319548</v>
      </c>
      <c r="E148" s="15">
        <f>IF(PaymentSchedule[[#This Row],[PMT NO]]&lt;&gt;"",ScheduledPayment,"")</f>
        <v>395.12089881773204</v>
      </c>
      <c r="F14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48" s="15">
        <f>IF(PaymentSchedule[[#This Row],[PMT NO]]&lt;&gt;"",PaymentSchedule[[#This Row],[TOTAL PAYMENT]]-PaymentSchedule[[#This Row],[INTEREST]],"")</f>
        <v>247.89631185274146</v>
      </c>
      <c r="I148" s="15">
        <f>IF(PaymentSchedule[[#This Row],[PMT NO]]&lt;&gt;"",PaymentSchedule[[#This Row],[BEGINNING BALANCE]]*(InterestRate/PaymentsPerYear),"")</f>
        <v>147.22458696499058</v>
      </c>
      <c r="J14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70419.905431342733</v>
      </c>
      <c r="K148" s="15">
        <f>IF(PaymentSchedule[[#This Row],[PMT NO]]&lt;&gt;"",SUM(INDEX(PaymentSchedule[INTEREST],1,1):PaymentSchedule[[#This Row],[INTEREST]]),"")</f>
        <v>24551.468569372006</v>
      </c>
    </row>
    <row r="149" spans="2:11" x14ac:dyDescent="0.2">
      <c r="B149" s="11">
        <f>IF(LoanIsGood,IF(ROW()-ROW(PaymentSchedule[[#Headers],[PMT NO]])&gt;ScheduledNumberOfPayments,"",ROW()-ROW(PaymentSchedule[[#Headers],[PMT NO]])),"")</f>
        <v>138</v>
      </c>
      <c r="C149" s="13">
        <f>IF(PaymentSchedule[[#This Row],[PMT NO]]&lt;&gt;"",EOMONTH(LoanStartDate,ROW(PaymentSchedule[[#This Row],[PMT NO]])-ROW(PaymentSchedule[[#Headers],[PMT NO]])-2)+DAY(LoanStartDate),"")</f>
        <v>48396</v>
      </c>
      <c r="D149" s="15">
        <f>IF(PaymentSchedule[[#This Row],[PMT NO]]&lt;&gt;"",IF(ROW()-ROW(PaymentSchedule[[#Headers],[BEGINNING BALANCE]])=1,LoanAmount,INDEX(PaymentSchedule[ENDING BALANCE],ROW()-ROW(PaymentSchedule[[#Headers],[BEGINNING BALANCE]])-1)),"")</f>
        <v>70419.905431342733</v>
      </c>
      <c r="E149" s="15">
        <f>IF(PaymentSchedule[[#This Row],[PMT NO]]&lt;&gt;"",ScheduledPayment,"")</f>
        <v>395.12089881773204</v>
      </c>
      <c r="F14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49" s="15">
        <f>IF(PaymentSchedule[[#This Row],[PMT NO]]&lt;&gt;"",PaymentSchedule[[#This Row],[TOTAL PAYMENT]]-PaymentSchedule[[#This Row],[INTEREST]],"")</f>
        <v>248.41276250243467</v>
      </c>
      <c r="I149" s="15">
        <f>IF(PaymentSchedule[[#This Row],[PMT NO]]&lt;&gt;"",PaymentSchedule[[#This Row],[BEGINNING BALANCE]]*(InterestRate/PaymentsPerYear),"")</f>
        <v>146.70813631529737</v>
      </c>
      <c r="J14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70171.492668840292</v>
      </c>
      <c r="K149" s="15">
        <f>IF(PaymentSchedule[[#This Row],[PMT NO]]&lt;&gt;"",SUM(INDEX(PaymentSchedule[INTEREST],1,1):PaymentSchedule[[#This Row],[INTEREST]]),"")</f>
        <v>24698.176705687303</v>
      </c>
    </row>
    <row r="150" spans="2:11" x14ac:dyDescent="0.2">
      <c r="B150" s="11">
        <f>IF(LoanIsGood,IF(ROW()-ROW(PaymentSchedule[[#Headers],[PMT NO]])&gt;ScheduledNumberOfPayments,"",ROW()-ROW(PaymentSchedule[[#Headers],[PMT NO]])),"")</f>
        <v>139</v>
      </c>
      <c r="C150" s="13">
        <f>IF(PaymentSchedule[[#This Row],[PMT NO]]&lt;&gt;"",EOMONTH(LoanStartDate,ROW(PaymentSchedule[[#This Row],[PMT NO]])-ROW(PaymentSchedule[[#Headers],[PMT NO]])-2)+DAY(LoanStartDate),"")</f>
        <v>48427</v>
      </c>
      <c r="D150" s="15">
        <f>IF(PaymentSchedule[[#This Row],[PMT NO]]&lt;&gt;"",IF(ROW()-ROW(PaymentSchedule[[#Headers],[BEGINNING BALANCE]])=1,LoanAmount,INDEX(PaymentSchedule[ENDING BALANCE],ROW()-ROW(PaymentSchedule[[#Headers],[BEGINNING BALANCE]])-1)),"")</f>
        <v>70171.492668840292</v>
      </c>
      <c r="E150" s="15">
        <f>IF(PaymentSchedule[[#This Row],[PMT NO]]&lt;&gt;"",ScheduledPayment,"")</f>
        <v>395.12089881773204</v>
      </c>
      <c r="F15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50" s="15">
        <f>IF(PaymentSchedule[[#This Row],[PMT NO]]&lt;&gt;"",PaymentSchedule[[#This Row],[TOTAL PAYMENT]]-PaymentSchedule[[#This Row],[INTEREST]],"")</f>
        <v>248.93028909098143</v>
      </c>
      <c r="I150" s="15">
        <f>IF(PaymentSchedule[[#This Row],[PMT NO]]&lt;&gt;"",PaymentSchedule[[#This Row],[BEGINNING BALANCE]]*(InterestRate/PaymentsPerYear),"")</f>
        <v>146.19060972675061</v>
      </c>
      <c r="J15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69922.562379749317</v>
      </c>
      <c r="K150" s="15">
        <f>IF(PaymentSchedule[[#This Row],[PMT NO]]&lt;&gt;"",SUM(INDEX(PaymentSchedule[INTEREST],1,1):PaymentSchedule[[#This Row],[INTEREST]]),"")</f>
        <v>24844.367315414052</v>
      </c>
    </row>
    <row r="151" spans="2:11" x14ac:dyDescent="0.2">
      <c r="B151" s="11">
        <f>IF(LoanIsGood,IF(ROW()-ROW(PaymentSchedule[[#Headers],[PMT NO]])&gt;ScheduledNumberOfPayments,"",ROW()-ROW(PaymentSchedule[[#Headers],[PMT NO]])),"")</f>
        <v>140</v>
      </c>
      <c r="C151" s="13">
        <f>IF(PaymentSchedule[[#This Row],[PMT NO]]&lt;&gt;"",EOMONTH(LoanStartDate,ROW(PaymentSchedule[[#This Row],[PMT NO]])-ROW(PaymentSchedule[[#Headers],[PMT NO]])-2)+DAY(LoanStartDate),"")</f>
        <v>48458</v>
      </c>
      <c r="D151" s="15">
        <f>IF(PaymentSchedule[[#This Row],[PMT NO]]&lt;&gt;"",IF(ROW()-ROW(PaymentSchedule[[#Headers],[BEGINNING BALANCE]])=1,LoanAmount,INDEX(PaymentSchedule[ENDING BALANCE],ROW()-ROW(PaymentSchedule[[#Headers],[BEGINNING BALANCE]])-1)),"")</f>
        <v>69922.562379749317</v>
      </c>
      <c r="E151" s="15">
        <f>IF(PaymentSchedule[[#This Row],[PMT NO]]&lt;&gt;"",ScheduledPayment,"")</f>
        <v>395.12089881773204</v>
      </c>
      <c r="F15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51" s="15">
        <f>IF(PaymentSchedule[[#This Row],[PMT NO]]&lt;&gt;"",PaymentSchedule[[#This Row],[TOTAL PAYMENT]]-PaymentSchedule[[#This Row],[INTEREST]],"")</f>
        <v>249.44889385992096</v>
      </c>
      <c r="I151" s="15">
        <f>IF(PaymentSchedule[[#This Row],[PMT NO]]&lt;&gt;"",PaymentSchedule[[#This Row],[BEGINNING BALANCE]]*(InterestRate/PaymentsPerYear),"")</f>
        <v>145.67200495781108</v>
      </c>
      <c r="J15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69673.113485889393</v>
      </c>
      <c r="K151" s="15">
        <f>IF(PaymentSchedule[[#This Row],[PMT NO]]&lt;&gt;"",SUM(INDEX(PaymentSchedule[INTEREST],1,1):PaymentSchedule[[#This Row],[INTEREST]]),"")</f>
        <v>24990.039320371863</v>
      </c>
    </row>
    <row r="152" spans="2:11" x14ac:dyDescent="0.2">
      <c r="B152" s="11">
        <f>IF(LoanIsGood,IF(ROW()-ROW(PaymentSchedule[[#Headers],[PMT NO]])&gt;ScheduledNumberOfPayments,"",ROW()-ROW(PaymentSchedule[[#Headers],[PMT NO]])),"")</f>
        <v>141</v>
      </c>
      <c r="C152" s="13">
        <f>IF(PaymentSchedule[[#This Row],[PMT NO]]&lt;&gt;"",EOMONTH(LoanStartDate,ROW(PaymentSchedule[[#This Row],[PMT NO]])-ROW(PaymentSchedule[[#Headers],[PMT NO]])-2)+DAY(LoanStartDate),"")</f>
        <v>48488</v>
      </c>
      <c r="D152" s="15">
        <f>IF(PaymentSchedule[[#This Row],[PMT NO]]&lt;&gt;"",IF(ROW()-ROW(PaymentSchedule[[#Headers],[BEGINNING BALANCE]])=1,LoanAmount,INDEX(PaymentSchedule[ENDING BALANCE],ROW()-ROW(PaymentSchedule[[#Headers],[BEGINNING BALANCE]])-1)),"")</f>
        <v>69673.113485889393</v>
      </c>
      <c r="E152" s="15">
        <f>IF(PaymentSchedule[[#This Row],[PMT NO]]&lt;&gt;"",ScheduledPayment,"")</f>
        <v>395.12089881773204</v>
      </c>
      <c r="F15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52" s="15">
        <f>IF(PaymentSchedule[[#This Row],[PMT NO]]&lt;&gt;"",PaymentSchedule[[#This Row],[TOTAL PAYMENT]]-PaymentSchedule[[#This Row],[INTEREST]],"")</f>
        <v>249.96857905546247</v>
      </c>
      <c r="I152" s="15">
        <f>IF(PaymentSchedule[[#This Row],[PMT NO]]&lt;&gt;"",PaymentSchedule[[#This Row],[BEGINNING BALANCE]]*(InterestRate/PaymentsPerYear),"")</f>
        <v>145.15231976226957</v>
      </c>
      <c r="J15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69423.144906833928</v>
      </c>
      <c r="K152" s="15">
        <f>IF(PaymentSchedule[[#This Row],[PMT NO]]&lt;&gt;"",SUM(INDEX(PaymentSchedule[INTEREST],1,1):PaymentSchedule[[#This Row],[INTEREST]]),"")</f>
        <v>25135.191640134133</v>
      </c>
    </row>
    <row r="153" spans="2:11" x14ac:dyDescent="0.2">
      <c r="B153" s="11">
        <f>IF(LoanIsGood,IF(ROW()-ROW(PaymentSchedule[[#Headers],[PMT NO]])&gt;ScheduledNumberOfPayments,"",ROW()-ROW(PaymentSchedule[[#Headers],[PMT NO]])),"")</f>
        <v>142</v>
      </c>
      <c r="C153" s="13">
        <f>IF(PaymentSchedule[[#This Row],[PMT NO]]&lt;&gt;"",EOMONTH(LoanStartDate,ROW(PaymentSchedule[[#This Row],[PMT NO]])-ROW(PaymentSchedule[[#Headers],[PMT NO]])-2)+DAY(LoanStartDate),"")</f>
        <v>48519</v>
      </c>
      <c r="D153" s="15">
        <f>IF(PaymentSchedule[[#This Row],[PMT NO]]&lt;&gt;"",IF(ROW()-ROW(PaymentSchedule[[#Headers],[BEGINNING BALANCE]])=1,LoanAmount,INDEX(PaymentSchedule[ENDING BALANCE],ROW()-ROW(PaymentSchedule[[#Headers],[BEGINNING BALANCE]])-1)),"")</f>
        <v>69423.144906833928</v>
      </c>
      <c r="E153" s="15">
        <f>IF(PaymentSchedule[[#This Row],[PMT NO]]&lt;&gt;"",ScheduledPayment,"")</f>
        <v>395.12089881773204</v>
      </c>
      <c r="F15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53" s="15">
        <f>IF(PaymentSchedule[[#This Row],[PMT NO]]&lt;&gt;"",PaymentSchedule[[#This Row],[TOTAL PAYMENT]]-PaymentSchedule[[#This Row],[INTEREST]],"")</f>
        <v>250.48934692849468</v>
      </c>
      <c r="I153" s="15">
        <f>IF(PaymentSchedule[[#This Row],[PMT NO]]&lt;&gt;"",PaymentSchedule[[#This Row],[BEGINNING BALANCE]]*(InterestRate/PaymentsPerYear),"")</f>
        <v>144.63155188923736</v>
      </c>
      <c r="J15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69172.655559905426</v>
      </c>
      <c r="K153" s="15">
        <f>IF(PaymentSchedule[[#This Row],[PMT NO]]&lt;&gt;"",SUM(INDEX(PaymentSchedule[INTEREST],1,1):PaymentSchedule[[#This Row],[INTEREST]]),"")</f>
        <v>25279.82319202337</v>
      </c>
    </row>
    <row r="154" spans="2:11" x14ac:dyDescent="0.2">
      <c r="B154" s="11">
        <f>IF(LoanIsGood,IF(ROW()-ROW(PaymentSchedule[[#Headers],[PMT NO]])&gt;ScheduledNumberOfPayments,"",ROW()-ROW(PaymentSchedule[[#Headers],[PMT NO]])),"")</f>
        <v>143</v>
      </c>
      <c r="C154" s="13">
        <f>IF(PaymentSchedule[[#This Row],[PMT NO]]&lt;&gt;"",EOMONTH(LoanStartDate,ROW(PaymentSchedule[[#This Row],[PMT NO]])-ROW(PaymentSchedule[[#Headers],[PMT NO]])-2)+DAY(LoanStartDate),"")</f>
        <v>48549</v>
      </c>
      <c r="D154" s="15">
        <f>IF(PaymentSchedule[[#This Row],[PMT NO]]&lt;&gt;"",IF(ROW()-ROW(PaymentSchedule[[#Headers],[BEGINNING BALANCE]])=1,LoanAmount,INDEX(PaymentSchedule[ENDING BALANCE],ROW()-ROW(PaymentSchedule[[#Headers],[BEGINNING BALANCE]])-1)),"")</f>
        <v>69172.655559905426</v>
      </c>
      <c r="E154" s="15">
        <f>IF(PaymentSchedule[[#This Row],[PMT NO]]&lt;&gt;"",ScheduledPayment,"")</f>
        <v>395.12089881773204</v>
      </c>
      <c r="F15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54" s="15">
        <f>IF(PaymentSchedule[[#This Row],[PMT NO]]&lt;&gt;"",PaymentSchedule[[#This Row],[TOTAL PAYMENT]]-PaymentSchedule[[#This Row],[INTEREST]],"")</f>
        <v>251.01119973459575</v>
      </c>
      <c r="I154" s="15">
        <f>IF(PaymentSchedule[[#This Row],[PMT NO]]&lt;&gt;"",PaymentSchedule[[#This Row],[BEGINNING BALANCE]]*(InterestRate/PaymentsPerYear),"")</f>
        <v>144.10969908313629</v>
      </c>
      <c r="J15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68921.644360170831</v>
      </c>
      <c r="K154" s="15">
        <f>IF(PaymentSchedule[[#This Row],[PMT NO]]&lt;&gt;"",SUM(INDEX(PaymentSchedule[INTEREST],1,1):PaymentSchedule[[#This Row],[INTEREST]]),"")</f>
        <v>25423.932891106506</v>
      </c>
    </row>
    <row r="155" spans="2:11" x14ac:dyDescent="0.2">
      <c r="B155" s="11">
        <f>IF(LoanIsGood,IF(ROW()-ROW(PaymentSchedule[[#Headers],[PMT NO]])&gt;ScheduledNumberOfPayments,"",ROW()-ROW(PaymentSchedule[[#Headers],[PMT NO]])),"")</f>
        <v>144</v>
      </c>
      <c r="C155" s="13">
        <f>IF(PaymentSchedule[[#This Row],[PMT NO]]&lt;&gt;"",EOMONTH(LoanStartDate,ROW(PaymentSchedule[[#This Row],[PMT NO]])-ROW(PaymentSchedule[[#Headers],[PMT NO]])-2)+DAY(LoanStartDate),"")</f>
        <v>48580</v>
      </c>
      <c r="D155" s="15">
        <f>IF(PaymentSchedule[[#This Row],[PMT NO]]&lt;&gt;"",IF(ROW()-ROW(PaymentSchedule[[#Headers],[BEGINNING BALANCE]])=1,LoanAmount,INDEX(PaymentSchedule[ENDING BALANCE],ROW()-ROW(PaymentSchedule[[#Headers],[BEGINNING BALANCE]])-1)),"")</f>
        <v>68921.644360170831</v>
      </c>
      <c r="E155" s="15">
        <f>IF(PaymentSchedule[[#This Row],[PMT NO]]&lt;&gt;"",ScheduledPayment,"")</f>
        <v>395.12089881773204</v>
      </c>
      <c r="F15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55" s="15">
        <f>IF(PaymentSchedule[[#This Row],[PMT NO]]&lt;&gt;"",PaymentSchedule[[#This Row],[TOTAL PAYMENT]]-PaymentSchedule[[#This Row],[INTEREST]],"")</f>
        <v>251.53413973404281</v>
      </c>
      <c r="I155" s="15">
        <f>IF(PaymentSchedule[[#This Row],[PMT NO]]&lt;&gt;"",PaymentSchedule[[#This Row],[BEGINNING BALANCE]]*(InterestRate/PaymentsPerYear),"")</f>
        <v>143.58675908368923</v>
      </c>
      <c r="J15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68670.110220436793</v>
      </c>
      <c r="K155" s="15">
        <f>IF(PaymentSchedule[[#This Row],[PMT NO]]&lt;&gt;"",SUM(INDEX(PaymentSchedule[INTEREST],1,1):PaymentSchedule[[#This Row],[INTEREST]]),"")</f>
        <v>25567.519650190196</v>
      </c>
    </row>
    <row r="156" spans="2:11" x14ac:dyDescent="0.2">
      <c r="B156" s="11">
        <f>IF(LoanIsGood,IF(ROW()-ROW(PaymentSchedule[[#Headers],[PMT NO]])&gt;ScheduledNumberOfPayments,"",ROW()-ROW(PaymentSchedule[[#Headers],[PMT NO]])),"")</f>
        <v>145</v>
      </c>
      <c r="C156" s="13">
        <f>IF(PaymentSchedule[[#This Row],[PMT NO]]&lt;&gt;"",EOMONTH(LoanStartDate,ROW(PaymentSchedule[[#This Row],[PMT NO]])-ROW(PaymentSchedule[[#Headers],[PMT NO]])-2)+DAY(LoanStartDate),"")</f>
        <v>48611</v>
      </c>
      <c r="D156" s="15">
        <f>IF(PaymentSchedule[[#This Row],[PMT NO]]&lt;&gt;"",IF(ROW()-ROW(PaymentSchedule[[#Headers],[BEGINNING BALANCE]])=1,LoanAmount,INDEX(PaymentSchedule[ENDING BALANCE],ROW()-ROW(PaymentSchedule[[#Headers],[BEGINNING BALANCE]])-1)),"")</f>
        <v>68670.110220436793</v>
      </c>
      <c r="E156" s="15">
        <f>IF(PaymentSchedule[[#This Row],[PMT NO]]&lt;&gt;"",ScheduledPayment,"")</f>
        <v>395.12089881773204</v>
      </c>
      <c r="F15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56" s="15">
        <f>IF(PaymentSchedule[[#This Row],[PMT NO]]&lt;&gt;"",PaymentSchedule[[#This Row],[TOTAL PAYMENT]]-PaymentSchedule[[#This Row],[INTEREST]],"")</f>
        <v>252.05816919182206</v>
      </c>
      <c r="I156" s="15">
        <f>IF(PaymentSchedule[[#This Row],[PMT NO]]&lt;&gt;"",PaymentSchedule[[#This Row],[BEGINNING BALANCE]]*(InterestRate/PaymentsPerYear),"")</f>
        <v>143.06272962590998</v>
      </c>
      <c r="J15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68418.052051244973</v>
      </c>
      <c r="K156" s="15">
        <f>IF(PaymentSchedule[[#This Row],[PMT NO]]&lt;&gt;"",SUM(INDEX(PaymentSchedule[INTEREST],1,1):PaymentSchedule[[#This Row],[INTEREST]]),"")</f>
        <v>25710.582379816107</v>
      </c>
    </row>
    <row r="157" spans="2:11" x14ac:dyDescent="0.2">
      <c r="B157" s="11">
        <f>IF(LoanIsGood,IF(ROW()-ROW(PaymentSchedule[[#Headers],[PMT NO]])&gt;ScheduledNumberOfPayments,"",ROW()-ROW(PaymentSchedule[[#Headers],[PMT NO]])),"")</f>
        <v>146</v>
      </c>
      <c r="C157" s="13">
        <f>IF(PaymentSchedule[[#This Row],[PMT NO]]&lt;&gt;"",EOMONTH(LoanStartDate,ROW(PaymentSchedule[[#This Row],[PMT NO]])-ROW(PaymentSchedule[[#Headers],[PMT NO]])-2)+DAY(LoanStartDate),"")</f>
        <v>48639</v>
      </c>
      <c r="D157" s="15">
        <f>IF(PaymentSchedule[[#This Row],[PMT NO]]&lt;&gt;"",IF(ROW()-ROW(PaymentSchedule[[#Headers],[BEGINNING BALANCE]])=1,LoanAmount,INDEX(PaymentSchedule[ENDING BALANCE],ROW()-ROW(PaymentSchedule[[#Headers],[BEGINNING BALANCE]])-1)),"")</f>
        <v>68418.052051244973</v>
      </c>
      <c r="E157" s="15">
        <f>IF(PaymentSchedule[[#This Row],[PMT NO]]&lt;&gt;"",ScheduledPayment,"")</f>
        <v>395.12089881773204</v>
      </c>
      <c r="F15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57" s="15">
        <f>IF(PaymentSchedule[[#This Row],[PMT NO]]&lt;&gt;"",PaymentSchedule[[#This Row],[TOTAL PAYMENT]]-PaymentSchedule[[#This Row],[INTEREST]],"")</f>
        <v>252.58329037763835</v>
      </c>
      <c r="I157" s="15">
        <f>IF(PaymentSchedule[[#This Row],[PMT NO]]&lt;&gt;"",PaymentSchedule[[#This Row],[BEGINNING BALANCE]]*(InterestRate/PaymentsPerYear),"")</f>
        <v>142.53760844009369</v>
      </c>
      <c r="J15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68165.468760867341</v>
      </c>
      <c r="K157" s="15">
        <f>IF(PaymentSchedule[[#This Row],[PMT NO]]&lt;&gt;"",SUM(INDEX(PaymentSchedule[INTEREST],1,1):PaymentSchedule[[#This Row],[INTEREST]]),"")</f>
        <v>25853.1199882562</v>
      </c>
    </row>
    <row r="158" spans="2:11" x14ac:dyDescent="0.2">
      <c r="B158" s="11">
        <f>IF(LoanIsGood,IF(ROW()-ROW(PaymentSchedule[[#Headers],[PMT NO]])&gt;ScheduledNumberOfPayments,"",ROW()-ROW(PaymentSchedule[[#Headers],[PMT NO]])),"")</f>
        <v>147</v>
      </c>
      <c r="C158" s="13">
        <f>IF(PaymentSchedule[[#This Row],[PMT NO]]&lt;&gt;"",EOMONTH(LoanStartDate,ROW(PaymentSchedule[[#This Row],[PMT NO]])-ROW(PaymentSchedule[[#Headers],[PMT NO]])-2)+DAY(LoanStartDate),"")</f>
        <v>48670</v>
      </c>
      <c r="D158" s="15">
        <f>IF(PaymentSchedule[[#This Row],[PMT NO]]&lt;&gt;"",IF(ROW()-ROW(PaymentSchedule[[#Headers],[BEGINNING BALANCE]])=1,LoanAmount,INDEX(PaymentSchedule[ENDING BALANCE],ROW()-ROW(PaymentSchedule[[#Headers],[BEGINNING BALANCE]])-1)),"")</f>
        <v>68165.468760867341</v>
      </c>
      <c r="E158" s="15">
        <f>IF(PaymentSchedule[[#This Row],[PMT NO]]&lt;&gt;"",ScheduledPayment,"")</f>
        <v>395.12089881773204</v>
      </c>
      <c r="F15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58" s="15">
        <f>IF(PaymentSchedule[[#This Row],[PMT NO]]&lt;&gt;"",PaymentSchedule[[#This Row],[TOTAL PAYMENT]]-PaymentSchedule[[#This Row],[INTEREST]],"")</f>
        <v>253.10950556592508</v>
      </c>
      <c r="I158" s="15">
        <f>IF(PaymentSchedule[[#This Row],[PMT NO]]&lt;&gt;"",PaymentSchedule[[#This Row],[BEGINNING BALANCE]]*(InterestRate/PaymentsPerYear),"")</f>
        <v>142.01139325180696</v>
      </c>
      <c r="J15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67912.359255301417</v>
      </c>
      <c r="K158" s="15">
        <f>IF(PaymentSchedule[[#This Row],[PMT NO]]&lt;&gt;"",SUM(INDEX(PaymentSchedule[INTEREST],1,1):PaymentSchedule[[#This Row],[INTEREST]]),"")</f>
        <v>25995.131381508007</v>
      </c>
    </row>
    <row r="159" spans="2:11" x14ac:dyDescent="0.2">
      <c r="B159" s="11">
        <f>IF(LoanIsGood,IF(ROW()-ROW(PaymentSchedule[[#Headers],[PMT NO]])&gt;ScheduledNumberOfPayments,"",ROW()-ROW(PaymentSchedule[[#Headers],[PMT NO]])),"")</f>
        <v>148</v>
      </c>
      <c r="C159" s="13">
        <f>IF(PaymentSchedule[[#This Row],[PMT NO]]&lt;&gt;"",EOMONTH(LoanStartDate,ROW(PaymentSchedule[[#This Row],[PMT NO]])-ROW(PaymentSchedule[[#Headers],[PMT NO]])-2)+DAY(LoanStartDate),"")</f>
        <v>48700</v>
      </c>
      <c r="D159" s="15">
        <f>IF(PaymentSchedule[[#This Row],[PMT NO]]&lt;&gt;"",IF(ROW()-ROW(PaymentSchedule[[#Headers],[BEGINNING BALANCE]])=1,LoanAmount,INDEX(PaymentSchedule[ENDING BALANCE],ROW()-ROW(PaymentSchedule[[#Headers],[BEGINNING BALANCE]])-1)),"")</f>
        <v>67912.359255301417</v>
      </c>
      <c r="E159" s="15">
        <f>IF(PaymentSchedule[[#This Row],[PMT NO]]&lt;&gt;"",ScheduledPayment,"")</f>
        <v>395.12089881773204</v>
      </c>
      <c r="F15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59" s="15">
        <f>IF(PaymentSchedule[[#This Row],[PMT NO]]&lt;&gt;"",PaymentSchedule[[#This Row],[TOTAL PAYMENT]]-PaymentSchedule[[#This Row],[INTEREST]],"")</f>
        <v>253.63681703585408</v>
      </c>
      <c r="I159" s="15">
        <f>IF(PaymentSchedule[[#This Row],[PMT NO]]&lt;&gt;"",PaymentSchedule[[#This Row],[BEGINNING BALANCE]]*(InterestRate/PaymentsPerYear),"")</f>
        <v>141.48408178187796</v>
      </c>
      <c r="J15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67658.72243826557</v>
      </c>
      <c r="K159" s="15">
        <f>IF(PaymentSchedule[[#This Row],[PMT NO]]&lt;&gt;"",SUM(INDEX(PaymentSchedule[INTEREST],1,1):PaymentSchedule[[#This Row],[INTEREST]]),"")</f>
        <v>26136.615463289883</v>
      </c>
    </row>
    <row r="160" spans="2:11" x14ac:dyDescent="0.2">
      <c r="B160" s="11">
        <f>IF(LoanIsGood,IF(ROW()-ROW(PaymentSchedule[[#Headers],[PMT NO]])&gt;ScheduledNumberOfPayments,"",ROW()-ROW(PaymentSchedule[[#Headers],[PMT NO]])),"")</f>
        <v>149</v>
      </c>
      <c r="C160" s="13">
        <f>IF(PaymentSchedule[[#This Row],[PMT NO]]&lt;&gt;"",EOMONTH(LoanStartDate,ROW(PaymentSchedule[[#This Row],[PMT NO]])-ROW(PaymentSchedule[[#Headers],[PMT NO]])-2)+DAY(LoanStartDate),"")</f>
        <v>48731</v>
      </c>
      <c r="D160" s="15">
        <f>IF(PaymentSchedule[[#This Row],[PMT NO]]&lt;&gt;"",IF(ROW()-ROW(PaymentSchedule[[#Headers],[BEGINNING BALANCE]])=1,LoanAmount,INDEX(PaymentSchedule[ENDING BALANCE],ROW()-ROW(PaymentSchedule[[#Headers],[BEGINNING BALANCE]])-1)),"")</f>
        <v>67658.72243826557</v>
      </c>
      <c r="E160" s="15">
        <f>IF(PaymentSchedule[[#This Row],[PMT NO]]&lt;&gt;"",ScheduledPayment,"")</f>
        <v>395.12089881773204</v>
      </c>
      <c r="F16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60" s="15">
        <f>IF(PaymentSchedule[[#This Row],[PMT NO]]&lt;&gt;"",PaymentSchedule[[#This Row],[TOTAL PAYMENT]]-PaymentSchedule[[#This Row],[INTEREST]],"")</f>
        <v>254.16522707134544</v>
      </c>
      <c r="I160" s="15">
        <f>IF(PaymentSchedule[[#This Row],[PMT NO]]&lt;&gt;"",PaymentSchedule[[#This Row],[BEGINNING BALANCE]]*(InterestRate/PaymentsPerYear),"")</f>
        <v>140.9556717463866</v>
      </c>
      <c r="J16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67404.557211194231</v>
      </c>
      <c r="K160" s="15">
        <f>IF(PaymentSchedule[[#This Row],[PMT NO]]&lt;&gt;"",SUM(INDEX(PaymentSchedule[INTEREST],1,1):PaymentSchedule[[#This Row],[INTEREST]]),"")</f>
        <v>26277.571135036269</v>
      </c>
    </row>
    <row r="161" spans="2:11" x14ac:dyDescent="0.2">
      <c r="B161" s="11">
        <f>IF(LoanIsGood,IF(ROW()-ROW(PaymentSchedule[[#Headers],[PMT NO]])&gt;ScheduledNumberOfPayments,"",ROW()-ROW(PaymentSchedule[[#Headers],[PMT NO]])),"")</f>
        <v>150</v>
      </c>
      <c r="C161" s="13">
        <f>IF(PaymentSchedule[[#This Row],[PMT NO]]&lt;&gt;"",EOMONTH(LoanStartDate,ROW(PaymentSchedule[[#This Row],[PMT NO]])-ROW(PaymentSchedule[[#Headers],[PMT NO]])-2)+DAY(LoanStartDate),"")</f>
        <v>48761</v>
      </c>
      <c r="D161" s="15">
        <f>IF(PaymentSchedule[[#This Row],[PMT NO]]&lt;&gt;"",IF(ROW()-ROW(PaymentSchedule[[#Headers],[BEGINNING BALANCE]])=1,LoanAmount,INDEX(PaymentSchedule[ENDING BALANCE],ROW()-ROW(PaymentSchedule[[#Headers],[BEGINNING BALANCE]])-1)),"")</f>
        <v>67404.557211194231</v>
      </c>
      <c r="E161" s="15">
        <f>IF(PaymentSchedule[[#This Row],[PMT NO]]&lt;&gt;"",ScheduledPayment,"")</f>
        <v>395.12089881773204</v>
      </c>
      <c r="F16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61" s="15">
        <f>IF(PaymentSchedule[[#This Row],[PMT NO]]&lt;&gt;"",PaymentSchedule[[#This Row],[TOTAL PAYMENT]]-PaymentSchedule[[#This Row],[INTEREST]],"")</f>
        <v>254.69473796107741</v>
      </c>
      <c r="I161" s="15">
        <f>IF(PaymentSchedule[[#This Row],[PMT NO]]&lt;&gt;"",PaymentSchedule[[#This Row],[BEGINNING BALANCE]]*(InterestRate/PaymentsPerYear),"")</f>
        <v>140.42616085665463</v>
      </c>
      <c r="J16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67149.862473233152</v>
      </c>
      <c r="K161" s="15">
        <f>IF(PaymentSchedule[[#This Row],[PMT NO]]&lt;&gt;"",SUM(INDEX(PaymentSchedule[INTEREST],1,1):PaymentSchedule[[#This Row],[INTEREST]]),"")</f>
        <v>26417.997295892925</v>
      </c>
    </row>
    <row r="162" spans="2:11" x14ac:dyDescent="0.2">
      <c r="B162" s="11">
        <f>IF(LoanIsGood,IF(ROW()-ROW(PaymentSchedule[[#Headers],[PMT NO]])&gt;ScheduledNumberOfPayments,"",ROW()-ROW(PaymentSchedule[[#Headers],[PMT NO]])),"")</f>
        <v>151</v>
      </c>
      <c r="C162" s="13">
        <f>IF(PaymentSchedule[[#This Row],[PMT NO]]&lt;&gt;"",EOMONTH(LoanStartDate,ROW(PaymentSchedule[[#This Row],[PMT NO]])-ROW(PaymentSchedule[[#Headers],[PMT NO]])-2)+DAY(LoanStartDate),"")</f>
        <v>48792</v>
      </c>
      <c r="D162" s="15">
        <f>IF(PaymentSchedule[[#This Row],[PMT NO]]&lt;&gt;"",IF(ROW()-ROW(PaymentSchedule[[#Headers],[BEGINNING BALANCE]])=1,LoanAmount,INDEX(PaymentSchedule[ENDING BALANCE],ROW()-ROW(PaymentSchedule[[#Headers],[BEGINNING BALANCE]])-1)),"")</f>
        <v>67149.862473233152</v>
      </c>
      <c r="E162" s="15">
        <f>IF(PaymentSchedule[[#This Row],[PMT NO]]&lt;&gt;"",ScheduledPayment,"")</f>
        <v>395.12089881773204</v>
      </c>
      <c r="F16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62" s="15">
        <f>IF(PaymentSchedule[[#This Row],[PMT NO]]&lt;&gt;"",PaymentSchedule[[#This Row],[TOTAL PAYMENT]]-PaymentSchedule[[#This Row],[INTEREST]],"")</f>
        <v>255.22535199849631</v>
      </c>
      <c r="I162" s="15">
        <f>IF(PaymentSchedule[[#This Row],[PMT NO]]&lt;&gt;"",PaymentSchedule[[#This Row],[BEGINNING BALANCE]]*(InterestRate/PaymentsPerYear),"")</f>
        <v>139.89554681923573</v>
      </c>
      <c r="J16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66894.637121234657</v>
      </c>
      <c r="K162" s="15">
        <f>IF(PaymentSchedule[[#This Row],[PMT NO]]&lt;&gt;"",SUM(INDEX(PaymentSchedule[INTEREST],1,1):PaymentSchedule[[#This Row],[INTEREST]]),"")</f>
        <v>26557.892842712161</v>
      </c>
    </row>
    <row r="163" spans="2:11" x14ac:dyDescent="0.2">
      <c r="B163" s="11">
        <f>IF(LoanIsGood,IF(ROW()-ROW(PaymentSchedule[[#Headers],[PMT NO]])&gt;ScheduledNumberOfPayments,"",ROW()-ROW(PaymentSchedule[[#Headers],[PMT NO]])),"")</f>
        <v>152</v>
      </c>
      <c r="C163" s="13">
        <f>IF(PaymentSchedule[[#This Row],[PMT NO]]&lt;&gt;"",EOMONTH(LoanStartDate,ROW(PaymentSchedule[[#This Row],[PMT NO]])-ROW(PaymentSchedule[[#Headers],[PMT NO]])-2)+DAY(LoanStartDate),"")</f>
        <v>48823</v>
      </c>
      <c r="D163" s="15">
        <f>IF(PaymentSchedule[[#This Row],[PMT NO]]&lt;&gt;"",IF(ROW()-ROW(PaymentSchedule[[#Headers],[BEGINNING BALANCE]])=1,LoanAmount,INDEX(PaymentSchedule[ENDING BALANCE],ROW()-ROW(PaymentSchedule[[#Headers],[BEGINNING BALANCE]])-1)),"")</f>
        <v>66894.637121234657</v>
      </c>
      <c r="E163" s="15">
        <f>IF(PaymentSchedule[[#This Row],[PMT NO]]&lt;&gt;"",ScheduledPayment,"")</f>
        <v>395.12089881773204</v>
      </c>
      <c r="F16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63" s="15">
        <f>IF(PaymentSchedule[[#This Row],[PMT NO]]&lt;&gt;"",PaymentSchedule[[#This Row],[TOTAL PAYMENT]]-PaymentSchedule[[#This Row],[INTEREST]],"")</f>
        <v>255.7570714818265</v>
      </c>
      <c r="I163" s="15">
        <f>IF(PaymentSchedule[[#This Row],[PMT NO]]&lt;&gt;"",PaymentSchedule[[#This Row],[BEGINNING BALANCE]]*(InterestRate/PaymentsPerYear),"")</f>
        <v>139.36382733590554</v>
      </c>
      <c r="J16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66638.880049752828</v>
      </c>
      <c r="K163" s="15">
        <f>IF(PaymentSchedule[[#This Row],[PMT NO]]&lt;&gt;"",SUM(INDEX(PaymentSchedule[INTEREST],1,1):PaymentSchedule[[#This Row],[INTEREST]]),"")</f>
        <v>26697.256670048067</v>
      </c>
    </row>
    <row r="164" spans="2:11" x14ac:dyDescent="0.2">
      <c r="B164" s="11">
        <f>IF(LoanIsGood,IF(ROW()-ROW(PaymentSchedule[[#Headers],[PMT NO]])&gt;ScheduledNumberOfPayments,"",ROW()-ROW(PaymentSchedule[[#Headers],[PMT NO]])),"")</f>
        <v>153</v>
      </c>
      <c r="C164" s="13">
        <f>IF(PaymentSchedule[[#This Row],[PMT NO]]&lt;&gt;"",EOMONTH(LoanStartDate,ROW(PaymentSchedule[[#This Row],[PMT NO]])-ROW(PaymentSchedule[[#Headers],[PMT NO]])-2)+DAY(LoanStartDate),"")</f>
        <v>48853</v>
      </c>
      <c r="D164" s="15">
        <f>IF(PaymentSchedule[[#This Row],[PMT NO]]&lt;&gt;"",IF(ROW()-ROW(PaymentSchedule[[#Headers],[BEGINNING BALANCE]])=1,LoanAmount,INDEX(PaymentSchedule[ENDING BALANCE],ROW()-ROW(PaymentSchedule[[#Headers],[BEGINNING BALANCE]])-1)),"")</f>
        <v>66638.880049752828</v>
      </c>
      <c r="E164" s="15">
        <f>IF(PaymentSchedule[[#This Row],[PMT NO]]&lt;&gt;"",ScheduledPayment,"")</f>
        <v>395.12089881773204</v>
      </c>
      <c r="F16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64" s="15">
        <f>IF(PaymentSchedule[[#This Row],[PMT NO]]&lt;&gt;"",PaymentSchedule[[#This Row],[TOTAL PAYMENT]]-PaymentSchedule[[#This Row],[INTEREST]],"")</f>
        <v>256.28989871408032</v>
      </c>
      <c r="I164" s="15">
        <f>IF(PaymentSchedule[[#This Row],[PMT NO]]&lt;&gt;"",PaymentSchedule[[#This Row],[BEGINNING BALANCE]]*(InterestRate/PaymentsPerYear),"")</f>
        <v>138.83100010365172</v>
      </c>
      <c r="J16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66382.590151038748</v>
      </c>
      <c r="K164" s="15">
        <f>IF(PaymentSchedule[[#This Row],[PMT NO]]&lt;&gt;"",SUM(INDEX(PaymentSchedule[INTEREST],1,1):PaymentSchedule[[#This Row],[INTEREST]]),"")</f>
        <v>26836.087670151719</v>
      </c>
    </row>
    <row r="165" spans="2:11" x14ac:dyDescent="0.2">
      <c r="B165" s="11">
        <f>IF(LoanIsGood,IF(ROW()-ROW(PaymentSchedule[[#Headers],[PMT NO]])&gt;ScheduledNumberOfPayments,"",ROW()-ROW(PaymentSchedule[[#Headers],[PMT NO]])),"")</f>
        <v>154</v>
      </c>
      <c r="C165" s="13">
        <f>IF(PaymentSchedule[[#This Row],[PMT NO]]&lt;&gt;"",EOMONTH(LoanStartDate,ROW(PaymentSchedule[[#This Row],[PMT NO]])-ROW(PaymentSchedule[[#Headers],[PMT NO]])-2)+DAY(LoanStartDate),"")</f>
        <v>48884</v>
      </c>
      <c r="D165" s="15">
        <f>IF(PaymentSchedule[[#This Row],[PMT NO]]&lt;&gt;"",IF(ROW()-ROW(PaymentSchedule[[#Headers],[BEGINNING BALANCE]])=1,LoanAmount,INDEX(PaymentSchedule[ENDING BALANCE],ROW()-ROW(PaymentSchedule[[#Headers],[BEGINNING BALANCE]])-1)),"")</f>
        <v>66382.590151038748</v>
      </c>
      <c r="E165" s="15">
        <f>IF(PaymentSchedule[[#This Row],[PMT NO]]&lt;&gt;"",ScheduledPayment,"")</f>
        <v>395.12089881773204</v>
      </c>
      <c r="F16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65" s="15">
        <f>IF(PaymentSchedule[[#This Row],[PMT NO]]&lt;&gt;"",PaymentSchedule[[#This Row],[TOTAL PAYMENT]]-PaymentSchedule[[#This Row],[INTEREST]],"")</f>
        <v>256.82383600306798</v>
      </c>
      <c r="I165" s="15">
        <f>IF(PaymentSchedule[[#This Row],[PMT NO]]&lt;&gt;"",PaymentSchedule[[#This Row],[BEGINNING BALANCE]]*(InterestRate/PaymentsPerYear),"")</f>
        <v>138.29706281466406</v>
      </c>
      <c r="J16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66125.766315035682</v>
      </c>
      <c r="K165" s="15">
        <f>IF(PaymentSchedule[[#This Row],[PMT NO]]&lt;&gt;"",SUM(INDEX(PaymentSchedule[INTEREST],1,1):PaymentSchedule[[#This Row],[INTEREST]]),"")</f>
        <v>26974.384732966384</v>
      </c>
    </row>
    <row r="166" spans="2:11" x14ac:dyDescent="0.2">
      <c r="B166" s="11">
        <f>IF(LoanIsGood,IF(ROW()-ROW(PaymentSchedule[[#Headers],[PMT NO]])&gt;ScheduledNumberOfPayments,"",ROW()-ROW(PaymentSchedule[[#Headers],[PMT NO]])),"")</f>
        <v>155</v>
      </c>
      <c r="C166" s="13">
        <f>IF(PaymentSchedule[[#This Row],[PMT NO]]&lt;&gt;"",EOMONTH(LoanStartDate,ROW(PaymentSchedule[[#This Row],[PMT NO]])-ROW(PaymentSchedule[[#Headers],[PMT NO]])-2)+DAY(LoanStartDate),"")</f>
        <v>48914</v>
      </c>
      <c r="D166" s="15">
        <f>IF(PaymentSchedule[[#This Row],[PMT NO]]&lt;&gt;"",IF(ROW()-ROW(PaymentSchedule[[#Headers],[BEGINNING BALANCE]])=1,LoanAmount,INDEX(PaymentSchedule[ENDING BALANCE],ROW()-ROW(PaymentSchedule[[#Headers],[BEGINNING BALANCE]])-1)),"")</f>
        <v>66125.766315035682</v>
      </c>
      <c r="E166" s="15">
        <f>IF(PaymentSchedule[[#This Row],[PMT NO]]&lt;&gt;"",ScheduledPayment,"")</f>
        <v>395.12089881773204</v>
      </c>
      <c r="F16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66" s="15">
        <f>IF(PaymentSchedule[[#This Row],[PMT NO]]&lt;&gt;"",PaymentSchedule[[#This Row],[TOTAL PAYMENT]]-PaymentSchedule[[#This Row],[INTEREST]],"")</f>
        <v>257.35888566140773</v>
      </c>
      <c r="I166" s="15">
        <f>IF(PaymentSchedule[[#This Row],[PMT NO]]&lt;&gt;"",PaymentSchedule[[#This Row],[BEGINNING BALANCE]]*(InterestRate/PaymentsPerYear),"")</f>
        <v>137.76201315632434</v>
      </c>
      <c r="J16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65868.407429374274</v>
      </c>
      <c r="K166" s="15">
        <f>IF(PaymentSchedule[[#This Row],[PMT NO]]&lt;&gt;"",SUM(INDEX(PaymentSchedule[INTEREST],1,1):PaymentSchedule[[#This Row],[INTEREST]]),"")</f>
        <v>27112.146746122708</v>
      </c>
    </row>
    <row r="167" spans="2:11" x14ac:dyDescent="0.2">
      <c r="B167" s="11">
        <f>IF(LoanIsGood,IF(ROW()-ROW(PaymentSchedule[[#Headers],[PMT NO]])&gt;ScheduledNumberOfPayments,"",ROW()-ROW(PaymentSchedule[[#Headers],[PMT NO]])),"")</f>
        <v>156</v>
      </c>
      <c r="C167" s="13">
        <f>IF(PaymentSchedule[[#This Row],[PMT NO]]&lt;&gt;"",EOMONTH(LoanStartDate,ROW(PaymentSchedule[[#This Row],[PMT NO]])-ROW(PaymentSchedule[[#Headers],[PMT NO]])-2)+DAY(LoanStartDate),"")</f>
        <v>48945</v>
      </c>
      <c r="D167" s="15">
        <f>IF(PaymentSchedule[[#This Row],[PMT NO]]&lt;&gt;"",IF(ROW()-ROW(PaymentSchedule[[#Headers],[BEGINNING BALANCE]])=1,LoanAmount,INDEX(PaymentSchedule[ENDING BALANCE],ROW()-ROW(PaymentSchedule[[#Headers],[BEGINNING BALANCE]])-1)),"")</f>
        <v>65868.407429374274</v>
      </c>
      <c r="E167" s="15">
        <f>IF(PaymentSchedule[[#This Row],[PMT NO]]&lt;&gt;"",ScheduledPayment,"")</f>
        <v>395.12089881773204</v>
      </c>
      <c r="F16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67" s="15">
        <f>IF(PaymentSchedule[[#This Row],[PMT NO]]&lt;&gt;"",PaymentSchedule[[#This Row],[TOTAL PAYMENT]]-PaymentSchedule[[#This Row],[INTEREST]],"")</f>
        <v>257.8950500065356</v>
      </c>
      <c r="I167" s="15">
        <f>IF(PaymentSchedule[[#This Row],[PMT NO]]&lt;&gt;"",PaymentSchedule[[#This Row],[BEGINNING BALANCE]]*(InterestRate/PaymentsPerYear),"")</f>
        <v>137.22584881119641</v>
      </c>
      <c r="J16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65610.512379367734</v>
      </c>
      <c r="K167" s="15">
        <f>IF(PaymentSchedule[[#This Row],[PMT NO]]&lt;&gt;"",SUM(INDEX(PaymentSchedule[INTEREST],1,1):PaymentSchedule[[#This Row],[INTEREST]]),"")</f>
        <v>27249.372594933902</v>
      </c>
    </row>
    <row r="168" spans="2:11" x14ac:dyDescent="0.2">
      <c r="B168" s="11">
        <f>IF(LoanIsGood,IF(ROW()-ROW(PaymentSchedule[[#Headers],[PMT NO]])&gt;ScheduledNumberOfPayments,"",ROW()-ROW(PaymentSchedule[[#Headers],[PMT NO]])),"")</f>
        <v>157</v>
      </c>
      <c r="C168" s="13">
        <f>IF(PaymentSchedule[[#This Row],[PMT NO]]&lt;&gt;"",EOMONTH(LoanStartDate,ROW(PaymentSchedule[[#This Row],[PMT NO]])-ROW(PaymentSchedule[[#Headers],[PMT NO]])-2)+DAY(LoanStartDate),"")</f>
        <v>48976</v>
      </c>
      <c r="D168" s="15">
        <f>IF(PaymentSchedule[[#This Row],[PMT NO]]&lt;&gt;"",IF(ROW()-ROW(PaymentSchedule[[#Headers],[BEGINNING BALANCE]])=1,LoanAmount,INDEX(PaymentSchedule[ENDING BALANCE],ROW()-ROW(PaymentSchedule[[#Headers],[BEGINNING BALANCE]])-1)),"")</f>
        <v>65610.512379367734</v>
      </c>
      <c r="E168" s="15">
        <f>IF(PaymentSchedule[[#This Row],[PMT NO]]&lt;&gt;"",ScheduledPayment,"")</f>
        <v>395.12089881773204</v>
      </c>
      <c r="F16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68" s="15">
        <f>IF(PaymentSchedule[[#This Row],[PMT NO]]&lt;&gt;"",PaymentSchedule[[#This Row],[TOTAL PAYMENT]]-PaymentSchedule[[#This Row],[INTEREST]],"")</f>
        <v>258.43233136071592</v>
      </c>
      <c r="I168" s="15">
        <f>IF(PaymentSchedule[[#This Row],[PMT NO]]&lt;&gt;"",PaymentSchedule[[#This Row],[BEGINNING BALANCE]]*(InterestRate/PaymentsPerYear),"")</f>
        <v>136.68856745701612</v>
      </c>
      <c r="J16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65352.080048007017</v>
      </c>
      <c r="K168" s="15">
        <f>IF(PaymentSchedule[[#This Row],[PMT NO]]&lt;&gt;"",SUM(INDEX(PaymentSchedule[INTEREST],1,1):PaymentSchedule[[#This Row],[INTEREST]]),"")</f>
        <v>27386.061162390917</v>
      </c>
    </row>
    <row r="169" spans="2:11" x14ac:dyDescent="0.2">
      <c r="B169" s="11">
        <f>IF(LoanIsGood,IF(ROW()-ROW(PaymentSchedule[[#Headers],[PMT NO]])&gt;ScheduledNumberOfPayments,"",ROW()-ROW(PaymentSchedule[[#Headers],[PMT NO]])),"")</f>
        <v>158</v>
      </c>
      <c r="C169" s="13">
        <f>IF(PaymentSchedule[[#This Row],[PMT NO]]&lt;&gt;"",EOMONTH(LoanStartDate,ROW(PaymentSchedule[[#This Row],[PMT NO]])-ROW(PaymentSchedule[[#Headers],[PMT NO]])-2)+DAY(LoanStartDate),"")</f>
        <v>49004</v>
      </c>
      <c r="D169" s="15">
        <f>IF(PaymentSchedule[[#This Row],[PMT NO]]&lt;&gt;"",IF(ROW()-ROW(PaymentSchedule[[#Headers],[BEGINNING BALANCE]])=1,LoanAmount,INDEX(PaymentSchedule[ENDING BALANCE],ROW()-ROW(PaymentSchedule[[#Headers],[BEGINNING BALANCE]])-1)),"")</f>
        <v>65352.080048007017</v>
      </c>
      <c r="E169" s="15">
        <f>IF(PaymentSchedule[[#This Row],[PMT NO]]&lt;&gt;"",ScheduledPayment,"")</f>
        <v>395.12089881773204</v>
      </c>
      <c r="F16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69" s="15">
        <f>IF(PaymentSchedule[[#This Row],[PMT NO]]&lt;&gt;"",PaymentSchedule[[#This Row],[TOTAL PAYMENT]]-PaymentSchedule[[#This Row],[INTEREST]],"")</f>
        <v>258.97073205105073</v>
      </c>
      <c r="I169" s="15">
        <f>IF(PaymentSchedule[[#This Row],[PMT NO]]&lt;&gt;"",PaymentSchedule[[#This Row],[BEGINNING BALANCE]]*(InterestRate/PaymentsPerYear),"")</f>
        <v>136.15016676668128</v>
      </c>
      <c r="J16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65093.109315955968</v>
      </c>
      <c r="K169" s="15">
        <f>IF(PaymentSchedule[[#This Row],[PMT NO]]&lt;&gt;"",SUM(INDEX(PaymentSchedule[INTEREST],1,1):PaymentSchedule[[#This Row],[INTEREST]]),"")</f>
        <v>27522.211329157599</v>
      </c>
    </row>
    <row r="170" spans="2:11" x14ac:dyDescent="0.2">
      <c r="B170" s="11">
        <f>IF(LoanIsGood,IF(ROW()-ROW(PaymentSchedule[[#Headers],[PMT NO]])&gt;ScheduledNumberOfPayments,"",ROW()-ROW(PaymentSchedule[[#Headers],[PMT NO]])),"")</f>
        <v>159</v>
      </c>
      <c r="C170" s="13">
        <f>IF(PaymentSchedule[[#This Row],[PMT NO]]&lt;&gt;"",EOMONTH(LoanStartDate,ROW(PaymentSchedule[[#This Row],[PMT NO]])-ROW(PaymentSchedule[[#Headers],[PMT NO]])-2)+DAY(LoanStartDate),"")</f>
        <v>49035</v>
      </c>
      <c r="D170" s="15">
        <f>IF(PaymentSchedule[[#This Row],[PMT NO]]&lt;&gt;"",IF(ROW()-ROW(PaymentSchedule[[#Headers],[BEGINNING BALANCE]])=1,LoanAmount,INDEX(PaymentSchedule[ENDING BALANCE],ROW()-ROW(PaymentSchedule[[#Headers],[BEGINNING BALANCE]])-1)),"")</f>
        <v>65093.109315955968</v>
      </c>
      <c r="E170" s="15">
        <f>IF(PaymentSchedule[[#This Row],[PMT NO]]&lt;&gt;"",ScheduledPayment,"")</f>
        <v>395.12089881773204</v>
      </c>
      <c r="F17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70" s="15">
        <f>IF(PaymentSchedule[[#This Row],[PMT NO]]&lt;&gt;"",PaymentSchedule[[#This Row],[TOTAL PAYMENT]]-PaymentSchedule[[#This Row],[INTEREST]],"")</f>
        <v>259.51025440949047</v>
      </c>
      <c r="I170" s="15">
        <f>IF(PaymentSchedule[[#This Row],[PMT NO]]&lt;&gt;"",PaymentSchedule[[#This Row],[BEGINNING BALANCE]]*(InterestRate/PaymentsPerYear),"")</f>
        <v>135.6106444082416</v>
      </c>
      <c r="J17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64833.599061546476</v>
      </c>
      <c r="K170" s="15">
        <f>IF(PaymentSchedule[[#This Row],[PMT NO]]&lt;&gt;"",SUM(INDEX(PaymentSchedule[INTEREST],1,1):PaymentSchedule[[#This Row],[INTEREST]]),"")</f>
        <v>27657.821973565842</v>
      </c>
    </row>
    <row r="171" spans="2:11" x14ac:dyDescent="0.2">
      <c r="B171" s="11">
        <f>IF(LoanIsGood,IF(ROW()-ROW(PaymentSchedule[[#Headers],[PMT NO]])&gt;ScheduledNumberOfPayments,"",ROW()-ROW(PaymentSchedule[[#Headers],[PMT NO]])),"")</f>
        <v>160</v>
      </c>
      <c r="C171" s="13">
        <f>IF(PaymentSchedule[[#This Row],[PMT NO]]&lt;&gt;"",EOMONTH(LoanStartDate,ROW(PaymentSchedule[[#This Row],[PMT NO]])-ROW(PaymentSchedule[[#Headers],[PMT NO]])-2)+DAY(LoanStartDate),"")</f>
        <v>49065</v>
      </c>
      <c r="D171" s="15">
        <f>IF(PaymentSchedule[[#This Row],[PMT NO]]&lt;&gt;"",IF(ROW()-ROW(PaymentSchedule[[#Headers],[BEGINNING BALANCE]])=1,LoanAmount,INDEX(PaymentSchedule[ENDING BALANCE],ROW()-ROW(PaymentSchedule[[#Headers],[BEGINNING BALANCE]])-1)),"")</f>
        <v>64833.599061546476</v>
      </c>
      <c r="E171" s="15">
        <f>IF(PaymentSchedule[[#This Row],[PMT NO]]&lt;&gt;"",ScheduledPayment,"")</f>
        <v>395.12089881773204</v>
      </c>
      <c r="F17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71" s="15">
        <f>IF(PaymentSchedule[[#This Row],[PMT NO]]&lt;&gt;"",PaymentSchedule[[#This Row],[TOTAL PAYMENT]]-PaymentSchedule[[#This Row],[INTEREST]],"")</f>
        <v>260.05090077284353</v>
      </c>
      <c r="I171" s="15">
        <f>IF(PaymentSchedule[[#This Row],[PMT NO]]&lt;&gt;"",PaymentSchedule[[#This Row],[BEGINNING BALANCE]]*(InterestRate/PaymentsPerYear),"")</f>
        <v>135.06999804488848</v>
      </c>
      <c r="J17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64573.548160773629</v>
      </c>
      <c r="K171" s="15">
        <f>IF(PaymentSchedule[[#This Row],[PMT NO]]&lt;&gt;"",SUM(INDEX(PaymentSchedule[INTEREST],1,1):PaymentSchedule[[#This Row],[INTEREST]]),"")</f>
        <v>27792.89197161073</v>
      </c>
    </row>
    <row r="172" spans="2:11" x14ac:dyDescent="0.2">
      <c r="B172" s="11">
        <f>IF(LoanIsGood,IF(ROW()-ROW(PaymentSchedule[[#Headers],[PMT NO]])&gt;ScheduledNumberOfPayments,"",ROW()-ROW(PaymentSchedule[[#Headers],[PMT NO]])),"")</f>
        <v>161</v>
      </c>
      <c r="C172" s="13">
        <f>IF(PaymentSchedule[[#This Row],[PMT NO]]&lt;&gt;"",EOMONTH(LoanStartDate,ROW(PaymentSchedule[[#This Row],[PMT NO]])-ROW(PaymentSchedule[[#Headers],[PMT NO]])-2)+DAY(LoanStartDate),"")</f>
        <v>49096</v>
      </c>
      <c r="D172" s="15">
        <f>IF(PaymentSchedule[[#This Row],[PMT NO]]&lt;&gt;"",IF(ROW()-ROW(PaymentSchedule[[#Headers],[BEGINNING BALANCE]])=1,LoanAmount,INDEX(PaymentSchedule[ENDING BALANCE],ROW()-ROW(PaymentSchedule[[#Headers],[BEGINNING BALANCE]])-1)),"")</f>
        <v>64573.548160773629</v>
      </c>
      <c r="E172" s="15">
        <f>IF(PaymentSchedule[[#This Row],[PMT NO]]&lt;&gt;"",ScheduledPayment,"")</f>
        <v>395.12089881773204</v>
      </c>
      <c r="F17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72" s="15">
        <f>IF(PaymentSchedule[[#This Row],[PMT NO]]&lt;&gt;"",PaymentSchedule[[#This Row],[TOTAL PAYMENT]]-PaymentSchedule[[#This Row],[INTEREST]],"")</f>
        <v>260.59267348278695</v>
      </c>
      <c r="I172" s="15">
        <f>IF(PaymentSchedule[[#This Row],[PMT NO]]&lt;&gt;"",PaymentSchedule[[#This Row],[BEGINNING BALANCE]]*(InterestRate/PaymentsPerYear),"")</f>
        <v>134.52822533494506</v>
      </c>
      <c r="J17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64312.955487290841</v>
      </c>
      <c r="K172" s="15">
        <f>IF(PaymentSchedule[[#This Row],[PMT NO]]&lt;&gt;"",SUM(INDEX(PaymentSchedule[INTEREST],1,1):PaymentSchedule[[#This Row],[INTEREST]]),"")</f>
        <v>27927.420196945674</v>
      </c>
    </row>
    <row r="173" spans="2:11" x14ac:dyDescent="0.2">
      <c r="B173" s="11">
        <f>IF(LoanIsGood,IF(ROW()-ROW(PaymentSchedule[[#Headers],[PMT NO]])&gt;ScheduledNumberOfPayments,"",ROW()-ROW(PaymentSchedule[[#Headers],[PMT NO]])),"")</f>
        <v>162</v>
      </c>
      <c r="C173" s="13">
        <f>IF(PaymentSchedule[[#This Row],[PMT NO]]&lt;&gt;"",EOMONTH(LoanStartDate,ROW(PaymentSchedule[[#This Row],[PMT NO]])-ROW(PaymentSchedule[[#Headers],[PMT NO]])-2)+DAY(LoanStartDate),"")</f>
        <v>49126</v>
      </c>
      <c r="D173" s="15">
        <f>IF(PaymentSchedule[[#This Row],[PMT NO]]&lt;&gt;"",IF(ROW()-ROW(PaymentSchedule[[#Headers],[BEGINNING BALANCE]])=1,LoanAmount,INDEX(PaymentSchedule[ENDING BALANCE],ROW()-ROW(PaymentSchedule[[#Headers],[BEGINNING BALANCE]])-1)),"")</f>
        <v>64312.955487290841</v>
      </c>
      <c r="E173" s="15">
        <f>IF(PaymentSchedule[[#This Row],[PMT NO]]&lt;&gt;"",ScheduledPayment,"")</f>
        <v>395.12089881773204</v>
      </c>
      <c r="F17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73" s="15">
        <f>IF(PaymentSchedule[[#This Row],[PMT NO]]&lt;&gt;"",PaymentSchedule[[#This Row],[TOTAL PAYMENT]]-PaymentSchedule[[#This Row],[INTEREST]],"")</f>
        <v>261.13557488587611</v>
      </c>
      <c r="I173" s="15">
        <f>IF(PaymentSchedule[[#This Row],[PMT NO]]&lt;&gt;"",PaymentSchedule[[#This Row],[BEGINNING BALANCE]]*(InterestRate/PaymentsPerYear),"")</f>
        <v>133.98532393185593</v>
      </c>
      <c r="J17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64051.819912404964</v>
      </c>
      <c r="K173" s="15">
        <f>IF(PaymentSchedule[[#This Row],[PMT NO]]&lt;&gt;"",SUM(INDEX(PaymentSchedule[INTEREST],1,1):PaymentSchedule[[#This Row],[INTEREST]]),"")</f>
        <v>28061.405520877528</v>
      </c>
    </row>
    <row r="174" spans="2:11" x14ac:dyDescent="0.2">
      <c r="B174" s="11">
        <f>IF(LoanIsGood,IF(ROW()-ROW(PaymentSchedule[[#Headers],[PMT NO]])&gt;ScheduledNumberOfPayments,"",ROW()-ROW(PaymentSchedule[[#Headers],[PMT NO]])),"")</f>
        <v>163</v>
      </c>
      <c r="C174" s="13">
        <f>IF(PaymentSchedule[[#This Row],[PMT NO]]&lt;&gt;"",EOMONTH(LoanStartDate,ROW(PaymentSchedule[[#This Row],[PMT NO]])-ROW(PaymentSchedule[[#Headers],[PMT NO]])-2)+DAY(LoanStartDate),"")</f>
        <v>49157</v>
      </c>
      <c r="D174" s="15">
        <f>IF(PaymentSchedule[[#This Row],[PMT NO]]&lt;&gt;"",IF(ROW()-ROW(PaymentSchedule[[#Headers],[BEGINNING BALANCE]])=1,LoanAmount,INDEX(PaymentSchedule[ENDING BALANCE],ROW()-ROW(PaymentSchedule[[#Headers],[BEGINNING BALANCE]])-1)),"")</f>
        <v>64051.819912404964</v>
      </c>
      <c r="E174" s="15">
        <f>IF(PaymentSchedule[[#This Row],[PMT NO]]&lt;&gt;"",ScheduledPayment,"")</f>
        <v>395.12089881773204</v>
      </c>
      <c r="F17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74" s="15">
        <f>IF(PaymentSchedule[[#This Row],[PMT NO]]&lt;&gt;"",PaymentSchedule[[#This Row],[TOTAL PAYMENT]]-PaymentSchedule[[#This Row],[INTEREST]],"")</f>
        <v>261.67960733355505</v>
      </c>
      <c r="I174" s="15">
        <f>IF(PaymentSchedule[[#This Row],[PMT NO]]&lt;&gt;"",PaymentSchedule[[#This Row],[BEGINNING BALANCE]]*(InterestRate/PaymentsPerYear),"")</f>
        <v>133.44129148417701</v>
      </c>
      <c r="J17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63790.140305071407</v>
      </c>
      <c r="K174" s="15">
        <f>IF(PaymentSchedule[[#This Row],[PMT NO]]&lt;&gt;"",SUM(INDEX(PaymentSchedule[INTEREST],1,1):PaymentSchedule[[#This Row],[INTEREST]]),"")</f>
        <v>28194.846812361706</v>
      </c>
    </row>
    <row r="175" spans="2:11" x14ac:dyDescent="0.2">
      <c r="B175" s="11">
        <f>IF(LoanIsGood,IF(ROW()-ROW(PaymentSchedule[[#Headers],[PMT NO]])&gt;ScheduledNumberOfPayments,"",ROW()-ROW(PaymentSchedule[[#Headers],[PMT NO]])),"")</f>
        <v>164</v>
      </c>
      <c r="C175" s="13">
        <f>IF(PaymentSchedule[[#This Row],[PMT NO]]&lt;&gt;"",EOMONTH(LoanStartDate,ROW(PaymentSchedule[[#This Row],[PMT NO]])-ROW(PaymentSchedule[[#Headers],[PMT NO]])-2)+DAY(LoanStartDate),"")</f>
        <v>49188</v>
      </c>
      <c r="D175" s="15">
        <f>IF(PaymentSchedule[[#This Row],[PMT NO]]&lt;&gt;"",IF(ROW()-ROW(PaymentSchedule[[#Headers],[BEGINNING BALANCE]])=1,LoanAmount,INDEX(PaymentSchedule[ENDING BALANCE],ROW()-ROW(PaymentSchedule[[#Headers],[BEGINNING BALANCE]])-1)),"")</f>
        <v>63790.140305071407</v>
      </c>
      <c r="E175" s="15">
        <f>IF(PaymentSchedule[[#This Row],[PMT NO]]&lt;&gt;"",ScheduledPayment,"")</f>
        <v>395.12089881773204</v>
      </c>
      <c r="F17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75" s="15">
        <f>IF(PaymentSchedule[[#This Row],[PMT NO]]&lt;&gt;"",PaymentSchedule[[#This Row],[TOTAL PAYMENT]]-PaymentSchedule[[#This Row],[INTEREST]],"")</f>
        <v>262.22477318216659</v>
      </c>
      <c r="I175" s="15">
        <f>IF(PaymentSchedule[[#This Row],[PMT NO]]&lt;&gt;"",PaymentSchedule[[#This Row],[BEGINNING BALANCE]]*(InterestRate/PaymentsPerYear),"")</f>
        <v>132.89612563556543</v>
      </c>
      <c r="J17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63527.915531889237</v>
      </c>
      <c r="K175" s="15">
        <f>IF(PaymentSchedule[[#This Row],[PMT NO]]&lt;&gt;"",SUM(INDEX(PaymentSchedule[INTEREST],1,1):PaymentSchedule[[#This Row],[INTEREST]]),"")</f>
        <v>28327.742937997271</v>
      </c>
    </row>
    <row r="176" spans="2:11" x14ac:dyDescent="0.2">
      <c r="B176" s="11">
        <f>IF(LoanIsGood,IF(ROW()-ROW(PaymentSchedule[[#Headers],[PMT NO]])&gt;ScheduledNumberOfPayments,"",ROW()-ROW(PaymentSchedule[[#Headers],[PMT NO]])),"")</f>
        <v>165</v>
      </c>
      <c r="C176" s="13">
        <f>IF(PaymentSchedule[[#This Row],[PMT NO]]&lt;&gt;"",EOMONTH(LoanStartDate,ROW(PaymentSchedule[[#This Row],[PMT NO]])-ROW(PaymentSchedule[[#Headers],[PMT NO]])-2)+DAY(LoanStartDate),"")</f>
        <v>49218</v>
      </c>
      <c r="D176" s="15">
        <f>IF(PaymentSchedule[[#This Row],[PMT NO]]&lt;&gt;"",IF(ROW()-ROW(PaymentSchedule[[#Headers],[BEGINNING BALANCE]])=1,LoanAmount,INDEX(PaymentSchedule[ENDING BALANCE],ROW()-ROW(PaymentSchedule[[#Headers],[BEGINNING BALANCE]])-1)),"")</f>
        <v>63527.915531889237</v>
      </c>
      <c r="E176" s="15">
        <f>IF(PaymentSchedule[[#This Row],[PMT NO]]&lt;&gt;"",ScheduledPayment,"")</f>
        <v>395.12089881773204</v>
      </c>
      <c r="F17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76" s="15">
        <f>IF(PaymentSchedule[[#This Row],[PMT NO]]&lt;&gt;"",PaymentSchedule[[#This Row],[TOTAL PAYMENT]]-PaymentSchedule[[#This Row],[INTEREST]],"")</f>
        <v>262.77107479296279</v>
      </c>
      <c r="I176" s="15">
        <f>IF(PaymentSchedule[[#This Row],[PMT NO]]&lt;&gt;"",PaymentSchedule[[#This Row],[BEGINNING BALANCE]]*(InterestRate/PaymentsPerYear),"")</f>
        <v>132.34982402476925</v>
      </c>
      <c r="J17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63265.144457096278</v>
      </c>
      <c r="K176" s="15">
        <f>IF(PaymentSchedule[[#This Row],[PMT NO]]&lt;&gt;"",SUM(INDEX(PaymentSchedule[INTEREST],1,1):PaymentSchedule[[#This Row],[INTEREST]]),"")</f>
        <v>28460.092762022039</v>
      </c>
    </row>
    <row r="177" spans="2:11" x14ac:dyDescent="0.2">
      <c r="B177" s="11">
        <f>IF(LoanIsGood,IF(ROW()-ROW(PaymentSchedule[[#Headers],[PMT NO]])&gt;ScheduledNumberOfPayments,"",ROW()-ROW(PaymentSchedule[[#Headers],[PMT NO]])),"")</f>
        <v>166</v>
      </c>
      <c r="C177" s="13">
        <f>IF(PaymentSchedule[[#This Row],[PMT NO]]&lt;&gt;"",EOMONTH(LoanStartDate,ROW(PaymentSchedule[[#This Row],[PMT NO]])-ROW(PaymentSchedule[[#Headers],[PMT NO]])-2)+DAY(LoanStartDate),"")</f>
        <v>49249</v>
      </c>
      <c r="D177" s="15">
        <f>IF(PaymentSchedule[[#This Row],[PMT NO]]&lt;&gt;"",IF(ROW()-ROW(PaymentSchedule[[#Headers],[BEGINNING BALANCE]])=1,LoanAmount,INDEX(PaymentSchedule[ENDING BALANCE],ROW()-ROW(PaymentSchedule[[#Headers],[BEGINNING BALANCE]])-1)),"")</f>
        <v>63265.144457096278</v>
      </c>
      <c r="E177" s="15">
        <f>IF(PaymentSchedule[[#This Row],[PMT NO]]&lt;&gt;"",ScheduledPayment,"")</f>
        <v>395.12089881773204</v>
      </c>
      <c r="F17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77" s="15">
        <f>IF(PaymentSchedule[[#This Row],[PMT NO]]&lt;&gt;"",PaymentSchedule[[#This Row],[TOTAL PAYMENT]]-PaymentSchedule[[#This Row],[INTEREST]],"")</f>
        <v>263.31851453211482</v>
      </c>
      <c r="I177" s="15">
        <f>IF(PaymentSchedule[[#This Row],[PMT NO]]&lt;&gt;"",PaymentSchedule[[#This Row],[BEGINNING BALANCE]]*(InterestRate/PaymentsPerYear),"")</f>
        <v>131.80238428561725</v>
      </c>
      <c r="J17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63001.825942564166</v>
      </c>
      <c r="K177" s="15">
        <f>IF(PaymentSchedule[[#This Row],[PMT NO]]&lt;&gt;"",SUM(INDEX(PaymentSchedule[INTEREST],1,1):PaymentSchedule[[#This Row],[INTEREST]]),"")</f>
        <v>28591.895146307656</v>
      </c>
    </row>
    <row r="178" spans="2:11" x14ac:dyDescent="0.2">
      <c r="B178" s="11">
        <f>IF(LoanIsGood,IF(ROW()-ROW(PaymentSchedule[[#Headers],[PMT NO]])&gt;ScheduledNumberOfPayments,"",ROW()-ROW(PaymentSchedule[[#Headers],[PMT NO]])),"")</f>
        <v>167</v>
      </c>
      <c r="C178" s="13">
        <f>IF(PaymentSchedule[[#This Row],[PMT NO]]&lt;&gt;"",EOMONTH(LoanStartDate,ROW(PaymentSchedule[[#This Row],[PMT NO]])-ROW(PaymentSchedule[[#Headers],[PMT NO]])-2)+DAY(LoanStartDate),"")</f>
        <v>49279</v>
      </c>
      <c r="D178" s="15">
        <f>IF(PaymentSchedule[[#This Row],[PMT NO]]&lt;&gt;"",IF(ROW()-ROW(PaymentSchedule[[#Headers],[BEGINNING BALANCE]])=1,LoanAmount,INDEX(PaymentSchedule[ENDING BALANCE],ROW()-ROW(PaymentSchedule[[#Headers],[BEGINNING BALANCE]])-1)),"")</f>
        <v>63001.825942564166</v>
      </c>
      <c r="E178" s="15">
        <f>IF(PaymentSchedule[[#This Row],[PMT NO]]&lt;&gt;"",ScheduledPayment,"")</f>
        <v>395.12089881773204</v>
      </c>
      <c r="F17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78" s="15">
        <f>IF(PaymentSchedule[[#This Row],[PMT NO]]&lt;&gt;"",PaymentSchedule[[#This Row],[TOTAL PAYMENT]]-PaymentSchedule[[#This Row],[INTEREST]],"")</f>
        <v>263.86709477072338</v>
      </c>
      <c r="I178" s="15">
        <f>IF(PaymentSchedule[[#This Row],[PMT NO]]&lt;&gt;"",PaymentSchedule[[#This Row],[BEGINNING BALANCE]]*(InterestRate/PaymentsPerYear),"")</f>
        <v>131.25380404700869</v>
      </c>
      <c r="J17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62737.958847793445</v>
      </c>
      <c r="K178" s="15">
        <f>IF(PaymentSchedule[[#This Row],[PMT NO]]&lt;&gt;"",SUM(INDEX(PaymentSchedule[INTEREST],1,1):PaymentSchedule[[#This Row],[INTEREST]]),"")</f>
        <v>28723.148950354665</v>
      </c>
    </row>
    <row r="179" spans="2:11" x14ac:dyDescent="0.2">
      <c r="B179" s="11">
        <f>IF(LoanIsGood,IF(ROW()-ROW(PaymentSchedule[[#Headers],[PMT NO]])&gt;ScheduledNumberOfPayments,"",ROW()-ROW(PaymentSchedule[[#Headers],[PMT NO]])),"")</f>
        <v>168</v>
      </c>
      <c r="C179" s="13">
        <f>IF(PaymentSchedule[[#This Row],[PMT NO]]&lt;&gt;"",EOMONTH(LoanStartDate,ROW(PaymentSchedule[[#This Row],[PMT NO]])-ROW(PaymentSchedule[[#Headers],[PMT NO]])-2)+DAY(LoanStartDate),"")</f>
        <v>49310</v>
      </c>
      <c r="D179" s="15">
        <f>IF(PaymentSchedule[[#This Row],[PMT NO]]&lt;&gt;"",IF(ROW()-ROW(PaymentSchedule[[#Headers],[BEGINNING BALANCE]])=1,LoanAmount,INDEX(PaymentSchedule[ENDING BALANCE],ROW()-ROW(PaymentSchedule[[#Headers],[BEGINNING BALANCE]])-1)),"")</f>
        <v>62737.958847793445</v>
      </c>
      <c r="E179" s="15">
        <f>IF(PaymentSchedule[[#This Row],[PMT NO]]&lt;&gt;"",ScheduledPayment,"")</f>
        <v>395.12089881773204</v>
      </c>
      <c r="F17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79" s="15">
        <f>IF(PaymentSchedule[[#This Row],[PMT NO]]&lt;&gt;"",PaymentSchedule[[#This Row],[TOTAL PAYMENT]]-PaymentSchedule[[#This Row],[INTEREST]],"")</f>
        <v>264.41681788482902</v>
      </c>
      <c r="I179" s="15">
        <f>IF(PaymentSchedule[[#This Row],[PMT NO]]&lt;&gt;"",PaymentSchedule[[#This Row],[BEGINNING BALANCE]]*(InterestRate/PaymentsPerYear),"")</f>
        <v>130.704080932903</v>
      </c>
      <c r="J17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62473.542029908618</v>
      </c>
      <c r="K179" s="15">
        <f>IF(PaymentSchedule[[#This Row],[PMT NO]]&lt;&gt;"",SUM(INDEX(PaymentSchedule[INTEREST],1,1):PaymentSchedule[[#This Row],[INTEREST]]),"")</f>
        <v>28853.85303128757</v>
      </c>
    </row>
    <row r="180" spans="2:11" x14ac:dyDescent="0.2">
      <c r="B180" s="11">
        <f>IF(LoanIsGood,IF(ROW()-ROW(PaymentSchedule[[#Headers],[PMT NO]])&gt;ScheduledNumberOfPayments,"",ROW()-ROW(PaymentSchedule[[#Headers],[PMT NO]])),"")</f>
        <v>169</v>
      </c>
      <c r="C180" s="13">
        <f>IF(PaymentSchedule[[#This Row],[PMT NO]]&lt;&gt;"",EOMONTH(LoanStartDate,ROW(PaymentSchedule[[#This Row],[PMT NO]])-ROW(PaymentSchedule[[#Headers],[PMT NO]])-2)+DAY(LoanStartDate),"")</f>
        <v>49341</v>
      </c>
      <c r="D180" s="15">
        <f>IF(PaymentSchedule[[#This Row],[PMT NO]]&lt;&gt;"",IF(ROW()-ROW(PaymentSchedule[[#Headers],[BEGINNING BALANCE]])=1,LoanAmount,INDEX(PaymentSchedule[ENDING BALANCE],ROW()-ROW(PaymentSchedule[[#Headers],[BEGINNING BALANCE]])-1)),"")</f>
        <v>62473.542029908618</v>
      </c>
      <c r="E180" s="15">
        <f>IF(PaymentSchedule[[#This Row],[PMT NO]]&lt;&gt;"",ScheduledPayment,"")</f>
        <v>395.12089881773204</v>
      </c>
      <c r="F18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80" s="15">
        <f>IF(PaymentSchedule[[#This Row],[PMT NO]]&lt;&gt;"",PaymentSchedule[[#This Row],[TOTAL PAYMENT]]-PaymentSchedule[[#This Row],[INTEREST]],"")</f>
        <v>264.96768625542245</v>
      </c>
      <c r="I180" s="15">
        <f>IF(PaymentSchedule[[#This Row],[PMT NO]]&lt;&gt;"",PaymentSchedule[[#This Row],[BEGINNING BALANCE]]*(InterestRate/PaymentsPerYear),"")</f>
        <v>130.15321256230962</v>
      </c>
      <c r="J18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62208.574343653192</v>
      </c>
      <c r="K180" s="15">
        <f>IF(PaymentSchedule[[#This Row],[PMT NO]]&lt;&gt;"",SUM(INDEX(PaymentSchedule[INTEREST],1,1):PaymentSchedule[[#This Row],[INTEREST]]),"")</f>
        <v>28984.006243849879</v>
      </c>
    </row>
    <row r="181" spans="2:11" x14ac:dyDescent="0.2">
      <c r="B181" s="11">
        <f>IF(LoanIsGood,IF(ROW()-ROW(PaymentSchedule[[#Headers],[PMT NO]])&gt;ScheduledNumberOfPayments,"",ROW()-ROW(PaymentSchedule[[#Headers],[PMT NO]])),"")</f>
        <v>170</v>
      </c>
      <c r="C181" s="13">
        <f>IF(PaymentSchedule[[#This Row],[PMT NO]]&lt;&gt;"",EOMONTH(LoanStartDate,ROW(PaymentSchedule[[#This Row],[PMT NO]])-ROW(PaymentSchedule[[#Headers],[PMT NO]])-2)+DAY(LoanStartDate),"")</f>
        <v>49369</v>
      </c>
      <c r="D181" s="15">
        <f>IF(PaymentSchedule[[#This Row],[PMT NO]]&lt;&gt;"",IF(ROW()-ROW(PaymentSchedule[[#Headers],[BEGINNING BALANCE]])=1,LoanAmount,INDEX(PaymentSchedule[ENDING BALANCE],ROW()-ROW(PaymentSchedule[[#Headers],[BEGINNING BALANCE]])-1)),"")</f>
        <v>62208.574343653192</v>
      </c>
      <c r="E181" s="15">
        <f>IF(PaymentSchedule[[#This Row],[PMT NO]]&lt;&gt;"",ScheduledPayment,"")</f>
        <v>395.12089881773204</v>
      </c>
      <c r="F18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81" s="15">
        <f>IF(PaymentSchedule[[#This Row],[PMT NO]]&lt;&gt;"",PaymentSchedule[[#This Row],[TOTAL PAYMENT]]-PaymentSchedule[[#This Row],[INTEREST]],"")</f>
        <v>265.51970226845458</v>
      </c>
      <c r="I181" s="15">
        <f>IF(PaymentSchedule[[#This Row],[PMT NO]]&lt;&gt;"",PaymentSchedule[[#This Row],[BEGINNING BALANCE]]*(InterestRate/PaymentsPerYear),"")</f>
        <v>129.60119654927749</v>
      </c>
      <c r="J18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61943.054641384741</v>
      </c>
      <c r="K181" s="15">
        <f>IF(PaymentSchedule[[#This Row],[PMT NO]]&lt;&gt;"",SUM(INDEX(PaymentSchedule[INTEREST],1,1):PaymentSchedule[[#This Row],[INTEREST]]),"")</f>
        <v>29113.607440399155</v>
      </c>
    </row>
    <row r="182" spans="2:11" x14ac:dyDescent="0.2">
      <c r="B182" s="11">
        <f>IF(LoanIsGood,IF(ROW()-ROW(PaymentSchedule[[#Headers],[PMT NO]])&gt;ScheduledNumberOfPayments,"",ROW()-ROW(PaymentSchedule[[#Headers],[PMT NO]])),"")</f>
        <v>171</v>
      </c>
      <c r="C182" s="13">
        <f>IF(PaymentSchedule[[#This Row],[PMT NO]]&lt;&gt;"",EOMONTH(LoanStartDate,ROW(PaymentSchedule[[#This Row],[PMT NO]])-ROW(PaymentSchedule[[#Headers],[PMT NO]])-2)+DAY(LoanStartDate),"")</f>
        <v>49400</v>
      </c>
      <c r="D182" s="15">
        <f>IF(PaymentSchedule[[#This Row],[PMT NO]]&lt;&gt;"",IF(ROW()-ROW(PaymentSchedule[[#Headers],[BEGINNING BALANCE]])=1,LoanAmount,INDEX(PaymentSchedule[ENDING BALANCE],ROW()-ROW(PaymentSchedule[[#Headers],[BEGINNING BALANCE]])-1)),"")</f>
        <v>61943.054641384741</v>
      </c>
      <c r="E182" s="15">
        <f>IF(PaymentSchedule[[#This Row],[PMT NO]]&lt;&gt;"",ScheduledPayment,"")</f>
        <v>395.12089881773204</v>
      </c>
      <c r="F18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82" s="15">
        <f>IF(PaymentSchedule[[#This Row],[PMT NO]]&lt;&gt;"",PaymentSchedule[[#This Row],[TOTAL PAYMENT]]-PaymentSchedule[[#This Row],[INTEREST]],"")</f>
        <v>266.07286831484714</v>
      </c>
      <c r="I182" s="15">
        <f>IF(PaymentSchedule[[#This Row],[PMT NO]]&lt;&gt;"",PaymentSchedule[[#This Row],[BEGINNING BALANCE]]*(InterestRate/PaymentsPerYear),"")</f>
        <v>129.04803050288487</v>
      </c>
      <c r="J18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61676.981773069892</v>
      </c>
      <c r="K182" s="15">
        <f>IF(PaymentSchedule[[#This Row],[PMT NO]]&lt;&gt;"",SUM(INDEX(PaymentSchedule[INTEREST],1,1):PaymentSchedule[[#This Row],[INTEREST]]),"")</f>
        <v>29242.655470902038</v>
      </c>
    </row>
    <row r="183" spans="2:11" x14ac:dyDescent="0.2">
      <c r="B183" s="11">
        <f>IF(LoanIsGood,IF(ROW()-ROW(PaymentSchedule[[#Headers],[PMT NO]])&gt;ScheduledNumberOfPayments,"",ROW()-ROW(PaymentSchedule[[#Headers],[PMT NO]])),"")</f>
        <v>172</v>
      </c>
      <c r="C183" s="13">
        <f>IF(PaymentSchedule[[#This Row],[PMT NO]]&lt;&gt;"",EOMONTH(LoanStartDate,ROW(PaymentSchedule[[#This Row],[PMT NO]])-ROW(PaymentSchedule[[#Headers],[PMT NO]])-2)+DAY(LoanStartDate),"")</f>
        <v>49430</v>
      </c>
      <c r="D183" s="15">
        <f>IF(PaymentSchedule[[#This Row],[PMT NO]]&lt;&gt;"",IF(ROW()-ROW(PaymentSchedule[[#Headers],[BEGINNING BALANCE]])=1,LoanAmount,INDEX(PaymentSchedule[ENDING BALANCE],ROW()-ROW(PaymentSchedule[[#Headers],[BEGINNING BALANCE]])-1)),"")</f>
        <v>61676.981773069892</v>
      </c>
      <c r="E183" s="15">
        <f>IF(PaymentSchedule[[#This Row],[PMT NO]]&lt;&gt;"",ScheduledPayment,"")</f>
        <v>395.12089881773204</v>
      </c>
      <c r="F18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83" s="15">
        <f>IF(PaymentSchedule[[#This Row],[PMT NO]]&lt;&gt;"",PaymentSchedule[[#This Row],[TOTAL PAYMENT]]-PaymentSchedule[[#This Row],[INTEREST]],"")</f>
        <v>266.62718679050306</v>
      </c>
      <c r="I183" s="15">
        <f>IF(PaymentSchedule[[#This Row],[PMT NO]]&lt;&gt;"",PaymentSchedule[[#This Row],[BEGINNING BALANCE]]*(InterestRate/PaymentsPerYear),"")</f>
        <v>128.49371202722895</v>
      </c>
      <c r="J18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61410.354586279391</v>
      </c>
      <c r="K183" s="15">
        <f>IF(PaymentSchedule[[#This Row],[PMT NO]]&lt;&gt;"",SUM(INDEX(PaymentSchedule[INTEREST],1,1):PaymentSchedule[[#This Row],[INTEREST]]),"")</f>
        <v>29371.149182929268</v>
      </c>
    </row>
    <row r="184" spans="2:11" x14ac:dyDescent="0.2">
      <c r="B184" s="11">
        <f>IF(LoanIsGood,IF(ROW()-ROW(PaymentSchedule[[#Headers],[PMT NO]])&gt;ScheduledNumberOfPayments,"",ROW()-ROW(PaymentSchedule[[#Headers],[PMT NO]])),"")</f>
        <v>173</v>
      </c>
      <c r="C184" s="13">
        <f>IF(PaymentSchedule[[#This Row],[PMT NO]]&lt;&gt;"",EOMONTH(LoanStartDate,ROW(PaymentSchedule[[#This Row],[PMT NO]])-ROW(PaymentSchedule[[#Headers],[PMT NO]])-2)+DAY(LoanStartDate),"")</f>
        <v>49461</v>
      </c>
      <c r="D184" s="15">
        <f>IF(PaymentSchedule[[#This Row],[PMT NO]]&lt;&gt;"",IF(ROW()-ROW(PaymentSchedule[[#Headers],[BEGINNING BALANCE]])=1,LoanAmount,INDEX(PaymentSchedule[ENDING BALANCE],ROW()-ROW(PaymentSchedule[[#Headers],[BEGINNING BALANCE]])-1)),"")</f>
        <v>61410.354586279391</v>
      </c>
      <c r="E184" s="15">
        <f>IF(PaymentSchedule[[#This Row],[PMT NO]]&lt;&gt;"",ScheduledPayment,"")</f>
        <v>395.12089881773204</v>
      </c>
      <c r="F18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84" s="15">
        <f>IF(PaymentSchedule[[#This Row],[PMT NO]]&lt;&gt;"",PaymentSchedule[[#This Row],[TOTAL PAYMENT]]-PaymentSchedule[[#This Row],[INTEREST]],"")</f>
        <v>267.18266009631662</v>
      </c>
      <c r="I184" s="15">
        <f>IF(PaymentSchedule[[#This Row],[PMT NO]]&lt;&gt;"",PaymentSchedule[[#This Row],[BEGINNING BALANCE]]*(InterestRate/PaymentsPerYear),"")</f>
        <v>127.9382387214154</v>
      </c>
      <c r="J18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61143.171926183073</v>
      </c>
      <c r="K184" s="15">
        <f>IF(PaymentSchedule[[#This Row],[PMT NO]]&lt;&gt;"",SUM(INDEX(PaymentSchedule[INTEREST],1,1):PaymentSchedule[[#This Row],[INTEREST]]),"")</f>
        <v>29499.087421650682</v>
      </c>
    </row>
    <row r="185" spans="2:11" x14ac:dyDescent="0.2">
      <c r="B185" s="11">
        <f>IF(LoanIsGood,IF(ROW()-ROW(PaymentSchedule[[#Headers],[PMT NO]])&gt;ScheduledNumberOfPayments,"",ROW()-ROW(PaymentSchedule[[#Headers],[PMT NO]])),"")</f>
        <v>174</v>
      </c>
      <c r="C185" s="13">
        <f>IF(PaymentSchedule[[#This Row],[PMT NO]]&lt;&gt;"",EOMONTH(LoanStartDate,ROW(PaymentSchedule[[#This Row],[PMT NO]])-ROW(PaymentSchedule[[#Headers],[PMT NO]])-2)+DAY(LoanStartDate),"")</f>
        <v>49491</v>
      </c>
      <c r="D185" s="15">
        <f>IF(PaymentSchedule[[#This Row],[PMT NO]]&lt;&gt;"",IF(ROW()-ROW(PaymentSchedule[[#Headers],[BEGINNING BALANCE]])=1,LoanAmount,INDEX(PaymentSchedule[ENDING BALANCE],ROW()-ROW(PaymentSchedule[[#Headers],[BEGINNING BALANCE]])-1)),"")</f>
        <v>61143.171926183073</v>
      </c>
      <c r="E185" s="15">
        <f>IF(PaymentSchedule[[#This Row],[PMT NO]]&lt;&gt;"",ScheduledPayment,"")</f>
        <v>395.12089881773204</v>
      </c>
      <c r="F18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85" s="15">
        <f>IF(PaymentSchedule[[#This Row],[PMT NO]]&lt;&gt;"",PaymentSchedule[[#This Row],[TOTAL PAYMENT]]-PaymentSchedule[[#This Row],[INTEREST]],"")</f>
        <v>267.739290638184</v>
      </c>
      <c r="I185" s="15">
        <f>IF(PaymentSchedule[[#This Row],[PMT NO]]&lt;&gt;"",PaymentSchedule[[#This Row],[BEGINNING BALANCE]]*(InterestRate/PaymentsPerYear),"")</f>
        <v>127.38160817954807</v>
      </c>
      <c r="J18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60875.432635544887</v>
      </c>
      <c r="K185" s="15">
        <f>IF(PaymentSchedule[[#This Row],[PMT NO]]&lt;&gt;"",SUM(INDEX(PaymentSchedule[INTEREST],1,1):PaymentSchedule[[#This Row],[INTEREST]]),"")</f>
        <v>29626.46902983023</v>
      </c>
    </row>
    <row r="186" spans="2:11" x14ac:dyDescent="0.2">
      <c r="B186" s="11">
        <f>IF(LoanIsGood,IF(ROW()-ROW(PaymentSchedule[[#Headers],[PMT NO]])&gt;ScheduledNumberOfPayments,"",ROW()-ROW(PaymentSchedule[[#Headers],[PMT NO]])),"")</f>
        <v>175</v>
      </c>
      <c r="C186" s="13">
        <f>IF(PaymentSchedule[[#This Row],[PMT NO]]&lt;&gt;"",EOMONTH(LoanStartDate,ROW(PaymentSchedule[[#This Row],[PMT NO]])-ROW(PaymentSchedule[[#Headers],[PMT NO]])-2)+DAY(LoanStartDate),"")</f>
        <v>49522</v>
      </c>
      <c r="D186" s="15">
        <f>IF(PaymentSchedule[[#This Row],[PMT NO]]&lt;&gt;"",IF(ROW()-ROW(PaymentSchedule[[#Headers],[BEGINNING BALANCE]])=1,LoanAmount,INDEX(PaymentSchedule[ENDING BALANCE],ROW()-ROW(PaymentSchedule[[#Headers],[BEGINNING BALANCE]])-1)),"")</f>
        <v>60875.432635544887</v>
      </c>
      <c r="E186" s="15">
        <f>IF(PaymentSchedule[[#This Row],[PMT NO]]&lt;&gt;"",ScheduledPayment,"")</f>
        <v>395.12089881773204</v>
      </c>
      <c r="F18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86" s="15">
        <f>IF(PaymentSchedule[[#This Row],[PMT NO]]&lt;&gt;"",PaymentSchedule[[#This Row],[TOTAL PAYMENT]]-PaymentSchedule[[#This Row],[INTEREST]],"")</f>
        <v>268.29708082701353</v>
      </c>
      <c r="I186" s="15">
        <f>IF(PaymentSchedule[[#This Row],[PMT NO]]&lt;&gt;"",PaymentSchedule[[#This Row],[BEGINNING BALANCE]]*(InterestRate/PaymentsPerYear),"")</f>
        <v>126.82381799071851</v>
      </c>
      <c r="J18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60607.135554717875</v>
      </c>
      <c r="K186" s="15">
        <f>IF(PaymentSchedule[[#This Row],[PMT NO]]&lt;&gt;"",SUM(INDEX(PaymentSchedule[INTEREST],1,1):PaymentSchedule[[#This Row],[INTEREST]]),"")</f>
        <v>29753.292847820951</v>
      </c>
    </row>
    <row r="187" spans="2:11" x14ac:dyDescent="0.2">
      <c r="B187" s="11">
        <f>IF(LoanIsGood,IF(ROW()-ROW(PaymentSchedule[[#Headers],[PMT NO]])&gt;ScheduledNumberOfPayments,"",ROW()-ROW(PaymentSchedule[[#Headers],[PMT NO]])),"")</f>
        <v>176</v>
      </c>
      <c r="C187" s="13">
        <f>IF(PaymentSchedule[[#This Row],[PMT NO]]&lt;&gt;"",EOMONTH(LoanStartDate,ROW(PaymentSchedule[[#This Row],[PMT NO]])-ROW(PaymentSchedule[[#Headers],[PMT NO]])-2)+DAY(LoanStartDate),"")</f>
        <v>49553</v>
      </c>
      <c r="D187" s="15">
        <f>IF(PaymentSchedule[[#This Row],[PMT NO]]&lt;&gt;"",IF(ROW()-ROW(PaymentSchedule[[#Headers],[BEGINNING BALANCE]])=1,LoanAmount,INDEX(PaymentSchedule[ENDING BALANCE],ROW()-ROW(PaymentSchedule[[#Headers],[BEGINNING BALANCE]])-1)),"")</f>
        <v>60607.135554717875</v>
      </c>
      <c r="E187" s="15">
        <f>IF(PaymentSchedule[[#This Row],[PMT NO]]&lt;&gt;"",ScheduledPayment,"")</f>
        <v>395.12089881773204</v>
      </c>
      <c r="F18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87" s="15">
        <f>IF(PaymentSchedule[[#This Row],[PMT NO]]&lt;&gt;"",PaymentSchedule[[#This Row],[TOTAL PAYMENT]]-PaymentSchedule[[#This Row],[INTEREST]],"")</f>
        <v>268.85603307873646</v>
      </c>
      <c r="I187" s="15">
        <f>IF(PaymentSchedule[[#This Row],[PMT NO]]&lt;&gt;"",PaymentSchedule[[#This Row],[BEGINNING BALANCE]]*(InterestRate/PaymentsPerYear),"")</f>
        <v>126.26486573899557</v>
      </c>
      <c r="J18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60338.279521639139</v>
      </c>
      <c r="K187" s="15">
        <f>IF(PaymentSchedule[[#This Row],[PMT NO]]&lt;&gt;"",SUM(INDEX(PaymentSchedule[INTEREST],1,1):PaymentSchedule[[#This Row],[INTEREST]]),"")</f>
        <v>29879.557713559945</v>
      </c>
    </row>
    <row r="188" spans="2:11" x14ac:dyDescent="0.2">
      <c r="B188" s="11">
        <f>IF(LoanIsGood,IF(ROW()-ROW(PaymentSchedule[[#Headers],[PMT NO]])&gt;ScheduledNumberOfPayments,"",ROW()-ROW(PaymentSchedule[[#Headers],[PMT NO]])),"")</f>
        <v>177</v>
      </c>
      <c r="C188" s="13">
        <f>IF(PaymentSchedule[[#This Row],[PMT NO]]&lt;&gt;"",EOMONTH(LoanStartDate,ROW(PaymentSchedule[[#This Row],[PMT NO]])-ROW(PaymentSchedule[[#Headers],[PMT NO]])-2)+DAY(LoanStartDate),"")</f>
        <v>49583</v>
      </c>
      <c r="D188" s="15">
        <f>IF(PaymentSchedule[[#This Row],[PMT NO]]&lt;&gt;"",IF(ROW()-ROW(PaymentSchedule[[#Headers],[BEGINNING BALANCE]])=1,LoanAmount,INDEX(PaymentSchedule[ENDING BALANCE],ROW()-ROW(PaymentSchedule[[#Headers],[BEGINNING BALANCE]])-1)),"")</f>
        <v>60338.279521639139</v>
      </c>
      <c r="E188" s="15">
        <f>IF(PaymentSchedule[[#This Row],[PMT NO]]&lt;&gt;"",ScheduledPayment,"")</f>
        <v>395.12089881773204</v>
      </c>
      <c r="F18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88" s="15">
        <f>IF(PaymentSchedule[[#This Row],[PMT NO]]&lt;&gt;"",PaymentSchedule[[#This Row],[TOTAL PAYMENT]]-PaymentSchedule[[#This Row],[INTEREST]],"")</f>
        <v>269.41614981431718</v>
      </c>
      <c r="I188" s="15">
        <f>IF(PaymentSchedule[[#This Row],[PMT NO]]&lt;&gt;"",PaymentSchedule[[#This Row],[BEGINNING BALANCE]]*(InterestRate/PaymentsPerYear),"")</f>
        <v>125.70474900341488</v>
      </c>
      <c r="J18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60068.863371824824</v>
      </c>
      <c r="K188" s="15">
        <f>IF(PaymentSchedule[[#This Row],[PMT NO]]&lt;&gt;"",SUM(INDEX(PaymentSchedule[INTEREST],1,1):PaymentSchedule[[#This Row],[INTEREST]]),"")</f>
        <v>30005.262462563362</v>
      </c>
    </row>
    <row r="189" spans="2:11" x14ac:dyDescent="0.2">
      <c r="B189" s="11">
        <f>IF(LoanIsGood,IF(ROW()-ROW(PaymentSchedule[[#Headers],[PMT NO]])&gt;ScheduledNumberOfPayments,"",ROW()-ROW(PaymentSchedule[[#Headers],[PMT NO]])),"")</f>
        <v>178</v>
      </c>
      <c r="C189" s="13">
        <f>IF(PaymentSchedule[[#This Row],[PMT NO]]&lt;&gt;"",EOMONTH(LoanStartDate,ROW(PaymentSchedule[[#This Row],[PMT NO]])-ROW(PaymentSchedule[[#Headers],[PMT NO]])-2)+DAY(LoanStartDate),"")</f>
        <v>49614</v>
      </c>
      <c r="D189" s="15">
        <f>IF(PaymentSchedule[[#This Row],[PMT NO]]&lt;&gt;"",IF(ROW()-ROW(PaymentSchedule[[#Headers],[BEGINNING BALANCE]])=1,LoanAmount,INDEX(PaymentSchedule[ENDING BALANCE],ROW()-ROW(PaymentSchedule[[#Headers],[BEGINNING BALANCE]])-1)),"")</f>
        <v>60068.863371824824</v>
      </c>
      <c r="E189" s="15">
        <f>IF(PaymentSchedule[[#This Row],[PMT NO]]&lt;&gt;"",ScheduledPayment,"")</f>
        <v>395.12089881773204</v>
      </c>
      <c r="F18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89" s="15">
        <f>IF(PaymentSchedule[[#This Row],[PMT NO]]&lt;&gt;"",PaymentSchedule[[#This Row],[TOTAL PAYMENT]]-PaymentSchedule[[#This Row],[INTEREST]],"")</f>
        <v>269.97743345976369</v>
      </c>
      <c r="I189" s="15">
        <f>IF(PaymentSchedule[[#This Row],[PMT NO]]&lt;&gt;"",PaymentSchedule[[#This Row],[BEGINNING BALANCE]]*(InterestRate/PaymentsPerYear),"")</f>
        <v>125.14346535796838</v>
      </c>
      <c r="J18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59798.885938365063</v>
      </c>
      <c r="K189" s="15">
        <f>IF(PaymentSchedule[[#This Row],[PMT NO]]&lt;&gt;"",SUM(INDEX(PaymentSchedule[INTEREST],1,1):PaymentSchedule[[#This Row],[INTEREST]]),"")</f>
        <v>30130.405927921329</v>
      </c>
    </row>
    <row r="190" spans="2:11" x14ac:dyDescent="0.2">
      <c r="B190" s="11">
        <f>IF(LoanIsGood,IF(ROW()-ROW(PaymentSchedule[[#Headers],[PMT NO]])&gt;ScheduledNumberOfPayments,"",ROW()-ROW(PaymentSchedule[[#Headers],[PMT NO]])),"")</f>
        <v>179</v>
      </c>
      <c r="C190" s="13">
        <f>IF(PaymentSchedule[[#This Row],[PMT NO]]&lt;&gt;"",EOMONTH(LoanStartDate,ROW(PaymentSchedule[[#This Row],[PMT NO]])-ROW(PaymentSchedule[[#Headers],[PMT NO]])-2)+DAY(LoanStartDate),"")</f>
        <v>49644</v>
      </c>
      <c r="D190" s="15">
        <f>IF(PaymentSchedule[[#This Row],[PMT NO]]&lt;&gt;"",IF(ROW()-ROW(PaymentSchedule[[#Headers],[BEGINNING BALANCE]])=1,LoanAmount,INDEX(PaymentSchedule[ENDING BALANCE],ROW()-ROW(PaymentSchedule[[#Headers],[BEGINNING BALANCE]])-1)),"")</f>
        <v>59798.885938365063</v>
      </c>
      <c r="E190" s="15">
        <f>IF(PaymentSchedule[[#This Row],[PMT NO]]&lt;&gt;"",ScheduledPayment,"")</f>
        <v>395.12089881773204</v>
      </c>
      <c r="F19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90" s="15">
        <f>IF(PaymentSchedule[[#This Row],[PMT NO]]&lt;&gt;"",PaymentSchedule[[#This Row],[TOTAL PAYMENT]]-PaymentSchedule[[#This Row],[INTEREST]],"")</f>
        <v>270.53988644613815</v>
      </c>
      <c r="I190" s="15">
        <f>IF(PaymentSchedule[[#This Row],[PMT NO]]&lt;&gt;"",PaymentSchedule[[#This Row],[BEGINNING BALANCE]]*(InterestRate/PaymentsPerYear),"")</f>
        <v>124.58101237159389</v>
      </c>
      <c r="J19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59528.346051918925</v>
      </c>
      <c r="K190" s="15">
        <f>IF(PaymentSchedule[[#This Row],[PMT NO]]&lt;&gt;"",SUM(INDEX(PaymentSchedule[INTEREST],1,1):PaymentSchedule[[#This Row],[INTEREST]]),"")</f>
        <v>30254.986940292922</v>
      </c>
    </row>
    <row r="191" spans="2:11" x14ac:dyDescent="0.2">
      <c r="B191" s="11">
        <f>IF(LoanIsGood,IF(ROW()-ROW(PaymentSchedule[[#Headers],[PMT NO]])&gt;ScheduledNumberOfPayments,"",ROW()-ROW(PaymentSchedule[[#Headers],[PMT NO]])),"")</f>
        <v>180</v>
      </c>
      <c r="C191" s="13">
        <f>IF(PaymentSchedule[[#This Row],[PMT NO]]&lt;&gt;"",EOMONTH(LoanStartDate,ROW(PaymentSchedule[[#This Row],[PMT NO]])-ROW(PaymentSchedule[[#Headers],[PMT NO]])-2)+DAY(LoanStartDate),"")</f>
        <v>49675</v>
      </c>
      <c r="D191" s="15">
        <f>IF(PaymentSchedule[[#This Row],[PMT NO]]&lt;&gt;"",IF(ROW()-ROW(PaymentSchedule[[#Headers],[BEGINNING BALANCE]])=1,LoanAmount,INDEX(PaymentSchedule[ENDING BALANCE],ROW()-ROW(PaymentSchedule[[#Headers],[BEGINNING BALANCE]])-1)),"")</f>
        <v>59528.346051918925</v>
      </c>
      <c r="E191" s="15">
        <f>IF(PaymentSchedule[[#This Row],[PMT NO]]&lt;&gt;"",ScheduledPayment,"")</f>
        <v>395.12089881773204</v>
      </c>
      <c r="F19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91" s="15">
        <f>IF(PaymentSchedule[[#This Row],[PMT NO]]&lt;&gt;"",PaymentSchedule[[#This Row],[TOTAL PAYMENT]]-PaymentSchedule[[#This Row],[INTEREST]],"")</f>
        <v>271.10351120956761</v>
      </c>
      <c r="I191" s="15">
        <f>IF(PaymentSchedule[[#This Row],[PMT NO]]&lt;&gt;"",PaymentSchedule[[#This Row],[BEGINNING BALANCE]]*(InterestRate/PaymentsPerYear),"")</f>
        <v>124.01738760816443</v>
      </c>
      <c r="J19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59257.242540709354</v>
      </c>
      <c r="K191" s="15">
        <f>IF(PaymentSchedule[[#This Row],[PMT NO]]&lt;&gt;"",SUM(INDEX(PaymentSchedule[INTEREST],1,1):PaymentSchedule[[#This Row],[INTEREST]]),"")</f>
        <v>30379.004327901086</v>
      </c>
    </row>
    <row r="192" spans="2:11" x14ac:dyDescent="0.2">
      <c r="B192" s="11">
        <f>IF(LoanIsGood,IF(ROW()-ROW(PaymentSchedule[[#Headers],[PMT NO]])&gt;ScheduledNumberOfPayments,"",ROW()-ROW(PaymentSchedule[[#Headers],[PMT NO]])),"")</f>
        <v>181</v>
      </c>
      <c r="C192" s="13">
        <f>IF(PaymentSchedule[[#This Row],[PMT NO]]&lt;&gt;"",EOMONTH(LoanStartDate,ROW(PaymentSchedule[[#This Row],[PMT NO]])-ROW(PaymentSchedule[[#Headers],[PMT NO]])-2)+DAY(LoanStartDate),"")</f>
        <v>49706</v>
      </c>
      <c r="D192" s="15">
        <f>IF(PaymentSchedule[[#This Row],[PMT NO]]&lt;&gt;"",IF(ROW()-ROW(PaymentSchedule[[#Headers],[BEGINNING BALANCE]])=1,LoanAmount,INDEX(PaymentSchedule[ENDING BALANCE],ROW()-ROW(PaymentSchedule[[#Headers],[BEGINNING BALANCE]])-1)),"")</f>
        <v>59257.242540709354</v>
      </c>
      <c r="E192" s="15">
        <f>IF(PaymentSchedule[[#This Row],[PMT NO]]&lt;&gt;"",ScheduledPayment,"")</f>
        <v>395.12089881773204</v>
      </c>
      <c r="F19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92" s="15">
        <f>IF(PaymentSchedule[[#This Row],[PMT NO]]&lt;&gt;"",PaymentSchedule[[#This Row],[TOTAL PAYMENT]]-PaymentSchedule[[#This Row],[INTEREST]],"")</f>
        <v>271.66831019125425</v>
      </c>
      <c r="I192" s="15">
        <f>IF(PaymentSchedule[[#This Row],[PMT NO]]&lt;&gt;"",PaymentSchedule[[#This Row],[BEGINNING BALANCE]]*(InterestRate/PaymentsPerYear),"")</f>
        <v>123.45258862647782</v>
      </c>
      <c r="J19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58985.574230518097</v>
      </c>
      <c r="K192" s="15">
        <f>IF(PaymentSchedule[[#This Row],[PMT NO]]&lt;&gt;"",SUM(INDEX(PaymentSchedule[INTEREST],1,1):PaymentSchedule[[#This Row],[INTEREST]]),"")</f>
        <v>30502.456916527564</v>
      </c>
    </row>
    <row r="193" spans="2:11" x14ac:dyDescent="0.2">
      <c r="B193" s="11">
        <f>IF(LoanIsGood,IF(ROW()-ROW(PaymentSchedule[[#Headers],[PMT NO]])&gt;ScheduledNumberOfPayments,"",ROW()-ROW(PaymentSchedule[[#Headers],[PMT NO]])),"")</f>
        <v>182</v>
      </c>
      <c r="C193" s="13">
        <f>IF(PaymentSchedule[[#This Row],[PMT NO]]&lt;&gt;"",EOMONTH(LoanStartDate,ROW(PaymentSchedule[[#This Row],[PMT NO]])-ROW(PaymentSchedule[[#Headers],[PMT NO]])-2)+DAY(LoanStartDate),"")</f>
        <v>49735</v>
      </c>
      <c r="D193" s="15">
        <f>IF(PaymentSchedule[[#This Row],[PMT NO]]&lt;&gt;"",IF(ROW()-ROW(PaymentSchedule[[#Headers],[BEGINNING BALANCE]])=1,LoanAmount,INDEX(PaymentSchedule[ENDING BALANCE],ROW()-ROW(PaymentSchedule[[#Headers],[BEGINNING BALANCE]])-1)),"")</f>
        <v>58985.574230518097</v>
      </c>
      <c r="E193" s="15">
        <f>IF(PaymentSchedule[[#This Row],[PMT NO]]&lt;&gt;"",ScheduledPayment,"")</f>
        <v>395.12089881773204</v>
      </c>
      <c r="F19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93" s="15">
        <f>IF(PaymentSchedule[[#This Row],[PMT NO]]&lt;&gt;"",PaymentSchedule[[#This Row],[TOTAL PAYMENT]]-PaymentSchedule[[#This Row],[INTEREST]],"")</f>
        <v>272.23428583748603</v>
      </c>
      <c r="I193" s="15">
        <f>IF(PaymentSchedule[[#This Row],[PMT NO]]&lt;&gt;"",PaymentSchedule[[#This Row],[BEGINNING BALANCE]]*(InterestRate/PaymentsPerYear),"")</f>
        <v>122.88661298024603</v>
      </c>
      <c r="J19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58713.339944680614</v>
      </c>
      <c r="K193" s="15">
        <f>IF(PaymentSchedule[[#This Row],[PMT NO]]&lt;&gt;"",SUM(INDEX(PaymentSchedule[INTEREST],1,1):PaymentSchedule[[#This Row],[INTEREST]]),"")</f>
        <v>30625.343529507809</v>
      </c>
    </row>
    <row r="194" spans="2:11" x14ac:dyDescent="0.2">
      <c r="B194" s="11">
        <f>IF(LoanIsGood,IF(ROW()-ROW(PaymentSchedule[[#Headers],[PMT NO]])&gt;ScheduledNumberOfPayments,"",ROW()-ROW(PaymentSchedule[[#Headers],[PMT NO]])),"")</f>
        <v>183</v>
      </c>
      <c r="C194" s="13">
        <f>IF(PaymentSchedule[[#This Row],[PMT NO]]&lt;&gt;"",EOMONTH(LoanStartDate,ROW(PaymentSchedule[[#This Row],[PMT NO]])-ROW(PaymentSchedule[[#Headers],[PMT NO]])-2)+DAY(LoanStartDate),"")</f>
        <v>49766</v>
      </c>
      <c r="D194" s="15">
        <f>IF(PaymentSchedule[[#This Row],[PMT NO]]&lt;&gt;"",IF(ROW()-ROW(PaymentSchedule[[#Headers],[BEGINNING BALANCE]])=1,LoanAmount,INDEX(PaymentSchedule[ENDING BALANCE],ROW()-ROW(PaymentSchedule[[#Headers],[BEGINNING BALANCE]])-1)),"")</f>
        <v>58713.339944680614</v>
      </c>
      <c r="E194" s="15">
        <f>IF(PaymentSchedule[[#This Row],[PMT NO]]&lt;&gt;"",ScheduledPayment,"")</f>
        <v>395.12089881773204</v>
      </c>
      <c r="F19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94" s="15">
        <f>IF(PaymentSchedule[[#This Row],[PMT NO]]&lt;&gt;"",PaymentSchedule[[#This Row],[TOTAL PAYMENT]]-PaymentSchedule[[#This Row],[INTEREST]],"")</f>
        <v>272.80144059964744</v>
      </c>
      <c r="I194" s="15">
        <f>IF(PaymentSchedule[[#This Row],[PMT NO]]&lt;&gt;"",PaymentSchedule[[#This Row],[BEGINNING BALANCE]]*(InterestRate/PaymentsPerYear),"")</f>
        <v>122.31945821808461</v>
      </c>
      <c r="J19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58440.538504080963</v>
      </c>
      <c r="K194" s="15">
        <f>IF(PaymentSchedule[[#This Row],[PMT NO]]&lt;&gt;"",SUM(INDEX(PaymentSchedule[INTEREST],1,1):PaymentSchedule[[#This Row],[INTEREST]]),"")</f>
        <v>30747.662987725893</v>
      </c>
    </row>
    <row r="195" spans="2:11" x14ac:dyDescent="0.2">
      <c r="B195" s="11">
        <f>IF(LoanIsGood,IF(ROW()-ROW(PaymentSchedule[[#Headers],[PMT NO]])&gt;ScheduledNumberOfPayments,"",ROW()-ROW(PaymentSchedule[[#Headers],[PMT NO]])),"")</f>
        <v>184</v>
      </c>
      <c r="C195" s="13">
        <f>IF(PaymentSchedule[[#This Row],[PMT NO]]&lt;&gt;"",EOMONTH(LoanStartDate,ROW(PaymentSchedule[[#This Row],[PMT NO]])-ROW(PaymentSchedule[[#Headers],[PMT NO]])-2)+DAY(LoanStartDate),"")</f>
        <v>49796</v>
      </c>
      <c r="D195" s="15">
        <f>IF(PaymentSchedule[[#This Row],[PMT NO]]&lt;&gt;"",IF(ROW()-ROW(PaymentSchedule[[#Headers],[BEGINNING BALANCE]])=1,LoanAmount,INDEX(PaymentSchedule[ENDING BALANCE],ROW()-ROW(PaymentSchedule[[#Headers],[BEGINNING BALANCE]])-1)),"")</f>
        <v>58440.538504080963</v>
      </c>
      <c r="E195" s="15">
        <f>IF(PaymentSchedule[[#This Row],[PMT NO]]&lt;&gt;"",ScheduledPayment,"")</f>
        <v>395.12089881773204</v>
      </c>
      <c r="F19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95" s="15">
        <f>IF(PaymentSchedule[[#This Row],[PMT NO]]&lt;&gt;"",PaymentSchedule[[#This Row],[TOTAL PAYMENT]]-PaymentSchedule[[#This Row],[INTEREST]],"")</f>
        <v>273.36977693423</v>
      </c>
      <c r="I195" s="15">
        <f>IF(PaymentSchedule[[#This Row],[PMT NO]]&lt;&gt;"",PaymentSchedule[[#This Row],[BEGINNING BALANCE]]*(InterestRate/PaymentsPerYear),"")</f>
        <v>121.75112188350201</v>
      </c>
      <c r="J19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58167.168727146731</v>
      </c>
      <c r="K195" s="15">
        <f>IF(PaymentSchedule[[#This Row],[PMT NO]]&lt;&gt;"",SUM(INDEX(PaymentSchedule[INTEREST],1,1):PaymentSchedule[[#This Row],[INTEREST]]),"")</f>
        <v>30869.414109609395</v>
      </c>
    </row>
    <row r="196" spans="2:11" x14ac:dyDescent="0.2">
      <c r="B196" s="11">
        <f>IF(LoanIsGood,IF(ROW()-ROW(PaymentSchedule[[#Headers],[PMT NO]])&gt;ScheduledNumberOfPayments,"",ROW()-ROW(PaymentSchedule[[#Headers],[PMT NO]])),"")</f>
        <v>185</v>
      </c>
      <c r="C196" s="13">
        <f>IF(PaymentSchedule[[#This Row],[PMT NO]]&lt;&gt;"",EOMONTH(LoanStartDate,ROW(PaymentSchedule[[#This Row],[PMT NO]])-ROW(PaymentSchedule[[#Headers],[PMT NO]])-2)+DAY(LoanStartDate),"")</f>
        <v>49827</v>
      </c>
      <c r="D196" s="15">
        <f>IF(PaymentSchedule[[#This Row],[PMT NO]]&lt;&gt;"",IF(ROW()-ROW(PaymentSchedule[[#Headers],[BEGINNING BALANCE]])=1,LoanAmount,INDEX(PaymentSchedule[ENDING BALANCE],ROW()-ROW(PaymentSchedule[[#Headers],[BEGINNING BALANCE]])-1)),"")</f>
        <v>58167.168727146731</v>
      </c>
      <c r="E196" s="15">
        <f>IF(PaymentSchedule[[#This Row],[PMT NO]]&lt;&gt;"",ScheduledPayment,"")</f>
        <v>395.12089881773204</v>
      </c>
      <c r="F19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96" s="15">
        <f>IF(PaymentSchedule[[#This Row],[PMT NO]]&lt;&gt;"",PaymentSchedule[[#This Row],[TOTAL PAYMENT]]-PaymentSchedule[[#This Row],[INTEREST]],"")</f>
        <v>273.93929730284299</v>
      </c>
      <c r="I196" s="15">
        <f>IF(PaymentSchedule[[#This Row],[PMT NO]]&lt;&gt;"",PaymentSchedule[[#This Row],[BEGINNING BALANCE]]*(InterestRate/PaymentsPerYear),"")</f>
        <v>121.18160151488902</v>
      </c>
      <c r="J19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57893.229429843886</v>
      </c>
      <c r="K196" s="15">
        <f>IF(PaymentSchedule[[#This Row],[PMT NO]]&lt;&gt;"",SUM(INDEX(PaymentSchedule[INTEREST],1,1):PaymentSchedule[[#This Row],[INTEREST]]),"")</f>
        <v>30990.595711124286</v>
      </c>
    </row>
    <row r="197" spans="2:11" x14ac:dyDescent="0.2">
      <c r="B197" s="11">
        <f>IF(LoanIsGood,IF(ROW()-ROW(PaymentSchedule[[#Headers],[PMT NO]])&gt;ScheduledNumberOfPayments,"",ROW()-ROW(PaymentSchedule[[#Headers],[PMT NO]])),"")</f>
        <v>186</v>
      </c>
      <c r="C197" s="13">
        <f>IF(PaymentSchedule[[#This Row],[PMT NO]]&lt;&gt;"",EOMONTH(LoanStartDate,ROW(PaymentSchedule[[#This Row],[PMT NO]])-ROW(PaymentSchedule[[#Headers],[PMT NO]])-2)+DAY(LoanStartDate),"")</f>
        <v>49857</v>
      </c>
      <c r="D197" s="15">
        <f>IF(PaymentSchedule[[#This Row],[PMT NO]]&lt;&gt;"",IF(ROW()-ROW(PaymentSchedule[[#Headers],[BEGINNING BALANCE]])=1,LoanAmount,INDEX(PaymentSchedule[ENDING BALANCE],ROW()-ROW(PaymentSchedule[[#Headers],[BEGINNING BALANCE]])-1)),"")</f>
        <v>57893.229429843886</v>
      </c>
      <c r="E197" s="15">
        <f>IF(PaymentSchedule[[#This Row],[PMT NO]]&lt;&gt;"",ScheduledPayment,"")</f>
        <v>395.12089881773204</v>
      </c>
      <c r="F19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97" s="15">
        <f>IF(PaymentSchedule[[#This Row],[PMT NO]]&lt;&gt;"",PaymentSchedule[[#This Row],[TOTAL PAYMENT]]-PaymentSchedule[[#This Row],[INTEREST]],"")</f>
        <v>274.51000417222394</v>
      </c>
      <c r="I197" s="15">
        <f>IF(PaymentSchedule[[#This Row],[PMT NO]]&lt;&gt;"",PaymentSchedule[[#This Row],[BEGINNING BALANCE]]*(InterestRate/PaymentsPerYear),"")</f>
        <v>120.6108946455081</v>
      </c>
      <c r="J19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57618.719425671661</v>
      </c>
      <c r="K197" s="15">
        <f>IF(PaymentSchedule[[#This Row],[PMT NO]]&lt;&gt;"",SUM(INDEX(PaymentSchedule[INTEREST],1,1):PaymentSchedule[[#This Row],[INTEREST]]),"")</f>
        <v>31111.206605769796</v>
      </c>
    </row>
    <row r="198" spans="2:11" x14ac:dyDescent="0.2">
      <c r="B198" s="11">
        <f>IF(LoanIsGood,IF(ROW()-ROW(PaymentSchedule[[#Headers],[PMT NO]])&gt;ScheduledNumberOfPayments,"",ROW()-ROW(PaymentSchedule[[#Headers],[PMT NO]])),"")</f>
        <v>187</v>
      </c>
      <c r="C198" s="13">
        <f>IF(PaymentSchedule[[#This Row],[PMT NO]]&lt;&gt;"",EOMONTH(LoanStartDate,ROW(PaymentSchedule[[#This Row],[PMT NO]])-ROW(PaymentSchedule[[#Headers],[PMT NO]])-2)+DAY(LoanStartDate),"")</f>
        <v>49888</v>
      </c>
      <c r="D198" s="15">
        <f>IF(PaymentSchedule[[#This Row],[PMT NO]]&lt;&gt;"",IF(ROW()-ROW(PaymentSchedule[[#Headers],[BEGINNING BALANCE]])=1,LoanAmount,INDEX(PaymentSchedule[ENDING BALANCE],ROW()-ROW(PaymentSchedule[[#Headers],[BEGINNING BALANCE]])-1)),"")</f>
        <v>57618.719425671661</v>
      </c>
      <c r="E198" s="15">
        <f>IF(PaymentSchedule[[#This Row],[PMT NO]]&lt;&gt;"",ScheduledPayment,"")</f>
        <v>395.12089881773204</v>
      </c>
      <c r="F19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98" s="15">
        <f>IF(PaymentSchedule[[#This Row],[PMT NO]]&lt;&gt;"",PaymentSchedule[[#This Row],[TOTAL PAYMENT]]-PaymentSchedule[[#This Row],[INTEREST]],"")</f>
        <v>275.08190001424941</v>
      </c>
      <c r="I198" s="15">
        <f>IF(PaymentSchedule[[#This Row],[PMT NO]]&lt;&gt;"",PaymentSchedule[[#This Row],[BEGINNING BALANCE]]*(InterestRate/PaymentsPerYear),"")</f>
        <v>120.03899880348263</v>
      </c>
      <c r="J19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57343.63752565741</v>
      </c>
      <c r="K198" s="15">
        <f>IF(PaymentSchedule[[#This Row],[PMT NO]]&lt;&gt;"",SUM(INDEX(PaymentSchedule[INTEREST],1,1):PaymentSchedule[[#This Row],[INTEREST]]),"")</f>
        <v>31231.24560457328</v>
      </c>
    </row>
    <row r="199" spans="2:11" x14ac:dyDescent="0.2">
      <c r="B199" s="11">
        <f>IF(LoanIsGood,IF(ROW()-ROW(PaymentSchedule[[#Headers],[PMT NO]])&gt;ScheduledNumberOfPayments,"",ROW()-ROW(PaymentSchedule[[#Headers],[PMT NO]])),"")</f>
        <v>188</v>
      </c>
      <c r="C199" s="13">
        <f>IF(PaymentSchedule[[#This Row],[PMT NO]]&lt;&gt;"",EOMONTH(LoanStartDate,ROW(PaymentSchedule[[#This Row],[PMT NO]])-ROW(PaymentSchedule[[#Headers],[PMT NO]])-2)+DAY(LoanStartDate),"")</f>
        <v>49919</v>
      </c>
      <c r="D199" s="15">
        <f>IF(PaymentSchedule[[#This Row],[PMT NO]]&lt;&gt;"",IF(ROW()-ROW(PaymentSchedule[[#Headers],[BEGINNING BALANCE]])=1,LoanAmount,INDEX(PaymentSchedule[ENDING BALANCE],ROW()-ROW(PaymentSchedule[[#Headers],[BEGINNING BALANCE]])-1)),"")</f>
        <v>57343.63752565741</v>
      </c>
      <c r="E199" s="15">
        <f>IF(PaymentSchedule[[#This Row],[PMT NO]]&lt;&gt;"",ScheduledPayment,"")</f>
        <v>395.12089881773204</v>
      </c>
      <c r="F19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199" s="15">
        <f>IF(PaymentSchedule[[#This Row],[PMT NO]]&lt;&gt;"",PaymentSchedule[[#This Row],[TOTAL PAYMENT]]-PaymentSchedule[[#This Row],[INTEREST]],"")</f>
        <v>275.65498730594578</v>
      </c>
      <c r="I199" s="15">
        <f>IF(PaymentSchedule[[#This Row],[PMT NO]]&lt;&gt;"",PaymentSchedule[[#This Row],[BEGINNING BALANCE]]*(InterestRate/PaymentsPerYear),"")</f>
        <v>119.46591151178627</v>
      </c>
      <c r="J19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57067.982538351462</v>
      </c>
      <c r="K199" s="15">
        <f>IF(PaymentSchedule[[#This Row],[PMT NO]]&lt;&gt;"",SUM(INDEX(PaymentSchedule[INTEREST],1,1):PaymentSchedule[[#This Row],[INTEREST]]),"")</f>
        <v>31350.711516085066</v>
      </c>
    </row>
    <row r="200" spans="2:11" x14ac:dyDescent="0.2">
      <c r="B200" s="11">
        <f>IF(LoanIsGood,IF(ROW()-ROW(PaymentSchedule[[#Headers],[PMT NO]])&gt;ScheduledNumberOfPayments,"",ROW()-ROW(PaymentSchedule[[#Headers],[PMT NO]])),"")</f>
        <v>189</v>
      </c>
      <c r="C200" s="13">
        <f>IF(PaymentSchedule[[#This Row],[PMT NO]]&lt;&gt;"",EOMONTH(LoanStartDate,ROW(PaymentSchedule[[#This Row],[PMT NO]])-ROW(PaymentSchedule[[#Headers],[PMT NO]])-2)+DAY(LoanStartDate),"")</f>
        <v>49949</v>
      </c>
      <c r="D200" s="15">
        <f>IF(PaymentSchedule[[#This Row],[PMT NO]]&lt;&gt;"",IF(ROW()-ROW(PaymentSchedule[[#Headers],[BEGINNING BALANCE]])=1,LoanAmount,INDEX(PaymentSchedule[ENDING BALANCE],ROW()-ROW(PaymentSchedule[[#Headers],[BEGINNING BALANCE]])-1)),"")</f>
        <v>57067.982538351462</v>
      </c>
      <c r="E200" s="15">
        <f>IF(PaymentSchedule[[#This Row],[PMT NO]]&lt;&gt;"",ScheduledPayment,"")</f>
        <v>395.12089881773204</v>
      </c>
      <c r="F20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00" s="15">
        <f>IF(PaymentSchedule[[#This Row],[PMT NO]]&lt;&gt;"",PaymentSchedule[[#This Row],[TOTAL PAYMENT]]-PaymentSchedule[[#This Row],[INTEREST]],"")</f>
        <v>276.22926852949985</v>
      </c>
      <c r="I200" s="15">
        <f>IF(PaymentSchedule[[#This Row],[PMT NO]]&lt;&gt;"",PaymentSchedule[[#This Row],[BEGINNING BALANCE]]*(InterestRate/PaymentsPerYear),"")</f>
        <v>118.89163028823221</v>
      </c>
      <c r="J20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56791.753269821958</v>
      </c>
      <c r="K200" s="15">
        <f>IF(PaymentSchedule[[#This Row],[PMT NO]]&lt;&gt;"",SUM(INDEX(PaymentSchedule[INTEREST],1,1):PaymentSchedule[[#This Row],[INTEREST]]),"")</f>
        <v>31469.603146373298</v>
      </c>
    </row>
    <row r="201" spans="2:11" x14ac:dyDescent="0.2">
      <c r="B201" s="11">
        <f>IF(LoanIsGood,IF(ROW()-ROW(PaymentSchedule[[#Headers],[PMT NO]])&gt;ScheduledNumberOfPayments,"",ROW()-ROW(PaymentSchedule[[#Headers],[PMT NO]])),"")</f>
        <v>190</v>
      </c>
      <c r="C201" s="13">
        <f>IF(PaymentSchedule[[#This Row],[PMT NO]]&lt;&gt;"",EOMONTH(LoanStartDate,ROW(PaymentSchedule[[#This Row],[PMT NO]])-ROW(PaymentSchedule[[#Headers],[PMT NO]])-2)+DAY(LoanStartDate),"")</f>
        <v>49980</v>
      </c>
      <c r="D201" s="15">
        <f>IF(PaymentSchedule[[#This Row],[PMT NO]]&lt;&gt;"",IF(ROW()-ROW(PaymentSchedule[[#Headers],[BEGINNING BALANCE]])=1,LoanAmount,INDEX(PaymentSchedule[ENDING BALANCE],ROW()-ROW(PaymentSchedule[[#Headers],[BEGINNING BALANCE]])-1)),"")</f>
        <v>56791.753269821958</v>
      </c>
      <c r="E201" s="15">
        <f>IF(PaymentSchedule[[#This Row],[PMT NO]]&lt;&gt;"",ScheduledPayment,"")</f>
        <v>395.12089881773204</v>
      </c>
      <c r="F20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01" s="15">
        <f>IF(PaymentSchedule[[#This Row],[PMT NO]]&lt;&gt;"",PaymentSchedule[[#This Row],[TOTAL PAYMENT]]-PaymentSchedule[[#This Row],[INTEREST]],"")</f>
        <v>276.80474617226963</v>
      </c>
      <c r="I201" s="15">
        <f>IF(PaymentSchedule[[#This Row],[PMT NO]]&lt;&gt;"",PaymentSchedule[[#This Row],[BEGINNING BALANCE]]*(InterestRate/PaymentsPerYear),"")</f>
        <v>118.31615264546241</v>
      </c>
      <c r="J20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56514.948523649691</v>
      </c>
      <c r="K201" s="15">
        <f>IF(PaymentSchedule[[#This Row],[PMT NO]]&lt;&gt;"",SUM(INDEX(PaymentSchedule[INTEREST],1,1):PaymentSchedule[[#This Row],[INTEREST]]),"")</f>
        <v>31587.919299018762</v>
      </c>
    </row>
    <row r="202" spans="2:11" x14ac:dyDescent="0.2">
      <c r="B202" s="11">
        <f>IF(LoanIsGood,IF(ROW()-ROW(PaymentSchedule[[#Headers],[PMT NO]])&gt;ScheduledNumberOfPayments,"",ROW()-ROW(PaymentSchedule[[#Headers],[PMT NO]])),"")</f>
        <v>191</v>
      </c>
      <c r="C202" s="13">
        <f>IF(PaymentSchedule[[#This Row],[PMT NO]]&lt;&gt;"",EOMONTH(LoanStartDate,ROW(PaymentSchedule[[#This Row],[PMT NO]])-ROW(PaymentSchedule[[#Headers],[PMT NO]])-2)+DAY(LoanStartDate),"")</f>
        <v>50010</v>
      </c>
      <c r="D202" s="15">
        <f>IF(PaymentSchedule[[#This Row],[PMT NO]]&lt;&gt;"",IF(ROW()-ROW(PaymentSchedule[[#Headers],[BEGINNING BALANCE]])=1,LoanAmount,INDEX(PaymentSchedule[ENDING BALANCE],ROW()-ROW(PaymentSchedule[[#Headers],[BEGINNING BALANCE]])-1)),"")</f>
        <v>56514.948523649691</v>
      </c>
      <c r="E202" s="15">
        <f>IF(PaymentSchedule[[#This Row],[PMT NO]]&lt;&gt;"",ScheduledPayment,"")</f>
        <v>395.12089881773204</v>
      </c>
      <c r="F20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02" s="15">
        <f>IF(PaymentSchedule[[#This Row],[PMT NO]]&lt;&gt;"",PaymentSchedule[[#This Row],[TOTAL PAYMENT]]-PaymentSchedule[[#This Row],[INTEREST]],"")</f>
        <v>277.38142272679517</v>
      </c>
      <c r="I202" s="15">
        <f>IF(PaymentSchedule[[#This Row],[PMT NO]]&lt;&gt;"",PaymentSchedule[[#This Row],[BEGINNING BALANCE]]*(InterestRate/PaymentsPerYear),"")</f>
        <v>117.73947609093686</v>
      </c>
      <c r="J20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56237.567100922897</v>
      </c>
      <c r="K202" s="15">
        <f>IF(PaymentSchedule[[#This Row],[PMT NO]]&lt;&gt;"",SUM(INDEX(PaymentSchedule[INTEREST],1,1):PaymentSchedule[[#This Row],[INTEREST]]),"")</f>
        <v>31705.658775109699</v>
      </c>
    </row>
    <row r="203" spans="2:11" x14ac:dyDescent="0.2">
      <c r="B203" s="11">
        <f>IF(LoanIsGood,IF(ROW()-ROW(PaymentSchedule[[#Headers],[PMT NO]])&gt;ScheduledNumberOfPayments,"",ROW()-ROW(PaymentSchedule[[#Headers],[PMT NO]])),"")</f>
        <v>192</v>
      </c>
      <c r="C203" s="13">
        <f>IF(PaymentSchedule[[#This Row],[PMT NO]]&lt;&gt;"",EOMONTH(LoanStartDate,ROW(PaymentSchedule[[#This Row],[PMT NO]])-ROW(PaymentSchedule[[#Headers],[PMT NO]])-2)+DAY(LoanStartDate),"")</f>
        <v>50041</v>
      </c>
      <c r="D203" s="15">
        <f>IF(PaymentSchedule[[#This Row],[PMT NO]]&lt;&gt;"",IF(ROW()-ROW(PaymentSchedule[[#Headers],[BEGINNING BALANCE]])=1,LoanAmount,INDEX(PaymentSchedule[ENDING BALANCE],ROW()-ROW(PaymentSchedule[[#Headers],[BEGINNING BALANCE]])-1)),"")</f>
        <v>56237.567100922897</v>
      </c>
      <c r="E203" s="15">
        <f>IF(PaymentSchedule[[#This Row],[PMT NO]]&lt;&gt;"",ScheduledPayment,"")</f>
        <v>395.12089881773204</v>
      </c>
      <c r="F20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03" s="15">
        <f>IF(PaymentSchedule[[#This Row],[PMT NO]]&lt;&gt;"",PaymentSchedule[[#This Row],[TOTAL PAYMENT]]-PaymentSchedule[[#This Row],[INTEREST]],"")</f>
        <v>277.95930069080936</v>
      </c>
      <c r="I203" s="15">
        <f>IF(PaymentSchedule[[#This Row],[PMT NO]]&lt;&gt;"",PaymentSchedule[[#This Row],[BEGINNING BALANCE]]*(InterestRate/PaymentsPerYear),"")</f>
        <v>117.1615981269227</v>
      </c>
      <c r="J20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55959.607800232086</v>
      </c>
      <c r="K203" s="15">
        <f>IF(PaymentSchedule[[#This Row],[PMT NO]]&lt;&gt;"",SUM(INDEX(PaymentSchedule[INTEREST],1,1):PaymentSchedule[[#This Row],[INTEREST]]),"")</f>
        <v>31822.820373236624</v>
      </c>
    </row>
    <row r="204" spans="2:11" x14ac:dyDescent="0.2">
      <c r="B204" s="11">
        <f>IF(LoanIsGood,IF(ROW()-ROW(PaymentSchedule[[#Headers],[PMT NO]])&gt;ScheduledNumberOfPayments,"",ROW()-ROW(PaymentSchedule[[#Headers],[PMT NO]])),"")</f>
        <v>193</v>
      </c>
      <c r="C204" s="13">
        <f>IF(PaymentSchedule[[#This Row],[PMT NO]]&lt;&gt;"",EOMONTH(LoanStartDate,ROW(PaymentSchedule[[#This Row],[PMT NO]])-ROW(PaymentSchedule[[#Headers],[PMT NO]])-2)+DAY(LoanStartDate),"")</f>
        <v>50072</v>
      </c>
      <c r="D204" s="15">
        <f>IF(PaymentSchedule[[#This Row],[PMT NO]]&lt;&gt;"",IF(ROW()-ROW(PaymentSchedule[[#Headers],[BEGINNING BALANCE]])=1,LoanAmount,INDEX(PaymentSchedule[ENDING BALANCE],ROW()-ROW(PaymentSchedule[[#Headers],[BEGINNING BALANCE]])-1)),"")</f>
        <v>55959.607800232086</v>
      </c>
      <c r="E204" s="15">
        <f>IF(PaymentSchedule[[#This Row],[PMT NO]]&lt;&gt;"",ScheduledPayment,"")</f>
        <v>395.12089881773204</v>
      </c>
      <c r="F20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04" s="15">
        <f>IF(PaymentSchedule[[#This Row],[PMT NO]]&lt;&gt;"",PaymentSchedule[[#This Row],[TOTAL PAYMENT]]-PaymentSchedule[[#This Row],[INTEREST]],"")</f>
        <v>278.5383825672485</v>
      </c>
      <c r="I204" s="15">
        <f>IF(PaymentSchedule[[#This Row],[PMT NO]]&lt;&gt;"",PaymentSchedule[[#This Row],[BEGINNING BALANCE]]*(InterestRate/PaymentsPerYear),"")</f>
        <v>116.58251625048351</v>
      </c>
      <c r="J20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55681.069417664839</v>
      </c>
      <c r="K204" s="15">
        <f>IF(PaymentSchedule[[#This Row],[PMT NO]]&lt;&gt;"",SUM(INDEX(PaymentSchedule[INTEREST],1,1):PaymentSchedule[[#This Row],[INTEREST]]),"")</f>
        <v>31939.402889487108</v>
      </c>
    </row>
    <row r="205" spans="2:11" x14ac:dyDescent="0.2">
      <c r="B205" s="11">
        <f>IF(LoanIsGood,IF(ROW()-ROW(PaymentSchedule[[#Headers],[PMT NO]])&gt;ScheduledNumberOfPayments,"",ROW()-ROW(PaymentSchedule[[#Headers],[PMT NO]])),"")</f>
        <v>194</v>
      </c>
      <c r="C205" s="13">
        <f>IF(PaymentSchedule[[#This Row],[PMT NO]]&lt;&gt;"",EOMONTH(LoanStartDate,ROW(PaymentSchedule[[#This Row],[PMT NO]])-ROW(PaymentSchedule[[#Headers],[PMT NO]])-2)+DAY(LoanStartDate),"")</f>
        <v>50100</v>
      </c>
      <c r="D205" s="15">
        <f>IF(PaymentSchedule[[#This Row],[PMT NO]]&lt;&gt;"",IF(ROW()-ROW(PaymentSchedule[[#Headers],[BEGINNING BALANCE]])=1,LoanAmount,INDEX(PaymentSchedule[ENDING BALANCE],ROW()-ROW(PaymentSchedule[[#Headers],[BEGINNING BALANCE]])-1)),"")</f>
        <v>55681.069417664839</v>
      </c>
      <c r="E205" s="15">
        <f>IF(PaymentSchedule[[#This Row],[PMT NO]]&lt;&gt;"",ScheduledPayment,"")</f>
        <v>395.12089881773204</v>
      </c>
      <c r="F20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05" s="15">
        <f>IF(PaymentSchedule[[#This Row],[PMT NO]]&lt;&gt;"",PaymentSchedule[[#This Row],[TOTAL PAYMENT]]-PaymentSchedule[[#This Row],[INTEREST]],"")</f>
        <v>279.11867086426361</v>
      </c>
      <c r="I205" s="15">
        <f>IF(PaymentSchedule[[#This Row],[PMT NO]]&lt;&gt;"",PaymentSchedule[[#This Row],[BEGINNING BALANCE]]*(InterestRate/PaymentsPerYear),"")</f>
        <v>116.00222795346842</v>
      </c>
      <c r="J20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55401.950746800576</v>
      </c>
      <c r="K205" s="15">
        <f>IF(PaymentSchedule[[#This Row],[PMT NO]]&lt;&gt;"",SUM(INDEX(PaymentSchedule[INTEREST],1,1):PaymentSchedule[[#This Row],[INTEREST]]),"")</f>
        <v>32055.405117440576</v>
      </c>
    </row>
    <row r="206" spans="2:11" x14ac:dyDescent="0.2">
      <c r="B206" s="11">
        <f>IF(LoanIsGood,IF(ROW()-ROW(PaymentSchedule[[#Headers],[PMT NO]])&gt;ScheduledNumberOfPayments,"",ROW()-ROW(PaymentSchedule[[#Headers],[PMT NO]])),"")</f>
        <v>195</v>
      </c>
      <c r="C206" s="13">
        <f>IF(PaymentSchedule[[#This Row],[PMT NO]]&lt;&gt;"",EOMONTH(LoanStartDate,ROW(PaymentSchedule[[#This Row],[PMT NO]])-ROW(PaymentSchedule[[#Headers],[PMT NO]])-2)+DAY(LoanStartDate),"")</f>
        <v>50131</v>
      </c>
      <c r="D206" s="15">
        <f>IF(PaymentSchedule[[#This Row],[PMT NO]]&lt;&gt;"",IF(ROW()-ROW(PaymentSchedule[[#Headers],[BEGINNING BALANCE]])=1,LoanAmount,INDEX(PaymentSchedule[ENDING BALANCE],ROW()-ROW(PaymentSchedule[[#Headers],[BEGINNING BALANCE]])-1)),"")</f>
        <v>55401.950746800576</v>
      </c>
      <c r="E206" s="15">
        <f>IF(PaymentSchedule[[#This Row],[PMT NO]]&lt;&gt;"",ScheduledPayment,"")</f>
        <v>395.12089881773204</v>
      </c>
      <c r="F20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06" s="15">
        <f>IF(PaymentSchedule[[#This Row],[PMT NO]]&lt;&gt;"",PaymentSchedule[[#This Row],[TOTAL PAYMENT]]-PaymentSchedule[[#This Row],[INTEREST]],"")</f>
        <v>279.70016809523082</v>
      </c>
      <c r="I206" s="15">
        <f>IF(PaymentSchedule[[#This Row],[PMT NO]]&lt;&gt;"",PaymentSchedule[[#This Row],[BEGINNING BALANCE]]*(InterestRate/PaymentsPerYear),"")</f>
        <v>115.4207307225012</v>
      </c>
      <c r="J20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55122.250578705345</v>
      </c>
      <c r="K206" s="15">
        <f>IF(PaymentSchedule[[#This Row],[PMT NO]]&lt;&gt;"",SUM(INDEX(PaymentSchedule[INTEREST],1,1):PaymentSchedule[[#This Row],[INTEREST]]),"")</f>
        <v>32170.825848163076</v>
      </c>
    </row>
    <row r="207" spans="2:11" x14ac:dyDescent="0.2">
      <c r="B207" s="11">
        <f>IF(LoanIsGood,IF(ROW()-ROW(PaymentSchedule[[#Headers],[PMT NO]])&gt;ScheduledNumberOfPayments,"",ROW()-ROW(PaymentSchedule[[#Headers],[PMT NO]])),"")</f>
        <v>196</v>
      </c>
      <c r="C207" s="13">
        <f>IF(PaymentSchedule[[#This Row],[PMT NO]]&lt;&gt;"",EOMONTH(LoanStartDate,ROW(PaymentSchedule[[#This Row],[PMT NO]])-ROW(PaymentSchedule[[#Headers],[PMT NO]])-2)+DAY(LoanStartDate),"")</f>
        <v>50161</v>
      </c>
      <c r="D207" s="15">
        <f>IF(PaymentSchedule[[#This Row],[PMT NO]]&lt;&gt;"",IF(ROW()-ROW(PaymentSchedule[[#Headers],[BEGINNING BALANCE]])=1,LoanAmount,INDEX(PaymentSchedule[ENDING BALANCE],ROW()-ROW(PaymentSchedule[[#Headers],[BEGINNING BALANCE]])-1)),"")</f>
        <v>55122.250578705345</v>
      </c>
      <c r="E207" s="15">
        <f>IF(PaymentSchedule[[#This Row],[PMT NO]]&lt;&gt;"",ScheduledPayment,"")</f>
        <v>395.12089881773204</v>
      </c>
      <c r="F20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07" s="15">
        <f>IF(PaymentSchedule[[#This Row],[PMT NO]]&lt;&gt;"",PaymentSchedule[[#This Row],[TOTAL PAYMENT]]-PaymentSchedule[[#This Row],[INTEREST]],"")</f>
        <v>280.28287677876256</v>
      </c>
      <c r="I207" s="15">
        <f>IF(PaymentSchedule[[#This Row],[PMT NO]]&lt;&gt;"",PaymentSchedule[[#This Row],[BEGINNING BALANCE]]*(InterestRate/PaymentsPerYear),"")</f>
        <v>114.83802203896947</v>
      </c>
      <c r="J20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54841.96770192658</v>
      </c>
      <c r="K207" s="15">
        <f>IF(PaymentSchedule[[#This Row],[PMT NO]]&lt;&gt;"",SUM(INDEX(PaymentSchedule[INTEREST],1,1):PaymentSchedule[[#This Row],[INTEREST]]),"")</f>
        <v>32285.663870202046</v>
      </c>
    </row>
    <row r="208" spans="2:11" x14ac:dyDescent="0.2">
      <c r="B208" s="11">
        <f>IF(LoanIsGood,IF(ROW()-ROW(PaymentSchedule[[#Headers],[PMT NO]])&gt;ScheduledNumberOfPayments,"",ROW()-ROW(PaymentSchedule[[#Headers],[PMT NO]])),"")</f>
        <v>197</v>
      </c>
      <c r="C208" s="13">
        <f>IF(PaymentSchedule[[#This Row],[PMT NO]]&lt;&gt;"",EOMONTH(LoanStartDate,ROW(PaymentSchedule[[#This Row],[PMT NO]])-ROW(PaymentSchedule[[#Headers],[PMT NO]])-2)+DAY(LoanStartDate),"")</f>
        <v>50192</v>
      </c>
      <c r="D208" s="15">
        <f>IF(PaymentSchedule[[#This Row],[PMT NO]]&lt;&gt;"",IF(ROW()-ROW(PaymentSchedule[[#Headers],[BEGINNING BALANCE]])=1,LoanAmount,INDEX(PaymentSchedule[ENDING BALANCE],ROW()-ROW(PaymentSchedule[[#Headers],[BEGINNING BALANCE]])-1)),"")</f>
        <v>54841.96770192658</v>
      </c>
      <c r="E208" s="15">
        <f>IF(PaymentSchedule[[#This Row],[PMT NO]]&lt;&gt;"",ScheduledPayment,"")</f>
        <v>395.12089881773204</v>
      </c>
      <c r="F20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08" s="15">
        <f>IF(PaymentSchedule[[#This Row],[PMT NO]]&lt;&gt;"",PaymentSchedule[[#This Row],[TOTAL PAYMENT]]-PaymentSchedule[[#This Row],[INTEREST]],"")</f>
        <v>280.86679943871832</v>
      </c>
      <c r="I208" s="15">
        <f>IF(PaymentSchedule[[#This Row],[PMT NO]]&lt;&gt;"",PaymentSchedule[[#This Row],[BEGINNING BALANCE]]*(InterestRate/PaymentsPerYear),"")</f>
        <v>114.25409937901371</v>
      </c>
      <c r="J20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54561.100902487859</v>
      </c>
      <c r="K208" s="15">
        <f>IF(PaymentSchedule[[#This Row],[PMT NO]]&lt;&gt;"",SUM(INDEX(PaymentSchedule[INTEREST],1,1):PaymentSchedule[[#This Row],[INTEREST]]),"")</f>
        <v>32399.91796958106</v>
      </c>
    </row>
    <row r="209" spans="2:11" x14ac:dyDescent="0.2">
      <c r="B209" s="11">
        <f>IF(LoanIsGood,IF(ROW()-ROW(PaymentSchedule[[#Headers],[PMT NO]])&gt;ScheduledNumberOfPayments,"",ROW()-ROW(PaymentSchedule[[#Headers],[PMT NO]])),"")</f>
        <v>198</v>
      </c>
      <c r="C209" s="13">
        <f>IF(PaymentSchedule[[#This Row],[PMT NO]]&lt;&gt;"",EOMONTH(LoanStartDate,ROW(PaymentSchedule[[#This Row],[PMT NO]])-ROW(PaymentSchedule[[#Headers],[PMT NO]])-2)+DAY(LoanStartDate),"")</f>
        <v>50222</v>
      </c>
      <c r="D209" s="15">
        <f>IF(PaymentSchedule[[#This Row],[PMT NO]]&lt;&gt;"",IF(ROW()-ROW(PaymentSchedule[[#Headers],[BEGINNING BALANCE]])=1,LoanAmount,INDEX(PaymentSchedule[ENDING BALANCE],ROW()-ROW(PaymentSchedule[[#Headers],[BEGINNING BALANCE]])-1)),"")</f>
        <v>54561.100902487859</v>
      </c>
      <c r="E209" s="15">
        <f>IF(PaymentSchedule[[#This Row],[PMT NO]]&lt;&gt;"",ScheduledPayment,"")</f>
        <v>395.12089881773204</v>
      </c>
      <c r="F20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09" s="15">
        <f>IF(PaymentSchedule[[#This Row],[PMT NO]]&lt;&gt;"",PaymentSchedule[[#This Row],[TOTAL PAYMENT]]-PaymentSchedule[[#This Row],[INTEREST]],"")</f>
        <v>281.45193860421568</v>
      </c>
      <c r="I209" s="15">
        <f>IF(PaymentSchedule[[#This Row],[PMT NO]]&lt;&gt;"",PaymentSchedule[[#This Row],[BEGINNING BALANCE]]*(InterestRate/PaymentsPerYear),"")</f>
        <v>113.66896021351637</v>
      </c>
      <c r="J20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54279.648963883643</v>
      </c>
      <c r="K209" s="15">
        <f>IF(PaymentSchedule[[#This Row],[PMT NO]]&lt;&gt;"",SUM(INDEX(PaymentSchedule[INTEREST],1,1):PaymentSchedule[[#This Row],[INTEREST]]),"")</f>
        <v>32513.586929794576</v>
      </c>
    </row>
    <row r="210" spans="2:11" x14ac:dyDescent="0.2">
      <c r="B210" s="11">
        <f>IF(LoanIsGood,IF(ROW()-ROW(PaymentSchedule[[#Headers],[PMT NO]])&gt;ScheduledNumberOfPayments,"",ROW()-ROW(PaymentSchedule[[#Headers],[PMT NO]])),"")</f>
        <v>199</v>
      </c>
      <c r="C210" s="13">
        <f>IF(PaymentSchedule[[#This Row],[PMT NO]]&lt;&gt;"",EOMONTH(LoanStartDate,ROW(PaymentSchedule[[#This Row],[PMT NO]])-ROW(PaymentSchedule[[#Headers],[PMT NO]])-2)+DAY(LoanStartDate),"")</f>
        <v>50253</v>
      </c>
      <c r="D210" s="15">
        <f>IF(PaymentSchedule[[#This Row],[PMT NO]]&lt;&gt;"",IF(ROW()-ROW(PaymentSchedule[[#Headers],[BEGINNING BALANCE]])=1,LoanAmount,INDEX(PaymentSchedule[ENDING BALANCE],ROW()-ROW(PaymentSchedule[[#Headers],[BEGINNING BALANCE]])-1)),"")</f>
        <v>54279.648963883643</v>
      </c>
      <c r="E210" s="15">
        <f>IF(PaymentSchedule[[#This Row],[PMT NO]]&lt;&gt;"",ScheduledPayment,"")</f>
        <v>395.12089881773204</v>
      </c>
      <c r="F21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10" s="15">
        <f>IF(PaymentSchedule[[#This Row],[PMT NO]]&lt;&gt;"",PaymentSchedule[[#This Row],[TOTAL PAYMENT]]-PaymentSchedule[[#This Row],[INTEREST]],"")</f>
        <v>282.03829680964111</v>
      </c>
      <c r="I210" s="15">
        <f>IF(PaymentSchedule[[#This Row],[PMT NO]]&lt;&gt;"",PaymentSchedule[[#This Row],[BEGINNING BALANCE]]*(InterestRate/PaymentsPerYear),"")</f>
        <v>113.08260200809092</v>
      </c>
      <c r="J21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53997.610667074005</v>
      </c>
      <c r="K210" s="15">
        <f>IF(PaymentSchedule[[#This Row],[PMT NO]]&lt;&gt;"",SUM(INDEX(PaymentSchedule[INTEREST],1,1):PaymentSchedule[[#This Row],[INTEREST]]),"")</f>
        <v>32626.669531802665</v>
      </c>
    </row>
    <row r="211" spans="2:11" x14ac:dyDescent="0.2">
      <c r="B211" s="11">
        <f>IF(LoanIsGood,IF(ROW()-ROW(PaymentSchedule[[#Headers],[PMT NO]])&gt;ScheduledNumberOfPayments,"",ROW()-ROW(PaymentSchedule[[#Headers],[PMT NO]])),"")</f>
        <v>200</v>
      </c>
      <c r="C211" s="13">
        <f>IF(PaymentSchedule[[#This Row],[PMT NO]]&lt;&gt;"",EOMONTH(LoanStartDate,ROW(PaymentSchedule[[#This Row],[PMT NO]])-ROW(PaymentSchedule[[#Headers],[PMT NO]])-2)+DAY(LoanStartDate),"")</f>
        <v>50284</v>
      </c>
      <c r="D211" s="15">
        <f>IF(PaymentSchedule[[#This Row],[PMT NO]]&lt;&gt;"",IF(ROW()-ROW(PaymentSchedule[[#Headers],[BEGINNING BALANCE]])=1,LoanAmount,INDEX(PaymentSchedule[ENDING BALANCE],ROW()-ROW(PaymentSchedule[[#Headers],[BEGINNING BALANCE]])-1)),"")</f>
        <v>53997.610667074005</v>
      </c>
      <c r="E211" s="15">
        <f>IF(PaymentSchedule[[#This Row],[PMT NO]]&lt;&gt;"",ScheduledPayment,"")</f>
        <v>395.12089881773204</v>
      </c>
      <c r="F21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11" s="15">
        <f>IF(PaymentSchedule[[#This Row],[PMT NO]]&lt;&gt;"",PaymentSchedule[[#This Row],[TOTAL PAYMENT]]-PaymentSchedule[[#This Row],[INTEREST]],"")</f>
        <v>282.62587659466118</v>
      </c>
      <c r="I211" s="15">
        <f>IF(PaymentSchedule[[#This Row],[PMT NO]]&lt;&gt;"",PaymentSchedule[[#This Row],[BEGINNING BALANCE]]*(InterestRate/PaymentsPerYear),"")</f>
        <v>112.49502222307085</v>
      </c>
      <c r="J21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53714.984790479342</v>
      </c>
      <c r="K211" s="15">
        <f>IF(PaymentSchedule[[#This Row],[PMT NO]]&lt;&gt;"",SUM(INDEX(PaymentSchedule[INTEREST],1,1):PaymentSchedule[[#This Row],[INTEREST]]),"")</f>
        <v>32739.164554025734</v>
      </c>
    </row>
    <row r="212" spans="2:11" x14ac:dyDescent="0.2">
      <c r="B212" s="11">
        <f>IF(LoanIsGood,IF(ROW()-ROW(PaymentSchedule[[#Headers],[PMT NO]])&gt;ScheduledNumberOfPayments,"",ROW()-ROW(PaymentSchedule[[#Headers],[PMT NO]])),"")</f>
        <v>201</v>
      </c>
      <c r="C212" s="13">
        <f>IF(PaymentSchedule[[#This Row],[PMT NO]]&lt;&gt;"",EOMONTH(LoanStartDate,ROW(PaymentSchedule[[#This Row],[PMT NO]])-ROW(PaymentSchedule[[#Headers],[PMT NO]])-2)+DAY(LoanStartDate),"")</f>
        <v>50314</v>
      </c>
      <c r="D212" s="15">
        <f>IF(PaymentSchedule[[#This Row],[PMT NO]]&lt;&gt;"",IF(ROW()-ROW(PaymentSchedule[[#Headers],[BEGINNING BALANCE]])=1,LoanAmount,INDEX(PaymentSchedule[ENDING BALANCE],ROW()-ROW(PaymentSchedule[[#Headers],[BEGINNING BALANCE]])-1)),"")</f>
        <v>53714.984790479342</v>
      </c>
      <c r="E212" s="15">
        <f>IF(PaymentSchedule[[#This Row],[PMT NO]]&lt;&gt;"",ScheduledPayment,"")</f>
        <v>395.12089881773204</v>
      </c>
      <c r="F21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12" s="15">
        <f>IF(PaymentSchedule[[#This Row],[PMT NO]]&lt;&gt;"",PaymentSchedule[[#This Row],[TOTAL PAYMENT]]-PaymentSchedule[[#This Row],[INTEREST]],"")</f>
        <v>283.2146805042334</v>
      </c>
      <c r="I212" s="15">
        <f>IF(PaymentSchedule[[#This Row],[PMT NO]]&lt;&gt;"",PaymentSchedule[[#This Row],[BEGINNING BALANCE]]*(InterestRate/PaymentsPerYear),"")</f>
        <v>111.90621831349863</v>
      </c>
      <c r="J21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53431.770109975107</v>
      </c>
      <c r="K212" s="15">
        <f>IF(PaymentSchedule[[#This Row],[PMT NO]]&lt;&gt;"",SUM(INDEX(PaymentSchedule[INTEREST],1,1):PaymentSchedule[[#This Row],[INTEREST]]),"")</f>
        <v>32851.070772339233</v>
      </c>
    </row>
    <row r="213" spans="2:11" x14ac:dyDescent="0.2">
      <c r="B213" s="11">
        <f>IF(LoanIsGood,IF(ROW()-ROW(PaymentSchedule[[#Headers],[PMT NO]])&gt;ScheduledNumberOfPayments,"",ROW()-ROW(PaymentSchedule[[#Headers],[PMT NO]])),"")</f>
        <v>202</v>
      </c>
      <c r="C213" s="13">
        <f>IF(PaymentSchedule[[#This Row],[PMT NO]]&lt;&gt;"",EOMONTH(LoanStartDate,ROW(PaymentSchedule[[#This Row],[PMT NO]])-ROW(PaymentSchedule[[#Headers],[PMT NO]])-2)+DAY(LoanStartDate),"")</f>
        <v>50345</v>
      </c>
      <c r="D213" s="15">
        <f>IF(PaymentSchedule[[#This Row],[PMT NO]]&lt;&gt;"",IF(ROW()-ROW(PaymentSchedule[[#Headers],[BEGINNING BALANCE]])=1,LoanAmount,INDEX(PaymentSchedule[ENDING BALANCE],ROW()-ROW(PaymentSchedule[[#Headers],[BEGINNING BALANCE]])-1)),"")</f>
        <v>53431.770109975107</v>
      </c>
      <c r="E213" s="15">
        <f>IF(PaymentSchedule[[#This Row],[PMT NO]]&lt;&gt;"",ScheduledPayment,"")</f>
        <v>395.12089881773204</v>
      </c>
      <c r="F21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13" s="15">
        <f>IF(PaymentSchedule[[#This Row],[PMT NO]]&lt;&gt;"",PaymentSchedule[[#This Row],[TOTAL PAYMENT]]-PaymentSchedule[[#This Row],[INTEREST]],"")</f>
        <v>283.80471108861724</v>
      </c>
      <c r="I213" s="15">
        <f>IF(PaymentSchedule[[#This Row],[PMT NO]]&lt;&gt;"",PaymentSchedule[[#This Row],[BEGINNING BALANCE]]*(InterestRate/PaymentsPerYear),"")</f>
        <v>111.3161877291148</v>
      </c>
      <c r="J21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53147.965398886488</v>
      </c>
      <c r="K213" s="15">
        <f>IF(PaymentSchedule[[#This Row],[PMT NO]]&lt;&gt;"",SUM(INDEX(PaymentSchedule[INTEREST],1,1):PaymentSchedule[[#This Row],[INTEREST]]),"")</f>
        <v>32962.386960068347</v>
      </c>
    </row>
    <row r="214" spans="2:11" x14ac:dyDescent="0.2">
      <c r="B214" s="11">
        <f>IF(LoanIsGood,IF(ROW()-ROW(PaymentSchedule[[#Headers],[PMT NO]])&gt;ScheduledNumberOfPayments,"",ROW()-ROW(PaymentSchedule[[#Headers],[PMT NO]])),"")</f>
        <v>203</v>
      </c>
      <c r="C214" s="13">
        <f>IF(PaymentSchedule[[#This Row],[PMT NO]]&lt;&gt;"",EOMONTH(LoanStartDate,ROW(PaymentSchedule[[#This Row],[PMT NO]])-ROW(PaymentSchedule[[#Headers],[PMT NO]])-2)+DAY(LoanStartDate),"")</f>
        <v>50375</v>
      </c>
      <c r="D214" s="15">
        <f>IF(PaymentSchedule[[#This Row],[PMT NO]]&lt;&gt;"",IF(ROW()-ROW(PaymentSchedule[[#Headers],[BEGINNING BALANCE]])=1,LoanAmount,INDEX(PaymentSchedule[ENDING BALANCE],ROW()-ROW(PaymentSchedule[[#Headers],[BEGINNING BALANCE]])-1)),"")</f>
        <v>53147.965398886488</v>
      </c>
      <c r="E214" s="15">
        <f>IF(PaymentSchedule[[#This Row],[PMT NO]]&lt;&gt;"",ScheduledPayment,"")</f>
        <v>395.12089881773204</v>
      </c>
      <c r="F21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14" s="15">
        <f>IF(PaymentSchedule[[#This Row],[PMT NO]]&lt;&gt;"",PaymentSchedule[[#This Row],[TOTAL PAYMENT]]-PaymentSchedule[[#This Row],[INTEREST]],"")</f>
        <v>284.39597090338521</v>
      </c>
      <c r="I214" s="15">
        <f>IF(PaymentSchedule[[#This Row],[PMT NO]]&lt;&gt;"",PaymentSchedule[[#This Row],[BEGINNING BALANCE]]*(InterestRate/PaymentsPerYear),"")</f>
        <v>110.72492791434685</v>
      </c>
      <c r="J21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52863.5694279831</v>
      </c>
      <c r="K214" s="15">
        <f>IF(PaymentSchedule[[#This Row],[PMT NO]]&lt;&gt;"",SUM(INDEX(PaymentSchedule[INTEREST],1,1):PaymentSchedule[[#This Row],[INTEREST]]),"")</f>
        <v>33073.11188798269</v>
      </c>
    </row>
    <row r="215" spans="2:11" x14ac:dyDescent="0.2">
      <c r="B215" s="11">
        <f>IF(LoanIsGood,IF(ROW()-ROW(PaymentSchedule[[#Headers],[PMT NO]])&gt;ScheduledNumberOfPayments,"",ROW()-ROW(PaymentSchedule[[#Headers],[PMT NO]])),"")</f>
        <v>204</v>
      </c>
      <c r="C215" s="13">
        <f>IF(PaymentSchedule[[#This Row],[PMT NO]]&lt;&gt;"",EOMONTH(LoanStartDate,ROW(PaymentSchedule[[#This Row],[PMT NO]])-ROW(PaymentSchedule[[#Headers],[PMT NO]])-2)+DAY(LoanStartDate),"")</f>
        <v>50406</v>
      </c>
      <c r="D215" s="15">
        <f>IF(PaymentSchedule[[#This Row],[PMT NO]]&lt;&gt;"",IF(ROW()-ROW(PaymentSchedule[[#Headers],[BEGINNING BALANCE]])=1,LoanAmount,INDEX(PaymentSchedule[ENDING BALANCE],ROW()-ROW(PaymentSchedule[[#Headers],[BEGINNING BALANCE]])-1)),"")</f>
        <v>52863.5694279831</v>
      </c>
      <c r="E215" s="15">
        <f>IF(PaymentSchedule[[#This Row],[PMT NO]]&lt;&gt;"",ScheduledPayment,"")</f>
        <v>395.12089881773204</v>
      </c>
      <c r="F21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15" s="15">
        <f>IF(PaymentSchedule[[#This Row],[PMT NO]]&lt;&gt;"",PaymentSchedule[[#This Row],[TOTAL PAYMENT]]-PaymentSchedule[[#This Row],[INTEREST]],"")</f>
        <v>284.98846250943393</v>
      </c>
      <c r="I215" s="15">
        <f>IF(PaymentSchedule[[#This Row],[PMT NO]]&lt;&gt;"",PaymentSchedule[[#This Row],[BEGINNING BALANCE]]*(InterestRate/PaymentsPerYear),"")</f>
        <v>110.13243630829813</v>
      </c>
      <c r="J21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52578.580965473666</v>
      </c>
      <c r="K215" s="15">
        <f>IF(PaymentSchedule[[#This Row],[PMT NO]]&lt;&gt;"",SUM(INDEX(PaymentSchedule[INTEREST],1,1):PaymentSchedule[[#This Row],[INTEREST]]),"")</f>
        <v>33183.244324290987</v>
      </c>
    </row>
    <row r="216" spans="2:11" x14ac:dyDescent="0.2">
      <c r="B216" s="11">
        <f>IF(LoanIsGood,IF(ROW()-ROW(PaymentSchedule[[#Headers],[PMT NO]])&gt;ScheduledNumberOfPayments,"",ROW()-ROW(PaymentSchedule[[#Headers],[PMT NO]])),"")</f>
        <v>205</v>
      </c>
      <c r="C216" s="13">
        <f>IF(PaymentSchedule[[#This Row],[PMT NO]]&lt;&gt;"",EOMONTH(LoanStartDate,ROW(PaymentSchedule[[#This Row],[PMT NO]])-ROW(PaymentSchedule[[#Headers],[PMT NO]])-2)+DAY(LoanStartDate),"")</f>
        <v>50437</v>
      </c>
      <c r="D216" s="15">
        <f>IF(PaymentSchedule[[#This Row],[PMT NO]]&lt;&gt;"",IF(ROW()-ROW(PaymentSchedule[[#Headers],[BEGINNING BALANCE]])=1,LoanAmount,INDEX(PaymentSchedule[ENDING BALANCE],ROW()-ROW(PaymentSchedule[[#Headers],[BEGINNING BALANCE]])-1)),"")</f>
        <v>52578.580965473666</v>
      </c>
      <c r="E216" s="15">
        <f>IF(PaymentSchedule[[#This Row],[PMT NO]]&lt;&gt;"",ScheduledPayment,"")</f>
        <v>395.12089881773204</v>
      </c>
      <c r="F21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16" s="15">
        <f>IF(PaymentSchedule[[#This Row],[PMT NO]]&lt;&gt;"",PaymentSchedule[[#This Row],[TOTAL PAYMENT]]-PaymentSchedule[[#This Row],[INTEREST]],"")</f>
        <v>285.58218847299526</v>
      </c>
      <c r="I216" s="15">
        <f>IF(PaymentSchedule[[#This Row],[PMT NO]]&lt;&gt;"",PaymentSchedule[[#This Row],[BEGINNING BALANCE]]*(InterestRate/PaymentsPerYear),"")</f>
        <v>109.5387103447368</v>
      </c>
      <c r="J21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52292.99877700067</v>
      </c>
      <c r="K216" s="15">
        <f>IF(PaymentSchedule[[#This Row],[PMT NO]]&lt;&gt;"",SUM(INDEX(PaymentSchedule[INTEREST],1,1):PaymentSchedule[[#This Row],[INTEREST]]),"")</f>
        <v>33292.783034635722</v>
      </c>
    </row>
    <row r="217" spans="2:11" x14ac:dyDescent="0.2">
      <c r="B217" s="11">
        <f>IF(LoanIsGood,IF(ROW()-ROW(PaymentSchedule[[#Headers],[PMT NO]])&gt;ScheduledNumberOfPayments,"",ROW()-ROW(PaymentSchedule[[#Headers],[PMT NO]])),"")</f>
        <v>206</v>
      </c>
      <c r="C217" s="13">
        <f>IF(PaymentSchedule[[#This Row],[PMT NO]]&lt;&gt;"",EOMONTH(LoanStartDate,ROW(PaymentSchedule[[#This Row],[PMT NO]])-ROW(PaymentSchedule[[#Headers],[PMT NO]])-2)+DAY(LoanStartDate),"")</f>
        <v>50465</v>
      </c>
      <c r="D217" s="15">
        <f>IF(PaymentSchedule[[#This Row],[PMT NO]]&lt;&gt;"",IF(ROW()-ROW(PaymentSchedule[[#Headers],[BEGINNING BALANCE]])=1,LoanAmount,INDEX(PaymentSchedule[ENDING BALANCE],ROW()-ROW(PaymentSchedule[[#Headers],[BEGINNING BALANCE]])-1)),"")</f>
        <v>52292.99877700067</v>
      </c>
      <c r="E217" s="15">
        <f>IF(PaymentSchedule[[#This Row],[PMT NO]]&lt;&gt;"",ScheduledPayment,"")</f>
        <v>395.12089881773204</v>
      </c>
      <c r="F21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17" s="15">
        <f>IF(PaymentSchedule[[#This Row],[PMT NO]]&lt;&gt;"",PaymentSchedule[[#This Row],[TOTAL PAYMENT]]-PaymentSchedule[[#This Row],[INTEREST]],"")</f>
        <v>286.17715136564732</v>
      </c>
      <c r="I217" s="15">
        <f>IF(PaymentSchedule[[#This Row],[PMT NO]]&lt;&gt;"",PaymentSchedule[[#This Row],[BEGINNING BALANCE]]*(InterestRate/PaymentsPerYear),"")</f>
        <v>108.94374745208472</v>
      </c>
      <c r="J21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52006.821625635021</v>
      </c>
      <c r="K217" s="15">
        <f>IF(PaymentSchedule[[#This Row],[PMT NO]]&lt;&gt;"",SUM(INDEX(PaymentSchedule[INTEREST],1,1):PaymentSchedule[[#This Row],[INTEREST]]),"")</f>
        <v>33401.726782087804</v>
      </c>
    </row>
    <row r="218" spans="2:11" x14ac:dyDescent="0.2">
      <c r="B218" s="11">
        <f>IF(LoanIsGood,IF(ROW()-ROW(PaymentSchedule[[#Headers],[PMT NO]])&gt;ScheduledNumberOfPayments,"",ROW()-ROW(PaymentSchedule[[#Headers],[PMT NO]])),"")</f>
        <v>207</v>
      </c>
      <c r="C218" s="13">
        <f>IF(PaymentSchedule[[#This Row],[PMT NO]]&lt;&gt;"",EOMONTH(LoanStartDate,ROW(PaymentSchedule[[#This Row],[PMT NO]])-ROW(PaymentSchedule[[#Headers],[PMT NO]])-2)+DAY(LoanStartDate),"")</f>
        <v>50496</v>
      </c>
      <c r="D218" s="15">
        <f>IF(PaymentSchedule[[#This Row],[PMT NO]]&lt;&gt;"",IF(ROW()-ROW(PaymentSchedule[[#Headers],[BEGINNING BALANCE]])=1,LoanAmount,INDEX(PaymentSchedule[ENDING BALANCE],ROW()-ROW(PaymentSchedule[[#Headers],[BEGINNING BALANCE]])-1)),"")</f>
        <v>52006.821625635021</v>
      </c>
      <c r="E218" s="15">
        <f>IF(PaymentSchedule[[#This Row],[PMT NO]]&lt;&gt;"",ScheduledPayment,"")</f>
        <v>395.12089881773204</v>
      </c>
      <c r="F21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18" s="15">
        <f>IF(PaymentSchedule[[#This Row],[PMT NO]]&lt;&gt;"",PaymentSchedule[[#This Row],[TOTAL PAYMENT]]-PaymentSchedule[[#This Row],[INTEREST]],"")</f>
        <v>286.77335376432575</v>
      </c>
      <c r="I218" s="15">
        <f>IF(PaymentSchedule[[#This Row],[PMT NO]]&lt;&gt;"",PaymentSchedule[[#This Row],[BEGINNING BALANCE]]*(InterestRate/PaymentsPerYear),"")</f>
        <v>108.34754505340629</v>
      </c>
      <c r="J21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51720.048271870692</v>
      </c>
      <c r="K218" s="15">
        <f>IF(PaymentSchedule[[#This Row],[PMT NO]]&lt;&gt;"",SUM(INDEX(PaymentSchedule[INTEREST],1,1):PaymentSchedule[[#This Row],[INTEREST]]),"")</f>
        <v>33510.074327141214</v>
      </c>
    </row>
    <row r="219" spans="2:11" x14ac:dyDescent="0.2">
      <c r="B219" s="11">
        <f>IF(LoanIsGood,IF(ROW()-ROW(PaymentSchedule[[#Headers],[PMT NO]])&gt;ScheduledNumberOfPayments,"",ROW()-ROW(PaymentSchedule[[#Headers],[PMT NO]])),"")</f>
        <v>208</v>
      </c>
      <c r="C219" s="13">
        <f>IF(PaymentSchedule[[#This Row],[PMT NO]]&lt;&gt;"",EOMONTH(LoanStartDate,ROW(PaymentSchedule[[#This Row],[PMT NO]])-ROW(PaymentSchedule[[#Headers],[PMT NO]])-2)+DAY(LoanStartDate),"")</f>
        <v>50526</v>
      </c>
      <c r="D219" s="15">
        <f>IF(PaymentSchedule[[#This Row],[PMT NO]]&lt;&gt;"",IF(ROW()-ROW(PaymentSchedule[[#Headers],[BEGINNING BALANCE]])=1,LoanAmount,INDEX(PaymentSchedule[ENDING BALANCE],ROW()-ROW(PaymentSchedule[[#Headers],[BEGINNING BALANCE]])-1)),"")</f>
        <v>51720.048271870692</v>
      </c>
      <c r="E219" s="15">
        <f>IF(PaymentSchedule[[#This Row],[PMT NO]]&lt;&gt;"",ScheduledPayment,"")</f>
        <v>395.12089881773204</v>
      </c>
      <c r="F21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19" s="15">
        <f>IF(PaymentSchedule[[#This Row],[PMT NO]]&lt;&gt;"",PaymentSchedule[[#This Row],[TOTAL PAYMENT]]-PaymentSchedule[[#This Row],[INTEREST]],"")</f>
        <v>287.37079825133475</v>
      </c>
      <c r="I219" s="15">
        <f>IF(PaymentSchedule[[#This Row],[PMT NO]]&lt;&gt;"",PaymentSchedule[[#This Row],[BEGINNING BALANCE]]*(InterestRate/PaymentsPerYear),"")</f>
        <v>107.75010056639728</v>
      </c>
      <c r="J21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51432.677473619355</v>
      </c>
      <c r="K219" s="15">
        <f>IF(PaymentSchedule[[#This Row],[PMT NO]]&lt;&gt;"",SUM(INDEX(PaymentSchedule[INTEREST],1,1):PaymentSchedule[[#This Row],[INTEREST]]),"")</f>
        <v>33617.824427707608</v>
      </c>
    </row>
    <row r="220" spans="2:11" x14ac:dyDescent="0.2">
      <c r="B220" s="11">
        <f>IF(LoanIsGood,IF(ROW()-ROW(PaymentSchedule[[#Headers],[PMT NO]])&gt;ScheduledNumberOfPayments,"",ROW()-ROW(PaymentSchedule[[#Headers],[PMT NO]])),"")</f>
        <v>209</v>
      </c>
      <c r="C220" s="13">
        <f>IF(PaymentSchedule[[#This Row],[PMT NO]]&lt;&gt;"",EOMONTH(LoanStartDate,ROW(PaymentSchedule[[#This Row],[PMT NO]])-ROW(PaymentSchedule[[#Headers],[PMT NO]])-2)+DAY(LoanStartDate),"")</f>
        <v>50557</v>
      </c>
      <c r="D220" s="15">
        <f>IF(PaymentSchedule[[#This Row],[PMT NO]]&lt;&gt;"",IF(ROW()-ROW(PaymentSchedule[[#Headers],[BEGINNING BALANCE]])=1,LoanAmount,INDEX(PaymentSchedule[ENDING BALANCE],ROW()-ROW(PaymentSchedule[[#Headers],[BEGINNING BALANCE]])-1)),"")</f>
        <v>51432.677473619355</v>
      </c>
      <c r="E220" s="15">
        <f>IF(PaymentSchedule[[#This Row],[PMT NO]]&lt;&gt;"",ScheduledPayment,"")</f>
        <v>395.12089881773204</v>
      </c>
      <c r="F22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20" s="15">
        <f>IF(PaymentSchedule[[#This Row],[PMT NO]]&lt;&gt;"",PaymentSchedule[[#This Row],[TOTAL PAYMENT]]-PaymentSchedule[[#This Row],[INTEREST]],"")</f>
        <v>287.96948741435835</v>
      </c>
      <c r="I220" s="15">
        <f>IF(PaymentSchedule[[#This Row],[PMT NO]]&lt;&gt;"",PaymentSchedule[[#This Row],[BEGINNING BALANCE]]*(InterestRate/PaymentsPerYear),"")</f>
        <v>107.15141140337366</v>
      </c>
      <c r="J22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51144.707986204994</v>
      </c>
      <c r="K220" s="15">
        <f>IF(PaymentSchedule[[#This Row],[PMT NO]]&lt;&gt;"",SUM(INDEX(PaymentSchedule[INTEREST],1,1):PaymentSchedule[[#This Row],[INTEREST]]),"")</f>
        <v>33724.975839110979</v>
      </c>
    </row>
    <row r="221" spans="2:11" x14ac:dyDescent="0.2">
      <c r="B221" s="11">
        <f>IF(LoanIsGood,IF(ROW()-ROW(PaymentSchedule[[#Headers],[PMT NO]])&gt;ScheduledNumberOfPayments,"",ROW()-ROW(PaymentSchedule[[#Headers],[PMT NO]])),"")</f>
        <v>210</v>
      </c>
      <c r="C221" s="13">
        <f>IF(PaymentSchedule[[#This Row],[PMT NO]]&lt;&gt;"",EOMONTH(LoanStartDate,ROW(PaymentSchedule[[#This Row],[PMT NO]])-ROW(PaymentSchedule[[#Headers],[PMT NO]])-2)+DAY(LoanStartDate),"")</f>
        <v>50587</v>
      </c>
      <c r="D221" s="15">
        <f>IF(PaymentSchedule[[#This Row],[PMT NO]]&lt;&gt;"",IF(ROW()-ROW(PaymentSchedule[[#Headers],[BEGINNING BALANCE]])=1,LoanAmount,INDEX(PaymentSchedule[ENDING BALANCE],ROW()-ROW(PaymentSchedule[[#Headers],[BEGINNING BALANCE]])-1)),"")</f>
        <v>51144.707986204994</v>
      </c>
      <c r="E221" s="15">
        <f>IF(PaymentSchedule[[#This Row],[PMT NO]]&lt;&gt;"",ScheduledPayment,"")</f>
        <v>395.12089881773204</v>
      </c>
      <c r="F22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21" s="15">
        <f>IF(PaymentSchedule[[#This Row],[PMT NO]]&lt;&gt;"",PaymentSchedule[[#This Row],[TOTAL PAYMENT]]-PaymentSchedule[[#This Row],[INTEREST]],"")</f>
        <v>288.56942384647164</v>
      </c>
      <c r="I221" s="15">
        <f>IF(PaymentSchedule[[#This Row],[PMT NO]]&lt;&gt;"",PaymentSchedule[[#This Row],[BEGINNING BALANCE]]*(InterestRate/PaymentsPerYear),"")</f>
        <v>106.5514749712604</v>
      </c>
      <c r="J22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50856.138562358523</v>
      </c>
      <c r="K221" s="15">
        <f>IF(PaymentSchedule[[#This Row],[PMT NO]]&lt;&gt;"",SUM(INDEX(PaymentSchedule[INTEREST],1,1):PaymentSchedule[[#This Row],[INTEREST]]),"")</f>
        <v>33831.527314082239</v>
      </c>
    </row>
    <row r="222" spans="2:11" x14ac:dyDescent="0.2">
      <c r="B222" s="11">
        <f>IF(LoanIsGood,IF(ROW()-ROW(PaymentSchedule[[#Headers],[PMT NO]])&gt;ScheduledNumberOfPayments,"",ROW()-ROW(PaymentSchedule[[#Headers],[PMT NO]])),"")</f>
        <v>211</v>
      </c>
      <c r="C222" s="13">
        <f>IF(PaymentSchedule[[#This Row],[PMT NO]]&lt;&gt;"",EOMONTH(LoanStartDate,ROW(PaymentSchedule[[#This Row],[PMT NO]])-ROW(PaymentSchedule[[#Headers],[PMT NO]])-2)+DAY(LoanStartDate),"")</f>
        <v>50618</v>
      </c>
      <c r="D222" s="15">
        <f>IF(PaymentSchedule[[#This Row],[PMT NO]]&lt;&gt;"",IF(ROW()-ROW(PaymentSchedule[[#Headers],[BEGINNING BALANCE]])=1,LoanAmount,INDEX(PaymentSchedule[ENDING BALANCE],ROW()-ROW(PaymentSchedule[[#Headers],[BEGINNING BALANCE]])-1)),"")</f>
        <v>50856.138562358523</v>
      </c>
      <c r="E222" s="15">
        <f>IF(PaymentSchedule[[#This Row],[PMT NO]]&lt;&gt;"",ScheduledPayment,"")</f>
        <v>395.12089881773204</v>
      </c>
      <c r="F22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22" s="15">
        <f>IF(PaymentSchedule[[#This Row],[PMT NO]]&lt;&gt;"",PaymentSchedule[[#This Row],[TOTAL PAYMENT]]-PaymentSchedule[[#This Row],[INTEREST]],"")</f>
        <v>289.17061014615177</v>
      </c>
      <c r="I222" s="15">
        <f>IF(PaymentSchedule[[#This Row],[PMT NO]]&lt;&gt;"",PaymentSchedule[[#This Row],[BEGINNING BALANCE]]*(InterestRate/PaymentsPerYear),"")</f>
        <v>105.95028867158025</v>
      </c>
      <c r="J22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50566.96795221237</v>
      </c>
      <c r="K222" s="15">
        <f>IF(PaymentSchedule[[#This Row],[PMT NO]]&lt;&gt;"",SUM(INDEX(PaymentSchedule[INTEREST],1,1):PaymentSchedule[[#This Row],[INTEREST]]),"")</f>
        <v>33937.477602753817</v>
      </c>
    </row>
    <row r="223" spans="2:11" x14ac:dyDescent="0.2">
      <c r="B223" s="11">
        <f>IF(LoanIsGood,IF(ROW()-ROW(PaymentSchedule[[#Headers],[PMT NO]])&gt;ScheduledNumberOfPayments,"",ROW()-ROW(PaymentSchedule[[#Headers],[PMT NO]])),"")</f>
        <v>212</v>
      </c>
      <c r="C223" s="13">
        <f>IF(PaymentSchedule[[#This Row],[PMT NO]]&lt;&gt;"",EOMONTH(LoanStartDate,ROW(PaymentSchedule[[#This Row],[PMT NO]])-ROW(PaymentSchedule[[#Headers],[PMT NO]])-2)+DAY(LoanStartDate),"")</f>
        <v>50649</v>
      </c>
      <c r="D223" s="15">
        <f>IF(PaymentSchedule[[#This Row],[PMT NO]]&lt;&gt;"",IF(ROW()-ROW(PaymentSchedule[[#Headers],[BEGINNING BALANCE]])=1,LoanAmount,INDEX(PaymentSchedule[ENDING BALANCE],ROW()-ROW(PaymentSchedule[[#Headers],[BEGINNING BALANCE]])-1)),"")</f>
        <v>50566.96795221237</v>
      </c>
      <c r="E223" s="15">
        <f>IF(PaymentSchedule[[#This Row],[PMT NO]]&lt;&gt;"",ScheduledPayment,"")</f>
        <v>395.12089881773204</v>
      </c>
      <c r="F22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23" s="15">
        <f>IF(PaymentSchedule[[#This Row],[PMT NO]]&lt;&gt;"",PaymentSchedule[[#This Row],[TOTAL PAYMENT]]-PaymentSchedule[[#This Row],[INTEREST]],"")</f>
        <v>289.7730489172896</v>
      </c>
      <c r="I223" s="15">
        <f>IF(PaymentSchedule[[#This Row],[PMT NO]]&lt;&gt;"",PaymentSchedule[[#This Row],[BEGINNING BALANCE]]*(InterestRate/PaymentsPerYear),"")</f>
        <v>105.34784990044244</v>
      </c>
      <c r="J22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50277.19490329508</v>
      </c>
      <c r="K223" s="15">
        <f>IF(PaymentSchedule[[#This Row],[PMT NO]]&lt;&gt;"",SUM(INDEX(PaymentSchedule[INTEREST],1,1):PaymentSchedule[[#This Row],[INTEREST]]),"")</f>
        <v>34042.825452654259</v>
      </c>
    </row>
    <row r="224" spans="2:11" x14ac:dyDescent="0.2">
      <c r="B224" s="11">
        <f>IF(LoanIsGood,IF(ROW()-ROW(PaymentSchedule[[#Headers],[PMT NO]])&gt;ScheduledNumberOfPayments,"",ROW()-ROW(PaymentSchedule[[#Headers],[PMT NO]])),"")</f>
        <v>213</v>
      </c>
      <c r="C224" s="13">
        <f>IF(PaymentSchedule[[#This Row],[PMT NO]]&lt;&gt;"",EOMONTH(LoanStartDate,ROW(PaymentSchedule[[#This Row],[PMT NO]])-ROW(PaymentSchedule[[#Headers],[PMT NO]])-2)+DAY(LoanStartDate),"")</f>
        <v>50679</v>
      </c>
      <c r="D224" s="15">
        <f>IF(PaymentSchedule[[#This Row],[PMT NO]]&lt;&gt;"",IF(ROW()-ROW(PaymentSchedule[[#Headers],[BEGINNING BALANCE]])=1,LoanAmount,INDEX(PaymentSchedule[ENDING BALANCE],ROW()-ROW(PaymentSchedule[[#Headers],[BEGINNING BALANCE]])-1)),"")</f>
        <v>50277.19490329508</v>
      </c>
      <c r="E224" s="15">
        <f>IF(PaymentSchedule[[#This Row],[PMT NO]]&lt;&gt;"",ScheduledPayment,"")</f>
        <v>395.12089881773204</v>
      </c>
      <c r="F22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24" s="15">
        <f>IF(PaymentSchedule[[#This Row],[PMT NO]]&lt;&gt;"",PaymentSchedule[[#This Row],[TOTAL PAYMENT]]-PaymentSchedule[[#This Row],[INTEREST]],"")</f>
        <v>290.37674276920063</v>
      </c>
      <c r="I224" s="15">
        <f>IF(PaymentSchedule[[#This Row],[PMT NO]]&lt;&gt;"",PaymentSchedule[[#This Row],[BEGINNING BALANCE]]*(InterestRate/PaymentsPerYear),"")</f>
        <v>104.74415604853141</v>
      </c>
      <c r="J22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49986.81816052588</v>
      </c>
      <c r="K224" s="15">
        <f>IF(PaymentSchedule[[#This Row],[PMT NO]]&lt;&gt;"",SUM(INDEX(PaymentSchedule[INTEREST],1,1):PaymentSchedule[[#This Row],[INTEREST]]),"")</f>
        <v>34147.56960870279</v>
      </c>
    </row>
    <row r="225" spans="2:11" x14ac:dyDescent="0.2">
      <c r="B225" s="11">
        <f>IF(LoanIsGood,IF(ROW()-ROW(PaymentSchedule[[#Headers],[PMT NO]])&gt;ScheduledNumberOfPayments,"",ROW()-ROW(PaymentSchedule[[#Headers],[PMT NO]])),"")</f>
        <v>214</v>
      </c>
      <c r="C225" s="13">
        <f>IF(PaymentSchedule[[#This Row],[PMT NO]]&lt;&gt;"",EOMONTH(LoanStartDate,ROW(PaymentSchedule[[#This Row],[PMT NO]])-ROW(PaymentSchedule[[#Headers],[PMT NO]])-2)+DAY(LoanStartDate),"")</f>
        <v>50710</v>
      </c>
      <c r="D225" s="15">
        <f>IF(PaymentSchedule[[#This Row],[PMT NO]]&lt;&gt;"",IF(ROW()-ROW(PaymentSchedule[[#Headers],[BEGINNING BALANCE]])=1,LoanAmount,INDEX(PaymentSchedule[ENDING BALANCE],ROW()-ROW(PaymentSchedule[[#Headers],[BEGINNING BALANCE]])-1)),"")</f>
        <v>49986.81816052588</v>
      </c>
      <c r="E225" s="15">
        <f>IF(PaymentSchedule[[#This Row],[PMT NO]]&lt;&gt;"",ScheduledPayment,"")</f>
        <v>395.12089881773204</v>
      </c>
      <c r="F22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25" s="15">
        <f>IF(PaymentSchedule[[#This Row],[PMT NO]]&lt;&gt;"",PaymentSchedule[[#This Row],[TOTAL PAYMENT]]-PaymentSchedule[[#This Row],[INTEREST]],"")</f>
        <v>290.98169431663644</v>
      </c>
      <c r="I225" s="15">
        <f>IF(PaymentSchedule[[#This Row],[PMT NO]]&lt;&gt;"",PaymentSchedule[[#This Row],[BEGINNING BALANCE]]*(InterestRate/PaymentsPerYear),"")</f>
        <v>104.13920450109558</v>
      </c>
      <c r="J22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49695.836466209243</v>
      </c>
      <c r="K225" s="15">
        <f>IF(PaymentSchedule[[#This Row],[PMT NO]]&lt;&gt;"",SUM(INDEX(PaymentSchedule[INTEREST],1,1):PaymentSchedule[[#This Row],[INTEREST]]),"")</f>
        <v>34251.708813203884</v>
      </c>
    </row>
    <row r="226" spans="2:11" x14ac:dyDescent="0.2">
      <c r="B226" s="11">
        <f>IF(LoanIsGood,IF(ROW()-ROW(PaymentSchedule[[#Headers],[PMT NO]])&gt;ScheduledNumberOfPayments,"",ROW()-ROW(PaymentSchedule[[#Headers],[PMT NO]])),"")</f>
        <v>215</v>
      </c>
      <c r="C226" s="13">
        <f>IF(PaymentSchedule[[#This Row],[PMT NO]]&lt;&gt;"",EOMONTH(LoanStartDate,ROW(PaymentSchedule[[#This Row],[PMT NO]])-ROW(PaymentSchedule[[#Headers],[PMT NO]])-2)+DAY(LoanStartDate),"")</f>
        <v>50740</v>
      </c>
      <c r="D226" s="15">
        <f>IF(PaymentSchedule[[#This Row],[PMT NO]]&lt;&gt;"",IF(ROW()-ROW(PaymentSchedule[[#Headers],[BEGINNING BALANCE]])=1,LoanAmount,INDEX(PaymentSchedule[ENDING BALANCE],ROW()-ROW(PaymentSchedule[[#Headers],[BEGINNING BALANCE]])-1)),"")</f>
        <v>49695.836466209243</v>
      </c>
      <c r="E226" s="15">
        <f>IF(PaymentSchedule[[#This Row],[PMT NO]]&lt;&gt;"",ScheduledPayment,"")</f>
        <v>395.12089881773204</v>
      </c>
      <c r="F22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26" s="15">
        <f>IF(PaymentSchedule[[#This Row],[PMT NO]]&lt;&gt;"",PaymentSchedule[[#This Row],[TOTAL PAYMENT]]-PaymentSchedule[[#This Row],[INTEREST]],"")</f>
        <v>291.58790617979611</v>
      </c>
      <c r="I226" s="15">
        <f>IF(PaymentSchedule[[#This Row],[PMT NO]]&lt;&gt;"",PaymentSchedule[[#This Row],[BEGINNING BALANCE]]*(InterestRate/PaymentsPerYear),"")</f>
        <v>103.53299263793592</v>
      </c>
      <c r="J22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49404.248560029446</v>
      </c>
      <c r="K226" s="15">
        <f>IF(PaymentSchedule[[#This Row],[PMT NO]]&lt;&gt;"",SUM(INDEX(PaymentSchedule[INTEREST],1,1):PaymentSchedule[[#This Row],[INTEREST]]),"")</f>
        <v>34355.241805841819</v>
      </c>
    </row>
    <row r="227" spans="2:11" x14ac:dyDescent="0.2">
      <c r="B227" s="11">
        <f>IF(LoanIsGood,IF(ROW()-ROW(PaymentSchedule[[#Headers],[PMT NO]])&gt;ScheduledNumberOfPayments,"",ROW()-ROW(PaymentSchedule[[#Headers],[PMT NO]])),"")</f>
        <v>216</v>
      </c>
      <c r="C227" s="13">
        <f>IF(PaymentSchedule[[#This Row],[PMT NO]]&lt;&gt;"",EOMONTH(LoanStartDate,ROW(PaymentSchedule[[#This Row],[PMT NO]])-ROW(PaymentSchedule[[#Headers],[PMT NO]])-2)+DAY(LoanStartDate),"")</f>
        <v>50771</v>
      </c>
      <c r="D227" s="15">
        <f>IF(PaymentSchedule[[#This Row],[PMT NO]]&lt;&gt;"",IF(ROW()-ROW(PaymentSchedule[[#Headers],[BEGINNING BALANCE]])=1,LoanAmount,INDEX(PaymentSchedule[ENDING BALANCE],ROW()-ROW(PaymentSchedule[[#Headers],[BEGINNING BALANCE]])-1)),"")</f>
        <v>49404.248560029446</v>
      </c>
      <c r="E227" s="15">
        <f>IF(PaymentSchedule[[#This Row],[PMT NO]]&lt;&gt;"",ScheduledPayment,"")</f>
        <v>395.12089881773204</v>
      </c>
      <c r="F22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27" s="15">
        <f>IF(PaymentSchedule[[#This Row],[PMT NO]]&lt;&gt;"",PaymentSchedule[[#This Row],[TOTAL PAYMENT]]-PaymentSchedule[[#This Row],[INTEREST]],"")</f>
        <v>292.19538098433736</v>
      </c>
      <c r="I227" s="15">
        <f>IF(PaymentSchedule[[#This Row],[PMT NO]]&lt;&gt;"",PaymentSchedule[[#This Row],[BEGINNING BALANCE]]*(InterestRate/PaymentsPerYear),"")</f>
        <v>102.92551783339468</v>
      </c>
      <c r="J22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49112.053179045106</v>
      </c>
      <c r="K227" s="15">
        <f>IF(PaymentSchedule[[#This Row],[PMT NO]]&lt;&gt;"",SUM(INDEX(PaymentSchedule[INTEREST],1,1):PaymentSchedule[[#This Row],[INTEREST]]),"")</f>
        <v>34458.16732367521</v>
      </c>
    </row>
    <row r="228" spans="2:11" x14ac:dyDescent="0.2">
      <c r="B228" s="11">
        <f>IF(LoanIsGood,IF(ROW()-ROW(PaymentSchedule[[#Headers],[PMT NO]])&gt;ScheduledNumberOfPayments,"",ROW()-ROW(PaymentSchedule[[#Headers],[PMT NO]])),"")</f>
        <v>217</v>
      </c>
      <c r="C228" s="13">
        <f>IF(PaymentSchedule[[#This Row],[PMT NO]]&lt;&gt;"",EOMONTH(LoanStartDate,ROW(PaymentSchedule[[#This Row],[PMT NO]])-ROW(PaymentSchedule[[#Headers],[PMT NO]])-2)+DAY(LoanStartDate),"")</f>
        <v>50802</v>
      </c>
      <c r="D228" s="15">
        <f>IF(PaymentSchedule[[#This Row],[PMT NO]]&lt;&gt;"",IF(ROW()-ROW(PaymentSchedule[[#Headers],[BEGINNING BALANCE]])=1,LoanAmount,INDEX(PaymentSchedule[ENDING BALANCE],ROW()-ROW(PaymentSchedule[[#Headers],[BEGINNING BALANCE]])-1)),"")</f>
        <v>49112.053179045106</v>
      </c>
      <c r="E228" s="15">
        <f>IF(PaymentSchedule[[#This Row],[PMT NO]]&lt;&gt;"",ScheduledPayment,"")</f>
        <v>395.12089881773204</v>
      </c>
      <c r="F22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28" s="15">
        <f>IF(PaymentSchedule[[#This Row],[PMT NO]]&lt;&gt;"",PaymentSchedule[[#This Row],[TOTAL PAYMENT]]-PaymentSchedule[[#This Row],[INTEREST]],"")</f>
        <v>292.80412136138807</v>
      </c>
      <c r="I228" s="15">
        <f>IF(PaymentSchedule[[#This Row],[PMT NO]]&lt;&gt;"",PaymentSchedule[[#This Row],[BEGINNING BALANCE]]*(InterestRate/PaymentsPerYear),"")</f>
        <v>102.31677745634397</v>
      </c>
      <c r="J22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48819.249057683715</v>
      </c>
      <c r="K228" s="15">
        <f>IF(PaymentSchedule[[#This Row],[PMT NO]]&lt;&gt;"",SUM(INDEX(PaymentSchedule[INTEREST],1,1):PaymentSchedule[[#This Row],[INTEREST]]),"")</f>
        <v>34560.484101131551</v>
      </c>
    </row>
    <row r="229" spans="2:11" x14ac:dyDescent="0.2">
      <c r="B229" s="11">
        <f>IF(LoanIsGood,IF(ROW()-ROW(PaymentSchedule[[#Headers],[PMT NO]])&gt;ScheduledNumberOfPayments,"",ROW()-ROW(PaymentSchedule[[#Headers],[PMT NO]])),"")</f>
        <v>218</v>
      </c>
      <c r="C229" s="13">
        <f>IF(PaymentSchedule[[#This Row],[PMT NO]]&lt;&gt;"",EOMONTH(LoanStartDate,ROW(PaymentSchedule[[#This Row],[PMT NO]])-ROW(PaymentSchedule[[#Headers],[PMT NO]])-2)+DAY(LoanStartDate),"")</f>
        <v>50830</v>
      </c>
      <c r="D229" s="15">
        <f>IF(PaymentSchedule[[#This Row],[PMT NO]]&lt;&gt;"",IF(ROW()-ROW(PaymentSchedule[[#Headers],[BEGINNING BALANCE]])=1,LoanAmount,INDEX(PaymentSchedule[ENDING BALANCE],ROW()-ROW(PaymentSchedule[[#Headers],[BEGINNING BALANCE]])-1)),"")</f>
        <v>48819.249057683715</v>
      </c>
      <c r="E229" s="15">
        <f>IF(PaymentSchedule[[#This Row],[PMT NO]]&lt;&gt;"",ScheduledPayment,"")</f>
        <v>395.12089881773204</v>
      </c>
      <c r="F22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29" s="15">
        <f>IF(PaymentSchedule[[#This Row],[PMT NO]]&lt;&gt;"",PaymentSchedule[[#This Row],[TOTAL PAYMENT]]-PaymentSchedule[[#This Row],[INTEREST]],"")</f>
        <v>293.41412994755763</v>
      </c>
      <c r="I229" s="15">
        <f>IF(PaymentSchedule[[#This Row],[PMT NO]]&lt;&gt;"",PaymentSchedule[[#This Row],[BEGINNING BALANCE]]*(InterestRate/PaymentsPerYear),"")</f>
        <v>101.7067688701744</v>
      </c>
      <c r="J22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48525.834927736156</v>
      </c>
      <c r="K229" s="15">
        <f>IF(PaymentSchedule[[#This Row],[PMT NO]]&lt;&gt;"",SUM(INDEX(PaymentSchedule[INTEREST],1,1):PaymentSchedule[[#This Row],[INTEREST]]),"")</f>
        <v>34662.190870001723</v>
      </c>
    </row>
    <row r="230" spans="2:11" x14ac:dyDescent="0.2">
      <c r="B230" s="11">
        <f>IF(LoanIsGood,IF(ROW()-ROW(PaymentSchedule[[#Headers],[PMT NO]])&gt;ScheduledNumberOfPayments,"",ROW()-ROW(PaymentSchedule[[#Headers],[PMT NO]])),"")</f>
        <v>219</v>
      </c>
      <c r="C230" s="13">
        <f>IF(PaymentSchedule[[#This Row],[PMT NO]]&lt;&gt;"",EOMONTH(LoanStartDate,ROW(PaymentSchedule[[#This Row],[PMT NO]])-ROW(PaymentSchedule[[#Headers],[PMT NO]])-2)+DAY(LoanStartDate),"")</f>
        <v>50861</v>
      </c>
      <c r="D230" s="15">
        <f>IF(PaymentSchedule[[#This Row],[PMT NO]]&lt;&gt;"",IF(ROW()-ROW(PaymentSchedule[[#Headers],[BEGINNING BALANCE]])=1,LoanAmount,INDEX(PaymentSchedule[ENDING BALANCE],ROW()-ROW(PaymentSchedule[[#Headers],[BEGINNING BALANCE]])-1)),"")</f>
        <v>48525.834927736156</v>
      </c>
      <c r="E230" s="15">
        <f>IF(PaymentSchedule[[#This Row],[PMT NO]]&lt;&gt;"",ScheduledPayment,"")</f>
        <v>395.12089881773204</v>
      </c>
      <c r="F23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30" s="15">
        <f>IF(PaymentSchedule[[#This Row],[PMT NO]]&lt;&gt;"",PaymentSchedule[[#This Row],[TOTAL PAYMENT]]-PaymentSchedule[[#This Row],[INTEREST]],"")</f>
        <v>294.02540938494838</v>
      </c>
      <c r="I230" s="15">
        <f>IF(PaymentSchedule[[#This Row],[PMT NO]]&lt;&gt;"",PaymentSchedule[[#This Row],[BEGINNING BALANCE]]*(InterestRate/PaymentsPerYear),"")</f>
        <v>101.09548943278365</v>
      </c>
      <c r="J23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48231.809518351205</v>
      </c>
      <c r="K230" s="15">
        <f>IF(PaymentSchedule[[#This Row],[PMT NO]]&lt;&gt;"",SUM(INDEX(PaymentSchedule[INTEREST],1,1):PaymentSchedule[[#This Row],[INTEREST]]),"")</f>
        <v>34763.286359434504</v>
      </c>
    </row>
    <row r="231" spans="2:11" x14ac:dyDescent="0.2">
      <c r="B231" s="11">
        <f>IF(LoanIsGood,IF(ROW()-ROW(PaymentSchedule[[#Headers],[PMT NO]])&gt;ScheduledNumberOfPayments,"",ROW()-ROW(PaymentSchedule[[#Headers],[PMT NO]])),"")</f>
        <v>220</v>
      </c>
      <c r="C231" s="13">
        <f>IF(PaymentSchedule[[#This Row],[PMT NO]]&lt;&gt;"",EOMONTH(LoanStartDate,ROW(PaymentSchedule[[#This Row],[PMT NO]])-ROW(PaymentSchedule[[#Headers],[PMT NO]])-2)+DAY(LoanStartDate),"")</f>
        <v>50891</v>
      </c>
      <c r="D231" s="15">
        <f>IF(PaymentSchedule[[#This Row],[PMT NO]]&lt;&gt;"",IF(ROW()-ROW(PaymentSchedule[[#Headers],[BEGINNING BALANCE]])=1,LoanAmount,INDEX(PaymentSchedule[ENDING BALANCE],ROW()-ROW(PaymentSchedule[[#Headers],[BEGINNING BALANCE]])-1)),"")</f>
        <v>48231.809518351205</v>
      </c>
      <c r="E231" s="15">
        <f>IF(PaymentSchedule[[#This Row],[PMT NO]]&lt;&gt;"",ScheduledPayment,"")</f>
        <v>395.12089881773204</v>
      </c>
      <c r="F23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31" s="15">
        <f>IF(PaymentSchedule[[#This Row],[PMT NO]]&lt;&gt;"",PaymentSchedule[[#This Row],[TOTAL PAYMENT]]-PaymentSchedule[[#This Row],[INTEREST]],"")</f>
        <v>294.63796232116704</v>
      </c>
      <c r="I231" s="15">
        <f>IF(PaymentSchedule[[#This Row],[PMT NO]]&lt;&gt;"",PaymentSchedule[[#This Row],[BEGINNING BALANCE]]*(InterestRate/PaymentsPerYear),"")</f>
        <v>100.482936496565</v>
      </c>
      <c r="J23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47937.171556030036</v>
      </c>
      <c r="K231" s="15">
        <f>IF(PaymentSchedule[[#This Row],[PMT NO]]&lt;&gt;"",SUM(INDEX(PaymentSchedule[INTEREST],1,1):PaymentSchedule[[#This Row],[INTEREST]]),"")</f>
        <v>34863.769295931066</v>
      </c>
    </row>
    <row r="232" spans="2:11" x14ac:dyDescent="0.2">
      <c r="B232" s="11">
        <f>IF(LoanIsGood,IF(ROW()-ROW(PaymentSchedule[[#Headers],[PMT NO]])&gt;ScheduledNumberOfPayments,"",ROW()-ROW(PaymentSchedule[[#Headers],[PMT NO]])),"")</f>
        <v>221</v>
      </c>
      <c r="C232" s="13">
        <f>IF(PaymentSchedule[[#This Row],[PMT NO]]&lt;&gt;"",EOMONTH(LoanStartDate,ROW(PaymentSchedule[[#This Row],[PMT NO]])-ROW(PaymentSchedule[[#Headers],[PMT NO]])-2)+DAY(LoanStartDate),"")</f>
        <v>50922</v>
      </c>
      <c r="D232" s="15">
        <f>IF(PaymentSchedule[[#This Row],[PMT NO]]&lt;&gt;"",IF(ROW()-ROW(PaymentSchedule[[#Headers],[BEGINNING BALANCE]])=1,LoanAmount,INDEX(PaymentSchedule[ENDING BALANCE],ROW()-ROW(PaymentSchedule[[#Headers],[BEGINNING BALANCE]])-1)),"")</f>
        <v>47937.171556030036</v>
      </c>
      <c r="E232" s="15">
        <f>IF(PaymentSchedule[[#This Row],[PMT NO]]&lt;&gt;"",ScheduledPayment,"")</f>
        <v>395.12089881773204</v>
      </c>
      <c r="F23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32" s="15">
        <f>IF(PaymentSchedule[[#This Row],[PMT NO]]&lt;&gt;"",PaymentSchedule[[#This Row],[TOTAL PAYMENT]]-PaymentSchedule[[#This Row],[INTEREST]],"")</f>
        <v>295.25179140933614</v>
      </c>
      <c r="I232" s="15">
        <f>IF(PaymentSchedule[[#This Row],[PMT NO]]&lt;&gt;"",PaymentSchedule[[#This Row],[BEGINNING BALANCE]]*(InterestRate/PaymentsPerYear),"")</f>
        <v>99.869107408395905</v>
      </c>
      <c r="J23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47641.919764620703</v>
      </c>
      <c r="K232" s="15">
        <f>IF(PaymentSchedule[[#This Row],[PMT NO]]&lt;&gt;"",SUM(INDEX(PaymentSchedule[INTEREST],1,1):PaymentSchedule[[#This Row],[INTEREST]]),"")</f>
        <v>34963.638403339464</v>
      </c>
    </row>
    <row r="233" spans="2:11" x14ac:dyDescent="0.2">
      <c r="B233" s="11">
        <f>IF(LoanIsGood,IF(ROW()-ROW(PaymentSchedule[[#Headers],[PMT NO]])&gt;ScheduledNumberOfPayments,"",ROW()-ROW(PaymentSchedule[[#Headers],[PMT NO]])),"")</f>
        <v>222</v>
      </c>
      <c r="C233" s="13">
        <f>IF(PaymentSchedule[[#This Row],[PMT NO]]&lt;&gt;"",EOMONTH(LoanStartDate,ROW(PaymentSchedule[[#This Row],[PMT NO]])-ROW(PaymentSchedule[[#Headers],[PMT NO]])-2)+DAY(LoanStartDate),"")</f>
        <v>50952</v>
      </c>
      <c r="D233" s="15">
        <f>IF(PaymentSchedule[[#This Row],[PMT NO]]&lt;&gt;"",IF(ROW()-ROW(PaymentSchedule[[#Headers],[BEGINNING BALANCE]])=1,LoanAmount,INDEX(PaymentSchedule[ENDING BALANCE],ROW()-ROW(PaymentSchedule[[#Headers],[BEGINNING BALANCE]])-1)),"")</f>
        <v>47641.919764620703</v>
      </c>
      <c r="E233" s="15">
        <f>IF(PaymentSchedule[[#This Row],[PMT NO]]&lt;&gt;"",ScheduledPayment,"")</f>
        <v>395.12089881773204</v>
      </c>
      <c r="F23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33" s="15">
        <f>IF(PaymentSchedule[[#This Row],[PMT NO]]&lt;&gt;"",PaymentSchedule[[#This Row],[TOTAL PAYMENT]]-PaymentSchedule[[#This Row],[INTEREST]],"")</f>
        <v>295.86689930810559</v>
      </c>
      <c r="I233" s="15">
        <f>IF(PaymentSchedule[[#This Row],[PMT NO]]&lt;&gt;"",PaymentSchedule[[#This Row],[BEGINNING BALANCE]]*(InterestRate/PaymentsPerYear),"")</f>
        <v>99.253999509626468</v>
      </c>
      <c r="J23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47346.052865312595</v>
      </c>
      <c r="K233" s="15">
        <f>IF(PaymentSchedule[[#This Row],[PMT NO]]&lt;&gt;"",SUM(INDEX(PaymentSchedule[INTEREST],1,1):PaymentSchedule[[#This Row],[INTEREST]]),"")</f>
        <v>35062.892402849087</v>
      </c>
    </row>
    <row r="234" spans="2:11" x14ac:dyDescent="0.2">
      <c r="B234" s="11">
        <f>IF(LoanIsGood,IF(ROW()-ROW(PaymentSchedule[[#Headers],[PMT NO]])&gt;ScheduledNumberOfPayments,"",ROW()-ROW(PaymentSchedule[[#Headers],[PMT NO]])),"")</f>
        <v>223</v>
      </c>
      <c r="C234" s="13">
        <f>IF(PaymentSchedule[[#This Row],[PMT NO]]&lt;&gt;"",EOMONTH(LoanStartDate,ROW(PaymentSchedule[[#This Row],[PMT NO]])-ROW(PaymentSchedule[[#Headers],[PMT NO]])-2)+DAY(LoanStartDate),"")</f>
        <v>50983</v>
      </c>
      <c r="D234" s="15">
        <f>IF(PaymentSchedule[[#This Row],[PMT NO]]&lt;&gt;"",IF(ROW()-ROW(PaymentSchedule[[#Headers],[BEGINNING BALANCE]])=1,LoanAmount,INDEX(PaymentSchedule[ENDING BALANCE],ROW()-ROW(PaymentSchedule[[#Headers],[BEGINNING BALANCE]])-1)),"")</f>
        <v>47346.052865312595</v>
      </c>
      <c r="E234" s="15">
        <f>IF(PaymentSchedule[[#This Row],[PMT NO]]&lt;&gt;"",ScheduledPayment,"")</f>
        <v>395.12089881773204</v>
      </c>
      <c r="F23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34" s="15">
        <f>IF(PaymentSchedule[[#This Row],[PMT NO]]&lt;&gt;"",PaymentSchedule[[#This Row],[TOTAL PAYMENT]]-PaymentSchedule[[#This Row],[INTEREST]],"")</f>
        <v>296.48328868166413</v>
      </c>
      <c r="I234" s="15">
        <f>IF(PaymentSchedule[[#This Row],[PMT NO]]&lt;&gt;"",PaymentSchedule[[#This Row],[BEGINNING BALANCE]]*(InterestRate/PaymentsPerYear),"")</f>
        <v>98.637610136067906</v>
      </c>
      <c r="J23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47049.569576630929</v>
      </c>
      <c r="K234" s="15">
        <f>IF(PaymentSchedule[[#This Row],[PMT NO]]&lt;&gt;"",SUM(INDEX(PaymentSchedule[INTEREST],1,1):PaymentSchedule[[#This Row],[INTEREST]]),"")</f>
        <v>35161.530012985153</v>
      </c>
    </row>
    <row r="235" spans="2:11" x14ac:dyDescent="0.2">
      <c r="B235" s="11">
        <f>IF(LoanIsGood,IF(ROW()-ROW(PaymentSchedule[[#Headers],[PMT NO]])&gt;ScheduledNumberOfPayments,"",ROW()-ROW(PaymentSchedule[[#Headers],[PMT NO]])),"")</f>
        <v>224</v>
      </c>
      <c r="C235" s="13">
        <f>IF(PaymentSchedule[[#This Row],[PMT NO]]&lt;&gt;"",EOMONTH(LoanStartDate,ROW(PaymentSchedule[[#This Row],[PMT NO]])-ROW(PaymentSchedule[[#Headers],[PMT NO]])-2)+DAY(LoanStartDate),"")</f>
        <v>51014</v>
      </c>
      <c r="D235" s="15">
        <f>IF(PaymentSchedule[[#This Row],[PMT NO]]&lt;&gt;"",IF(ROW()-ROW(PaymentSchedule[[#Headers],[BEGINNING BALANCE]])=1,LoanAmount,INDEX(PaymentSchedule[ENDING BALANCE],ROW()-ROW(PaymentSchedule[[#Headers],[BEGINNING BALANCE]])-1)),"")</f>
        <v>47049.569576630929</v>
      </c>
      <c r="E235" s="15">
        <f>IF(PaymentSchedule[[#This Row],[PMT NO]]&lt;&gt;"",ScheduledPayment,"")</f>
        <v>395.12089881773204</v>
      </c>
      <c r="F23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35" s="15">
        <f>IF(PaymentSchedule[[#This Row],[PMT NO]]&lt;&gt;"",PaymentSchedule[[#This Row],[TOTAL PAYMENT]]-PaymentSchedule[[#This Row],[INTEREST]],"")</f>
        <v>297.10096219975094</v>
      </c>
      <c r="I235" s="15">
        <f>IF(PaymentSchedule[[#This Row],[PMT NO]]&lt;&gt;"",PaymentSchedule[[#This Row],[BEGINNING BALANCE]]*(InterestRate/PaymentsPerYear),"")</f>
        <v>98.019936617981102</v>
      </c>
      <c r="J23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46752.468614431178</v>
      </c>
      <c r="K235" s="15">
        <f>IF(PaymentSchedule[[#This Row],[PMT NO]]&lt;&gt;"",SUM(INDEX(PaymentSchedule[INTEREST],1,1):PaymentSchedule[[#This Row],[INTEREST]]),"")</f>
        <v>35259.549949603133</v>
      </c>
    </row>
    <row r="236" spans="2:11" x14ac:dyDescent="0.2">
      <c r="B236" s="11">
        <f>IF(LoanIsGood,IF(ROW()-ROW(PaymentSchedule[[#Headers],[PMT NO]])&gt;ScheduledNumberOfPayments,"",ROW()-ROW(PaymentSchedule[[#Headers],[PMT NO]])),"")</f>
        <v>225</v>
      </c>
      <c r="C236" s="13">
        <f>IF(PaymentSchedule[[#This Row],[PMT NO]]&lt;&gt;"",EOMONTH(LoanStartDate,ROW(PaymentSchedule[[#This Row],[PMT NO]])-ROW(PaymentSchedule[[#Headers],[PMT NO]])-2)+DAY(LoanStartDate),"")</f>
        <v>51044</v>
      </c>
      <c r="D236" s="15">
        <f>IF(PaymentSchedule[[#This Row],[PMT NO]]&lt;&gt;"",IF(ROW()-ROW(PaymentSchedule[[#Headers],[BEGINNING BALANCE]])=1,LoanAmount,INDEX(PaymentSchedule[ENDING BALANCE],ROW()-ROW(PaymentSchedule[[#Headers],[BEGINNING BALANCE]])-1)),"")</f>
        <v>46752.468614431178</v>
      </c>
      <c r="E236" s="15">
        <f>IF(PaymentSchedule[[#This Row],[PMT NO]]&lt;&gt;"",ScheduledPayment,"")</f>
        <v>395.12089881773204</v>
      </c>
      <c r="F23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36" s="15">
        <f>IF(PaymentSchedule[[#This Row],[PMT NO]]&lt;&gt;"",PaymentSchedule[[#This Row],[TOTAL PAYMENT]]-PaymentSchedule[[#This Row],[INTEREST]],"")</f>
        <v>297.71992253766712</v>
      </c>
      <c r="I236" s="15">
        <f>IF(PaymentSchedule[[#This Row],[PMT NO]]&lt;&gt;"",PaymentSchedule[[#This Row],[BEGINNING BALANCE]]*(InterestRate/PaymentsPerYear),"")</f>
        <v>97.400976280064953</v>
      </c>
      <c r="J23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46454.74869189351</v>
      </c>
      <c r="K236" s="15">
        <f>IF(PaymentSchedule[[#This Row],[PMT NO]]&lt;&gt;"",SUM(INDEX(PaymentSchedule[INTEREST],1,1):PaymentSchedule[[#This Row],[INTEREST]]),"")</f>
        <v>35356.950925883197</v>
      </c>
    </row>
    <row r="237" spans="2:11" x14ac:dyDescent="0.2">
      <c r="B237" s="11">
        <f>IF(LoanIsGood,IF(ROW()-ROW(PaymentSchedule[[#Headers],[PMT NO]])&gt;ScheduledNumberOfPayments,"",ROW()-ROW(PaymentSchedule[[#Headers],[PMT NO]])),"")</f>
        <v>226</v>
      </c>
      <c r="C237" s="13">
        <f>IF(PaymentSchedule[[#This Row],[PMT NO]]&lt;&gt;"",EOMONTH(LoanStartDate,ROW(PaymentSchedule[[#This Row],[PMT NO]])-ROW(PaymentSchedule[[#Headers],[PMT NO]])-2)+DAY(LoanStartDate),"")</f>
        <v>51075</v>
      </c>
      <c r="D237" s="15">
        <f>IF(PaymentSchedule[[#This Row],[PMT NO]]&lt;&gt;"",IF(ROW()-ROW(PaymentSchedule[[#Headers],[BEGINNING BALANCE]])=1,LoanAmount,INDEX(PaymentSchedule[ENDING BALANCE],ROW()-ROW(PaymentSchedule[[#Headers],[BEGINNING BALANCE]])-1)),"")</f>
        <v>46454.74869189351</v>
      </c>
      <c r="E237" s="15">
        <f>IF(PaymentSchedule[[#This Row],[PMT NO]]&lt;&gt;"",ScheduledPayment,"")</f>
        <v>395.12089881773204</v>
      </c>
      <c r="F23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37" s="15">
        <f>IF(PaymentSchedule[[#This Row],[PMT NO]]&lt;&gt;"",PaymentSchedule[[#This Row],[TOTAL PAYMENT]]-PaymentSchedule[[#This Row],[INTEREST]],"")</f>
        <v>298.34017237628723</v>
      </c>
      <c r="I237" s="15">
        <f>IF(PaymentSchedule[[#This Row],[PMT NO]]&lt;&gt;"",PaymentSchedule[[#This Row],[BEGINNING BALANCE]]*(InterestRate/PaymentsPerYear),"")</f>
        <v>96.780726441444813</v>
      </c>
      <c r="J23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46156.408519517223</v>
      </c>
      <c r="K237" s="15">
        <f>IF(PaymentSchedule[[#This Row],[PMT NO]]&lt;&gt;"",SUM(INDEX(PaymentSchedule[INTEREST],1,1):PaymentSchedule[[#This Row],[INTEREST]]),"")</f>
        <v>35453.731652324641</v>
      </c>
    </row>
    <row r="238" spans="2:11" x14ac:dyDescent="0.2">
      <c r="B238" s="11">
        <f>IF(LoanIsGood,IF(ROW()-ROW(PaymentSchedule[[#Headers],[PMT NO]])&gt;ScheduledNumberOfPayments,"",ROW()-ROW(PaymentSchedule[[#Headers],[PMT NO]])),"")</f>
        <v>227</v>
      </c>
      <c r="C238" s="13">
        <f>IF(PaymentSchedule[[#This Row],[PMT NO]]&lt;&gt;"",EOMONTH(LoanStartDate,ROW(PaymentSchedule[[#This Row],[PMT NO]])-ROW(PaymentSchedule[[#Headers],[PMT NO]])-2)+DAY(LoanStartDate),"")</f>
        <v>51105</v>
      </c>
      <c r="D238" s="15">
        <f>IF(PaymentSchedule[[#This Row],[PMT NO]]&lt;&gt;"",IF(ROW()-ROW(PaymentSchedule[[#Headers],[BEGINNING BALANCE]])=1,LoanAmount,INDEX(PaymentSchedule[ENDING BALANCE],ROW()-ROW(PaymentSchedule[[#Headers],[BEGINNING BALANCE]])-1)),"")</f>
        <v>46156.408519517223</v>
      </c>
      <c r="E238" s="15">
        <f>IF(PaymentSchedule[[#This Row],[PMT NO]]&lt;&gt;"",ScheduledPayment,"")</f>
        <v>395.12089881773204</v>
      </c>
      <c r="F23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38" s="15">
        <f>IF(PaymentSchedule[[#This Row],[PMT NO]]&lt;&gt;"",PaymentSchedule[[#This Row],[TOTAL PAYMENT]]-PaymentSchedule[[#This Row],[INTEREST]],"")</f>
        <v>298.96171440207115</v>
      </c>
      <c r="I238" s="15">
        <f>IF(PaymentSchedule[[#This Row],[PMT NO]]&lt;&gt;"",PaymentSchedule[[#This Row],[BEGINNING BALANCE]]*(InterestRate/PaymentsPerYear),"")</f>
        <v>96.159184415660874</v>
      </c>
      <c r="J23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45857.446805115149</v>
      </c>
      <c r="K238" s="15">
        <f>IF(PaymentSchedule[[#This Row],[PMT NO]]&lt;&gt;"",SUM(INDEX(PaymentSchedule[INTEREST],1,1):PaymentSchedule[[#This Row],[INTEREST]]),"")</f>
        <v>35549.890836740298</v>
      </c>
    </row>
    <row r="239" spans="2:11" x14ac:dyDescent="0.2">
      <c r="B239" s="11">
        <f>IF(LoanIsGood,IF(ROW()-ROW(PaymentSchedule[[#Headers],[PMT NO]])&gt;ScheduledNumberOfPayments,"",ROW()-ROW(PaymentSchedule[[#Headers],[PMT NO]])),"")</f>
        <v>228</v>
      </c>
      <c r="C239" s="13">
        <f>IF(PaymentSchedule[[#This Row],[PMT NO]]&lt;&gt;"",EOMONTH(LoanStartDate,ROW(PaymentSchedule[[#This Row],[PMT NO]])-ROW(PaymentSchedule[[#Headers],[PMT NO]])-2)+DAY(LoanStartDate),"")</f>
        <v>51136</v>
      </c>
      <c r="D239" s="15">
        <f>IF(PaymentSchedule[[#This Row],[PMT NO]]&lt;&gt;"",IF(ROW()-ROW(PaymentSchedule[[#Headers],[BEGINNING BALANCE]])=1,LoanAmount,INDEX(PaymentSchedule[ENDING BALANCE],ROW()-ROW(PaymentSchedule[[#Headers],[BEGINNING BALANCE]])-1)),"")</f>
        <v>45857.446805115149</v>
      </c>
      <c r="E239" s="15">
        <f>IF(PaymentSchedule[[#This Row],[PMT NO]]&lt;&gt;"",ScheduledPayment,"")</f>
        <v>395.12089881773204</v>
      </c>
      <c r="F23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39" s="15">
        <f>IF(PaymentSchedule[[#This Row],[PMT NO]]&lt;&gt;"",PaymentSchedule[[#This Row],[TOTAL PAYMENT]]-PaymentSchedule[[#This Row],[INTEREST]],"")</f>
        <v>299.58455130707546</v>
      </c>
      <c r="I239" s="15">
        <f>IF(PaymentSchedule[[#This Row],[PMT NO]]&lt;&gt;"",PaymentSchedule[[#This Row],[BEGINNING BALANCE]]*(InterestRate/PaymentsPerYear),"")</f>
        <v>95.536347510656555</v>
      </c>
      <c r="J23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45557.862253808074</v>
      </c>
      <c r="K239" s="15">
        <f>IF(PaymentSchedule[[#This Row],[PMT NO]]&lt;&gt;"",SUM(INDEX(PaymentSchedule[INTEREST],1,1):PaymentSchedule[[#This Row],[INTEREST]]),"")</f>
        <v>35645.427184250955</v>
      </c>
    </row>
    <row r="240" spans="2:11" x14ac:dyDescent="0.2">
      <c r="B240" s="11">
        <f>IF(LoanIsGood,IF(ROW()-ROW(PaymentSchedule[[#Headers],[PMT NO]])&gt;ScheduledNumberOfPayments,"",ROW()-ROW(PaymentSchedule[[#Headers],[PMT NO]])),"")</f>
        <v>229</v>
      </c>
      <c r="C240" s="13">
        <f>IF(PaymentSchedule[[#This Row],[PMT NO]]&lt;&gt;"",EOMONTH(LoanStartDate,ROW(PaymentSchedule[[#This Row],[PMT NO]])-ROW(PaymentSchedule[[#Headers],[PMT NO]])-2)+DAY(LoanStartDate),"")</f>
        <v>51167</v>
      </c>
      <c r="D240" s="15">
        <f>IF(PaymentSchedule[[#This Row],[PMT NO]]&lt;&gt;"",IF(ROW()-ROW(PaymentSchedule[[#Headers],[BEGINNING BALANCE]])=1,LoanAmount,INDEX(PaymentSchedule[ENDING BALANCE],ROW()-ROW(PaymentSchedule[[#Headers],[BEGINNING BALANCE]])-1)),"")</f>
        <v>45557.862253808074</v>
      </c>
      <c r="E240" s="15">
        <f>IF(PaymentSchedule[[#This Row],[PMT NO]]&lt;&gt;"",ScheduledPayment,"")</f>
        <v>395.12089881773204</v>
      </c>
      <c r="F24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40" s="15">
        <f>IF(PaymentSchedule[[#This Row],[PMT NO]]&lt;&gt;"",PaymentSchedule[[#This Row],[TOTAL PAYMENT]]-PaymentSchedule[[#This Row],[INTEREST]],"")</f>
        <v>300.20868578896523</v>
      </c>
      <c r="I240" s="15">
        <f>IF(PaymentSchedule[[#This Row],[PMT NO]]&lt;&gt;"",PaymentSchedule[[#This Row],[BEGINNING BALANCE]]*(InterestRate/PaymentsPerYear),"")</f>
        <v>94.912213028766814</v>
      </c>
      <c r="J24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45257.653568019108</v>
      </c>
      <c r="K240" s="15">
        <f>IF(PaymentSchedule[[#This Row],[PMT NO]]&lt;&gt;"",SUM(INDEX(PaymentSchedule[INTEREST],1,1):PaymentSchedule[[#This Row],[INTEREST]]),"")</f>
        <v>35740.33939727972</v>
      </c>
    </row>
    <row r="241" spans="2:11" x14ac:dyDescent="0.2">
      <c r="B241" s="11">
        <f>IF(LoanIsGood,IF(ROW()-ROW(PaymentSchedule[[#Headers],[PMT NO]])&gt;ScheduledNumberOfPayments,"",ROW()-ROW(PaymentSchedule[[#Headers],[PMT NO]])),"")</f>
        <v>230</v>
      </c>
      <c r="C241" s="13">
        <f>IF(PaymentSchedule[[#This Row],[PMT NO]]&lt;&gt;"",EOMONTH(LoanStartDate,ROW(PaymentSchedule[[#This Row],[PMT NO]])-ROW(PaymentSchedule[[#Headers],[PMT NO]])-2)+DAY(LoanStartDate),"")</f>
        <v>51196</v>
      </c>
      <c r="D241" s="15">
        <f>IF(PaymentSchedule[[#This Row],[PMT NO]]&lt;&gt;"",IF(ROW()-ROW(PaymentSchedule[[#Headers],[BEGINNING BALANCE]])=1,LoanAmount,INDEX(PaymentSchedule[ENDING BALANCE],ROW()-ROW(PaymentSchedule[[#Headers],[BEGINNING BALANCE]])-1)),"")</f>
        <v>45257.653568019108</v>
      </c>
      <c r="E241" s="15">
        <f>IF(PaymentSchedule[[#This Row],[PMT NO]]&lt;&gt;"",ScheduledPayment,"")</f>
        <v>395.12089881773204</v>
      </c>
      <c r="F24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41" s="15">
        <f>IF(PaymentSchedule[[#This Row],[PMT NO]]&lt;&gt;"",PaymentSchedule[[#This Row],[TOTAL PAYMENT]]-PaymentSchedule[[#This Row],[INTEREST]],"")</f>
        <v>300.83412055102553</v>
      </c>
      <c r="I241" s="15">
        <f>IF(PaymentSchedule[[#This Row],[PMT NO]]&lt;&gt;"",PaymentSchedule[[#This Row],[BEGINNING BALANCE]]*(InterestRate/PaymentsPerYear),"")</f>
        <v>94.286778266706477</v>
      </c>
      <c r="J24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44956.819447468086</v>
      </c>
      <c r="K241" s="15">
        <f>IF(PaymentSchedule[[#This Row],[PMT NO]]&lt;&gt;"",SUM(INDEX(PaymentSchedule[INTEREST],1,1):PaymentSchedule[[#This Row],[INTEREST]]),"")</f>
        <v>35834.626175546429</v>
      </c>
    </row>
    <row r="242" spans="2:11" x14ac:dyDescent="0.2">
      <c r="B242" s="11">
        <f>IF(LoanIsGood,IF(ROW()-ROW(PaymentSchedule[[#Headers],[PMT NO]])&gt;ScheduledNumberOfPayments,"",ROW()-ROW(PaymentSchedule[[#Headers],[PMT NO]])),"")</f>
        <v>231</v>
      </c>
      <c r="C242" s="13">
        <f>IF(PaymentSchedule[[#This Row],[PMT NO]]&lt;&gt;"",EOMONTH(LoanStartDate,ROW(PaymentSchedule[[#This Row],[PMT NO]])-ROW(PaymentSchedule[[#Headers],[PMT NO]])-2)+DAY(LoanStartDate),"")</f>
        <v>51227</v>
      </c>
      <c r="D242" s="15">
        <f>IF(PaymentSchedule[[#This Row],[PMT NO]]&lt;&gt;"",IF(ROW()-ROW(PaymentSchedule[[#Headers],[BEGINNING BALANCE]])=1,LoanAmount,INDEX(PaymentSchedule[ENDING BALANCE],ROW()-ROW(PaymentSchedule[[#Headers],[BEGINNING BALANCE]])-1)),"")</f>
        <v>44956.819447468086</v>
      </c>
      <c r="E242" s="15">
        <f>IF(PaymentSchedule[[#This Row],[PMT NO]]&lt;&gt;"",ScheduledPayment,"")</f>
        <v>395.12089881773204</v>
      </c>
      <c r="F24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42" s="15">
        <f>IF(PaymentSchedule[[#This Row],[PMT NO]]&lt;&gt;"",PaymentSchedule[[#This Row],[TOTAL PAYMENT]]-PaymentSchedule[[#This Row],[INTEREST]],"")</f>
        <v>301.46085830217351</v>
      </c>
      <c r="I242" s="15">
        <f>IF(PaymentSchedule[[#This Row],[PMT NO]]&lt;&gt;"",PaymentSchedule[[#This Row],[BEGINNING BALANCE]]*(InterestRate/PaymentsPerYear),"")</f>
        <v>93.660040515558507</v>
      </c>
      <c r="J24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44655.35858916591</v>
      </c>
      <c r="K242" s="15">
        <f>IF(PaymentSchedule[[#This Row],[PMT NO]]&lt;&gt;"",SUM(INDEX(PaymentSchedule[INTEREST],1,1):PaymentSchedule[[#This Row],[INTEREST]]),"")</f>
        <v>35928.286216061984</v>
      </c>
    </row>
    <row r="243" spans="2:11" x14ac:dyDescent="0.2">
      <c r="B243" s="11">
        <f>IF(LoanIsGood,IF(ROW()-ROW(PaymentSchedule[[#Headers],[PMT NO]])&gt;ScheduledNumberOfPayments,"",ROW()-ROW(PaymentSchedule[[#Headers],[PMT NO]])),"")</f>
        <v>232</v>
      </c>
      <c r="C243" s="13">
        <f>IF(PaymentSchedule[[#This Row],[PMT NO]]&lt;&gt;"",EOMONTH(LoanStartDate,ROW(PaymentSchedule[[#This Row],[PMT NO]])-ROW(PaymentSchedule[[#Headers],[PMT NO]])-2)+DAY(LoanStartDate),"")</f>
        <v>51257</v>
      </c>
      <c r="D243" s="15">
        <f>IF(PaymentSchedule[[#This Row],[PMT NO]]&lt;&gt;"",IF(ROW()-ROW(PaymentSchedule[[#Headers],[BEGINNING BALANCE]])=1,LoanAmount,INDEX(PaymentSchedule[ENDING BALANCE],ROW()-ROW(PaymentSchedule[[#Headers],[BEGINNING BALANCE]])-1)),"")</f>
        <v>44655.35858916591</v>
      </c>
      <c r="E243" s="15">
        <f>IF(PaymentSchedule[[#This Row],[PMT NO]]&lt;&gt;"",ScheduledPayment,"")</f>
        <v>395.12089881773204</v>
      </c>
      <c r="F24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43" s="15">
        <f>IF(PaymentSchedule[[#This Row],[PMT NO]]&lt;&gt;"",PaymentSchedule[[#This Row],[TOTAL PAYMENT]]-PaymentSchedule[[#This Row],[INTEREST]],"")</f>
        <v>302.08890175696973</v>
      </c>
      <c r="I243" s="15">
        <f>IF(PaymentSchedule[[#This Row],[PMT NO]]&lt;&gt;"",PaymentSchedule[[#This Row],[BEGINNING BALANCE]]*(InterestRate/PaymentsPerYear),"")</f>
        <v>93.031997060762308</v>
      </c>
      <c r="J24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44353.269687408938</v>
      </c>
      <c r="K243" s="15">
        <f>IF(PaymentSchedule[[#This Row],[PMT NO]]&lt;&gt;"",SUM(INDEX(PaymentSchedule[INTEREST],1,1):PaymentSchedule[[#This Row],[INTEREST]]),"")</f>
        <v>36021.318213122744</v>
      </c>
    </row>
    <row r="244" spans="2:11" x14ac:dyDescent="0.2">
      <c r="B244" s="11">
        <f>IF(LoanIsGood,IF(ROW()-ROW(PaymentSchedule[[#Headers],[PMT NO]])&gt;ScheduledNumberOfPayments,"",ROW()-ROW(PaymentSchedule[[#Headers],[PMT NO]])),"")</f>
        <v>233</v>
      </c>
      <c r="C244" s="13">
        <f>IF(PaymentSchedule[[#This Row],[PMT NO]]&lt;&gt;"",EOMONTH(LoanStartDate,ROW(PaymentSchedule[[#This Row],[PMT NO]])-ROW(PaymentSchedule[[#Headers],[PMT NO]])-2)+DAY(LoanStartDate),"")</f>
        <v>51288</v>
      </c>
      <c r="D244" s="15">
        <f>IF(PaymentSchedule[[#This Row],[PMT NO]]&lt;&gt;"",IF(ROW()-ROW(PaymentSchedule[[#Headers],[BEGINNING BALANCE]])=1,LoanAmount,INDEX(PaymentSchedule[ENDING BALANCE],ROW()-ROW(PaymentSchedule[[#Headers],[BEGINNING BALANCE]])-1)),"")</f>
        <v>44353.269687408938</v>
      </c>
      <c r="E244" s="15">
        <f>IF(PaymentSchedule[[#This Row],[PMT NO]]&lt;&gt;"",ScheduledPayment,"")</f>
        <v>395.12089881773204</v>
      </c>
      <c r="F24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44" s="15">
        <f>IF(PaymentSchedule[[#This Row],[PMT NO]]&lt;&gt;"",PaymentSchedule[[#This Row],[TOTAL PAYMENT]]-PaymentSchedule[[#This Row],[INTEREST]],"")</f>
        <v>302.71825363563011</v>
      </c>
      <c r="I244" s="15">
        <f>IF(PaymentSchedule[[#This Row],[PMT NO]]&lt;&gt;"",PaymentSchedule[[#This Row],[BEGINNING BALANCE]]*(InterestRate/PaymentsPerYear),"")</f>
        <v>92.402645182101949</v>
      </c>
      <c r="J24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44050.551433773311</v>
      </c>
      <c r="K244" s="15">
        <f>IF(PaymentSchedule[[#This Row],[PMT NO]]&lt;&gt;"",SUM(INDEX(PaymentSchedule[INTEREST],1,1):PaymentSchedule[[#This Row],[INTEREST]]),"")</f>
        <v>36113.720858304849</v>
      </c>
    </row>
    <row r="245" spans="2:11" x14ac:dyDescent="0.2">
      <c r="B245" s="11">
        <f>IF(LoanIsGood,IF(ROW()-ROW(PaymentSchedule[[#Headers],[PMT NO]])&gt;ScheduledNumberOfPayments,"",ROW()-ROW(PaymentSchedule[[#Headers],[PMT NO]])),"")</f>
        <v>234</v>
      </c>
      <c r="C245" s="13">
        <f>IF(PaymentSchedule[[#This Row],[PMT NO]]&lt;&gt;"",EOMONTH(LoanStartDate,ROW(PaymentSchedule[[#This Row],[PMT NO]])-ROW(PaymentSchedule[[#Headers],[PMT NO]])-2)+DAY(LoanStartDate),"")</f>
        <v>51318</v>
      </c>
      <c r="D245" s="15">
        <f>IF(PaymentSchedule[[#This Row],[PMT NO]]&lt;&gt;"",IF(ROW()-ROW(PaymentSchedule[[#Headers],[BEGINNING BALANCE]])=1,LoanAmount,INDEX(PaymentSchedule[ENDING BALANCE],ROW()-ROW(PaymentSchedule[[#Headers],[BEGINNING BALANCE]])-1)),"")</f>
        <v>44050.551433773311</v>
      </c>
      <c r="E245" s="15">
        <f>IF(PaymentSchedule[[#This Row],[PMT NO]]&lt;&gt;"",ScheduledPayment,"")</f>
        <v>395.12089881773204</v>
      </c>
      <c r="F24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45" s="15">
        <f>IF(PaymentSchedule[[#This Row],[PMT NO]]&lt;&gt;"",PaymentSchedule[[#This Row],[TOTAL PAYMENT]]-PaymentSchedule[[#This Row],[INTEREST]],"")</f>
        <v>303.34891666403763</v>
      </c>
      <c r="I245" s="15">
        <f>IF(PaymentSchedule[[#This Row],[PMT NO]]&lt;&gt;"",PaymentSchedule[[#This Row],[BEGINNING BALANCE]]*(InterestRate/PaymentsPerYear),"")</f>
        <v>91.771982153694395</v>
      </c>
      <c r="J24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43747.202517109276</v>
      </c>
      <c r="K245" s="15">
        <f>IF(PaymentSchedule[[#This Row],[PMT NO]]&lt;&gt;"",SUM(INDEX(PaymentSchedule[INTEREST],1,1):PaymentSchedule[[#This Row],[INTEREST]]),"")</f>
        <v>36205.492840458544</v>
      </c>
    </row>
    <row r="246" spans="2:11" x14ac:dyDescent="0.2">
      <c r="B246" s="11">
        <f>IF(LoanIsGood,IF(ROW()-ROW(PaymentSchedule[[#Headers],[PMT NO]])&gt;ScheduledNumberOfPayments,"",ROW()-ROW(PaymentSchedule[[#Headers],[PMT NO]])),"")</f>
        <v>235</v>
      </c>
      <c r="C246" s="13">
        <f>IF(PaymentSchedule[[#This Row],[PMT NO]]&lt;&gt;"",EOMONTH(LoanStartDate,ROW(PaymentSchedule[[#This Row],[PMT NO]])-ROW(PaymentSchedule[[#Headers],[PMT NO]])-2)+DAY(LoanStartDate),"")</f>
        <v>51349</v>
      </c>
      <c r="D246" s="15">
        <f>IF(PaymentSchedule[[#This Row],[PMT NO]]&lt;&gt;"",IF(ROW()-ROW(PaymentSchedule[[#Headers],[BEGINNING BALANCE]])=1,LoanAmount,INDEX(PaymentSchedule[ENDING BALANCE],ROW()-ROW(PaymentSchedule[[#Headers],[BEGINNING BALANCE]])-1)),"")</f>
        <v>43747.202517109276</v>
      </c>
      <c r="E246" s="15">
        <f>IF(PaymentSchedule[[#This Row],[PMT NO]]&lt;&gt;"",ScheduledPayment,"")</f>
        <v>395.12089881773204</v>
      </c>
      <c r="F24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46" s="15">
        <f>IF(PaymentSchedule[[#This Row],[PMT NO]]&lt;&gt;"",PaymentSchedule[[#This Row],[TOTAL PAYMENT]]-PaymentSchedule[[#This Row],[INTEREST]],"")</f>
        <v>303.98089357375437</v>
      </c>
      <c r="I246" s="15">
        <f>IF(PaymentSchedule[[#This Row],[PMT NO]]&lt;&gt;"",PaymentSchedule[[#This Row],[BEGINNING BALANCE]]*(InterestRate/PaymentsPerYear),"")</f>
        <v>91.140005243977654</v>
      </c>
      <c r="J24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43443.221623535523</v>
      </c>
      <c r="K246" s="15">
        <f>IF(PaymentSchedule[[#This Row],[PMT NO]]&lt;&gt;"",SUM(INDEX(PaymentSchedule[INTEREST],1,1):PaymentSchedule[[#This Row],[INTEREST]]),"")</f>
        <v>36296.632845702523</v>
      </c>
    </row>
    <row r="247" spans="2:11" x14ac:dyDescent="0.2">
      <c r="B247" s="11">
        <f>IF(LoanIsGood,IF(ROW()-ROW(PaymentSchedule[[#Headers],[PMT NO]])&gt;ScheduledNumberOfPayments,"",ROW()-ROW(PaymentSchedule[[#Headers],[PMT NO]])),"")</f>
        <v>236</v>
      </c>
      <c r="C247" s="13">
        <f>IF(PaymentSchedule[[#This Row],[PMT NO]]&lt;&gt;"",EOMONTH(LoanStartDate,ROW(PaymentSchedule[[#This Row],[PMT NO]])-ROW(PaymentSchedule[[#Headers],[PMT NO]])-2)+DAY(LoanStartDate),"")</f>
        <v>51380</v>
      </c>
      <c r="D247" s="15">
        <f>IF(PaymentSchedule[[#This Row],[PMT NO]]&lt;&gt;"",IF(ROW()-ROW(PaymentSchedule[[#Headers],[BEGINNING BALANCE]])=1,LoanAmount,INDEX(PaymentSchedule[ENDING BALANCE],ROW()-ROW(PaymentSchedule[[#Headers],[BEGINNING BALANCE]])-1)),"")</f>
        <v>43443.221623535523</v>
      </c>
      <c r="E247" s="15">
        <f>IF(PaymentSchedule[[#This Row],[PMT NO]]&lt;&gt;"",ScheduledPayment,"")</f>
        <v>395.12089881773204</v>
      </c>
      <c r="F24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47" s="15">
        <f>IF(PaymentSchedule[[#This Row],[PMT NO]]&lt;&gt;"",PaymentSchedule[[#This Row],[TOTAL PAYMENT]]-PaymentSchedule[[#This Row],[INTEREST]],"")</f>
        <v>304.61418710203304</v>
      </c>
      <c r="I247" s="15">
        <f>IF(PaymentSchedule[[#This Row],[PMT NO]]&lt;&gt;"",PaymentSchedule[[#This Row],[BEGINNING BALANCE]]*(InterestRate/PaymentsPerYear),"")</f>
        <v>90.506711715698998</v>
      </c>
      <c r="J24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43138.607436433493</v>
      </c>
      <c r="K247" s="15">
        <f>IF(PaymentSchedule[[#This Row],[PMT NO]]&lt;&gt;"",SUM(INDEX(PaymentSchedule[INTEREST],1,1):PaymentSchedule[[#This Row],[INTEREST]]),"")</f>
        <v>36387.139557418224</v>
      </c>
    </row>
    <row r="248" spans="2:11" x14ac:dyDescent="0.2">
      <c r="B248" s="11">
        <f>IF(LoanIsGood,IF(ROW()-ROW(PaymentSchedule[[#Headers],[PMT NO]])&gt;ScheduledNumberOfPayments,"",ROW()-ROW(PaymentSchedule[[#Headers],[PMT NO]])),"")</f>
        <v>237</v>
      </c>
      <c r="C248" s="13">
        <f>IF(PaymentSchedule[[#This Row],[PMT NO]]&lt;&gt;"",EOMONTH(LoanStartDate,ROW(PaymentSchedule[[#This Row],[PMT NO]])-ROW(PaymentSchedule[[#Headers],[PMT NO]])-2)+DAY(LoanStartDate),"")</f>
        <v>51410</v>
      </c>
      <c r="D248" s="15">
        <f>IF(PaymentSchedule[[#This Row],[PMT NO]]&lt;&gt;"",IF(ROW()-ROW(PaymentSchedule[[#Headers],[BEGINNING BALANCE]])=1,LoanAmount,INDEX(PaymentSchedule[ENDING BALANCE],ROW()-ROW(PaymentSchedule[[#Headers],[BEGINNING BALANCE]])-1)),"")</f>
        <v>43138.607436433493</v>
      </c>
      <c r="E248" s="15">
        <f>IF(PaymentSchedule[[#This Row],[PMT NO]]&lt;&gt;"",ScheduledPayment,"")</f>
        <v>395.12089881773204</v>
      </c>
      <c r="F24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48" s="15">
        <f>IF(PaymentSchedule[[#This Row],[PMT NO]]&lt;&gt;"",PaymentSchedule[[#This Row],[TOTAL PAYMENT]]-PaymentSchedule[[#This Row],[INTEREST]],"")</f>
        <v>305.24879999182895</v>
      </c>
      <c r="I248" s="15">
        <f>IF(PaymentSchedule[[#This Row],[PMT NO]]&lt;&gt;"",PaymentSchedule[[#This Row],[BEGINNING BALANCE]]*(InterestRate/PaymentsPerYear),"")</f>
        <v>89.872098825903109</v>
      </c>
      <c r="J24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42833.358636441662</v>
      </c>
      <c r="K248" s="15">
        <f>IF(PaymentSchedule[[#This Row],[PMT NO]]&lt;&gt;"",SUM(INDEX(PaymentSchedule[INTEREST],1,1):PaymentSchedule[[#This Row],[INTEREST]]),"")</f>
        <v>36477.011656244125</v>
      </c>
    </row>
    <row r="249" spans="2:11" x14ac:dyDescent="0.2">
      <c r="B249" s="11">
        <f>IF(LoanIsGood,IF(ROW()-ROW(PaymentSchedule[[#Headers],[PMT NO]])&gt;ScheduledNumberOfPayments,"",ROW()-ROW(PaymentSchedule[[#Headers],[PMT NO]])),"")</f>
        <v>238</v>
      </c>
      <c r="C249" s="13">
        <f>IF(PaymentSchedule[[#This Row],[PMT NO]]&lt;&gt;"",EOMONTH(LoanStartDate,ROW(PaymentSchedule[[#This Row],[PMT NO]])-ROW(PaymentSchedule[[#Headers],[PMT NO]])-2)+DAY(LoanStartDate),"")</f>
        <v>51441</v>
      </c>
      <c r="D249" s="15">
        <f>IF(PaymentSchedule[[#This Row],[PMT NO]]&lt;&gt;"",IF(ROW()-ROW(PaymentSchedule[[#Headers],[BEGINNING BALANCE]])=1,LoanAmount,INDEX(PaymentSchedule[ENDING BALANCE],ROW()-ROW(PaymentSchedule[[#Headers],[BEGINNING BALANCE]])-1)),"")</f>
        <v>42833.358636441662</v>
      </c>
      <c r="E249" s="15">
        <f>IF(PaymentSchedule[[#This Row],[PMT NO]]&lt;&gt;"",ScheduledPayment,"")</f>
        <v>395.12089881773204</v>
      </c>
      <c r="F24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49" s="15">
        <f>IF(PaymentSchedule[[#This Row],[PMT NO]]&lt;&gt;"",PaymentSchedule[[#This Row],[TOTAL PAYMENT]]-PaymentSchedule[[#This Row],[INTEREST]],"")</f>
        <v>305.88473499181191</v>
      </c>
      <c r="I249" s="15">
        <f>IF(PaymentSchedule[[#This Row],[PMT NO]]&lt;&gt;"",PaymentSchedule[[#This Row],[BEGINNING BALANCE]]*(InterestRate/PaymentsPerYear),"")</f>
        <v>89.23616382592013</v>
      </c>
      <c r="J24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42527.473901449848</v>
      </c>
      <c r="K249" s="15">
        <f>IF(PaymentSchedule[[#This Row],[PMT NO]]&lt;&gt;"",SUM(INDEX(PaymentSchedule[INTEREST],1,1):PaymentSchedule[[#This Row],[INTEREST]]),"")</f>
        <v>36566.247820070043</v>
      </c>
    </row>
    <row r="250" spans="2:11" x14ac:dyDescent="0.2">
      <c r="B250" s="11">
        <f>IF(LoanIsGood,IF(ROW()-ROW(PaymentSchedule[[#Headers],[PMT NO]])&gt;ScheduledNumberOfPayments,"",ROW()-ROW(PaymentSchedule[[#Headers],[PMT NO]])),"")</f>
        <v>239</v>
      </c>
      <c r="C250" s="13">
        <f>IF(PaymentSchedule[[#This Row],[PMT NO]]&lt;&gt;"",EOMONTH(LoanStartDate,ROW(PaymentSchedule[[#This Row],[PMT NO]])-ROW(PaymentSchedule[[#Headers],[PMT NO]])-2)+DAY(LoanStartDate),"")</f>
        <v>51471</v>
      </c>
      <c r="D250" s="15">
        <f>IF(PaymentSchedule[[#This Row],[PMT NO]]&lt;&gt;"",IF(ROW()-ROW(PaymentSchedule[[#Headers],[BEGINNING BALANCE]])=1,LoanAmount,INDEX(PaymentSchedule[ENDING BALANCE],ROW()-ROW(PaymentSchedule[[#Headers],[BEGINNING BALANCE]])-1)),"")</f>
        <v>42527.473901449848</v>
      </c>
      <c r="E250" s="15">
        <f>IF(PaymentSchedule[[#This Row],[PMT NO]]&lt;&gt;"",ScheduledPayment,"")</f>
        <v>395.12089881773204</v>
      </c>
      <c r="F25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50" s="15">
        <f>IF(PaymentSchedule[[#This Row],[PMT NO]]&lt;&gt;"",PaymentSchedule[[#This Row],[TOTAL PAYMENT]]-PaymentSchedule[[#This Row],[INTEREST]],"")</f>
        <v>306.52199485637817</v>
      </c>
      <c r="I250" s="15">
        <f>IF(PaymentSchedule[[#This Row],[PMT NO]]&lt;&gt;"",PaymentSchedule[[#This Row],[BEGINNING BALANCE]]*(InterestRate/PaymentsPerYear),"")</f>
        <v>88.598903961353855</v>
      </c>
      <c r="J25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42220.951906593473</v>
      </c>
      <c r="K250" s="15">
        <f>IF(PaymentSchedule[[#This Row],[PMT NO]]&lt;&gt;"",SUM(INDEX(PaymentSchedule[INTEREST],1,1):PaymentSchedule[[#This Row],[INTEREST]]),"")</f>
        <v>36654.846724031398</v>
      </c>
    </row>
    <row r="251" spans="2:11" x14ac:dyDescent="0.2">
      <c r="B251" s="11">
        <f>IF(LoanIsGood,IF(ROW()-ROW(PaymentSchedule[[#Headers],[PMT NO]])&gt;ScheduledNumberOfPayments,"",ROW()-ROW(PaymentSchedule[[#Headers],[PMT NO]])),"")</f>
        <v>240</v>
      </c>
      <c r="C251" s="13">
        <f>IF(PaymentSchedule[[#This Row],[PMT NO]]&lt;&gt;"",EOMONTH(LoanStartDate,ROW(PaymentSchedule[[#This Row],[PMT NO]])-ROW(PaymentSchedule[[#Headers],[PMT NO]])-2)+DAY(LoanStartDate),"")</f>
        <v>51502</v>
      </c>
      <c r="D251" s="15">
        <f>IF(PaymentSchedule[[#This Row],[PMT NO]]&lt;&gt;"",IF(ROW()-ROW(PaymentSchedule[[#Headers],[BEGINNING BALANCE]])=1,LoanAmount,INDEX(PaymentSchedule[ENDING BALANCE],ROW()-ROW(PaymentSchedule[[#Headers],[BEGINNING BALANCE]])-1)),"")</f>
        <v>42220.951906593473</v>
      </c>
      <c r="E251" s="15">
        <f>IF(PaymentSchedule[[#This Row],[PMT NO]]&lt;&gt;"",ScheduledPayment,"")</f>
        <v>395.12089881773204</v>
      </c>
      <c r="F25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51" s="15">
        <f>IF(PaymentSchedule[[#This Row],[PMT NO]]&lt;&gt;"",PaymentSchedule[[#This Row],[TOTAL PAYMENT]]-PaymentSchedule[[#This Row],[INTEREST]],"")</f>
        <v>307.16058234566231</v>
      </c>
      <c r="I251" s="15">
        <f>IF(PaymentSchedule[[#This Row],[PMT NO]]&lt;&gt;"",PaymentSchedule[[#This Row],[BEGINNING BALANCE]]*(InterestRate/PaymentsPerYear),"")</f>
        <v>87.960316472069735</v>
      </c>
      <c r="J25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41913.79132424781</v>
      </c>
      <c r="K251" s="15">
        <f>IF(PaymentSchedule[[#This Row],[PMT NO]]&lt;&gt;"",SUM(INDEX(PaymentSchedule[INTEREST],1,1):PaymentSchedule[[#This Row],[INTEREST]]),"")</f>
        <v>36742.807040503467</v>
      </c>
    </row>
    <row r="252" spans="2:11" x14ac:dyDescent="0.2">
      <c r="B252" s="11">
        <f>IF(LoanIsGood,IF(ROW()-ROW(PaymentSchedule[[#Headers],[PMT NO]])&gt;ScheduledNumberOfPayments,"",ROW()-ROW(PaymentSchedule[[#Headers],[PMT NO]])),"")</f>
        <v>241</v>
      </c>
      <c r="C252" s="13">
        <f>IF(PaymentSchedule[[#This Row],[PMT NO]]&lt;&gt;"",EOMONTH(LoanStartDate,ROW(PaymentSchedule[[#This Row],[PMT NO]])-ROW(PaymentSchedule[[#Headers],[PMT NO]])-2)+DAY(LoanStartDate),"")</f>
        <v>51533</v>
      </c>
      <c r="D252" s="15">
        <f>IF(PaymentSchedule[[#This Row],[PMT NO]]&lt;&gt;"",IF(ROW()-ROW(PaymentSchedule[[#Headers],[BEGINNING BALANCE]])=1,LoanAmount,INDEX(PaymentSchedule[ENDING BALANCE],ROW()-ROW(PaymentSchedule[[#Headers],[BEGINNING BALANCE]])-1)),"")</f>
        <v>41913.79132424781</v>
      </c>
      <c r="E252" s="15">
        <f>IF(PaymentSchedule[[#This Row],[PMT NO]]&lt;&gt;"",ScheduledPayment,"")</f>
        <v>395.12089881773204</v>
      </c>
      <c r="F25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52" s="15">
        <f>IF(PaymentSchedule[[#This Row],[PMT NO]]&lt;&gt;"",PaymentSchedule[[#This Row],[TOTAL PAYMENT]]-PaymentSchedule[[#This Row],[INTEREST]],"")</f>
        <v>307.80050022554911</v>
      </c>
      <c r="I252" s="15">
        <f>IF(PaymentSchedule[[#This Row],[PMT NO]]&lt;&gt;"",PaymentSchedule[[#This Row],[BEGINNING BALANCE]]*(InterestRate/PaymentsPerYear),"")</f>
        <v>87.32039859218294</v>
      </c>
      <c r="J25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41605.990824022258</v>
      </c>
      <c r="K252" s="15">
        <f>IF(PaymentSchedule[[#This Row],[PMT NO]]&lt;&gt;"",SUM(INDEX(PaymentSchedule[INTEREST],1,1):PaymentSchedule[[#This Row],[INTEREST]]),"")</f>
        <v>36830.127439095653</v>
      </c>
    </row>
    <row r="253" spans="2:11" x14ac:dyDescent="0.2">
      <c r="B253" s="11">
        <f>IF(LoanIsGood,IF(ROW()-ROW(PaymentSchedule[[#Headers],[PMT NO]])&gt;ScheduledNumberOfPayments,"",ROW()-ROW(PaymentSchedule[[#Headers],[PMT NO]])),"")</f>
        <v>242</v>
      </c>
      <c r="C253" s="13">
        <f>IF(PaymentSchedule[[#This Row],[PMT NO]]&lt;&gt;"",EOMONTH(LoanStartDate,ROW(PaymentSchedule[[#This Row],[PMT NO]])-ROW(PaymentSchedule[[#Headers],[PMT NO]])-2)+DAY(LoanStartDate),"")</f>
        <v>51561</v>
      </c>
      <c r="D253" s="15">
        <f>IF(PaymentSchedule[[#This Row],[PMT NO]]&lt;&gt;"",IF(ROW()-ROW(PaymentSchedule[[#Headers],[BEGINNING BALANCE]])=1,LoanAmount,INDEX(PaymentSchedule[ENDING BALANCE],ROW()-ROW(PaymentSchedule[[#Headers],[BEGINNING BALANCE]])-1)),"")</f>
        <v>41605.990824022258</v>
      </c>
      <c r="E253" s="15">
        <f>IF(PaymentSchedule[[#This Row],[PMT NO]]&lt;&gt;"",ScheduledPayment,"")</f>
        <v>395.12089881773204</v>
      </c>
      <c r="F25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53" s="15">
        <f>IF(PaymentSchedule[[#This Row],[PMT NO]]&lt;&gt;"",PaymentSchedule[[#This Row],[TOTAL PAYMENT]]-PaymentSchedule[[#This Row],[INTEREST]],"")</f>
        <v>308.44175126768567</v>
      </c>
      <c r="I253" s="15">
        <f>IF(PaymentSchedule[[#This Row],[PMT NO]]&lt;&gt;"",PaymentSchedule[[#This Row],[BEGINNING BALANCE]]*(InterestRate/PaymentsPerYear),"")</f>
        <v>86.679147550046366</v>
      </c>
      <c r="J25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41297.549072754569</v>
      </c>
      <c r="K253" s="15">
        <f>IF(PaymentSchedule[[#This Row],[PMT NO]]&lt;&gt;"",SUM(INDEX(PaymentSchedule[INTEREST],1,1):PaymentSchedule[[#This Row],[INTEREST]]),"")</f>
        <v>36916.806586645696</v>
      </c>
    </row>
    <row r="254" spans="2:11" x14ac:dyDescent="0.2">
      <c r="B254" s="11">
        <f>IF(LoanIsGood,IF(ROW()-ROW(PaymentSchedule[[#Headers],[PMT NO]])&gt;ScheduledNumberOfPayments,"",ROW()-ROW(PaymentSchedule[[#Headers],[PMT NO]])),"")</f>
        <v>243</v>
      </c>
      <c r="C254" s="13">
        <f>IF(PaymentSchedule[[#This Row],[PMT NO]]&lt;&gt;"",EOMONTH(LoanStartDate,ROW(PaymentSchedule[[#This Row],[PMT NO]])-ROW(PaymentSchedule[[#Headers],[PMT NO]])-2)+DAY(LoanStartDate),"")</f>
        <v>51592</v>
      </c>
      <c r="D254" s="15">
        <f>IF(PaymentSchedule[[#This Row],[PMT NO]]&lt;&gt;"",IF(ROW()-ROW(PaymentSchedule[[#Headers],[BEGINNING BALANCE]])=1,LoanAmount,INDEX(PaymentSchedule[ENDING BALANCE],ROW()-ROW(PaymentSchedule[[#Headers],[BEGINNING BALANCE]])-1)),"")</f>
        <v>41297.549072754569</v>
      </c>
      <c r="E254" s="15">
        <f>IF(PaymentSchedule[[#This Row],[PMT NO]]&lt;&gt;"",ScheduledPayment,"")</f>
        <v>395.12089881773204</v>
      </c>
      <c r="F25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54" s="15">
        <f>IF(PaymentSchedule[[#This Row],[PMT NO]]&lt;&gt;"",PaymentSchedule[[#This Row],[TOTAL PAYMENT]]-PaymentSchedule[[#This Row],[INTEREST]],"")</f>
        <v>309.08433824949338</v>
      </c>
      <c r="I254" s="15">
        <f>IF(PaymentSchedule[[#This Row],[PMT NO]]&lt;&gt;"",PaymentSchedule[[#This Row],[BEGINNING BALANCE]]*(InterestRate/PaymentsPerYear),"")</f>
        <v>86.036560568238684</v>
      </c>
      <c r="J25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40988.464734505076</v>
      </c>
      <c r="K254" s="15">
        <f>IF(PaymentSchedule[[#This Row],[PMT NO]]&lt;&gt;"",SUM(INDEX(PaymentSchedule[INTEREST],1,1):PaymentSchedule[[#This Row],[INTEREST]]),"")</f>
        <v>37002.843147213935</v>
      </c>
    </row>
    <row r="255" spans="2:11" x14ac:dyDescent="0.2">
      <c r="B255" s="11">
        <f>IF(LoanIsGood,IF(ROW()-ROW(PaymentSchedule[[#Headers],[PMT NO]])&gt;ScheduledNumberOfPayments,"",ROW()-ROW(PaymentSchedule[[#Headers],[PMT NO]])),"")</f>
        <v>244</v>
      </c>
      <c r="C255" s="13">
        <f>IF(PaymentSchedule[[#This Row],[PMT NO]]&lt;&gt;"",EOMONTH(LoanStartDate,ROW(PaymentSchedule[[#This Row],[PMT NO]])-ROW(PaymentSchedule[[#Headers],[PMT NO]])-2)+DAY(LoanStartDate),"")</f>
        <v>51622</v>
      </c>
      <c r="D255" s="15">
        <f>IF(PaymentSchedule[[#This Row],[PMT NO]]&lt;&gt;"",IF(ROW()-ROW(PaymentSchedule[[#Headers],[BEGINNING BALANCE]])=1,LoanAmount,INDEX(PaymentSchedule[ENDING BALANCE],ROW()-ROW(PaymentSchedule[[#Headers],[BEGINNING BALANCE]])-1)),"")</f>
        <v>40988.464734505076</v>
      </c>
      <c r="E255" s="15">
        <f>IF(PaymentSchedule[[#This Row],[PMT NO]]&lt;&gt;"",ScheduledPayment,"")</f>
        <v>395.12089881773204</v>
      </c>
      <c r="F25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55" s="15">
        <f>IF(PaymentSchedule[[#This Row],[PMT NO]]&lt;&gt;"",PaymentSchedule[[#This Row],[TOTAL PAYMENT]]-PaymentSchedule[[#This Row],[INTEREST]],"")</f>
        <v>309.72826395417979</v>
      </c>
      <c r="I255" s="15">
        <f>IF(PaymentSchedule[[#This Row],[PMT NO]]&lt;&gt;"",PaymentSchedule[[#This Row],[BEGINNING BALANCE]]*(InterestRate/PaymentsPerYear),"")</f>
        <v>85.392634863552246</v>
      </c>
      <c r="J25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40678.736470550895</v>
      </c>
      <c r="K255" s="15">
        <f>IF(PaymentSchedule[[#This Row],[PMT NO]]&lt;&gt;"",SUM(INDEX(PaymentSchedule[INTEREST],1,1):PaymentSchedule[[#This Row],[INTEREST]]),"")</f>
        <v>37088.235782077485</v>
      </c>
    </row>
    <row r="256" spans="2:11" x14ac:dyDescent="0.2">
      <c r="B256" s="11">
        <f>IF(LoanIsGood,IF(ROW()-ROW(PaymentSchedule[[#Headers],[PMT NO]])&gt;ScheduledNumberOfPayments,"",ROW()-ROW(PaymentSchedule[[#Headers],[PMT NO]])),"")</f>
        <v>245</v>
      </c>
      <c r="C256" s="13">
        <f>IF(PaymentSchedule[[#This Row],[PMT NO]]&lt;&gt;"",EOMONTH(LoanStartDate,ROW(PaymentSchedule[[#This Row],[PMT NO]])-ROW(PaymentSchedule[[#Headers],[PMT NO]])-2)+DAY(LoanStartDate),"")</f>
        <v>51653</v>
      </c>
      <c r="D256" s="15">
        <f>IF(PaymentSchedule[[#This Row],[PMT NO]]&lt;&gt;"",IF(ROW()-ROW(PaymentSchedule[[#Headers],[BEGINNING BALANCE]])=1,LoanAmount,INDEX(PaymentSchedule[ENDING BALANCE],ROW()-ROW(PaymentSchedule[[#Headers],[BEGINNING BALANCE]])-1)),"")</f>
        <v>40678.736470550895</v>
      </c>
      <c r="E256" s="15">
        <f>IF(PaymentSchedule[[#This Row],[PMT NO]]&lt;&gt;"",ScheduledPayment,"")</f>
        <v>395.12089881773204</v>
      </c>
      <c r="F25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56" s="15">
        <f>IF(PaymentSchedule[[#This Row],[PMT NO]]&lt;&gt;"",PaymentSchedule[[#This Row],[TOTAL PAYMENT]]-PaymentSchedule[[#This Row],[INTEREST]],"")</f>
        <v>310.37353117075099</v>
      </c>
      <c r="I256" s="15">
        <f>IF(PaymentSchedule[[#This Row],[PMT NO]]&lt;&gt;"",PaymentSchedule[[#This Row],[BEGINNING BALANCE]]*(InterestRate/PaymentsPerYear),"")</f>
        <v>84.747367646981033</v>
      </c>
      <c r="J25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40368.362939380146</v>
      </c>
      <c r="K256" s="15">
        <f>IF(PaymentSchedule[[#This Row],[PMT NO]]&lt;&gt;"",SUM(INDEX(PaymentSchedule[INTEREST],1,1):PaymentSchedule[[#This Row],[INTEREST]]),"")</f>
        <v>37172.983149724467</v>
      </c>
    </row>
    <row r="257" spans="2:11" x14ac:dyDescent="0.2">
      <c r="B257" s="11">
        <f>IF(LoanIsGood,IF(ROW()-ROW(PaymentSchedule[[#Headers],[PMT NO]])&gt;ScheduledNumberOfPayments,"",ROW()-ROW(PaymentSchedule[[#Headers],[PMT NO]])),"")</f>
        <v>246</v>
      </c>
      <c r="C257" s="13">
        <f>IF(PaymentSchedule[[#This Row],[PMT NO]]&lt;&gt;"",EOMONTH(LoanStartDate,ROW(PaymentSchedule[[#This Row],[PMT NO]])-ROW(PaymentSchedule[[#Headers],[PMT NO]])-2)+DAY(LoanStartDate),"")</f>
        <v>51683</v>
      </c>
      <c r="D257" s="15">
        <f>IF(PaymentSchedule[[#This Row],[PMT NO]]&lt;&gt;"",IF(ROW()-ROW(PaymentSchedule[[#Headers],[BEGINNING BALANCE]])=1,LoanAmount,INDEX(PaymentSchedule[ENDING BALANCE],ROW()-ROW(PaymentSchedule[[#Headers],[BEGINNING BALANCE]])-1)),"")</f>
        <v>40368.362939380146</v>
      </c>
      <c r="E257" s="15">
        <f>IF(PaymentSchedule[[#This Row],[PMT NO]]&lt;&gt;"",ScheduledPayment,"")</f>
        <v>395.12089881773204</v>
      </c>
      <c r="F25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57" s="15">
        <f>IF(PaymentSchedule[[#This Row],[PMT NO]]&lt;&gt;"",PaymentSchedule[[#This Row],[TOTAL PAYMENT]]-PaymentSchedule[[#This Row],[INTEREST]],"")</f>
        <v>311.02014269402343</v>
      </c>
      <c r="I257" s="15">
        <f>IF(PaymentSchedule[[#This Row],[PMT NO]]&lt;&gt;"",PaymentSchedule[[#This Row],[BEGINNING BALANCE]]*(InterestRate/PaymentsPerYear),"")</f>
        <v>84.100756123708635</v>
      </c>
      <c r="J25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40057.34279668612</v>
      </c>
      <c r="K257" s="15">
        <f>IF(PaymentSchedule[[#This Row],[PMT NO]]&lt;&gt;"",SUM(INDEX(PaymentSchedule[INTEREST],1,1):PaymentSchedule[[#This Row],[INTEREST]]),"")</f>
        <v>37257.083905848172</v>
      </c>
    </row>
    <row r="258" spans="2:11" x14ac:dyDescent="0.2">
      <c r="B258" s="11">
        <f>IF(LoanIsGood,IF(ROW()-ROW(PaymentSchedule[[#Headers],[PMT NO]])&gt;ScheduledNumberOfPayments,"",ROW()-ROW(PaymentSchedule[[#Headers],[PMT NO]])),"")</f>
        <v>247</v>
      </c>
      <c r="C258" s="13">
        <f>IF(PaymentSchedule[[#This Row],[PMT NO]]&lt;&gt;"",EOMONTH(LoanStartDate,ROW(PaymentSchedule[[#This Row],[PMT NO]])-ROW(PaymentSchedule[[#Headers],[PMT NO]])-2)+DAY(LoanStartDate),"")</f>
        <v>51714</v>
      </c>
      <c r="D258" s="15">
        <f>IF(PaymentSchedule[[#This Row],[PMT NO]]&lt;&gt;"",IF(ROW()-ROW(PaymentSchedule[[#Headers],[BEGINNING BALANCE]])=1,LoanAmount,INDEX(PaymentSchedule[ENDING BALANCE],ROW()-ROW(PaymentSchedule[[#Headers],[BEGINNING BALANCE]])-1)),"")</f>
        <v>40057.34279668612</v>
      </c>
      <c r="E258" s="15">
        <f>IF(PaymentSchedule[[#This Row],[PMT NO]]&lt;&gt;"",ScheduledPayment,"")</f>
        <v>395.12089881773204</v>
      </c>
      <c r="F25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58" s="15">
        <f>IF(PaymentSchedule[[#This Row],[PMT NO]]&lt;&gt;"",PaymentSchedule[[#This Row],[TOTAL PAYMENT]]-PaymentSchedule[[#This Row],[INTEREST]],"")</f>
        <v>311.66810132463593</v>
      </c>
      <c r="I258" s="15">
        <f>IF(PaymentSchedule[[#This Row],[PMT NO]]&lt;&gt;"",PaymentSchedule[[#This Row],[BEGINNING BALANCE]]*(InterestRate/PaymentsPerYear),"")</f>
        <v>83.452797493096085</v>
      </c>
      <c r="J25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39745.674695361486</v>
      </c>
      <c r="K258" s="15">
        <f>IF(PaymentSchedule[[#This Row],[PMT NO]]&lt;&gt;"",SUM(INDEX(PaymentSchedule[INTEREST],1,1):PaymentSchedule[[#This Row],[INTEREST]]),"")</f>
        <v>37340.536703341269</v>
      </c>
    </row>
    <row r="259" spans="2:11" x14ac:dyDescent="0.2">
      <c r="B259" s="11">
        <f>IF(LoanIsGood,IF(ROW()-ROW(PaymentSchedule[[#Headers],[PMT NO]])&gt;ScheduledNumberOfPayments,"",ROW()-ROW(PaymentSchedule[[#Headers],[PMT NO]])),"")</f>
        <v>248</v>
      </c>
      <c r="C259" s="13">
        <f>IF(PaymentSchedule[[#This Row],[PMT NO]]&lt;&gt;"",EOMONTH(LoanStartDate,ROW(PaymentSchedule[[#This Row],[PMT NO]])-ROW(PaymentSchedule[[#Headers],[PMT NO]])-2)+DAY(LoanStartDate),"")</f>
        <v>51745</v>
      </c>
      <c r="D259" s="15">
        <f>IF(PaymentSchedule[[#This Row],[PMT NO]]&lt;&gt;"",IF(ROW()-ROW(PaymentSchedule[[#Headers],[BEGINNING BALANCE]])=1,LoanAmount,INDEX(PaymentSchedule[ENDING BALANCE],ROW()-ROW(PaymentSchedule[[#Headers],[BEGINNING BALANCE]])-1)),"")</f>
        <v>39745.674695361486</v>
      </c>
      <c r="E259" s="15">
        <f>IF(PaymentSchedule[[#This Row],[PMT NO]]&lt;&gt;"",ScheduledPayment,"")</f>
        <v>395.12089881773204</v>
      </c>
      <c r="F25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59" s="15">
        <f>IF(PaymentSchedule[[#This Row],[PMT NO]]&lt;&gt;"",PaymentSchedule[[#This Row],[TOTAL PAYMENT]]-PaymentSchedule[[#This Row],[INTEREST]],"")</f>
        <v>312.31740986906226</v>
      </c>
      <c r="I259" s="15">
        <f>IF(PaymentSchedule[[#This Row],[PMT NO]]&lt;&gt;"",PaymentSchedule[[#This Row],[BEGINNING BALANCE]]*(InterestRate/PaymentsPerYear),"")</f>
        <v>82.803488948669767</v>
      </c>
      <c r="J25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39433.35728549242</v>
      </c>
      <c r="K259" s="15">
        <f>IF(PaymentSchedule[[#This Row],[PMT NO]]&lt;&gt;"",SUM(INDEX(PaymentSchedule[INTEREST],1,1):PaymentSchedule[[#This Row],[INTEREST]]),"")</f>
        <v>37423.340192289936</v>
      </c>
    </row>
    <row r="260" spans="2:11" x14ac:dyDescent="0.2">
      <c r="B260" s="11">
        <f>IF(LoanIsGood,IF(ROW()-ROW(PaymentSchedule[[#Headers],[PMT NO]])&gt;ScheduledNumberOfPayments,"",ROW()-ROW(PaymentSchedule[[#Headers],[PMT NO]])),"")</f>
        <v>249</v>
      </c>
      <c r="C260" s="13">
        <f>IF(PaymentSchedule[[#This Row],[PMT NO]]&lt;&gt;"",EOMONTH(LoanStartDate,ROW(PaymentSchedule[[#This Row],[PMT NO]])-ROW(PaymentSchedule[[#Headers],[PMT NO]])-2)+DAY(LoanStartDate),"")</f>
        <v>51775</v>
      </c>
      <c r="D260" s="15">
        <f>IF(PaymentSchedule[[#This Row],[PMT NO]]&lt;&gt;"",IF(ROW()-ROW(PaymentSchedule[[#Headers],[BEGINNING BALANCE]])=1,LoanAmount,INDEX(PaymentSchedule[ENDING BALANCE],ROW()-ROW(PaymentSchedule[[#Headers],[BEGINNING BALANCE]])-1)),"")</f>
        <v>39433.35728549242</v>
      </c>
      <c r="E260" s="15">
        <f>IF(PaymentSchedule[[#This Row],[PMT NO]]&lt;&gt;"",ScheduledPayment,"")</f>
        <v>395.12089881773204</v>
      </c>
      <c r="F26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60" s="15">
        <f>IF(PaymentSchedule[[#This Row],[PMT NO]]&lt;&gt;"",PaymentSchedule[[#This Row],[TOTAL PAYMENT]]-PaymentSchedule[[#This Row],[INTEREST]],"")</f>
        <v>312.96807113962285</v>
      </c>
      <c r="I260" s="15">
        <f>IF(PaymentSchedule[[#This Row],[PMT NO]]&lt;&gt;"",PaymentSchedule[[#This Row],[BEGINNING BALANCE]]*(InterestRate/PaymentsPerYear),"")</f>
        <v>82.152827678109205</v>
      </c>
      <c r="J26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39120.389214352799</v>
      </c>
      <c r="K260" s="15">
        <f>IF(PaymentSchedule[[#This Row],[PMT NO]]&lt;&gt;"",SUM(INDEX(PaymentSchedule[INTEREST],1,1):PaymentSchedule[[#This Row],[INTEREST]]),"")</f>
        <v>37505.493019968046</v>
      </c>
    </row>
    <row r="261" spans="2:11" x14ac:dyDescent="0.2">
      <c r="B261" s="11">
        <f>IF(LoanIsGood,IF(ROW()-ROW(PaymentSchedule[[#Headers],[PMT NO]])&gt;ScheduledNumberOfPayments,"",ROW()-ROW(PaymentSchedule[[#Headers],[PMT NO]])),"")</f>
        <v>250</v>
      </c>
      <c r="C261" s="13">
        <f>IF(PaymentSchedule[[#This Row],[PMT NO]]&lt;&gt;"",EOMONTH(LoanStartDate,ROW(PaymentSchedule[[#This Row],[PMT NO]])-ROW(PaymentSchedule[[#Headers],[PMT NO]])-2)+DAY(LoanStartDate),"")</f>
        <v>51806</v>
      </c>
      <c r="D261" s="15">
        <f>IF(PaymentSchedule[[#This Row],[PMT NO]]&lt;&gt;"",IF(ROW()-ROW(PaymentSchedule[[#Headers],[BEGINNING BALANCE]])=1,LoanAmount,INDEX(PaymentSchedule[ENDING BALANCE],ROW()-ROW(PaymentSchedule[[#Headers],[BEGINNING BALANCE]])-1)),"")</f>
        <v>39120.389214352799</v>
      </c>
      <c r="E261" s="15">
        <f>IF(PaymentSchedule[[#This Row],[PMT NO]]&lt;&gt;"",ScheduledPayment,"")</f>
        <v>395.12089881773204</v>
      </c>
      <c r="F26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61" s="15">
        <f>IF(PaymentSchedule[[#This Row],[PMT NO]]&lt;&gt;"",PaymentSchedule[[#This Row],[TOTAL PAYMENT]]-PaymentSchedule[[#This Row],[INTEREST]],"")</f>
        <v>313.62008795449702</v>
      </c>
      <c r="I261" s="15">
        <f>IF(PaymentSchedule[[#This Row],[PMT NO]]&lt;&gt;"",PaymentSchedule[[#This Row],[BEGINNING BALANCE]]*(InterestRate/PaymentsPerYear),"")</f>
        <v>81.500810863235003</v>
      </c>
      <c r="J26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38806.7691263983</v>
      </c>
      <c r="K261" s="15">
        <f>IF(PaymentSchedule[[#This Row],[PMT NO]]&lt;&gt;"",SUM(INDEX(PaymentSchedule[INTEREST],1,1):PaymentSchedule[[#This Row],[INTEREST]]),"")</f>
        <v>37586.993830831278</v>
      </c>
    </row>
    <row r="262" spans="2:11" x14ac:dyDescent="0.2">
      <c r="B262" s="11">
        <f>IF(LoanIsGood,IF(ROW()-ROW(PaymentSchedule[[#Headers],[PMT NO]])&gt;ScheduledNumberOfPayments,"",ROW()-ROW(PaymentSchedule[[#Headers],[PMT NO]])),"")</f>
        <v>251</v>
      </c>
      <c r="C262" s="13">
        <f>IF(PaymentSchedule[[#This Row],[PMT NO]]&lt;&gt;"",EOMONTH(LoanStartDate,ROW(PaymentSchedule[[#This Row],[PMT NO]])-ROW(PaymentSchedule[[#Headers],[PMT NO]])-2)+DAY(LoanStartDate),"")</f>
        <v>51836</v>
      </c>
      <c r="D262" s="15">
        <f>IF(PaymentSchedule[[#This Row],[PMT NO]]&lt;&gt;"",IF(ROW()-ROW(PaymentSchedule[[#Headers],[BEGINNING BALANCE]])=1,LoanAmount,INDEX(PaymentSchedule[ENDING BALANCE],ROW()-ROW(PaymentSchedule[[#Headers],[BEGINNING BALANCE]])-1)),"")</f>
        <v>38806.7691263983</v>
      </c>
      <c r="E262" s="15">
        <f>IF(PaymentSchedule[[#This Row],[PMT NO]]&lt;&gt;"",ScheduledPayment,"")</f>
        <v>395.12089881773204</v>
      </c>
      <c r="F26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62" s="15">
        <f>IF(PaymentSchedule[[#This Row],[PMT NO]]&lt;&gt;"",PaymentSchedule[[#This Row],[TOTAL PAYMENT]]-PaymentSchedule[[#This Row],[INTEREST]],"")</f>
        <v>314.27346313773558</v>
      </c>
      <c r="I262" s="15">
        <f>IF(PaymentSchedule[[#This Row],[PMT NO]]&lt;&gt;"",PaymentSchedule[[#This Row],[BEGINNING BALANCE]]*(InterestRate/PaymentsPerYear),"")</f>
        <v>80.847435679996451</v>
      </c>
      <c r="J26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38492.495663260561</v>
      </c>
      <c r="K262" s="15">
        <f>IF(PaymentSchedule[[#This Row],[PMT NO]]&lt;&gt;"",SUM(INDEX(PaymentSchedule[INTEREST],1,1):PaymentSchedule[[#This Row],[INTEREST]]),"")</f>
        <v>37667.841266511277</v>
      </c>
    </row>
    <row r="263" spans="2:11" x14ac:dyDescent="0.2">
      <c r="B263" s="11">
        <f>IF(LoanIsGood,IF(ROW()-ROW(PaymentSchedule[[#Headers],[PMT NO]])&gt;ScheduledNumberOfPayments,"",ROW()-ROW(PaymentSchedule[[#Headers],[PMT NO]])),"")</f>
        <v>252</v>
      </c>
      <c r="C263" s="13">
        <f>IF(PaymentSchedule[[#This Row],[PMT NO]]&lt;&gt;"",EOMONTH(LoanStartDate,ROW(PaymentSchedule[[#This Row],[PMT NO]])-ROW(PaymentSchedule[[#Headers],[PMT NO]])-2)+DAY(LoanStartDate),"")</f>
        <v>51867</v>
      </c>
      <c r="D263" s="15">
        <f>IF(PaymentSchedule[[#This Row],[PMT NO]]&lt;&gt;"",IF(ROW()-ROW(PaymentSchedule[[#Headers],[BEGINNING BALANCE]])=1,LoanAmount,INDEX(PaymentSchedule[ENDING BALANCE],ROW()-ROW(PaymentSchedule[[#Headers],[BEGINNING BALANCE]])-1)),"")</f>
        <v>38492.495663260561</v>
      </c>
      <c r="E263" s="15">
        <f>IF(PaymentSchedule[[#This Row],[PMT NO]]&lt;&gt;"",ScheduledPayment,"")</f>
        <v>395.12089881773204</v>
      </c>
      <c r="F26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63" s="15">
        <f>IF(PaymentSchedule[[#This Row],[PMT NO]]&lt;&gt;"",PaymentSchedule[[#This Row],[TOTAL PAYMENT]]-PaymentSchedule[[#This Row],[INTEREST]],"")</f>
        <v>314.92819951927254</v>
      </c>
      <c r="I263" s="15">
        <f>IF(PaymentSchedule[[#This Row],[PMT NO]]&lt;&gt;"",PaymentSchedule[[#This Row],[BEGINNING BALANCE]]*(InterestRate/PaymentsPerYear),"")</f>
        <v>80.192699298459502</v>
      </c>
      <c r="J26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38177.567463741289</v>
      </c>
      <c r="K263" s="15">
        <f>IF(PaymentSchedule[[#This Row],[PMT NO]]&lt;&gt;"",SUM(INDEX(PaymentSchedule[INTEREST],1,1):PaymentSchedule[[#This Row],[INTEREST]]),"")</f>
        <v>37748.033965809736</v>
      </c>
    </row>
    <row r="264" spans="2:11" x14ac:dyDescent="0.2">
      <c r="B264" s="11">
        <f>IF(LoanIsGood,IF(ROW()-ROW(PaymentSchedule[[#Headers],[PMT NO]])&gt;ScheduledNumberOfPayments,"",ROW()-ROW(PaymentSchedule[[#Headers],[PMT NO]])),"")</f>
        <v>253</v>
      </c>
      <c r="C264" s="13">
        <f>IF(PaymentSchedule[[#This Row],[PMT NO]]&lt;&gt;"",EOMONTH(LoanStartDate,ROW(PaymentSchedule[[#This Row],[PMT NO]])-ROW(PaymentSchedule[[#Headers],[PMT NO]])-2)+DAY(LoanStartDate),"")</f>
        <v>51898</v>
      </c>
      <c r="D264" s="15">
        <f>IF(PaymentSchedule[[#This Row],[PMT NO]]&lt;&gt;"",IF(ROW()-ROW(PaymentSchedule[[#Headers],[BEGINNING BALANCE]])=1,LoanAmount,INDEX(PaymentSchedule[ENDING BALANCE],ROW()-ROW(PaymentSchedule[[#Headers],[BEGINNING BALANCE]])-1)),"")</f>
        <v>38177.567463741289</v>
      </c>
      <c r="E264" s="15">
        <f>IF(PaymentSchedule[[#This Row],[PMT NO]]&lt;&gt;"",ScheduledPayment,"")</f>
        <v>395.12089881773204</v>
      </c>
      <c r="F26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64" s="15">
        <f>IF(PaymentSchedule[[#This Row],[PMT NO]]&lt;&gt;"",PaymentSchedule[[#This Row],[TOTAL PAYMENT]]-PaymentSchedule[[#This Row],[INTEREST]],"")</f>
        <v>315.58429993493769</v>
      </c>
      <c r="I264" s="15">
        <f>IF(PaymentSchedule[[#This Row],[PMT NO]]&lt;&gt;"",PaymentSchedule[[#This Row],[BEGINNING BALANCE]]*(InterestRate/PaymentsPerYear),"")</f>
        <v>79.536598882794351</v>
      </c>
      <c r="J26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37861.983163806348</v>
      </c>
      <c r="K264" s="15">
        <f>IF(PaymentSchedule[[#This Row],[PMT NO]]&lt;&gt;"",SUM(INDEX(PaymentSchedule[INTEREST],1,1):PaymentSchedule[[#This Row],[INTEREST]]),"")</f>
        <v>37827.570564692534</v>
      </c>
    </row>
    <row r="265" spans="2:11" x14ac:dyDescent="0.2">
      <c r="B265" s="11">
        <f>IF(LoanIsGood,IF(ROW()-ROW(PaymentSchedule[[#Headers],[PMT NO]])&gt;ScheduledNumberOfPayments,"",ROW()-ROW(PaymentSchedule[[#Headers],[PMT NO]])),"")</f>
        <v>254</v>
      </c>
      <c r="C265" s="13">
        <f>IF(PaymentSchedule[[#This Row],[PMT NO]]&lt;&gt;"",EOMONTH(LoanStartDate,ROW(PaymentSchedule[[#This Row],[PMT NO]])-ROW(PaymentSchedule[[#Headers],[PMT NO]])-2)+DAY(LoanStartDate),"")</f>
        <v>51926</v>
      </c>
      <c r="D265" s="15">
        <f>IF(PaymentSchedule[[#This Row],[PMT NO]]&lt;&gt;"",IF(ROW()-ROW(PaymentSchedule[[#Headers],[BEGINNING BALANCE]])=1,LoanAmount,INDEX(PaymentSchedule[ENDING BALANCE],ROW()-ROW(PaymentSchedule[[#Headers],[BEGINNING BALANCE]])-1)),"")</f>
        <v>37861.983163806348</v>
      </c>
      <c r="E265" s="15">
        <f>IF(PaymentSchedule[[#This Row],[PMT NO]]&lt;&gt;"",ScheduledPayment,"")</f>
        <v>395.12089881773204</v>
      </c>
      <c r="F26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65" s="15">
        <f>IF(PaymentSchedule[[#This Row],[PMT NO]]&lt;&gt;"",PaymentSchedule[[#This Row],[TOTAL PAYMENT]]-PaymentSchedule[[#This Row],[INTEREST]],"")</f>
        <v>316.24176722646882</v>
      </c>
      <c r="I265" s="15">
        <f>IF(PaymentSchedule[[#This Row],[PMT NO]]&lt;&gt;"",PaymentSchedule[[#This Row],[BEGINNING BALANCE]]*(InterestRate/PaymentsPerYear),"")</f>
        <v>78.879131591263217</v>
      </c>
      <c r="J26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37545.741396579877</v>
      </c>
      <c r="K265" s="15">
        <f>IF(PaymentSchedule[[#This Row],[PMT NO]]&lt;&gt;"",SUM(INDEX(PaymentSchedule[INTEREST],1,1):PaymentSchedule[[#This Row],[INTEREST]]),"")</f>
        <v>37906.449696283795</v>
      </c>
    </row>
    <row r="266" spans="2:11" x14ac:dyDescent="0.2">
      <c r="B266" s="11">
        <f>IF(LoanIsGood,IF(ROW()-ROW(PaymentSchedule[[#Headers],[PMT NO]])&gt;ScheduledNumberOfPayments,"",ROW()-ROW(PaymentSchedule[[#Headers],[PMT NO]])),"")</f>
        <v>255</v>
      </c>
      <c r="C266" s="13">
        <f>IF(PaymentSchedule[[#This Row],[PMT NO]]&lt;&gt;"",EOMONTH(LoanStartDate,ROW(PaymentSchedule[[#This Row],[PMT NO]])-ROW(PaymentSchedule[[#Headers],[PMT NO]])-2)+DAY(LoanStartDate),"")</f>
        <v>51957</v>
      </c>
      <c r="D266" s="15">
        <f>IF(PaymentSchedule[[#This Row],[PMT NO]]&lt;&gt;"",IF(ROW()-ROW(PaymentSchedule[[#Headers],[BEGINNING BALANCE]])=1,LoanAmount,INDEX(PaymentSchedule[ENDING BALANCE],ROW()-ROW(PaymentSchedule[[#Headers],[BEGINNING BALANCE]])-1)),"")</f>
        <v>37545.741396579877</v>
      </c>
      <c r="E266" s="15">
        <f>IF(PaymentSchedule[[#This Row],[PMT NO]]&lt;&gt;"",ScheduledPayment,"")</f>
        <v>395.12089881773204</v>
      </c>
      <c r="F26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66" s="15">
        <f>IF(PaymentSchedule[[#This Row],[PMT NO]]&lt;&gt;"",PaymentSchedule[[#This Row],[TOTAL PAYMENT]]-PaymentSchedule[[#This Row],[INTEREST]],"")</f>
        <v>316.90060424152398</v>
      </c>
      <c r="I266" s="15">
        <f>IF(PaymentSchedule[[#This Row],[PMT NO]]&lt;&gt;"",PaymentSchedule[[#This Row],[BEGINNING BALANCE]]*(InterestRate/PaymentsPerYear),"")</f>
        <v>78.220294576208076</v>
      </c>
      <c r="J26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37228.840792338349</v>
      </c>
      <c r="K266" s="15">
        <f>IF(PaymentSchedule[[#This Row],[PMT NO]]&lt;&gt;"",SUM(INDEX(PaymentSchedule[INTEREST],1,1):PaymentSchedule[[#This Row],[INTEREST]]),"")</f>
        <v>37984.669990860006</v>
      </c>
    </row>
    <row r="267" spans="2:11" x14ac:dyDescent="0.2">
      <c r="B267" s="11">
        <f>IF(LoanIsGood,IF(ROW()-ROW(PaymentSchedule[[#Headers],[PMT NO]])&gt;ScheduledNumberOfPayments,"",ROW()-ROW(PaymentSchedule[[#Headers],[PMT NO]])),"")</f>
        <v>256</v>
      </c>
      <c r="C267" s="13">
        <f>IF(PaymentSchedule[[#This Row],[PMT NO]]&lt;&gt;"",EOMONTH(LoanStartDate,ROW(PaymentSchedule[[#This Row],[PMT NO]])-ROW(PaymentSchedule[[#Headers],[PMT NO]])-2)+DAY(LoanStartDate),"")</f>
        <v>51987</v>
      </c>
      <c r="D267" s="15">
        <f>IF(PaymentSchedule[[#This Row],[PMT NO]]&lt;&gt;"",IF(ROW()-ROW(PaymentSchedule[[#Headers],[BEGINNING BALANCE]])=1,LoanAmount,INDEX(PaymentSchedule[ENDING BALANCE],ROW()-ROW(PaymentSchedule[[#Headers],[BEGINNING BALANCE]])-1)),"")</f>
        <v>37228.840792338349</v>
      </c>
      <c r="E267" s="15">
        <f>IF(PaymentSchedule[[#This Row],[PMT NO]]&lt;&gt;"",ScheduledPayment,"")</f>
        <v>395.12089881773204</v>
      </c>
      <c r="F26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67" s="15">
        <f>IF(PaymentSchedule[[#This Row],[PMT NO]]&lt;&gt;"",PaymentSchedule[[#This Row],[TOTAL PAYMENT]]-PaymentSchedule[[#This Row],[INTEREST]],"")</f>
        <v>317.56081383369383</v>
      </c>
      <c r="I267" s="15">
        <f>IF(PaymentSchedule[[#This Row],[PMT NO]]&lt;&gt;"",PaymentSchedule[[#This Row],[BEGINNING BALANCE]]*(InterestRate/PaymentsPerYear),"")</f>
        <v>77.560084984038227</v>
      </c>
      <c r="J26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36911.279978504652</v>
      </c>
      <c r="K267" s="15">
        <f>IF(PaymentSchedule[[#This Row],[PMT NO]]&lt;&gt;"",SUM(INDEX(PaymentSchedule[INTEREST],1,1):PaymentSchedule[[#This Row],[INTEREST]]),"")</f>
        <v>38062.230075844047</v>
      </c>
    </row>
    <row r="268" spans="2:11" x14ac:dyDescent="0.2">
      <c r="B268" s="11">
        <f>IF(LoanIsGood,IF(ROW()-ROW(PaymentSchedule[[#Headers],[PMT NO]])&gt;ScheduledNumberOfPayments,"",ROW()-ROW(PaymentSchedule[[#Headers],[PMT NO]])),"")</f>
        <v>257</v>
      </c>
      <c r="C268" s="13">
        <f>IF(PaymentSchedule[[#This Row],[PMT NO]]&lt;&gt;"",EOMONTH(LoanStartDate,ROW(PaymentSchedule[[#This Row],[PMT NO]])-ROW(PaymentSchedule[[#Headers],[PMT NO]])-2)+DAY(LoanStartDate),"")</f>
        <v>52018</v>
      </c>
      <c r="D268" s="15">
        <f>IF(PaymentSchedule[[#This Row],[PMT NO]]&lt;&gt;"",IF(ROW()-ROW(PaymentSchedule[[#Headers],[BEGINNING BALANCE]])=1,LoanAmount,INDEX(PaymentSchedule[ENDING BALANCE],ROW()-ROW(PaymentSchedule[[#Headers],[BEGINNING BALANCE]])-1)),"")</f>
        <v>36911.279978504652</v>
      </c>
      <c r="E268" s="15">
        <f>IF(PaymentSchedule[[#This Row],[PMT NO]]&lt;&gt;"",ScheduledPayment,"")</f>
        <v>395.12089881773204</v>
      </c>
      <c r="F26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68" s="15">
        <f>IF(PaymentSchedule[[#This Row],[PMT NO]]&lt;&gt;"",PaymentSchedule[[#This Row],[TOTAL PAYMENT]]-PaymentSchedule[[#This Row],[INTEREST]],"")</f>
        <v>318.22239886251401</v>
      </c>
      <c r="I268" s="15">
        <f>IF(PaymentSchedule[[#This Row],[PMT NO]]&lt;&gt;"",PaymentSchedule[[#This Row],[BEGINNING BALANCE]]*(InterestRate/PaymentsPerYear),"")</f>
        <v>76.898499955218028</v>
      </c>
      <c r="J26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36593.05757964214</v>
      </c>
      <c r="K268" s="15">
        <f>IF(PaymentSchedule[[#This Row],[PMT NO]]&lt;&gt;"",SUM(INDEX(PaymentSchedule[INTEREST],1,1):PaymentSchedule[[#This Row],[INTEREST]]),"")</f>
        <v>38139.128575799266</v>
      </c>
    </row>
    <row r="269" spans="2:11" x14ac:dyDescent="0.2">
      <c r="B269" s="11">
        <f>IF(LoanIsGood,IF(ROW()-ROW(PaymentSchedule[[#Headers],[PMT NO]])&gt;ScheduledNumberOfPayments,"",ROW()-ROW(PaymentSchedule[[#Headers],[PMT NO]])),"")</f>
        <v>258</v>
      </c>
      <c r="C269" s="13">
        <f>IF(PaymentSchedule[[#This Row],[PMT NO]]&lt;&gt;"",EOMONTH(LoanStartDate,ROW(PaymentSchedule[[#This Row],[PMT NO]])-ROW(PaymentSchedule[[#Headers],[PMT NO]])-2)+DAY(LoanStartDate),"")</f>
        <v>52048</v>
      </c>
      <c r="D269" s="15">
        <f>IF(PaymentSchedule[[#This Row],[PMT NO]]&lt;&gt;"",IF(ROW()-ROW(PaymentSchedule[[#Headers],[BEGINNING BALANCE]])=1,LoanAmount,INDEX(PaymentSchedule[ENDING BALANCE],ROW()-ROW(PaymentSchedule[[#Headers],[BEGINNING BALANCE]])-1)),"")</f>
        <v>36593.05757964214</v>
      </c>
      <c r="E269" s="15">
        <f>IF(PaymentSchedule[[#This Row],[PMT NO]]&lt;&gt;"",ScheduledPayment,"")</f>
        <v>395.12089881773204</v>
      </c>
      <c r="F26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69" s="15">
        <f>IF(PaymentSchedule[[#This Row],[PMT NO]]&lt;&gt;"",PaymentSchedule[[#This Row],[TOTAL PAYMENT]]-PaymentSchedule[[#This Row],[INTEREST]],"")</f>
        <v>318.88536219347759</v>
      </c>
      <c r="I269" s="15">
        <f>IF(PaymentSchedule[[#This Row],[PMT NO]]&lt;&gt;"",PaymentSchedule[[#This Row],[BEGINNING BALANCE]]*(InterestRate/PaymentsPerYear),"")</f>
        <v>76.235536624254451</v>
      </c>
      <c r="J26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36274.172217448664</v>
      </c>
      <c r="K269" s="15">
        <f>IF(PaymentSchedule[[#This Row],[PMT NO]]&lt;&gt;"",SUM(INDEX(PaymentSchedule[INTEREST],1,1):PaymentSchedule[[#This Row],[INTEREST]]),"")</f>
        <v>38215.364112423522</v>
      </c>
    </row>
    <row r="270" spans="2:11" x14ac:dyDescent="0.2">
      <c r="B270" s="11">
        <f>IF(LoanIsGood,IF(ROW()-ROW(PaymentSchedule[[#Headers],[PMT NO]])&gt;ScheduledNumberOfPayments,"",ROW()-ROW(PaymentSchedule[[#Headers],[PMT NO]])),"")</f>
        <v>259</v>
      </c>
      <c r="C270" s="13">
        <f>IF(PaymentSchedule[[#This Row],[PMT NO]]&lt;&gt;"",EOMONTH(LoanStartDate,ROW(PaymentSchedule[[#This Row],[PMT NO]])-ROW(PaymentSchedule[[#Headers],[PMT NO]])-2)+DAY(LoanStartDate),"")</f>
        <v>52079</v>
      </c>
      <c r="D270" s="15">
        <f>IF(PaymentSchedule[[#This Row],[PMT NO]]&lt;&gt;"",IF(ROW()-ROW(PaymentSchedule[[#Headers],[BEGINNING BALANCE]])=1,LoanAmount,INDEX(PaymentSchedule[ENDING BALANCE],ROW()-ROW(PaymentSchedule[[#Headers],[BEGINNING BALANCE]])-1)),"")</f>
        <v>36274.172217448664</v>
      </c>
      <c r="E270" s="15">
        <f>IF(PaymentSchedule[[#This Row],[PMT NO]]&lt;&gt;"",ScheduledPayment,"")</f>
        <v>395.12089881773204</v>
      </c>
      <c r="F27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70" s="15">
        <f>IF(PaymentSchedule[[#This Row],[PMT NO]]&lt;&gt;"",PaymentSchedule[[#This Row],[TOTAL PAYMENT]]-PaymentSchedule[[#This Row],[INTEREST]],"")</f>
        <v>319.54970669804732</v>
      </c>
      <c r="I270" s="15">
        <f>IF(PaymentSchedule[[#This Row],[PMT NO]]&lt;&gt;"",PaymentSchedule[[#This Row],[BEGINNING BALANCE]]*(InterestRate/PaymentsPerYear),"")</f>
        <v>75.57119211968471</v>
      </c>
      <c r="J27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35954.622510750618</v>
      </c>
      <c r="K270" s="15">
        <f>IF(PaymentSchedule[[#This Row],[PMT NO]]&lt;&gt;"",SUM(INDEX(PaymentSchedule[INTEREST],1,1):PaymentSchedule[[#This Row],[INTEREST]]),"")</f>
        <v>38290.935304543207</v>
      </c>
    </row>
    <row r="271" spans="2:11" x14ac:dyDescent="0.2">
      <c r="B271" s="11">
        <f>IF(LoanIsGood,IF(ROW()-ROW(PaymentSchedule[[#Headers],[PMT NO]])&gt;ScheduledNumberOfPayments,"",ROW()-ROW(PaymentSchedule[[#Headers],[PMT NO]])),"")</f>
        <v>260</v>
      </c>
      <c r="C271" s="13">
        <f>IF(PaymentSchedule[[#This Row],[PMT NO]]&lt;&gt;"",EOMONTH(LoanStartDate,ROW(PaymentSchedule[[#This Row],[PMT NO]])-ROW(PaymentSchedule[[#Headers],[PMT NO]])-2)+DAY(LoanStartDate),"")</f>
        <v>52110</v>
      </c>
      <c r="D271" s="15">
        <f>IF(PaymentSchedule[[#This Row],[PMT NO]]&lt;&gt;"",IF(ROW()-ROW(PaymentSchedule[[#Headers],[BEGINNING BALANCE]])=1,LoanAmount,INDEX(PaymentSchedule[ENDING BALANCE],ROW()-ROW(PaymentSchedule[[#Headers],[BEGINNING BALANCE]])-1)),"")</f>
        <v>35954.622510750618</v>
      </c>
      <c r="E271" s="15">
        <f>IF(PaymentSchedule[[#This Row],[PMT NO]]&lt;&gt;"",ScheduledPayment,"")</f>
        <v>395.12089881773204</v>
      </c>
      <c r="F27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71" s="15">
        <f>IF(PaymentSchedule[[#This Row],[PMT NO]]&lt;&gt;"",PaymentSchedule[[#This Row],[TOTAL PAYMENT]]-PaymentSchedule[[#This Row],[INTEREST]],"")</f>
        <v>320.21543525366826</v>
      </c>
      <c r="I271" s="15">
        <f>IF(PaymentSchedule[[#This Row],[PMT NO]]&lt;&gt;"",PaymentSchedule[[#This Row],[BEGINNING BALANCE]]*(InterestRate/PaymentsPerYear),"")</f>
        <v>74.90546356406378</v>
      </c>
      <c r="J27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35634.407075496951</v>
      </c>
      <c r="K271" s="15">
        <f>IF(PaymentSchedule[[#This Row],[PMT NO]]&lt;&gt;"",SUM(INDEX(PaymentSchedule[INTEREST],1,1):PaymentSchedule[[#This Row],[INTEREST]]),"")</f>
        <v>38365.840768107271</v>
      </c>
    </row>
    <row r="272" spans="2:11" x14ac:dyDescent="0.2">
      <c r="B272" s="11">
        <f>IF(LoanIsGood,IF(ROW()-ROW(PaymentSchedule[[#Headers],[PMT NO]])&gt;ScheduledNumberOfPayments,"",ROW()-ROW(PaymentSchedule[[#Headers],[PMT NO]])),"")</f>
        <v>261</v>
      </c>
      <c r="C272" s="13">
        <f>IF(PaymentSchedule[[#This Row],[PMT NO]]&lt;&gt;"",EOMONTH(LoanStartDate,ROW(PaymentSchedule[[#This Row],[PMT NO]])-ROW(PaymentSchedule[[#Headers],[PMT NO]])-2)+DAY(LoanStartDate),"")</f>
        <v>52140</v>
      </c>
      <c r="D272" s="15">
        <f>IF(PaymentSchedule[[#This Row],[PMT NO]]&lt;&gt;"",IF(ROW()-ROW(PaymentSchedule[[#Headers],[BEGINNING BALANCE]])=1,LoanAmount,INDEX(PaymentSchedule[ENDING BALANCE],ROW()-ROW(PaymentSchedule[[#Headers],[BEGINNING BALANCE]])-1)),"")</f>
        <v>35634.407075496951</v>
      </c>
      <c r="E272" s="15">
        <f>IF(PaymentSchedule[[#This Row],[PMT NO]]&lt;&gt;"",ScheduledPayment,"")</f>
        <v>395.12089881773204</v>
      </c>
      <c r="F27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72" s="15">
        <f>IF(PaymentSchedule[[#This Row],[PMT NO]]&lt;&gt;"",PaymentSchedule[[#This Row],[TOTAL PAYMENT]]-PaymentSchedule[[#This Row],[INTEREST]],"")</f>
        <v>320.88255074378003</v>
      </c>
      <c r="I272" s="15">
        <f>IF(PaymentSchedule[[#This Row],[PMT NO]]&lt;&gt;"",PaymentSchedule[[#This Row],[BEGINNING BALANCE]]*(InterestRate/PaymentsPerYear),"")</f>
        <v>74.238348073951983</v>
      </c>
      <c r="J27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35313.524524753171</v>
      </c>
      <c r="K272" s="15">
        <f>IF(PaymentSchedule[[#This Row],[PMT NO]]&lt;&gt;"",SUM(INDEX(PaymentSchedule[INTEREST],1,1):PaymentSchedule[[#This Row],[INTEREST]]),"")</f>
        <v>38440.079116181223</v>
      </c>
    </row>
    <row r="273" spans="2:11" x14ac:dyDescent="0.2">
      <c r="B273" s="11">
        <f>IF(LoanIsGood,IF(ROW()-ROW(PaymentSchedule[[#Headers],[PMT NO]])&gt;ScheduledNumberOfPayments,"",ROW()-ROW(PaymentSchedule[[#Headers],[PMT NO]])),"")</f>
        <v>262</v>
      </c>
      <c r="C273" s="13">
        <f>IF(PaymentSchedule[[#This Row],[PMT NO]]&lt;&gt;"",EOMONTH(LoanStartDate,ROW(PaymentSchedule[[#This Row],[PMT NO]])-ROW(PaymentSchedule[[#Headers],[PMT NO]])-2)+DAY(LoanStartDate),"")</f>
        <v>52171</v>
      </c>
      <c r="D273" s="15">
        <f>IF(PaymentSchedule[[#This Row],[PMT NO]]&lt;&gt;"",IF(ROW()-ROW(PaymentSchedule[[#Headers],[BEGINNING BALANCE]])=1,LoanAmount,INDEX(PaymentSchedule[ENDING BALANCE],ROW()-ROW(PaymentSchedule[[#Headers],[BEGINNING BALANCE]])-1)),"")</f>
        <v>35313.524524753171</v>
      </c>
      <c r="E273" s="15">
        <f>IF(PaymentSchedule[[#This Row],[PMT NO]]&lt;&gt;"",ScheduledPayment,"")</f>
        <v>395.12089881773204</v>
      </c>
      <c r="F27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73" s="15">
        <f>IF(PaymentSchedule[[#This Row],[PMT NO]]&lt;&gt;"",PaymentSchedule[[#This Row],[TOTAL PAYMENT]]-PaymentSchedule[[#This Row],[INTEREST]],"")</f>
        <v>321.55105605782961</v>
      </c>
      <c r="I273" s="15">
        <f>IF(PaymentSchedule[[#This Row],[PMT NO]]&lt;&gt;"",PaymentSchedule[[#This Row],[BEGINNING BALANCE]]*(InterestRate/PaymentsPerYear),"")</f>
        <v>73.569842759902443</v>
      </c>
      <c r="J27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34991.973468695338</v>
      </c>
      <c r="K273" s="15">
        <f>IF(PaymentSchedule[[#This Row],[PMT NO]]&lt;&gt;"",SUM(INDEX(PaymentSchedule[INTEREST],1,1):PaymentSchedule[[#This Row],[INTEREST]]),"")</f>
        <v>38513.648958941129</v>
      </c>
    </row>
    <row r="274" spans="2:11" x14ac:dyDescent="0.2">
      <c r="B274" s="11">
        <f>IF(LoanIsGood,IF(ROW()-ROW(PaymentSchedule[[#Headers],[PMT NO]])&gt;ScheduledNumberOfPayments,"",ROW()-ROW(PaymentSchedule[[#Headers],[PMT NO]])),"")</f>
        <v>263</v>
      </c>
      <c r="C274" s="13">
        <f>IF(PaymentSchedule[[#This Row],[PMT NO]]&lt;&gt;"",EOMONTH(LoanStartDate,ROW(PaymentSchedule[[#This Row],[PMT NO]])-ROW(PaymentSchedule[[#Headers],[PMT NO]])-2)+DAY(LoanStartDate),"")</f>
        <v>52201</v>
      </c>
      <c r="D274" s="15">
        <f>IF(PaymentSchedule[[#This Row],[PMT NO]]&lt;&gt;"",IF(ROW()-ROW(PaymentSchedule[[#Headers],[BEGINNING BALANCE]])=1,LoanAmount,INDEX(PaymentSchedule[ENDING BALANCE],ROW()-ROW(PaymentSchedule[[#Headers],[BEGINNING BALANCE]])-1)),"")</f>
        <v>34991.973468695338</v>
      </c>
      <c r="E274" s="15">
        <f>IF(PaymentSchedule[[#This Row],[PMT NO]]&lt;&gt;"",ScheduledPayment,"")</f>
        <v>395.12089881773204</v>
      </c>
      <c r="F27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74" s="15">
        <f>IF(PaymentSchedule[[#This Row],[PMT NO]]&lt;&gt;"",PaymentSchedule[[#This Row],[TOTAL PAYMENT]]-PaymentSchedule[[#This Row],[INTEREST]],"")</f>
        <v>322.22095409128343</v>
      </c>
      <c r="I274" s="15">
        <f>IF(PaymentSchedule[[#This Row],[PMT NO]]&lt;&gt;"",PaymentSchedule[[#This Row],[BEGINNING BALANCE]]*(InterestRate/PaymentsPerYear),"")</f>
        <v>72.899944726448624</v>
      </c>
      <c r="J27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34669.752514604057</v>
      </c>
      <c r="K274" s="15">
        <f>IF(PaymentSchedule[[#This Row],[PMT NO]]&lt;&gt;"",SUM(INDEX(PaymentSchedule[INTEREST],1,1):PaymentSchedule[[#This Row],[INTEREST]]),"")</f>
        <v>38586.548903667579</v>
      </c>
    </row>
    <row r="275" spans="2:11" x14ac:dyDescent="0.2">
      <c r="B275" s="11">
        <f>IF(LoanIsGood,IF(ROW()-ROW(PaymentSchedule[[#Headers],[PMT NO]])&gt;ScheduledNumberOfPayments,"",ROW()-ROW(PaymentSchedule[[#Headers],[PMT NO]])),"")</f>
        <v>264</v>
      </c>
      <c r="C275" s="13">
        <f>IF(PaymentSchedule[[#This Row],[PMT NO]]&lt;&gt;"",EOMONTH(LoanStartDate,ROW(PaymentSchedule[[#This Row],[PMT NO]])-ROW(PaymentSchedule[[#Headers],[PMT NO]])-2)+DAY(LoanStartDate),"")</f>
        <v>52232</v>
      </c>
      <c r="D275" s="15">
        <f>IF(PaymentSchedule[[#This Row],[PMT NO]]&lt;&gt;"",IF(ROW()-ROW(PaymentSchedule[[#Headers],[BEGINNING BALANCE]])=1,LoanAmount,INDEX(PaymentSchedule[ENDING BALANCE],ROW()-ROW(PaymentSchedule[[#Headers],[BEGINNING BALANCE]])-1)),"")</f>
        <v>34669.752514604057</v>
      </c>
      <c r="E275" s="15">
        <f>IF(PaymentSchedule[[#This Row],[PMT NO]]&lt;&gt;"",ScheduledPayment,"")</f>
        <v>395.12089881773204</v>
      </c>
      <c r="F27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75" s="15">
        <f>IF(PaymentSchedule[[#This Row],[PMT NO]]&lt;&gt;"",PaymentSchedule[[#This Row],[TOTAL PAYMENT]]-PaymentSchedule[[#This Row],[INTEREST]],"")</f>
        <v>322.89224774564025</v>
      </c>
      <c r="I275" s="15">
        <f>IF(PaymentSchedule[[#This Row],[PMT NO]]&lt;&gt;"",PaymentSchedule[[#This Row],[BEGINNING BALANCE]]*(InterestRate/PaymentsPerYear),"")</f>
        <v>72.228651072091779</v>
      </c>
      <c r="J27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34346.860266858414</v>
      </c>
      <c r="K275" s="15">
        <f>IF(PaymentSchedule[[#This Row],[PMT NO]]&lt;&gt;"",SUM(INDEX(PaymentSchedule[INTEREST],1,1):PaymentSchedule[[#This Row],[INTEREST]]),"")</f>
        <v>38658.777554739674</v>
      </c>
    </row>
    <row r="276" spans="2:11" x14ac:dyDescent="0.2">
      <c r="B276" s="11">
        <f>IF(LoanIsGood,IF(ROW()-ROW(PaymentSchedule[[#Headers],[PMT NO]])&gt;ScheduledNumberOfPayments,"",ROW()-ROW(PaymentSchedule[[#Headers],[PMT NO]])),"")</f>
        <v>265</v>
      </c>
      <c r="C276" s="13">
        <f>IF(PaymentSchedule[[#This Row],[PMT NO]]&lt;&gt;"",EOMONTH(LoanStartDate,ROW(PaymentSchedule[[#This Row],[PMT NO]])-ROW(PaymentSchedule[[#Headers],[PMT NO]])-2)+DAY(LoanStartDate),"")</f>
        <v>52263</v>
      </c>
      <c r="D276" s="15">
        <f>IF(PaymentSchedule[[#This Row],[PMT NO]]&lt;&gt;"",IF(ROW()-ROW(PaymentSchedule[[#Headers],[BEGINNING BALANCE]])=1,LoanAmount,INDEX(PaymentSchedule[ENDING BALANCE],ROW()-ROW(PaymentSchedule[[#Headers],[BEGINNING BALANCE]])-1)),"")</f>
        <v>34346.860266858414</v>
      </c>
      <c r="E276" s="15">
        <f>IF(PaymentSchedule[[#This Row],[PMT NO]]&lt;&gt;"",ScheduledPayment,"")</f>
        <v>395.12089881773204</v>
      </c>
      <c r="F27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76" s="15">
        <f>IF(PaymentSchedule[[#This Row],[PMT NO]]&lt;&gt;"",PaymentSchedule[[#This Row],[TOTAL PAYMENT]]-PaymentSchedule[[#This Row],[INTEREST]],"")</f>
        <v>323.56493992844366</v>
      </c>
      <c r="I276" s="15">
        <f>IF(PaymentSchedule[[#This Row],[PMT NO]]&lt;&gt;"",PaymentSchedule[[#This Row],[BEGINNING BALANCE]]*(InterestRate/PaymentsPerYear),"")</f>
        <v>71.555958889288362</v>
      </c>
      <c r="J27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34023.295326929969</v>
      </c>
      <c r="K276" s="15">
        <f>IF(PaymentSchedule[[#This Row],[PMT NO]]&lt;&gt;"",SUM(INDEX(PaymentSchedule[INTEREST],1,1):PaymentSchedule[[#This Row],[INTEREST]]),"")</f>
        <v>38730.333513628961</v>
      </c>
    </row>
    <row r="277" spans="2:11" x14ac:dyDescent="0.2">
      <c r="B277" s="11">
        <f>IF(LoanIsGood,IF(ROW()-ROW(PaymentSchedule[[#Headers],[PMT NO]])&gt;ScheduledNumberOfPayments,"",ROW()-ROW(PaymentSchedule[[#Headers],[PMT NO]])),"")</f>
        <v>266</v>
      </c>
      <c r="C277" s="13">
        <f>IF(PaymentSchedule[[#This Row],[PMT NO]]&lt;&gt;"",EOMONTH(LoanStartDate,ROW(PaymentSchedule[[#This Row],[PMT NO]])-ROW(PaymentSchedule[[#Headers],[PMT NO]])-2)+DAY(LoanStartDate),"")</f>
        <v>52291</v>
      </c>
      <c r="D277" s="15">
        <f>IF(PaymentSchedule[[#This Row],[PMT NO]]&lt;&gt;"",IF(ROW()-ROW(PaymentSchedule[[#Headers],[BEGINNING BALANCE]])=1,LoanAmount,INDEX(PaymentSchedule[ENDING BALANCE],ROW()-ROW(PaymentSchedule[[#Headers],[BEGINNING BALANCE]])-1)),"")</f>
        <v>34023.295326929969</v>
      </c>
      <c r="E277" s="15">
        <f>IF(PaymentSchedule[[#This Row],[PMT NO]]&lt;&gt;"",ScheduledPayment,"")</f>
        <v>395.12089881773204</v>
      </c>
      <c r="F27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77" s="15">
        <f>IF(PaymentSchedule[[#This Row],[PMT NO]]&lt;&gt;"",PaymentSchedule[[#This Row],[TOTAL PAYMENT]]-PaymentSchedule[[#This Row],[INTEREST]],"")</f>
        <v>324.23903355329458</v>
      </c>
      <c r="I277" s="15">
        <f>IF(PaymentSchedule[[#This Row],[PMT NO]]&lt;&gt;"",PaymentSchedule[[#This Row],[BEGINNING BALANCE]]*(InterestRate/PaymentsPerYear),"")</f>
        <v>70.881865264437437</v>
      </c>
      <c r="J27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33699.056293376678</v>
      </c>
      <c r="K277" s="15">
        <f>IF(PaymentSchedule[[#This Row],[PMT NO]]&lt;&gt;"",SUM(INDEX(PaymentSchedule[INTEREST],1,1):PaymentSchedule[[#This Row],[INTEREST]]),"")</f>
        <v>38801.215378893401</v>
      </c>
    </row>
    <row r="278" spans="2:11" x14ac:dyDescent="0.2">
      <c r="B278" s="11">
        <f>IF(LoanIsGood,IF(ROW()-ROW(PaymentSchedule[[#Headers],[PMT NO]])&gt;ScheduledNumberOfPayments,"",ROW()-ROW(PaymentSchedule[[#Headers],[PMT NO]])),"")</f>
        <v>267</v>
      </c>
      <c r="C278" s="13">
        <f>IF(PaymentSchedule[[#This Row],[PMT NO]]&lt;&gt;"",EOMONTH(LoanStartDate,ROW(PaymentSchedule[[#This Row],[PMT NO]])-ROW(PaymentSchedule[[#Headers],[PMT NO]])-2)+DAY(LoanStartDate),"")</f>
        <v>52322</v>
      </c>
      <c r="D278" s="15">
        <f>IF(PaymentSchedule[[#This Row],[PMT NO]]&lt;&gt;"",IF(ROW()-ROW(PaymentSchedule[[#Headers],[BEGINNING BALANCE]])=1,LoanAmount,INDEX(PaymentSchedule[ENDING BALANCE],ROW()-ROW(PaymentSchedule[[#Headers],[BEGINNING BALANCE]])-1)),"")</f>
        <v>33699.056293376678</v>
      </c>
      <c r="E278" s="15">
        <f>IF(PaymentSchedule[[#This Row],[PMT NO]]&lt;&gt;"",ScheduledPayment,"")</f>
        <v>395.12089881773204</v>
      </c>
      <c r="F27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78" s="15">
        <f>IF(PaymentSchedule[[#This Row],[PMT NO]]&lt;&gt;"",PaymentSchedule[[#This Row],[TOTAL PAYMENT]]-PaymentSchedule[[#This Row],[INTEREST]],"")</f>
        <v>324.91453153986396</v>
      </c>
      <c r="I278" s="15">
        <f>IF(PaymentSchedule[[#This Row],[PMT NO]]&lt;&gt;"",PaymentSchedule[[#This Row],[BEGINNING BALANCE]]*(InterestRate/PaymentsPerYear),"")</f>
        <v>70.206367277868083</v>
      </c>
      <c r="J27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33374.141761836814</v>
      </c>
      <c r="K278" s="15">
        <f>IF(PaymentSchedule[[#This Row],[PMT NO]]&lt;&gt;"",SUM(INDEX(PaymentSchedule[INTEREST],1,1):PaymentSchedule[[#This Row],[INTEREST]]),"")</f>
        <v>38871.421746171269</v>
      </c>
    </row>
    <row r="279" spans="2:11" x14ac:dyDescent="0.2">
      <c r="B279" s="11">
        <f>IF(LoanIsGood,IF(ROW()-ROW(PaymentSchedule[[#Headers],[PMT NO]])&gt;ScheduledNumberOfPayments,"",ROW()-ROW(PaymentSchedule[[#Headers],[PMT NO]])),"")</f>
        <v>268</v>
      </c>
      <c r="C279" s="13">
        <f>IF(PaymentSchedule[[#This Row],[PMT NO]]&lt;&gt;"",EOMONTH(LoanStartDate,ROW(PaymentSchedule[[#This Row],[PMT NO]])-ROW(PaymentSchedule[[#Headers],[PMT NO]])-2)+DAY(LoanStartDate),"")</f>
        <v>52352</v>
      </c>
      <c r="D279" s="15">
        <f>IF(PaymentSchedule[[#This Row],[PMT NO]]&lt;&gt;"",IF(ROW()-ROW(PaymentSchedule[[#Headers],[BEGINNING BALANCE]])=1,LoanAmount,INDEX(PaymentSchedule[ENDING BALANCE],ROW()-ROW(PaymentSchedule[[#Headers],[BEGINNING BALANCE]])-1)),"")</f>
        <v>33374.141761836814</v>
      </c>
      <c r="E279" s="15">
        <f>IF(PaymentSchedule[[#This Row],[PMT NO]]&lt;&gt;"",ScheduledPayment,"")</f>
        <v>395.12089881773204</v>
      </c>
      <c r="F27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79" s="15">
        <f>IF(PaymentSchedule[[#This Row],[PMT NO]]&lt;&gt;"",PaymentSchedule[[#This Row],[TOTAL PAYMENT]]-PaymentSchedule[[#This Row],[INTEREST]],"")</f>
        <v>325.59143681390537</v>
      </c>
      <c r="I279" s="15">
        <f>IF(PaymentSchedule[[#This Row],[PMT NO]]&lt;&gt;"",PaymentSchedule[[#This Row],[BEGINNING BALANCE]]*(InterestRate/PaymentsPerYear),"")</f>
        <v>69.529462003826694</v>
      </c>
      <c r="J27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33048.550325022909</v>
      </c>
      <c r="K279" s="15">
        <f>IF(PaymentSchedule[[#This Row],[PMT NO]]&lt;&gt;"",SUM(INDEX(PaymentSchedule[INTEREST],1,1):PaymentSchedule[[#This Row],[INTEREST]]),"")</f>
        <v>38940.951208175095</v>
      </c>
    </row>
    <row r="280" spans="2:11" x14ac:dyDescent="0.2">
      <c r="B280" s="11">
        <f>IF(LoanIsGood,IF(ROW()-ROW(PaymentSchedule[[#Headers],[PMT NO]])&gt;ScheduledNumberOfPayments,"",ROW()-ROW(PaymentSchedule[[#Headers],[PMT NO]])),"")</f>
        <v>269</v>
      </c>
      <c r="C280" s="13">
        <f>IF(PaymentSchedule[[#This Row],[PMT NO]]&lt;&gt;"",EOMONTH(LoanStartDate,ROW(PaymentSchedule[[#This Row],[PMT NO]])-ROW(PaymentSchedule[[#Headers],[PMT NO]])-2)+DAY(LoanStartDate),"")</f>
        <v>52383</v>
      </c>
      <c r="D280" s="15">
        <f>IF(PaymentSchedule[[#This Row],[PMT NO]]&lt;&gt;"",IF(ROW()-ROW(PaymentSchedule[[#Headers],[BEGINNING BALANCE]])=1,LoanAmount,INDEX(PaymentSchedule[ENDING BALANCE],ROW()-ROW(PaymentSchedule[[#Headers],[BEGINNING BALANCE]])-1)),"")</f>
        <v>33048.550325022909</v>
      </c>
      <c r="E280" s="15">
        <f>IF(PaymentSchedule[[#This Row],[PMT NO]]&lt;&gt;"",ScheduledPayment,"")</f>
        <v>395.12089881773204</v>
      </c>
      <c r="F28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80" s="15">
        <f>IF(PaymentSchedule[[#This Row],[PMT NO]]&lt;&gt;"",PaymentSchedule[[#This Row],[TOTAL PAYMENT]]-PaymentSchedule[[#This Row],[INTEREST]],"")</f>
        <v>326.26975230726765</v>
      </c>
      <c r="I280" s="15">
        <f>IF(PaymentSchedule[[#This Row],[PMT NO]]&lt;&gt;"",PaymentSchedule[[#This Row],[BEGINNING BALANCE]]*(InterestRate/PaymentsPerYear),"")</f>
        <v>68.851146510464389</v>
      </c>
      <c r="J28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32722.280572715641</v>
      </c>
      <c r="K280" s="15">
        <f>IF(PaymentSchedule[[#This Row],[PMT NO]]&lt;&gt;"",SUM(INDEX(PaymentSchedule[INTEREST],1,1):PaymentSchedule[[#This Row],[INTEREST]]),"")</f>
        <v>39009.802354685562</v>
      </c>
    </row>
    <row r="281" spans="2:11" x14ac:dyDescent="0.2">
      <c r="B281" s="11">
        <f>IF(LoanIsGood,IF(ROW()-ROW(PaymentSchedule[[#Headers],[PMT NO]])&gt;ScheduledNumberOfPayments,"",ROW()-ROW(PaymentSchedule[[#Headers],[PMT NO]])),"")</f>
        <v>270</v>
      </c>
      <c r="C281" s="13">
        <f>IF(PaymentSchedule[[#This Row],[PMT NO]]&lt;&gt;"",EOMONTH(LoanStartDate,ROW(PaymentSchedule[[#This Row],[PMT NO]])-ROW(PaymentSchedule[[#Headers],[PMT NO]])-2)+DAY(LoanStartDate),"")</f>
        <v>52413</v>
      </c>
      <c r="D281" s="15">
        <f>IF(PaymentSchedule[[#This Row],[PMT NO]]&lt;&gt;"",IF(ROW()-ROW(PaymentSchedule[[#Headers],[BEGINNING BALANCE]])=1,LoanAmount,INDEX(PaymentSchedule[ENDING BALANCE],ROW()-ROW(PaymentSchedule[[#Headers],[BEGINNING BALANCE]])-1)),"")</f>
        <v>32722.280572715641</v>
      </c>
      <c r="E281" s="15">
        <f>IF(PaymentSchedule[[#This Row],[PMT NO]]&lt;&gt;"",ScheduledPayment,"")</f>
        <v>395.12089881773204</v>
      </c>
      <c r="F28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81" s="15">
        <f>IF(PaymentSchedule[[#This Row],[PMT NO]]&lt;&gt;"",PaymentSchedule[[#This Row],[TOTAL PAYMENT]]-PaymentSchedule[[#This Row],[INTEREST]],"")</f>
        <v>326.94948095790778</v>
      </c>
      <c r="I281" s="15">
        <f>IF(PaymentSchedule[[#This Row],[PMT NO]]&lt;&gt;"",PaymentSchedule[[#This Row],[BEGINNING BALANCE]]*(InterestRate/PaymentsPerYear),"")</f>
        <v>68.171417859824246</v>
      </c>
      <c r="J28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32395.331091757733</v>
      </c>
      <c r="K281" s="15">
        <f>IF(PaymentSchedule[[#This Row],[PMT NO]]&lt;&gt;"",SUM(INDEX(PaymentSchedule[INTEREST],1,1):PaymentSchedule[[#This Row],[INTEREST]]),"")</f>
        <v>39077.973772545389</v>
      </c>
    </row>
    <row r="282" spans="2:11" x14ac:dyDescent="0.2">
      <c r="B282" s="11">
        <f>IF(LoanIsGood,IF(ROW()-ROW(PaymentSchedule[[#Headers],[PMT NO]])&gt;ScheduledNumberOfPayments,"",ROW()-ROW(PaymentSchedule[[#Headers],[PMT NO]])),"")</f>
        <v>271</v>
      </c>
      <c r="C282" s="13">
        <f>IF(PaymentSchedule[[#This Row],[PMT NO]]&lt;&gt;"",EOMONTH(LoanStartDate,ROW(PaymentSchedule[[#This Row],[PMT NO]])-ROW(PaymentSchedule[[#Headers],[PMT NO]])-2)+DAY(LoanStartDate),"")</f>
        <v>52444</v>
      </c>
      <c r="D282" s="15">
        <f>IF(PaymentSchedule[[#This Row],[PMT NO]]&lt;&gt;"",IF(ROW()-ROW(PaymentSchedule[[#Headers],[BEGINNING BALANCE]])=1,LoanAmount,INDEX(PaymentSchedule[ENDING BALANCE],ROW()-ROW(PaymentSchedule[[#Headers],[BEGINNING BALANCE]])-1)),"")</f>
        <v>32395.331091757733</v>
      </c>
      <c r="E282" s="15">
        <f>IF(PaymentSchedule[[#This Row],[PMT NO]]&lt;&gt;"",ScheduledPayment,"")</f>
        <v>395.12089881773204</v>
      </c>
      <c r="F28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82" s="15">
        <f>IF(PaymentSchedule[[#This Row],[PMT NO]]&lt;&gt;"",PaymentSchedule[[#This Row],[TOTAL PAYMENT]]-PaymentSchedule[[#This Row],[INTEREST]],"")</f>
        <v>327.63062570990343</v>
      </c>
      <c r="I282" s="15">
        <f>IF(PaymentSchedule[[#This Row],[PMT NO]]&lt;&gt;"",PaymentSchedule[[#This Row],[BEGINNING BALANCE]]*(InterestRate/PaymentsPerYear),"")</f>
        <v>67.490273107828614</v>
      </c>
      <c r="J28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32067.700466047831</v>
      </c>
      <c r="K282" s="15">
        <f>IF(PaymentSchedule[[#This Row],[PMT NO]]&lt;&gt;"",SUM(INDEX(PaymentSchedule[INTEREST],1,1):PaymentSchedule[[#This Row],[INTEREST]]),"")</f>
        <v>39145.464045653214</v>
      </c>
    </row>
    <row r="283" spans="2:11" x14ac:dyDescent="0.2">
      <c r="B283" s="11">
        <f>IF(LoanIsGood,IF(ROW()-ROW(PaymentSchedule[[#Headers],[PMT NO]])&gt;ScheduledNumberOfPayments,"",ROW()-ROW(PaymentSchedule[[#Headers],[PMT NO]])),"")</f>
        <v>272</v>
      </c>
      <c r="C283" s="13">
        <f>IF(PaymentSchedule[[#This Row],[PMT NO]]&lt;&gt;"",EOMONTH(LoanStartDate,ROW(PaymentSchedule[[#This Row],[PMT NO]])-ROW(PaymentSchedule[[#Headers],[PMT NO]])-2)+DAY(LoanStartDate),"")</f>
        <v>52475</v>
      </c>
      <c r="D283" s="15">
        <f>IF(PaymentSchedule[[#This Row],[PMT NO]]&lt;&gt;"",IF(ROW()-ROW(PaymentSchedule[[#Headers],[BEGINNING BALANCE]])=1,LoanAmount,INDEX(PaymentSchedule[ENDING BALANCE],ROW()-ROW(PaymentSchedule[[#Headers],[BEGINNING BALANCE]])-1)),"")</f>
        <v>32067.700466047831</v>
      </c>
      <c r="E283" s="15">
        <f>IF(PaymentSchedule[[#This Row],[PMT NO]]&lt;&gt;"",ScheduledPayment,"")</f>
        <v>395.12089881773204</v>
      </c>
      <c r="F28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83" s="15">
        <f>IF(PaymentSchedule[[#This Row],[PMT NO]]&lt;&gt;"",PaymentSchedule[[#This Row],[TOTAL PAYMENT]]-PaymentSchedule[[#This Row],[INTEREST]],"")</f>
        <v>328.31318951346572</v>
      </c>
      <c r="I283" s="15">
        <f>IF(PaymentSchedule[[#This Row],[PMT NO]]&lt;&gt;"",PaymentSchedule[[#This Row],[BEGINNING BALANCE]]*(InterestRate/PaymentsPerYear),"")</f>
        <v>66.807709304266311</v>
      </c>
      <c r="J28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31739.387276534366</v>
      </c>
      <c r="K283" s="15">
        <f>IF(PaymentSchedule[[#This Row],[PMT NO]]&lt;&gt;"",SUM(INDEX(PaymentSchedule[INTEREST],1,1):PaymentSchedule[[#This Row],[INTEREST]]),"")</f>
        <v>39212.271754957481</v>
      </c>
    </row>
    <row r="284" spans="2:11" x14ac:dyDescent="0.2">
      <c r="B284" s="11">
        <f>IF(LoanIsGood,IF(ROW()-ROW(PaymentSchedule[[#Headers],[PMT NO]])&gt;ScheduledNumberOfPayments,"",ROW()-ROW(PaymentSchedule[[#Headers],[PMT NO]])),"")</f>
        <v>273</v>
      </c>
      <c r="C284" s="13">
        <f>IF(PaymentSchedule[[#This Row],[PMT NO]]&lt;&gt;"",EOMONTH(LoanStartDate,ROW(PaymentSchedule[[#This Row],[PMT NO]])-ROW(PaymentSchedule[[#Headers],[PMT NO]])-2)+DAY(LoanStartDate),"")</f>
        <v>52505</v>
      </c>
      <c r="D284" s="15">
        <f>IF(PaymentSchedule[[#This Row],[PMT NO]]&lt;&gt;"",IF(ROW()-ROW(PaymentSchedule[[#Headers],[BEGINNING BALANCE]])=1,LoanAmount,INDEX(PaymentSchedule[ENDING BALANCE],ROW()-ROW(PaymentSchedule[[#Headers],[BEGINNING BALANCE]])-1)),"")</f>
        <v>31739.387276534366</v>
      </c>
      <c r="E284" s="15">
        <f>IF(PaymentSchedule[[#This Row],[PMT NO]]&lt;&gt;"",ScheduledPayment,"")</f>
        <v>395.12089881773204</v>
      </c>
      <c r="F28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84" s="15">
        <f>IF(PaymentSchedule[[#This Row],[PMT NO]]&lt;&gt;"",PaymentSchedule[[#This Row],[TOTAL PAYMENT]]-PaymentSchedule[[#This Row],[INTEREST]],"")</f>
        <v>328.99717532495208</v>
      </c>
      <c r="I284" s="15">
        <f>IF(PaymentSchedule[[#This Row],[PMT NO]]&lt;&gt;"",PaymentSchedule[[#This Row],[BEGINNING BALANCE]]*(InterestRate/PaymentsPerYear),"")</f>
        <v>66.123723492779931</v>
      </c>
      <c r="J28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31410.390101209414</v>
      </c>
      <c r="K284" s="15">
        <f>IF(PaymentSchedule[[#This Row],[PMT NO]]&lt;&gt;"",SUM(INDEX(PaymentSchedule[INTEREST],1,1):PaymentSchedule[[#This Row],[INTEREST]]),"")</f>
        <v>39278.395478450264</v>
      </c>
    </row>
    <row r="285" spans="2:11" x14ac:dyDescent="0.2">
      <c r="B285" s="11">
        <f>IF(LoanIsGood,IF(ROW()-ROW(PaymentSchedule[[#Headers],[PMT NO]])&gt;ScheduledNumberOfPayments,"",ROW()-ROW(PaymentSchedule[[#Headers],[PMT NO]])),"")</f>
        <v>274</v>
      </c>
      <c r="C285" s="13">
        <f>IF(PaymentSchedule[[#This Row],[PMT NO]]&lt;&gt;"",EOMONTH(LoanStartDate,ROW(PaymentSchedule[[#This Row],[PMT NO]])-ROW(PaymentSchedule[[#Headers],[PMT NO]])-2)+DAY(LoanStartDate),"")</f>
        <v>52536</v>
      </c>
      <c r="D285" s="15">
        <f>IF(PaymentSchedule[[#This Row],[PMT NO]]&lt;&gt;"",IF(ROW()-ROW(PaymentSchedule[[#Headers],[BEGINNING BALANCE]])=1,LoanAmount,INDEX(PaymentSchedule[ENDING BALANCE],ROW()-ROW(PaymentSchedule[[#Headers],[BEGINNING BALANCE]])-1)),"")</f>
        <v>31410.390101209414</v>
      </c>
      <c r="E285" s="15">
        <f>IF(PaymentSchedule[[#This Row],[PMT NO]]&lt;&gt;"",ScheduledPayment,"")</f>
        <v>395.12089881773204</v>
      </c>
      <c r="F28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85" s="15">
        <f>IF(PaymentSchedule[[#This Row],[PMT NO]]&lt;&gt;"",PaymentSchedule[[#This Row],[TOTAL PAYMENT]]-PaymentSchedule[[#This Row],[INTEREST]],"")</f>
        <v>329.68258610687911</v>
      </c>
      <c r="I285" s="15">
        <f>IF(PaymentSchedule[[#This Row],[PMT NO]]&lt;&gt;"",PaymentSchedule[[#This Row],[BEGINNING BALANCE]]*(InterestRate/PaymentsPerYear),"")</f>
        <v>65.438312710852941</v>
      </c>
      <c r="J28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31080.707515102535</v>
      </c>
      <c r="K285" s="15">
        <f>IF(PaymentSchedule[[#This Row],[PMT NO]]&lt;&gt;"",SUM(INDEX(PaymentSchedule[INTEREST],1,1):PaymentSchedule[[#This Row],[INTEREST]]),"")</f>
        <v>39343.833791161116</v>
      </c>
    </row>
    <row r="286" spans="2:11" x14ac:dyDescent="0.2">
      <c r="B286" s="11">
        <f>IF(LoanIsGood,IF(ROW()-ROW(PaymentSchedule[[#Headers],[PMT NO]])&gt;ScheduledNumberOfPayments,"",ROW()-ROW(PaymentSchedule[[#Headers],[PMT NO]])),"")</f>
        <v>275</v>
      </c>
      <c r="C286" s="13">
        <f>IF(PaymentSchedule[[#This Row],[PMT NO]]&lt;&gt;"",EOMONTH(LoanStartDate,ROW(PaymentSchedule[[#This Row],[PMT NO]])-ROW(PaymentSchedule[[#Headers],[PMT NO]])-2)+DAY(LoanStartDate),"")</f>
        <v>52566</v>
      </c>
      <c r="D286" s="15">
        <f>IF(PaymentSchedule[[#This Row],[PMT NO]]&lt;&gt;"",IF(ROW()-ROW(PaymentSchedule[[#Headers],[BEGINNING BALANCE]])=1,LoanAmount,INDEX(PaymentSchedule[ENDING BALANCE],ROW()-ROW(PaymentSchedule[[#Headers],[BEGINNING BALANCE]])-1)),"")</f>
        <v>31080.707515102535</v>
      </c>
      <c r="E286" s="15">
        <f>IF(PaymentSchedule[[#This Row],[PMT NO]]&lt;&gt;"",ScheduledPayment,"")</f>
        <v>395.12089881773204</v>
      </c>
      <c r="F28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86" s="15">
        <f>IF(PaymentSchedule[[#This Row],[PMT NO]]&lt;&gt;"",PaymentSchedule[[#This Row],[TOTAL PAYMENT]]-PaymentSchedule[[#This Row],[INTEREST]],"")</f>
        <v>330.36942482793506</v>
      </c>
      <c r="I286" s="15">
        <f>IF(PaymentSchedule[[#This Row],[PMT NO]]&lt;&gt;"",PaymentSchedule[[#This Row],[BEGINNING BALANCE]]*(InterestRate/PaymentsPerYear),"")</f>
        <v>64.751473989796949</v>
      </c>
      <c r="J28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30750.338090274599</v>
      </c>
      <c r="K286" s="15">
        <f>IF(PaymentSchedule[[#This Row],[PMT NO]]&lt;&gt;"",SUM(INDEX(PaymentSchedule[INTEREST],1,1):PaymentSchedule[[#This Row],[INTEREST]]),"")</f>
        <v>39408.585265150912</v>
      </c>
    </row>
    <row r="287" spans="2:11" x14ac:dyDescent="0.2">
      <c r="B287" s="11">
        <f>IF(LoanIsGood,IF(ROW()-ROW(PaymentSchedule[[#Headers],[PMT NO]])&gt;ScheduledNumberOfPayments,"",ROW()-ROW(PaymentSchedule[[#Headers],[PMT NO]])),"")</f>
        <v>276</v>
      </c>
      <c r="C287" s="13">
        <f>IF(PaymentSchedule[[#This Row],[PMT NO]]&lt;&gt;"",EOMONTH(LoanStartDate,ROW(PaymentSchedule[[#This Row],[PMT NO]])-ROW(PaymentSchedule[[#Headers],[PMT NO]])-2)+DAY(LoanStartDate),"")</f>
        <v>52597</v>
      </c>
      <c r="D287" s="15">
        <f>IF(PaymentSchedule[[#This Row],[PMT NO]]&lt;&gt;"",IF(ROW()-ROW(PaymentSchedule[[#Headers],[BEGINNING BALANCE]])=1,LoanAmount,INDEX(PaymentSchedule[ENDING BALANCE],ROW()-ROW(PaymentSchedule[[#Headers],[BEGINNING BALANCE]])-1)),"")</f>
        <v>30750.338090274599</v>
      </c>
      <c r="E287" s="15">
        <f>IF(PaymentSchedule[[#This Row],[PMT NO]]&lt;&gt;"",ScheduledPayment,"")</f>
        <v>395.12089881773204</v>
      </c>
      <c r="F28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87" s="15">
        <f>IF(PaymentSchedule[[#This Row],[PMT NO]]&lt;&gt;"",PaymentSchedule[[#This Row],[TOTAL PAYMENT]]-PaymentSchedule[[#This Row],[INTEREST]],"")</f>
        <v>331.05769446299331</v>
      </c>
      <c r="I287" s="15">
        <f>IF(PaymentSchedule[[#This Row],[PMT NO]]&lt;&gt;"",PaymentSchedule[[#This Row],[BEGINNING BALANCE]]*(InterestRate/PaymentsPerYear),"")</f>
        <v>64.063204354738744</v>
      </c>
      <c r="J28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30419.280395811606</v>
      </c>
      <c r="K287" s="15">
        <f>IF(PaymentSchedule[[#This Row],[PMT NO]]&lt;&gt;"",SUM(INDEX(PaymentSchedule[INTEREST],1,1):PaymentSchedule[[#This Row],[INTEREST]]),"")</f>
        <v>39472.64846950565</v>
      </c>
    </row>
    <row r="288" spans="2:11" x14ac:dyDescent="0.2">
      <c r="B288" s="11">
        <f>IF(LoanIsGood,IF(ROW()-ROW(PaymentSchedule[[#Headers],[PMT NO]])&gt;ScheduledNumberOfPayments,"",ROW()-ROW(PaymentSchedule[[#Headers],[PMT NO]])),"")</f>
        <v>277</v>
      </c>
      <c r="C288" s="13">
        <f>IF(PaymentSchedule[[#This Row],[PMT NO]]&lt;&gt;"",EOMONTH(LoanStartDate,ROW(PaymentSchedule[[#This Row],[PMT NO]])-ROW(PaymentSchedule[[#Headers],[PMT NO]])-2)+DAY(LoanStartDate),"")</f>
        <v>52628</v>
      </c>
      <c r="D288" s="15">
        <f>IF(PaymentSchedule[[#This Row],[PMT NO]]&lt;&gt;"",IF(ROW()-ROW(PaymentSchedule[[#Headers],[BEGINNING BALANCE]])=1,LoanAmount,INDEX(PaymentSchedule[ENDING BALANCE],ROW()-ROW(PaymentSchedule[[#Headers],[BEGINNING BALANCE]])-1)),"")</f>
        <v>30419.280395811606</v>
      </c>
      <c r="E288" s="15">
        <f>IF(PaymentSchedule[[#This Row],[PMT NO]]&lt;&gt;"",ScheduledPayment,"")</f>
        <v>395.12089881773204</v>
      </c>
      <c r="F28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88" s="15">
        <f>IF(PaymentSchedule[[#This Row],[PMT NO]]&lt;&gt;"",PaymentSchedule[[#This Row],[TOTAL PAYMENT]]-PaymentSchedule[[#This Row],[INTEREST]],"")</f>
        <v>331.74739799312454</v>
      </c>
      <c r="I288" s="15">
        <f>IF(PaymentSchedule[[#This Row],[PMT NO]]&lt;&gt;"",PaymentSchedule[[#This Row],[BEGINNING BALANCE]]*(InterestRate/PaymentsPerYear),"")</f>
        <v>63.373500824607511</v>
      </c>
      <c r="J28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30087.532997818482</v>
      </c>
      <c r="K288" s="15">
        <f>IF(PaymentSchedule[[#This Row],[PMT NO]]&lt;&gt;"",SUM(INDEX(PaymentSchedule[INTEREST],1,1):PaymentSchedule[[#This Row],[INTEREST]]),"")</f>
        <v>39536.021970330257</v>
      </c>
    </row>
    <row r="289" spans="2:11" x14ac:dyDescent="0.2">
      <c r="B289" s="11">
        <f>IF(LoanIsGood,IF(ROW()-ROW(PaymentSchedule[[#Headers],[PMT NO]])&gt;ScheduledNumberOfPayments,"",ROW()-ROW(PaymentSchedule[[#Headers],[PMT NO]])),"")</f>
        <v>278</v>
      </c>
      <c r="C289" s="13">
        <f>IF(PaymentSchedule[[#This Row],[PMT NO]]&lt;&gt;"",EOMONTH(LoanStartDate,ROW(PaymentSchedule[[#This Row],[PMT NO]])-ROW(PaymentSchedule[[#Headers],[PMT NO]])-2)+DAY(LoanStartDate),"")</f>
        <v>52657</v>
      </c>
      <c r="D289" s="15">
        <f>IF(PaymentSchedule[[#This Row],[PMT NO]]&lt;&gt;"",IF(ROW()-ROW(PaymentSchedule[[#Headers],[BEGINNING BALANCE]])=1,LoanAmount,INDEX(PaymentSchedule[ENDING BALANCE],ROW()-ROW(PaymentSchedule[[#Headers],[BEGINNING BALANCE]])-1)),"")</f>
        <v>30087.532997818482</v>
      </c>
      <c r="E289" s="15">
        <f>IF(PaymentSchedule[[#This Row],[PMT NO]]&lt;&gt;"",ScheduledPayment,"")</f>
        <v>395.12089881773204</v>
      </c>
      <c r="F28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89" s="15">
        <f>IF(PaymentSchedule[[#This Row],[PMT NO]]&lt;&gt;"",PaymentSchedule[[#This Row],[TOTAL PAYMENT]]-PaymentSchedule[[#This Row],[INTEREST]],"")</f>
        <v>332.43853840561019</v>
      </c>
      <c r="I289" s="15">
        <f>IF(PaymentSchedule[[#This Row],[PMT NO]]&lt;&gt;"",PaymentSchedule[[#This Row],[BEGINNING BALANCE]]*(InterestRate/PaymentsPerYear),"")</f>
        <v>62.682360412121838</v>
      </c>
      <c r="J28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29755.09445941287</v>
      </c>
      <c r="K289" s="15">
        <f>IF(PaymentSchedule[[#This Row],[PMT NO]]&lt;&gt;"",SUM(INDEX(PaymentSchedule[INTEREST],1,1):PaymentSchedule[[#This Row],[INTEREST]]),"")</f>
        <v>39598.704330742381</v>
      </c>
    </row>
    <row r="290" spans="2:11" x14ac:dyDescent="0.2">
      <c r="B290" s="11">
        <f>IF(LoanIsGood,IF(ROW()-ROW(PaymentSchedule[[#Headers],[PMT NO]])&gt;ScheduledNumberOfPayments,"",ROW()-ROW(PaymentSchedule[[#Headers],[PMT NO]])),"")</f>
        <v>279</v>
      </c>
      <c r="C290" s="13">
        <f>IF(PaymentSchedule[[#This Row],[PMT NO]]&lt;&gt;"",EOMONTH(LoanStartDate,ROW(PaymentSchedule[[#This Row],[PMT NO]])-ROW(PaymentSchedule[[#Headers],[PMT NO]])-2)+DAY(LoanStartDate),"")</f>
        <v>52688</v>
      </c>
      <c r="D290" s="15">
        <f>IF(PaymentSchedule[[#This Row],[PMT NO]]&lt;&gt;"",IF(ROW()-ROW(PaymentSchedule[[#Headers],[BEGINNING BALANCE]])=1,LoanAmount,INDEX(PaymentSchedule[ENDING BALANCE],ROW()-ROW(PaymentSchedule[[#Headers],[BEGINNING BALANCE]])-1)),"")</f>
        <v>29755.09445941287</v>
      </c>
      <c r="E290" s="15">
        <f>IF(PaymentSchedule[[#This Row],[PMT NO]]&lt;&gt;"",ScheduledPayment,"")</f>
        <v>395.12089881773204</v>
      </c>
      <c r="F29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90" s="15">
        <f>IF(PaymentSchedule[[#This Row],[PMT NO]]&lt;&gt;"",PaymentSchedule[[#This Row],[TOTAL PAYMENT]]-PaymentSchedule[[#This Row],[INTEREST]],"")</f>
        <v>333.13111869395522</v>
      </c>
      <c r="I290" s="15">
        <f>IF(PaymentSchedule[[#This Row],[PMT NO]]&lt;&gt;"",PaymentSchedule[[#This Row],[BEGINNING BALANCE]]*(InterestRate/PaymentsPerYear),"")</f>
        <v>61.989780123776811</v>
      </c>
      <c r="J29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29421.963340718914</v>
      </c>
      <c r="K290" s="15">
        <f>IF(PaymentSchedule[[#This Row],[PMT NO]]&lt;&gt;"",SUM(INDEX(PaymentSchedule[INTEREST],1,1):PaymentSchedule[[#This Row],[INTEREST]]),"")</f>
        <v>39660.694110866156</v>
      </c>
    </row>
    <row r="291" spans="2:11" x14ac:dyDescent="0.2">
      <c r="B291" s="11">
        <f>IF(LoanIsGood,IF(ROW()-ROW(PaymentSchedule[[#Headers],[PMT NO]])&gt;ScheduledNumberOfPayments,"",ROW()-ROW(PaymentSchedule[[#Headers],[PMT NO]])),"")</f>
        <v>280</v>
      </c>
      <c r="C291" s="13">
        <f>IF(PaymentSchedule[[#This Row],[PMT NO]]&lt;&gt;"",EOMONTH(LoanStartDate,ROW(PaymentSchedule[[#This Row],[PMT NO]])-ROW(PaymentSchedule[[#Headers],[PMT NO]])-2)+DAY(LoanStartDate),"")</f>
        <v>52718</v>
      </c>
      <c r="D291" s="15">
        <f>IF(PaymentSchedule[[#This Row],[PMT NO]]&lt;&gt;"",IF(ROW()-ROW(PaymentSchedule[[#Headers],[BEGINNING BALANCE]])=1,LoanAmount,INDEX(PaymentSchedule[ENDING BALANCE],ROW()-ROW(PaymentSchedule[[#Headers],[BEGINNING BALANCE]])-1)),"")</f>
        <v>29421.963340718914</v>
      </c>
      <c r="E291" s="15">
        <f>IF(PaymentSchedule[[#This Row],[PMT NO]]&lt;&gt;"",ScheduledPayment,"")</f>
        <v>395.12089881773204</v>
      </c>
      <c r="F29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91" s="15">
        <f>IF(PaymentSchedule[[#This Row],[PMT NO]]&lt;&gt;"",PaymentSchedule[[#This Row],[TOTAL PAYMENT]]-PaymentSchedule[[#This Row],[INTEREST]],"")</f>
        <v>333.82514185790097</v>
      </c>
      <c r="I291" s="15">
        <f>IF(PaymentSchedule[[#This Row],[PMT NO]]&lt;&gt;"",PaymentSchedule[[#This Row],[BEGINNING BALANCE]]*(InterestRate/PaymentsPerYear),"")</f>
        <v>61.295756959831067</v>
      </c>
      <c r="J29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29088.138198861012</v>
      </c>
      <c r="K291" s="15">
        <f>IF(PaymentSchedule[[#This Row],[PMT NO]]&lt;&gt;"",SUM(INDEX(PaymentSchedule[INTEREST],1,1):PaymentSchedule[[#This Row],[INTEREST]]),"")</f>
        <v>39721.989867825985</v>
      </c>
    </row>
    <row r="292" spans="2:11" x14ac:dyDescent="0.2">
      <c r="B292" s="11">
        <f>IF(LoanIsGood,IF(ROW()-ROW(PaymentSchedule[[#Headers],[PMT NO]])&gt;ScheduledNumberOfPayments,"",ROW()-ROW(PaymentSchedule[[#Headers],[PMT NO]])),"")</f>
        <v>281</v>
      </c>
      <c r="C292" s="13">
        <f>IF(PaymentSchedule[[#This Row],[PMT NO]]&lt;&gt;"",EOMONTH(LoanStartDate,ROW(PaymentSchedule[[#This Row],[PMT NO]])-ROW(PaymentSchedule[[#Headers],[PMT NO]])-2)+DAY(LoanStartDate),"")</f>
        <v>52749</v>
      </c>
      <c r="D292" s="15">
        <f>IF(PaymentSchedule[[#This Row],[PMT NO]]&lt;&gt;"",IF(ROW()-ROW(PaymentSchedule[[#Headers],[BEGINNING BALANCE]])=1,LoanAmount,INDEX(PaymentSchedule[ENDING BALANCE],ROW()-ROW(PaymentSchedule[[#Headers],[BEGINNING BALANCE]])-1)),"")</f>
        <v>29088.138198861012</v>
      </c>
      <c r="E292" s="15">
        <f>IF(PaymentSchedule[[#This Row],[PMT NO]]&lt;&gt;"",ScheduledPayment,"")</f>
        <v>395.12089881773204</v>
      </c>
      <c r="F29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92" s="15">
        <f>IF(PaymentSchedule[[#This Row],[PMT NO]]&lt;&gt;"",PaymentSchedule[[#This Row],[TOTAL PAYMENT]]-PaymentSchedule[[#This Row],[INTEREST]],"")</f>
        <v>334.5206109034383</v>
      </c>
      <c r="I292" s="15">
        <f>IF(PaymentSchedule[[#This Row],[PMT NO]]&lt;&gt;"",PaymentSchedule[[#This Row],[BEGINNING BALANCE]]*(InterestRate/PaymentsPerYear),"")</f>
        <v>60.600287914293773</v>
      </c>
      <c r="J29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28753.617587957575</v>
      </c>
      <c r="K292" s="15">
        <f>IF(PaymentSchedule[[#This Row],[PMT NO]]&lt;&gt;"",SUM(INDEX(PaymentSchedule[INTEREST],1,1):PaymentSchedule[[#This Row],[INTEREST]]),"")</f>
        <v>39782.590155740276</v>
      </c>
    </row>
    <row r="293" spans="2:11" x14ac:dyDescent="0.2">
      <c r="B293" s="11">
        <f>IF(LoanIsGood,IF(ROW()-ROW(PaymentSchedule[[#Headers],[PMT NO]])&gt;ScheduledNumberOfPayments,"",ROW()-ROW(PaymentSchedule[[#Headers],[PMT NO]])),"")</f>
        <v>282</v>
      </c>
      <c r="C293" s="13">
        <f>IF(PaymentSchedule[[#This Row],[PMT NO]]&lt;&gt;"",EOMONTH(LoanStartDate,ROW(PaymentSchedule[[#This Row],[PMT NO]])-ROW(PaymentSchedule[[#Headers],[PMT NO]])-2)+DAY(LoanStartDate),"")</f>
        <v>52779</v>
      </c>
      <c r="D293" s="15">
        <f>IF(PaymentSchedule[[#This Row],[PMT NO]]&lt;&gt;"",IF(ROW()-ROW(PaymentSchedule[[#Headers],[BEGINNING BALANCE]])=1,LoanAmount,INDEX(PaymentSchedule[ENDING BALANCE],ROW()-ROW(PaymentSchedule[[#Headers],[BEGINNING BALANCE]])-1)),"")</f>
        <v>28753.617587957575</v>
      </c>
      <c r="E293" s="15">
        <f>IF(PaymentSchedule[[#This Row],[PMT NO]]&lt;&gt;"",ScheduledPayment,"")</f>
        <v>395.12089881773204</v>
      </c>
      <c r="F29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93" s="15">
        <f>IF(PaymentSchedule[[#This Row],[PMT NO]]&lt;&gt;"",PaymentSchedule[[#This Row],[TOTAL PAYMENT]]-PaymentSchedule[[#This Row],[INTEREST]],"")</f>
        <v>335.21752884282046</v>
      </c>
      <c r="I293" s="15">
        <f>IF(PaymentSchedule[[#This Row],[PMT NO]]&lt;&gt;"",PaymentSchedule[[#This Row],[BEGINNING BALANCE]]*(InterestRate/PaymentsPerYear),"")</f>
        <v>59.903369974911612</v>
      </c>
      <c r="J29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28418.400059114756</v>
      </c>
      <c r="K293" s="15">
        <f>IF(PaymentSchedule[[#This Row],[PMT NO]]&lt;&gt;"",SUM(INDEX(PaymentSchedule[INTEREST],1,1):PaymentSchedule[[#This Row],[INTEREST]]),"")</f>
        <v>39842.493525715188</v>
      </c>
    </row>
    <row r="294" spans="2:11" x14ac:dyDescent="0.2">
      <c r="B294" s="11">
        <f>IF(LoanIsGood,IF(ROW()-ROW(PaymentSchedule[[#Headers],[PMT NO]])&gt;ScheduledNumberOfPayments,"",ROW()-ROW(PaymentSchedule[[#Headers],[PMT NO]])),"")</f>
        <v>283</v>
      </c>
      <c r="C294" s="13">
        <f>IF(PaymentSchedule[[#This Row],[PMT NO]]&lt;&gt;"",EOMONTH(LoanStartDate,ROW(PaymentSchedule[[#This Row],[PMT NO]])-ROW(PaymentSchedule[[#Headers],[PMT NO]])-2)+DAY(LoanStartDate),"")</f>
        <v>52810</v>
      </c>
      <c r="D294" s="15">
        <f>IF(PaymentSchedule[[#This Row],[PMT NO]]&lt;&gt;"",IF(ROW()-ROW(PaymentSchedule[[#Headers],[BEGINNING BALANCE]])=1,LoanAmount,INDEX(PaymentSchedule[ENDING BALANCE],ROW()-ROW(PaymentSchedule[[#Headers],[BEGINNING BALANCE]])-1)),"")</f>
        <v>28418.400059114756</v>
      </c>
      <c r="E294" s="15">
        <f>IF(PaymentSchedule[[#This Row],[PMT NO]]&lt;&gt;"",ScheduledPayment,"")</f>
        <v>395.12089881773204</v>
      </c>
      <c r="F29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94" s="15">
        <f>IF(PaymentSchedule[[#This Row],[PMT NO]]&lt;&gt;"",PaymentSchedule[[#This Row],[TOTAL PAYMENT]]-PaymentSchedule[[#This Row],[INTEREST]],"")</f>
        <v>335.9158986945763</v>
      </c>
      <c r="I294" s="15">
        <f>IF(PaymentSchedule[[#This Row],[PMT NO]]&lt;&gt;"",PaymentSchedule[[#This Row],[BEGINNING BALANCE]]*(InterestRate/PaymentsPerYear),"")</f>
        <v>59.205000123155742</v>
      </c>
      <c r="J29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28082.484160420179</v>
      </c>
      <c r="K294" s="15">
        <f>IF(PaymentSchedule[[#This Row],[PMT NO]]&lt;&gt;"",SUM(INDEX(PaymentSchedule[INTEREST],1,1):PaymentSchedule[[#This Row],[INTEREST]]),"")</f>
        <v>39901.698525838343</v>
      </c>
    </row>
    <row r="295" spans="2:11" x14ac:dyDescent="0.2">
      <c r="B295" s="11">
        <f>IF(LoanIsGood,IF(ROW()-ROW(PaymentSchedule[[#Headers],[PMT NO]])&gt;ScheduledNumberOfPayments,"",ROW()-ROW(PaymentSchedule[[#Headers],[PMT NO]])),"")</f>
        <v>284</v>
      </c>
      <c r="C295" s="13">
        <f>IF(PaymentSchedule[[#This Row],[PMT NO]]&lt;&gt;"",EOMONTH(LoanStartDate,ROW(PaymentSchedule[[#This Row],[PMT NO]])-ROW(PaymentSchedule[[#Headers],[PMT NO]])-2)+DAY(LoanStartDate),"")</f>
        <v>52841</v>
      </c>
      <c r="D295" s="15">
        <f>IF(PaymentSchedule[[#This Row],[PMT NO]]&lt;&gt;"",IF(ROW()-ROW(PaymentSchedule[[#Headers],[BEGINNING BALANCE]])=1,LoanAmount,INDEX(PaymentSchedule[ENDING BALANCE],ROW()-ROW(PaymentSchedule[[#Headers],[BEGINNING BALANCE]])-1)),"")</f>
        <v>28082.484160420179</v>
      </c>
      <c r="E295" s="15">
        <f>IF(PaymentSchedule[[#This Row],[PMT NO]]&lt;&gt;"",ScheduledPayment,"")</f>
        <v>395.12089881773204</v>
      </c>
      <c r="F29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95" s="15">
        <f>IF(PaymentSchedule[[#This Row],[PMT NO]]&lt;&gt;"",PaymentSchedule[[#This Row],[TOTAL PAYMENT]]-PaymentSchedule[[#This Row],[INTEREST]],"")</f>
        <v>336.61572348352331</v>
      </c>
      <c r="I295" s="15">
        <f>IF(PaymentSchedule[[#This Row],[PMT NO]]&lt;&gt;"",PaymentSchedule[[#This Row],[BEGINNING BALANCE]]*(InterestRate/PaymentsPerYear),"")</f>
        <v>58.505175334208708</v>
      </c>
      <c r="J29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27745.868436936657</v>
      </c>
      <c r="K295" s="15">
        <f>IF(PaymentSchedule[[#This Row],[PMT NO]]&lt;&gt;"",SUM(INDEX(PaymentSchedule[INTEREST],1,1):PaymentSchedule[[#This Row],[INTEREST]]),"")</f>
        <v>39960.203701172555</v>
      </c>
    </row>
    <row r="296" spans="2:11" x14ac:dyDescent="0.2">
      <c r="B296" s="11">
        <f>IF(LoanIsGood,IF(ROW()-ROW(PaymentSchedule[[#Headers],[PMT NO]])&gt;ScheduledNumberOfPayments,"",ROW()-ROW(PaymentSchedule[[#Headers],[PMT NO]])),"")</f>
        <v>285</v>
      </c>
      <c r="C296" s="13">
        <f>IF(PaymentSchedule[[#This Row],[PMT NO]]&lt;&gt;"",EOMONTH(LoanStartDate,ROW(PaymentSchedule[[#This Row],[PMT NO]])-ROW(PaymentSchedule[[#Headers],[PMT NO]])-2)+DAY(LoanStartDate),"")</f>
        <v>52871</v>
      </c>
      <c r="D296" s="15">
        <f>IF(PaymentSchedule[[#This Row],[PMT NO]]&lt;&gt;"",IF(ROW()-ROW(PaymentSchedule[[#Headers],[BEGINNING BALANCE]])=1,LoanAmount,INDEX(PaymentSchedule[ENDING BALANCE],ROW()-ROW(PaymentSchedule[[#Headers],[BEGINNING BALANCE]])-1)),"")</f>
        <v>27745.868436936657</v>
      </c>
      <c r="E296" s="15">
        <f>IF(PaymentSchedule[[#This Row],[PMT NO]]&lt;&gt;"",ScheduledPayment,"")</f>
        <v>395.12089881773204</v>
      </c>
      <c r="F29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96" s="15">
        <f>IF(PaymentSchedule[[#This Row],[PMT NO]]&lt;&gt;"",PaymentSchedule[[#This Row],[TOTAL PAYMENT]]-PaymentSchedule[[#This Row],[INTEREST]],"")</f>
        <v>337.31700624078064</v>
      </c>
      <c r="I296" s="15">
        <f>IF(PaymentSchedule[[#This Row],[PMT NO]]&lt;&gt;"",PaymentSchedule[[#This Row],[BEGINNING BALANCE]]*(InterestRate/PaymentsPerYear),"")</f>
        <v>57.80389257695137</v>
      </c>
      <c r="J29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27408.551430695876</v>
      </c>
      <c r="K296" s="15">
        <f>IF(PaymentSchedule[[#This Row],[PMT NO]]&lt;&gt;"",SUM(INDEX(PaymentSchedule[INTEREST],1,1):PaymentSchedule[[#This Row],[INTEREST]]),"")</f>
        <v>40018.007593749506</v>
      </c>
    </row>
    <row r="297" spans="2:11" x14ac:dyDescent="0.2">
      <c r="B297" s="11">
        <f>IF(LoanIsGood,IF(ROW()-ROW(PaymentSchedule[[#Headers],[PMT NO]])&gt;ScheduledNumberOfPayments,"",ROW()-ROW(PaymentSchedule[[#Headers],[PMT NO]])),"")</f>
        <v>286</v>
      </c>
      <c r="C297" s="13">
        <f>IF(PaymentSchedule[[#This Row],[PMT NO]]&lt;&gt;"",EOMONTH(LoanStartDate,ROW(PaymentSchedule[[#This Row],[PMT NO]])-ROW(PaymentSchedule[[#Headers],[PMT NO]])-2)+DAY(LoanStartDate),"")</f>
        <v>52902</v>
      </c>
      <c r="D297" s="15">
        <f>IF(PaymentSchedule[[#This Row],[PMT NO]]&lt;&gt;"",IF(ROW()-ROW(PaymentSchedule[[#Headers],[BEGINNING BALANCE]])=1,LoanAmount,INDEX(PaymentSchedule[ENDING BALANCE],ROW()-ROW(PaymentSchedule[[#Headers],[BEGINNING BALANCE]])-1)),"")</f>
        <v>27408.551430695876</v>
      </c>
      <c r="E297" s="15">
        <f>IF(PaymentSchedule[[#This Row],[PMT NO]]&lt;&gt;"",ScheduledPayment,"")</f>
        <v>395.12089881773204</v>
      </c>
      <c r="F29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97" s="15">
        <f>IF(PaymentSchedule[[#This Row],[PMT NO]]&lt;&gt;"",PaymentSchedule[[#This Row],[TOTAL PAYMENT]]-PaymentSchedule[[#This Row],[INTEREST]],"")</f>
        <v>338.01975000378229</v>
      </c>
      <c r="I297" s="15">
        <f>IF(PaymentSchedule[[#This Row],[PMT NO]]&lt;&gt;"",PaymentSchedule[[#This Row],[BEGINNING BALANCE]]*(InterestRate/PaymentsPerYear),"")</f>
        <v>57.101148813949742</v>
      </c>
      <c r="J29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27070.531680692093</v>
      </c>
      <c r="K297" s="15">
        <f>IF(PaymentSchedule[[#This Row],[PMT NO]]&lt;&gt;"",SUM(INDEX(PaymentSchedule[INTEREST],1,1):PaymentSchedule[[#This Row],[INTEREST]]),"")</f>
        <v>40075.108742563454</v>
      </c>
    </row>
    <row r="298" spans="2:11" x14ac:dyDescent="0.2">
      <c r="B298" s="11">
        <f>IF(LoanIsGood,IF(ROW()-ROW(PaymentSchedule[[#Headers],[PMT NO]])&gt;ScheduledNumberOfPayments,"",ROW()-ROW(PaymentSchedule[[#Headers],[PMT NO]])),"")</f>
        <v>287</v>
      </c>
      <c r="C298" s="13">
        <f>IF(PaymentSchedule[[#This Row],[PMT NO]]&lt;&gt;"",EOMONTH(LoanStartDate,ROW(PaymentSchedule[[#This Row],[PMT NO]])-ROW(PaymentSchedule[[#Headers],[PMT NO]])-2)+DAY(LoanStartDate),"")</f>
        <v>52932</v>
      </c>
      <c r="D298" s="15">
        <f>IF(PaymentSchedule[[#This Row],[PMT NO]]&lt;&gt;"",IF(ROW()-ROW(PaymentSchedule[[#Headers],[BEGINNING BALANCE]])=1,LoanAmount,INDEX(PaymentSchedule[ENDING BALANCE],ROW()-ROW(PaymentSchedule[[#Headers],[BEGINNING BALANCE]])-1)),"")</f>
        <v>27070.531680692093</v>
      </c>
      <c r="E298" s="15">
        <f>IF(PaymentSchedule[[#This Row],[PMT NO]]&lt;&gt;"",ScheduledPayment,"")</f>
        <v>395.12089881773204</v>
      </c>
      <c r="F29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98" s="15">
        <f>IF(PaymentSchedule[[#This Row],[PMT NO]]&lt;&gt;"",PaymentSchedule[[#This Row],[TOTAL PAYMENT]]-PaymentSchedule[[#This Row],[INTEREST]],"")</f>
        <v>338.72395781629018</v>
      </c>
      <c r="I298" s="15">
        <f>IF(PaymentSchedule[[#This Row],[PMT NO]]&lt;&gt;"",PaymentSchedule[[#This Row],[BEGINNING BALANCE]]*(InterestRate/PaymentsPerYear),"")</f>
        <v>56.39694100144186</v>
      </c>
      <c r="J29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26731.807722875801</v>
      </c>
      <c r="K298" s="15">
        <f>IF(PaymentSchedule[[#This Row],[PMT NO]]&lt;&gt;"",SUM(INDEX(PaymentSchedule[INTEREST],1,1):PaymentSchedule[[#This Row],[INTEREST]]),"")</f>
        <v>40131.505683564894</v>
      </c>
    </row>
    <row r="299" spans="2:11" x14ac:dyDescent="0.2">
      <c r="B299" s="11">
        <f>IF(LoanIsGood,IF(ROW()-ROW(PaymentSchedule[[#Headers],[PMT NO]])&gt;ScheduledNumberOfPayments,"",ROW()-ROW(PaymentSchedule[[#Headers],[PMT NO]])),"")</f>
        <v>288</v>
      </c>
      <c r="C299" s="13">
        <f>IF(PaymentSchedule[[#This Row],[PMT NO]]&lt;&gt;"",EOMONTH(LoanStartDate,ROW(PaymentSchedule[[#This Row],[PMT NO]])-ROW(PaymentSchedule[[#Headers],[PMT NO]])-2)+DAY(LoanStartDate),"")</f>
        <v>52963</v>
      </c>
      <c r="D299" s="15">
        <f>IF(PaymentSchedule[[#This Row],[PMT NO]]&lt;&gt;"",IF(ROW()-ROW(PaymentSchedule[[#Headers],[BEGINNING BALANCE]])=1,LoanAmount,INDEX(PaymentSchedule[ENDING BALANCE],ROW()-ROW(PaymentSchedule[[#Headers],[BEGINNING BALANCE]])-1)),"")</f>
        <v>26731.807722875801</v>
      </c>
      <c r="E299" s="15">
        <f>IF(PaymentSchedule[[#This Row],[PMT NO]]&lt;&gt;"",ScheduledPayment,"")</f>
        <v>395.12089881773204</v>
      </c>
      <c r="F29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299" s="15">
        <f>IF(PaymentSchedule[[#This Row],[PMT NO]]&lt;&gt;"",PaymentSchedule[[#This Row],[TOTAL PAYMENT]]-PaymentSchedule[[#This Row],[INTEREST]],"")</f>
        <v>339.42963272840746</v>
      </c>
      <c r="I299" s="15">
        <f>IF(PaymentSchedule[[#This Row],[PMT NO]]&lt;&gt;"",PaymentSchedule[[#This Row],[BEGINNING BALANCE]]*(InterestRate/PaymentsPerYear),"")</f>
        <v>55.691266089324586</v>
      </c>
      <c r="J29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26392.378090147395</v>
      </c>
      <c r="K299" s="15">
        <f>IF(PaymentSchedule[[#This Row],[PMT NO]]&lt;&gt;"",SUM(INDEX(PaymentSchedule[INTEREST],1,1):PaymentSchedule[[#This Row],[INTEREST]]),"")</f>
        <v>40187.196949654215</v>
      </c>
    </row>
    <row r="300" spans="2:11" x14ac:dyDescent="0.2">
      <c r="B300" s="11">
        <f>IF(LoanIsGood,IF(ROW()-ROW(PaymentSchedule[[#Headers],[PMT NO]])&gt;ScheduledNumberOfPayments,"",ROW()-ROW(PaymentSchedule[[#Headers],[PMT NO]])),"")</f>
        <v>289</v>
      </c>
      <c r="C300" s="13">
        <f>IF(PaymentSchedule[[#This Row],[PMT NO]]&lt;&gt;"",EOMONTH(LoanStartDate,ROW(PaymentSchedule[[#This Row],[PMT NO]])-ROW(PaymentSchedule[[#Headers],[PMT NO]])-2)+DAY(LoanStartDate),"")</f>
        <v>52994</v>
      </c>
      <c r="D300" s="15">
        <f>IF(PaymentSchedule[[#This Row],[PMT NO]]&lt;&gt;"",IF(ROW()-ROW(PaymentSchedule[[#Headers],[BEGINNING BALANCE]])=1,LoanAmount,INDEX(PaymentSchedule[ENDING BALANCE],ROW()-ROW(PaymentSchedule[[#Headers],[BEGINNING BALANCE]])-1)),"")</f>
        <v>26392.378090147395</v>
      </c>
      <c r="E300" s="15">
        <f>IF(PaymentSchedule[[#This Row],[PMT NO]]&lt;&gt;"",ScheduledPayment,"")</f>
        <v>395.12089881773204</v>
      </c>
      <c r="F30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00" s="15">
        <f>IF(PaymentSchedule[[#This Row],[PMT NO]]&lt;&gt;"",PaymentSchedule[[#This Row],[TOTAL PAYMENT]]-PaymentSchedule[[#This Row],[INTEREST]],"")</f>
        <v>340.13677779659162</v>
      </c>
      <c r="I300" s="15">
        <f>IF(PaymentSchedule[[#This Row],[PMT NO]]&lt;&gt;"",PaymentSchedule[[#This Row],[BEGINNING BALANCE]]*(InterestRate/PaymentsPerYear),"")</f>
        <v>54.984121021140403</v>
      </c>
      <c r="J30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26052.241312350801</v>
      </c>
      <c r="K300" s="15">
        <f>IF(PaymentSchedule[[#This Row],[PMT NO]]&lt;&gt;"",SUM(INDEX(PaymentSchedule[INTEREST],1,1):PaymentSchedule[[#This Row],[INTEREST]]),"")</f>
        <v>40242.181070675353</v>
      </c>
    </row>
    <row r="301" spans="2:11" x14ac:dyDescent="0.2">
      <c r="B301" s="11">
        <f>IF(LoanIsGood,IF(ROW()-ROW(PaymentSchedule[[#Headers],[PMT NO]])&gt;ScheduledNumberOfPayments,"",ROW()-ROW(PaymentSchedule[[#Headers],[PMT NO]])),"")</f>
        <v>290</v>
      </c>
      <c r="C301" s="13">
        <f>IF(PaymentSchedule[[#This Row],[PMT NO]]&lt;&gt;"",EOMONTH(LoanStartDate,ROW(PaymentSchedule[[#This Row],[PMT NO]])-ROW(PaymentSchedule[[#Headers],[PMT NO]])-2)+DAY(LoanStartDate),"")</f>
        <v>53022</v>
      </c>
      <c r="D301" s="15">
        <f>IF(PaymentSchedule[[#This Row],[PMT NO]]&lt;&gt;"",IF(ROW()-ROW(PaymentSchedule[[#Headers],[BEGINNING BALANCE]])=1,LoanAmount,INDEX(PaymentSchedule[ENDING BALANCE],ROW()-ROW(PaymentSchedule[[#Headers],[BEGINNING BALANCE]])-1)),"")</f>
        <v>26052.241312350801</v>
      </c>
      <c r="E301" s="15">
        <f>IF(PaymentSchedule[[#This Row],[PMT NO]]&lt;&gt;"",ScheduledPayment,"")</f>
        <v>395.12089881773204</v>
      </c>
      <c r="F30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01" s="15">
        <f>IF(PaymentSchedule[[#This Row],[PMT NO]]&lt;&gt;"",PaymentSchedule[[#This Row],[TOTAL PAYMENT]]-PaymentSchedule[[#This Row],[INTEREST]],"")</f>
        <v>340.84539608366788</v>
      </c>
      <c r="I301" s="15">
        <f>IF(PaymentSchedule[[#This Row],[PMT NO]]&lt;&gt;"",PaymentSchedule[[#This Row],[BEGINNING BALANCE]]*(InterestRate/PaymentsPerYear),"")</f>
        <v>54.275502734064169</v>
      </c>
      <c r="J30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25711.395916267134</v>
      </c>
      <c r="K301" s="15">
        <f>IF(PaymentSchedule[[#This Row],[PMT NO]]&lt;&gt;"",SUM(INDEX(PaymentSchedule[INTEREST],1,1):PaymentSchedule[[#This Row],[INTEREST]]),"")</f>
        <v>40296.456573409414</v>
      </c>
    </row>
    <row r="302" spans="2:11" x14ac:dyDescent="0.2">
      <c r="B302" s="11">
        <f>IF(LoanIsGood,IF(ROW()-ROW(PaymentSchedule[[#Headers],[PMT NO]])&gt;ScheduledNumberOfPayments,"",ROW()-ROW(PaymentSchedule[[#Headers],[PMT NO]])),"")</f>
        <v>291</v>
      </c>
      <c r="C302" s="13">
        <f>IF(PaymentSchedule[[#This Row],[PMT NO]]&lt;&gt;"",EOMONTH(LoanStartDate,ROW(PaymentSchedule[[#This Row],[PMT NO]])-ROW(PaymentSchedule[[#Headers],[PMT NO]])-2)+DAY(LoanStartDate),"")</f>
        <v>53053</v>
      </c>
      <c r="D302" s="15">
        <f>IF(PaymentSchedule[[#This Row],[PMT NO]]&lt;&gt;"",IF(ROW()-ROW(PaymentSchedule[[#Headers],[BEGINNING BALANCE]])=1,LoanAmount,INDEX(PaymentSchedule[ENDING BALANCE],ROW()-ROW(PaymentSchedule[[#Headers],[BEGINNING BALANCE]])-1)),"")</f>
        <v>25711.395916267134</v>
      </c>
      <c r="E302" s="15">
        <f>IF(PaymentSchedule[[#This Row],[PMT NO]]&lt;&gt;"",ScheduledPayment,"")</f>
        <v>395.12089881773204</v>
      </c>
      <c r="F30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02" s="15">
        <f>IF(PaymentSchedule[[#This Row],[PMT NO]]&lt;&gt;"",PaymentSchedule[[#This Row],[TOTAL PAYMENT]]-PaymentSchedule[[#This Row],[INTEREST]],"")</f>
        <v>341.55549065884219</v>
      </c>
      <c r="I302" s="15">
        <f>IF(PaymentSchedule[[#This Row],[PMT NO]]&lt;&gt;"",PaymentSchedule[[#This Row],[BEGINNING BALANCE]]*(InterestRate/PaymentsPerYear),"")</f>
        <v>53.565408158889859</v>
      </c>
      <c r="J30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25369.840425608294</v>
      </c>
      <c r="K302" s="15">
        <f>IF(PaymentSchedule[[#This Row],[PMT NO]]&lt;&gt;"",SUM(INDEX(PaymentSchedule[INTEREST],1,1):PaymentSchedule[[#This Row],[INTEREST]]),"")</f>
        <v>40350.021981568301</v>
      </c>
    </row>
    <row r="303" spans="2:11" x14ac:dyDescent="0.2">
      <c r="B303" s="11">
        <f>IF(LoanIsGood,IF(ROW()-ROW(PaymentSchedule[[#Headers],[PMT NO]])&gt;ScheduledNumberOfPayments,"",ROW()-ROW(PaymentSchedule[[#Headers],[PMT NO]])),"")</f>
        <v>292</v>
      </c>
      <c r="C303" s="13">
        <f>IF(PaymentSchedule[[#This Row],[PMT NO]]&lt;&gt;"",EOMONTH(LoanStartDate,ROW(PaymentSchedule[[#This Row],[PMT NO]])-ROW(PaymentSchedule[[#Headers],[PMT NO]])-2)+DAY(LoanStartDate),"")</f>
        <v>53083</v>
      </c>
      <c r="D303" s="15">
        <f>IF(PaymentSchedule[[#This Row],[PMT NO]]&lt;&gt;"",IF(ROW()-ROW(PaymentSchedule[[#Headers],[BEGINNING BALANCE]])=1,LoanAmount,INDEX(PaymentSchedule[ENDING BALANCE],ROW()-ROW(PaymentSchedule[[#Headers],[BEGINNING BALANCE]])-1)),"")</f>
        <v>25369.840425608294</v>
      </c>
      <c r="E303" s="15">
        <f>IF(PaymentSchedule[[#This Row],[PMT NO]]&lt;&gt;"",ScheduledPayment,"")</f>
        <v>395.12089881773204</v>
      </c>
      <c r="F30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03" s="15">
        <f>IF(PaymentSchedule[[#This Row],[PMT NO]]&lt;&gt;"",PaymentSchedule[[#This Row],[TOTAL PAYMENT]]-PaymentSchedule[[#This Row],[INTEREST]],"")</f>
        <v>342.26706459771475</v>
      </c>
      <c r="I303" s="15">
        <f>IF(PaymentSchedule[[#This Row],[PMT NO]]&lt;&gt;"",PaymentSchedule[[#This Row],[BEGINNING BALANCE]]*(InterestRate/PaymentsPerYear),"")</f>
        <v>52.853834220017276</v>
      </c>
      <c r="J30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25027.573361010578</v>
      </c>
      <c r="K303" s="15">
        <f>IF(PaymentSchedule[[#This Row],[PMT NO]]&lt;&gt;"",SUM(INDEX(PaymentSchedule[INTEREST],1,1):PaymentSchedule[[#This Row],[INTEREST]]),"")</f>
        <v>40402.87581578832</v>
      </c>
    </row>
    <row r="304" spans="2:11" x14ac:dyDescent="0.2">
      <c r="B304" s="11">
        <f>IF(LoanIsGood,IF(ROW()-ROW(PaymentSchedule[[#Headers],[PMT NO]])&gt;ScheduledNumberOfPayments,"",ROW()-ROW(PaymentSchedule[[#Headers],[PMT NO]])),"")</f>
        <v>293</v>
      </c>
      <c r="C304" s="13">
        <f>IF(PaymentSchedule[[#This Row],[PMT NO]]&lt;&gt;"",EOMONTH(LoanStartDate,ROW(PaymentSchedule[[#This Row],[PMT NO]])-ROW(PaymentSchedule[[#Headers],[PMT NO]])-2)+DAY(LoanStartDate),"")</f>
        <v>53114</v>
      </c>
      <c r="D304" s="15">
        <f>IF(PaymentSchedule[[#This Row],[PMT NO]]&lt;&gt;"",IF(ROW()-ROW(PaymentSchedule[[#Headers],[BEGINNING BALANCE]])=1,LoanAmount,INDEX(PaymentSchedule[ENDING BALANCE],ROW()-ROW(PaymentSchedule[[#Headers],[BEGINNING BALANCE]])-1)),"")</f>
        <v>25027.573361010578</v>
      </c>
      <c r="E304" s="15">
        <f>IF(PaymentSchedule[[#This Row],[PMT NO]]&lt;&gt;"",ScheduledPayment,"")</f>
        <v>395.12089881773204</v>
      </c>
      <c r="F30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04" s="15">
        <f>IF(PaymentSchedule[[#This Row],[PMT NO]]&lt;&gt;"",PaymentSchedule[[#This Row],[TOTAL PAYMENT]]-PaymentSchedule[[#This Row],[INTEREST]],"")</f>
        <v>342.98012098229333</v>
      </c>
      <c r="I304" s="15">
        <f>IF(PaymentSchedule[[#This Row],[PMT NO]]&lt;&gt;"",PaymentSchedule[[#This Row],[BEGINNING BALANCE]]*(InterestRate/PaymentsPerYear),"")</f>
        <v>52.140777835438705</v>
      </c>
      <c r="J30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24684.593240028284</v>
      </c>
      <c r="K304" s="15">
        <f>IF(PaymentSchedule[[#This Row],[PMT NO]]&lt;&gt;"",SUM(INDEX(PaymentSchedule[INTEREST],1,1):PaymentSchedule[[#This Row],[INTEREST]]),"")</f>
        <v>40455.016593623761</v>
      </c>
    </row>
    <row r="305" spans="2:11" x14ac:dyDescent="0.2">
      <c r="B305" s="11">
        <f>IF(LoanIsGood,IF(ROW()-ROW(PaymentSchedule[[#Headers],[PMT NO]])&gt;ScheduledNumberOfPayments,"",ROW()-ROW(PaymentSchedule[[#Headers],[PMT NO]])),"")</f>
        <v>294</v>
      </c>
      <c r="C305" s="13">
        <f>IF(PaymentSchedule[[#This Row],[PMT NO]]&lt;&gt;"",EOMONTH(LoanStartDate,ROW(PaymentSchedule[[#This Row],[PMT NO]])-ROW(PaymentSchedule[[#Headers],[PMT NO]])-2)+DAY(LoanStartDate),"")</f>
        <v>53144</v>
      </c>
      <c r="D305" s="15">
        <f>IF(PaymentSchedule[[#This Row],[PMT NO]]&lt;&gt;"",IF(ROW()-ROW(PaymentSchedule[[#Headers],[BEGINNING BALANCE]])=1,LoanAmount,INDEX(PaymentSchedule[ENDING BALANCE],ROW()-ROW(PaymentSchedule[[#Headers],[BEGINNING BALANCE]])-1)),"")</f>
        <v>24684.593240028284</v>
      </c>
      <c r="E305" s="15">
        <f>IF(PaymentSchedule[[#This Row],[PMT NO]]&lt;&gt;"",ScheduledPayment,"")</f>
        <v>395.12089881773204</v>
      </c>
      <c r="F30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05" s="15">
        <f>IF(PaymentSchedule[[#This Row],[PMT NO]]&lt;&gt;"",PaymentSchedule[[#This Row],[TOTAL PAYMENT]]-PaymentSchedule[[#This Row],[INTEREST]],"")</f>
        <v>343.69466290100644</v>
      </c>
      <c r="I305" s="15">
        <f>IF(PaymentSchedule[[#This Row],[PMT NO]]&lt;&gt;"",PaymentSchedule[[#This Row],[BEGINNING BALANCE]]*(InterestRate/PaymentsPerYear),"")</f>
        <v>51.426235916725588</v>
      </c>
      <c r="J30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24340.898577127278</v>
      </c>
      <c r="K305" s="15">
        <f>IF(PaymentSchedule[[#This Row],[PMT NO]]&lt;&gt;"",SUM(INDEX(PaymentSchedule[INTEREST],1,1):PaymentSchedule[[#This Row],[INTEREST]]),"")</f>
        <v>40506.442829540487</v>
      </c>
    </row>
    <row r="306" spans="2:11" x14ac:dyDescent="0.2">
      <c r="B306" s="11">
        <f>IF(LoanIsGood,IF(ROW()-ROW(PaymentSchedule[[#Headers],[PMT NO]])&gt;ScheduledNumberOfPayments,"",ROW()-ROW(PaymentSchedule[[#Headers],[PMT NO]])),"")</f>
        <v>295</v>
      </c>
      <c r="C306" s="13">
        <f>IF(PaymentSchedule[[#This Row],[PMT NO]]&lt;&gt;"",EOMONTH(LoanStartDate,ROW(PaymentSchedule[[#This Row],[PMT NO]])-ROW(PaymentSchedule[[#Headers],[PMT NO]])-2)+DAY(LoanStartDate),"")</f>
        <v>53175</v>
      </c>
      <c r="D306" s="15">
        <f>IF(PaymentSchedule[[#This Row],[PMT NO]]&lt;&gt;"",IF(ROW()-ROW(PaymentSchedule[[#Headers],[BEGINNING BALANCE]])=1,LoanAmount,INDEX(PaymentSchedule[ENDING BALANCE],ROW()-ROW(PaymentSchedule[[#Headers],[BEGINNING BALANCE]])-1)),"")</f>
        <v>24340.898577127278</v>
      </c>
      <c r="E306" s="15">
        <f>IF(PaymentSchedule[[#This Row],[PMT NO]]&lt;&gt;"",ScheduledPayment,"")</f>
        <v>395.12089881773204</v>
      </c>
      <c r="F30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06" s="15">
        <f>IF(PaymentSchedule[[#This Row],[PMT NO]]&lt;&gt;"",PaymentSchedule[[#This Row],[TOTAL PAYMENT]]-PaymentSchedule[[#This Row],[INTEREST]],"")</f>
        <v>344.41069344871687</v>
      </c>
      <c r="I306" s="15">
        <f>IF(PaymentSchedule[[#This Row],[PMT NO]]&lt;&gt;"",PaymentSchedule[[#This Row],[BEGINNING BALANCE]]*(InterestRate/PaymentsPerYear),"")</f>
        <v>50.710205369015164</v>
      </c>
      <c r="J30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23996.487883678561</v>
      </c>
      <c r="K306" s="15">
        <f>IF(PaymentSchedule[[#This Row],[PMT NO]]&lt;&gt;"",SUM(INDEX(PaymentSchedule[INTEREST],1,1):PaymentSchedule[[#This Row],[INTEREST]]),"")</f>
        <v>40557.153034909505</v>
      </c>
    </row>
    <row r="307" spans="2:11" x14ac:dyDescent="0.2">
      <c r="B307" s="11">
        <f>IF(LoanIsGood,IF(ROW()-ROW(PaymentSchedule[[#Headers],[PMT NO]])&gt;ScheduledNumberOfPayments,"",ROW()-ROW(PaymentSchedule[[#Headers],[PMT NO]])),"")</f>
        <v>296</v>
      </c>
      <c r="C307" s="13">
        <f>IF(PaymentSchedule[[#This Row],[PMT NO]]&lt;&gt;"",EOMONTH(LoanStartDate,ROW(PaymentSchedule[[#This Row],[PMT NO]])-ROW(PaymentSchedule[[#Headers],[PMT NO]])-2)+DAY(LoanStartDate),"")</f>
        <v>53206</v>
      </c>
      <c r="D307" s="15">
        <f>IF(PaymentSchedule[[#This Row],[PMT NO]]&lt;&gt;"",IF(ROW()-ROW(PaymentSchedule[[#Headers],[BEGINNING BALANCE]])=1,LoanAmount,INDEX(PaymentSchedule[ENDING BALANCE],ROW()-ROW(PaymentSchedule[[#Headers],[BEGINNING BALANCE]])-1)),"")</f>
        <v>23996.487883678561</v>
      </c>
      <c r="E307" s="15">
        <f>IF(PaymentSchedule[[#This Row],[PMT NO]]&lt;&gt;"",ScheduledPayment,"")</f>
        <v>395.12089881773204</v>
      </c>
      <c r="F30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07" s="15">
        <f>IF(PaymentSchedule[[#This Row],[PMT NO]]&lt;&gt;"",PaymentSchedule[[#This Row],[TOTAL PAYMENT]]-PaymentSchedule[[#This Row],[INTEREST]],"")</f>
        <v>345.12821572673505</v>
      </c>
      <c r="I307" s="15">
        <f>IF(PaymentSchedule[[#This Row],[PMT NO]]&lt;&gt;"",PaymentSchedule[[#This Row],[BEGINNING BALANCE]]*(InterestRate/PaymentsPerYear),"")</f>
        <v>49.992683090997005</v>
      </c>
      <c r="J30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23651.359667951827</v>
      </c>
      <c r="K307" s="15">
        <f>IF(PaymentSchedule[[#This Row],[PMT NO]]&lt;&gt;"",SUM(INDEX(PaymentSchedule[INTEREST],1,1):PaymentSchedule[[#This Row],[INTEREST]]),"")</f>
        <v>40607.145718000502</v>
      </c>
    </row>
    <row r="308" spans="2:11" x14ac:dyDescent="0.2">
      <c r="B308" s="11">
        <f>IF(LoanIsGood,IF(ROW()-ROW(PaymentSchedule[[#Headers],[PMT NO]])&gt;ScheduledNumberOfPayments,"",ROW()-ROW(PaymentSchedule[[#Headers],[PMT NO]])),"")</f>
        <v>297</v>
      </c>
      <c r="C308" s="13">
        <f>IF(PaymentSchedule[[#This Row],[PMT NO]]&lt;&gt;"",EOMONTH(LoanStartDate,ROW(PaymentSchedule[[#This Row],[PMT NO]])-ROW(PaymentSchedule[[#Headers],[PMT NO]])-2)+DAY(LoanStartDate),"")</f>
        <v>53236</v>
      </c>
      <c r="D308" s="15">
        <f>IF(PaymentSchedule[[#This Row],[PMT NO]]&lt;&gt;"",IF(ROW()-ROW(PaymentSchedule[[#Headers],[BEGINNING BALANCE]])=1,LoanAmount,INDEX(PaymentSchedule[ENDING BALANCE],ROW()-ROW(PaymentSchedule[[#Headers],[BEGINNING BALANCE]])-1)),"")</f>
        <v>23651.359667951827</v>
      </c>
      <c r="E308" s="15">
        <f>IF(PaymentSchedule[[#This Row],[PMT NO]]&lt;&gt;"",ScheduledPayment,"")</f>
        <v>395.12089881773204</v>
      </c>
      <c r="F30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08" s="15">
        <f>IF(PaymentSchedule[[#This Row],[PMT NO]]&lt;&gt;"",PaymentSchedule[[#This Row],[TOTAL PAYMENT]]-PaymentSchedule[[#This Row],[INTEREST]],"")</f>
        <v>345.8472328428324</v>
      </c>
      <c r="I308" s="15">
        <f>IF(PaymentSchedule[[#This Row],[PMT NO]]&lt;&gt;"",PaymentSchedule[[#This Row],[BEGINNING BALANCE]]*(InterestRate/PaymentsPerYear),"")</f>
        <v>49.273665974899636</v>
      </c>
      <c r="J30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23305.512435108994</v>
      </c>
      <c r="K308" s="15">
        <f>IF(PaymentSchedule[[#This Row],[PMT NO]]&lt;&gt;"",SUM(INDEX(PaymentSchedule[INTEREST],1,1):PaymentSchedule[[#This Row],[INTEREST]]),"")</f>
        <v>40656.419383975401</v>
      </c>
    </row>
    <row r="309" spans="2:11" x14ac:dyDescent="0.2">
      <c r="B309" s="11">
        <f>IF(LoanIsGood,IF(ROW()-ROW(PaymentSchedule[[#Headers],[PMT NO]])&gt;ScheduledNumberOfPayments,"",ROW()-ROW(PaymentSchedule[[#Headers],[PMT NO]])),"")</f>
        <v>298</v>
      </c>
      <c r="C309" s="13">
        <f>IF(PaymentSchedule[[#This Row],[PMT NO]]&lt;&gt;"",EOMONTH(LoanStartDate,ROW(PaymentSchedule[[#This Row],[PMT NO]])-ROW(PaymentSchedule[[#Headers],[PMT NO]])-2)+DAY(LoanStartDate),"")</f>
        <v>53267</v>
      </c>
      <c r="D309" s="15">
        <f>IF(PaymentSchedule[[#This Row],[PMT NO]]&lt;&gt;"",IF(ROW()-ROW(PaymentSchedule[[#Headers],[BEGINNING BALANCE]])=1,LoanAmount,INDEX(PaymentSchedule[ENDING BALANCE],ROW()-ROW(PaymentSchedule[[#Headers],[BEGINNING BALANCE]])-1)),"")</f>
        <v>23305.512435108994</v>
      </c>
      <c r="E309" s="15">
        <f>IF(PaymentSchedule[[#This Row],[PMT NO]]&lt;&gt;"",ScheduledPayment,"")</f>
        <v>395.12089881773204</v>
      </c>
      <c r="F30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09" s="15">
        <f>IF(PaymentSchedule[[#This Row],[PMT NO]]&lt;&gt;"",PaymentSchedule[[#This Row],[TOTAL PAYMENT]]-PaymentSchedule[[#This Row],[INTEREST]],"")</f>
        <v>346.56774791125497</v>
      </c>
      <c r="I309" s="15">
        <f>IF(PaymentSchedule[[#This Row],[PMT NO]]&lt;&gt;"",PaymentSchedule[[#This Row],[BEGINNING BALANCE]]*(InterestRate/PaymentsPerYear),"")</f>
        <v>48.553150906477072</v>
      </c>
      <c r="J30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22958.944687197738</v>
      </c>
      <c r="K309" s="15">
        <f>IF(PaymentSchedule[[#This Row],[PMT NO]]&lt;&gt;"",SUM(INDEX(PaymentSchedule[INTEREST],1,1):PaymentSchedule[[#This Row],[INTEREST]]),"")</f>
        <v>40704.972534881876</v>
      </c>
    </row>
    <row r="310" spans="2:11" x14ac:dyDescent="0.2">
      <c r="B310" s="11">
        <f>IF(LoanIsGood,IF(ROW()-ROW(PaymentSchedule[[#Headers],[PMT NO]])&gt;ScheduledNumberOfPayments,"",ROW()-ROW(PaymentSchedule[[#Headers],[PMT NO]])),"")</f>
        <v>299</v>
      </c>
      <c r="C310" s="13">
        <f>IF(PaymentSchedule[[#This Row],[PMT NO]]&lt;&gt;"",EOMONTH(LoanStartDate,ROW(PaymentSchedule[[#This Row],[PMT NO]])-ROW(PaymentSchedule[[#Headers],[PMT NO]])-2)+DAY(LoanStartDate),"")</f>
        <v>53297</v>
      </c>
      <c r="D310" s="15">
        <f>IF(PaymentSchedule[[#This Row],[PMT NO]]&lt;&gt;"",IF(ROW()-ROW(PaymentSchedule[[#Headers],[BEGINNING BALANCE]])=1,LoanAmount,INDEX(PaymentSchedule[ENDING BALANCE],ROW()-ROW(PaymentSchedule[[#Headers],[BEGINNING BALANCE]])-1)),"")</f>
        <v>22958.944687197738</v>
      </c>
      <c r="E310" s="15">
        <f>IF(PaymentSchedule[[#This Row],[PMT NO]]&lt;&gt;"",ScheduledPayment,"")</f>
        <v>395.12089881773204</v>
      </c>
      <c r="F31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10" s="15">
        <f>IF(PaymentSchedule[[#This Row],[PMT NO]]&lt;&gt;"",PaymentSchedule[[#This Row],[TOTAL PAYMENT]]-PaymentSchedule[[#This Row],[INTEREST]],"")</f>
        <v>347.28976405273676</v>
      </c>
      <c r="I310" s="15">
        <f>IF(PaymentSchedule[[#This Row],[PMT NO]]&lt;&gt;"",PaymentSchedule[[#This Row],[BEGINNING BALANCE]]*(InterestRate/PaymentsPerYear),"")</f>
        <v>47.831134764995284</v>
      </c>
      <c r="J31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22611.654923145001</v>
      </c>
      <c r="K310" s="15">
        <f>IF(PaymentSchedule[[#This Row],[PMT NO]]&lt;&gt;"",SUM(INDEX(PaymentSchedule[INTEREST],1,1):PaymentSchedule[[#This Row],[INTEREST]]),"")</f>
        <v>40752.80366964687</v>
      </c>
    </row>
    <row r="311" spans="2:11" x14ac:dyDescent="0.2">
      <c r="B311" s="11">
        <f>IF(LoanIsGood,IF(ROW()-ROW(PaymentSchedule[[#Headers],[PMT NO]])&gt;ScheduledNumberOfPayments,"",ROW()-ROW(PaymentSchedule[[#Headers],[PMT NO]])),"")</f>
        <v>300</v>
      </c>
      <c r="C311" s="13">
        <f>IF(PaymentSchedule[[#This Row],[PMT NO]]&lt;&gt;"",EOMONTH(LoanStartDate,ROW(PaymentSchedule[[#This Row],[PMT NO]])-ROW(PaymentSchedule[[#Headers],[PMT NO]])-2)+DAY(LoanStartDate),"")</f>
        <v>53328</v>
      </c>
      <c r="D311" s="15">
        <f>IF(PaymentSchedule[[#This Row],[PMT NO]]&lt;&gt;"",IF(ROW()-ROW(PaymentSchedule[[#Headers],[BEGINNING BALANCE]])=1,LoanAmount,INDEX(PaymentSchedule[ENDING BALANCE],ROW()-ROW(PaymentSchedule[[#Headers],[BEGINNING BALANCE]])-1)),"")</f>
        <v>22611.654923145001</v>
      </c>
      <c r="E311" s="15">
        <f>IF(PaymentSchedule[[#This Row],[PMT NO]]&lt;&gt;"",ScheduledPayment,"")</f>
        <v>395.12089881773204</v>
      </c>
      <c r="F31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11" s="15">
        <f>IF(PaymentSchedule[[#This Row],[PMT NO]]&lt;&gt;"",PaymentSchedule[[#This Row],[TOTAL PAYMENT]]-PaymentSchedule[[#This Row],[INTEREST]],"")</f>
        <v>348.01328439451328</v>
      </c>
      <c r="I311" s="15">
        <f>IF(PaymentSchedule[[#This Row],[PMT NO]]&lt;&gt;"",PaymentSchedule[[#This Row],[BEGINNING BALANCE]]*(InterestRate/PaymentsPerYear),"")</f>
        <v>47.107614423218749</v>
      </c>
      <c r="J31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22263.641638750487</v>
      </c>
      <c r="K311" s="15">
        <f>IF(PaymentSchedule[[#This Row],[PMT NO]]&lt;&gt;"",SUM(INDEX(PaymentSchedule[INTEREST],1,1):PaymentSchedule[[#This Row],[INTEREST]]),"")</f>
        <v>40799.911284070091</v>
      </c>
    </row>
    <row r="312" spans="2:11" x14ac:dyDescent="0.2">
      <c r="B312" s="11">
        <f>IF(LoanIsGood,IF(ROW()-ROW(PaymentSchedule[[#Headers],[PMT NO]])&gt;ScheduledNumberOfPayments,"",ROW()-ROW(PaymentSchedule[[#Headers],[PMT NO]])),"")</f>
        <v>301</v>
      </c>
      <c r="C312" s="13">
        <f>IF(PaymentSchedule[[#This Row],[PMT NO]]&lt;&gt;"",EOMONTH(LoanStartDate,ROW(PaymentSchedule[[#This Row],[PMT NO]])-ROW(PaymentSchedule[[#Headers],[PMT NO]])-2)+DAY(LoanStartDate),"")</f>
        <v>53359</v>
      </c>
      <c r="D312" s="15">
        <f>IF(PaymentSchedule[[#This Row],[PMT NO]]&lt;&gt;"",IF(ROW()-ROW(PaymentSchedule[[#Headers],[BEGINNING BALANCE]])=1,LoanAmount,INDEX(PaymentSchedule[ENDING BALANCE],ROW()-ROW(PaymentSchedule[[#Headers],[BEGINNING BALANCE]])-1)),"")</f>
        <v>22263.641638750487</v>
      </c>
      <c r="E312" s="15">
        <f>IF(PaymentSchedule[[#This Row],[PMT NO]]&lt;&gt;"",ScheduledPayment,"")</f>
        <v>395.12089881773204</v>
      </c>
      <c r="F31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12" s="15">
        <f>IF(PaymentSchedule[[#This Row],[PMT NO]]&lt;&gt;"",PaymentSchedule[[#This Row],[TOTAL PAYMENT]]-PaymentSchedule[[#This Row],[INTEREST]],"")</f>
        <v>348.73831207033521</v>
      </c>
      <c r="I312" s="15">
        <f>IF(PaymentSchedule[[#This Row],[PMT NO]]&lt;&gt;"",PaymentSchedule[[#This Row],[BEGINNING BALANCE]]*(InterestRate/PaymentsPerYear),"")</f>
        <v>46.38258674739685</v>
      </c>
      <c r="J31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21914.903326680153</v>
      </c>
      <c r="K312" s="15">
        <f>IF(PaymentSchedule[[#This Row],[PMT NO]]&lt;&gt;"",SUM(INDEX(PaymentSchedule[INTEREST],1,1):PaymentSchedule[[#This Row],[INTEREST]]),"")</f>
        <v>40846.293870817484</v>
      </c>
    </row>
    <row r="313" spans="2:11" x14ac:dyDescent="0.2">
      <c r="B313" s="11">
        <f>IF(LoanIsGood,IF(ROW()-ROW(PaymentSchedule[[#Headers],[PMT NO]])&gt;ScheduledNumberOfPayments,"",ROW()-ROW(PaymentSchedule[[#Headers],[PMT NO]])),"")</f>
        <v>302</v>
      </c>
      <c r="C313" s="13">
        <f>IF(PaymentSchedule[[#This Row],[PMT NO]]&lt;&gt;"",EOMONTH(LoanStartDate,ROW(PaymentSchedule[[#This Row],[PMT NO]])-ROW(PaymentSchedule[[#Headers],[PMT NO]])-2)+DAY(LoanStartDate),"")</f>
        <v>53387</v>
      </c>
      <c r="D313" s="15">
        <f>IF(PaymentSchedule[[#This Row],[PMT NO]]&lt;&gt;"",IF(ROW()-ROW(PaymentSchedule[[#Headers],[BEGINNING BALANCE]])=1,LoanAmount,INDEX(PaymentSchedule[ENDING BALANCE],ROW()-ROW(PaymentSchedule[[#Headers],[BEGINNING BALANCE]])-1)),"")</f>
        <v>21914.903326680153</v>
      </c>
      <c r="E313" s="15">
        <f>IF(PaymentSchedule[[#This Row],[PMT NO]]&lt;&gt;"",ScheduledPayment,"")</f>
        <v>395.12089881773204</v>
      </c>
      <c r="F31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13" s="15">
        <f>IF(PaymentSchedule[[#This Row],[PMT NO]]&lt;&gt;"",PaymentSchedule[[#This Row],[TOTAL PAYMENT]]-PaymentSchedule[[#This Row],[INTEREST]],"")</f>
        <v>349.46485022048171</v>
      </c>
      <c r="I313" s="15">
        <f>IF(PaymentSchedule[[#This Row],[PMT NO]]&lt;&gt;"",PaymentSchedule[[#This Row],[BEGINNING BALANCE]]*(InterestRate/PaymentsPerYear),"")</f>
        <v>45.656048597250319</v>
      </c>
      <c r="J31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21565.438476459673</v>
      </c>
      <c r="K313" s="15">
        <f>IF(PaymentSchedule[[#This Row],[PMT NO]]&lt;&gt;"",SUM(INDEX(PaymentSchedule[INTEREST],1,1):PaymentSchedule[[#This Row],[INTEREST]]),"")</f>
        <v>40891.949919414736</v>
      </c>
    </row>
    <row r="314" spans="2:11" x14ac:dyDescent="0.2">
      <c r="B314" s="11">
        <f>IF(LoanIsGood,IF(ROW()-ROW(PaymentSchedule[[#Headers],[PMT NO]])&gt;ScheduledNumberOfPayments,"",ROW()-ROW(PaymentSchedule[[#Headers],[PMT NO]])),"")</f>
        <v>303</v>
      </c>
      <c r="C314" s="13">
        <f>IF(PaymentSchedule[[#This Row],[PMT NO]]&lt;&gt;"",EOMONTH(LoanStartDate,ROW(PaymentSchedule[[#This Row],[PMT NO]])-ROW(PaymentSchedule[[#Headers],[PMT NO]])-2)+DAY(LoanStartDate),"")</f>
        <v>53418</v>
      </c>
      <c r="D314" s="15">
        <f>IF(PaymentSchedule[[#This Row],[PMT NO]]&lt;&gt;"",IF(ROW()-ROW(PaymentSchedule[[#Headers],[BEGINNING BALANCE]])=1,LoanAmount,INDEX(PaymentSchedule[ENDING BALANCE],ROW()-ROW(PaymentSchedule[[#Headers],[BEGINNING BALANCE]])-1)),"")</f>
        <v>21565.438476459673</v>
      </c>
      <c r="E314" s="15">
        <f>IF(PaymentSchedule[[#This Row],[PMT NO]]&lt;&gt;"",ScheduledPayment,"")</f>
        <v>395.12089881773204</v>
      </c>
      <c r="F31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14" s="15">
        <f>IF(PaymentSchedule[[#This Row],[PMT NO]]&lt;&gt;"",PaymentSchedule[[#This Row],[TOTAL PAYMENT]]-PaymentSchedule[[#This Row],[INTEREST]],"")</f>
        <v>350.19290199177442</v>
      </c>
      <c r="I314" s="15">
        <f>IF(PaymentSchedule[[#This Row],[PMT NO]]&lt;&gt;"",PaymentSchedule[[#This Row],[BEGINNING BALANCE]]*(InterestRate/PaymentsPerYear),"")</f>
        <v>44.927996825957649</v>
      </c>
      <c r="J31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21215.245574467899</v>
      </c>
      <c r="K314" s="15">
        <f>IF(PaymentSchedule[[#This Row],[PMT NO]]&lt;&gt;"",SUM(INDEX(PaymentSchedule[INTEREST],1,1):PaymentSchedule[[#This Row],[INTEREST]]),"")</f>
        <v>40936.877916240694</v>
      </c>
    </row>
    <row r="315" spans="2:11" x14ac:dyDescent="0.2">
      <c r="B315" s="11">
        <f>IF(LoanIsGood,IF(ROW()-ROW(PaymentSchedule[[#Headers],[PMT NO]])&gt;ScheduledNumberOfPayments,"",ROW()-ROW(PaymentSchedule[[#Headers],[PMT NO]])),"")</f>
        <v>304</v>
      </c>
      <c r="C315" s="13">
        <f>IF(PaymentSchedule[[#This Row],[PMT NO]]&lt;&gt;"",EOMONTH(LoanStartDate,ROW(PaymentSchedule[[#This Row],[PMT NO]])-ROW(PaymentSchedule[[#Headers],[PMT NO]])-2)+DAY(LoanStartDate),"")</f>
        <v>53448</v>
      </c>
      <c r="D315" s="15">
        <f>IF(PaymentSchedule[[#This Row],[PMT NO]]&lt;&gt;"",IF(ROW()-ROW(PaymentSchedule[[#Headers],[BEGINNING BALANCE]])=1,LoanAmount,INDEX(PaymentSchedule[ENDING BALANCE],ROW()-ROW(PaymentSchedule[[#Headers],[BEGINNING BALANCE]])-1)),"")</f>
        <v>21215.245574467899</v>
      </c>
      <c r="E315" s="15">
        <f>IF(PaymentSchedule[[#This Row],[PMT NO]]&lt;&gt;"",ScheduledPayment,"")</f>
        <v>395.12089881773204</v>
      </c>
      <c r="F31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15" s="15">
        <f>IF(PaymentSchedule[[#This Row],[PMT NO]]&lt;&gt;"",PaymentSchedule[[#This Row],[TOTAL PAYMENT]]-PaymentSchedule[[#This Row],[INTEREST]],"")</f>
        <v>350.92247053759058</v>
      </c>
      <c r="I315" s="15">
        <f>IF(PaymentSchedule[[#This Row],[PMT NO]]&lt;&gt;"",PaymentSchedule[[#This Row],[BEGINNING BALANCE]]*(InterestRate/PaymentsPerYear),"")</f>
        <v>44.198428280141457</v>
      </c>
      <c r="J31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20864.32310393031</v>
      </c>
      <c r="K315" s="15">
        <f>IF(PaymentSchedule[[#This Row],[PMT NO]]&lt;&gt;"",SUM(INDEX(PaymentSchedule[INTEREST],1,1):PaymentSchedule[[#This Row],[INTEREST]]),"")</f>
        <v>40981.076344520836</v>
      </c>
    </row>
    <row r="316" spans="2:11" x14ac:dyDescent="0.2">
      <c r="B316" s="11">
        <f>IF(LoanIsGood,IF(ROW()-ROW(PaymentSchedule[[#Headers],[PMT NO]])&gt;ScheduledNumberOfPayments,"",ROW()-ROW(PaymentSchedule[[#Headers],[PMT NO]])),"")</f>
        <v>305</v>
      </c>
      <c r="C316" s="13">
        <f>IF(PaymentSchedule[[#This Row],[PMT NO]]&lt;&gt;"",EOMONTH(LoanStartDate,ROW(PaymentSchedule[[#This Row],[PMT NO]])-ROW(PaymentSchedule[[#Headers],[PMT NO]])-2)+DAY(LoanStartDate),"")</f>
        <v>53479</v>
      </c>
      <c r="D316" s="15">
        <f>IF(PaymentSchedule[[#This Row],[PMT NO]]&lt;&gt;"",IF(ROW()-ROW(PaymentSchedule[[#Headers],[BEGINNING BALANCE]])=1,LoanAmount,INDEX(PaymentSchedule[ENDING BALANCE],ROW()-ROW(PaymentSchedule[[#Headers],[BEGINNING BALANCE]])-1)),"")</f>
        <v>20864.32310393031</v>
      </c>
      <c r="E316" s="15">
        <f>IF(PaymentSchedule[[#This Row],[PMT NO]]&lt;&gt;"",ScheduledPayment,"")</f>
        <v>395.12089881773204</v>
      </c>
      <c r="F31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16" s="15">
        <f>IF(PaymentSchedule[[#This Row],[PMT NO]]&lt;&gt;"",PaymentSchedule[[#This Row],[TOTAL PAYMENT]]-PaymentSchedule[[#This Row],[INTEREST]],"")</f>
        <v>351.65355901787723</v>
      </c>
      <c r="I316" s="15">
        <f>IF(PaymentSchedule[[#This Row],[PMT NO]]&lt;&gt;"",PaymentSchedule[[#This Row],[BEGINNING BALANCE]]*(InterestRate/PaymentsPerYear),"")</f>
        <v>43.467339799854813</v>
      </c>
      <c r="J31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20512.669544912435</v>
      </c>
      <c r="K316" s="15">
        <f>IF(PaymentSchedule[[#This Row],[PMT NO]]&lt;&gt;"",SUM(INDEX(PaymentSchedule[INTEREST],1,1):PaymentSchedule[[#This Row],[INTEREST]]),"")</f>
        <v>41024.543684320692</v>
      </c>
    </row>
    <row r="317" spans="2:11" x14ac:dyDescent="0.2">
      <c r="B317" s="11">
        <f>IF(LoanIsGood,IF(ROW()-ROW(PaymentSchedule[[#Headers],[PMT NO]])&gt;ScheduledNumberOfPayments,"",ROW()-ROW(PaymentSchedule[[#Headers],[PMT NO]])),"")</f>
        <v>306</v>
      </c>
      <c r="C317" s="13">
        <f>IF(PaymentSchedule[[#This Row],[PMT NO]]&lt;&gt;"",EOMONTH(LoanStartDate,ROW(PaymentSchedule[[#This Row],[PMT NO]])-ROW(PaymentSchedule[[#Headers],[PMT NO]])-2)+DAY(LoanStartDate),"")</f>
        <v>53509</v>
      </c>
      <c r="D317" s="15">
        <f>IF(PaymentSchedule[[#This Row],[PMT NO]]&lt;&gt;"",IF(ROW()-ROW(PaymentSchedule[[#Headers],[BEGINNING BALANCE]])=1,LoanAmount,INDEX(PaymentSchedule[ENDING BALANCE],ROW()-ROW(PaymentSchedule[[#Headers],[BEGINNING BALANCE]])-1)),"")</f>
        <v>20512.669544912435</v>
      </c>
      <c r="E317" s="15">
        <f>IF(PaymentSchedule[[#This Row],[PMT NO]]&lt;&gt;"",ScheduledPayment,"")</f>
        <v>395.12089881773204</v>
      </c>
      <c r="F31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17" s="15">
        <f>IF(PaymentSchedule[[#This Row],[PMT NO]]&lt;&gt;"",PaymentSchedule[[#This Row],[TOTAL PAYMENT]]-PaymentSchedule[[#This Row],[INTEREST]],"")</f>
        <v>352.38617059916447</v>
      </c>
      <c r="I317" s="15">
        <f>IF(PaymentSchedule[[#This Row],[PMT NO]]&lt;&gt;"",PaymentSchedule[[#This Row],[BEGINNING BALANCE]]*(InterestRate/PaymentsPerYear),"")</f>
        <v>42.734728218567568</v>
      </c>
      <c r="J31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20160.283374313269</v>
      </c>
      <c r="K317" s="15">
        <f>IF(PaymentSchedule[[#This Row],[PMT NO]]&lt;&gt;"",SUM(INDEX(PaymentSchedule[INTEREST],1,1):PaymentSchedule[[#This Row],[INTEREST]]),"")</f>
        <v>41067.278412539257</v>
      </c>
    </row>
    <row r="318" spans="2:11" x14ac:dyDescent="0.2">
      <c r="B318" s="11">
        <f>IF(LoanIsGood,IF(ROW()-ROW(PaymentSchedule[[#Headers],[PMT NO]])&gt;ScheduledNumberOfPayments,"",ROW()-ROW(PaymentSchedule[[#Headers],[PMT NO]])),"")</f>
        <v>307</v>
      </c>
      <c r="C318" s="13">
        <f>IF(PaymentSchedule[[#This Row],[PMT NO]]&lt;&gt;"",EOMONTH(LoanStartDate,ROW(PaymentSchedule[[#This Row],[PMT NO]])-ROW(PaymentSchedule[[#Headers],[PMT NO]])-2)+DAY(LoanStartDate),"")</f>
        <v>53540</v>
      </c>
      <c r="D318" s="15">
        <f>IF(PaymentSchedule[[#This Row],[PMT NO]]&lt;&gt;"",IF(ROW()-ROW(PaymentSchedule[[#Headers],[BEGINNING BALANCE]])=1,LoanAmount,INDEX(PaymentSchedule[ENDING BALANCE],ROW()-ROW(PaymentSchedule[[#Headers],[BEGINNING BALANCE]])-1)),"")</f>
        <v>20160.283374313269</v>
      </c>
      <c r="E318" s="15">
        <f>IF(PaymentSchedule[[#This Row],[PMT NO]]&lt;&gt;"",ScheduledPayment,"")</f>
        <v>395.12089881773204</v>
      </c>
      <c r="F31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18" s="15">
        <f>IF(PaymentSchedule[[#This Row],[PMT NO]]&lt;&gt;"",PaymentSchedule[[#This Row],[TOTAL PAYMENT]]-PaymentSchedule[[#This Row],[INTEREST]],"")</f>
        <v>353.1203084545794</v>
      </c>
      <c r="I318" s="15">
        <f>IF(PaymentSchedule[[#This Row],[PMT NO]]&lt;&gt;"",PaymentSchedule[[#This Row],[BEGINNING BALANCE]]*(InterestRate/PaymentsPerYear),"")</f>
        <v>42.000590363152639</v>
      </c>
      <c r="J31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19807.163065858691</v>
      </c>
      <c r="K318" s="15">
        <f>IF(PaymentSchedule[[#This Row],[PMT NO]]&lt;&gt;"",SUM(INDEX(PaymentSchedule[INTEREST],1,1):PaymentSchedule[[#This Row],[INTEREST]]),"")</f>
        <v>41109.279002902411</v>
      </c>
    </row>
    <row r="319" spans="2:11" x14ac:dyDescent="0.2">
      <c r="B319" s="11">
        <f>IF(LoanIsGood,IF(ROW()-ROW(PaymentSchedule[[#Headers],[PMT NO]])&gt;ScheduledNumberOfPayments,"",ROW()-ROW(PaymentSchedule[[#Headers],[PMT NO]])),"")</f>
        <v>308</v>
      </c>
      <c r="C319" s="13">
        <f>IF(PaymentSchedule[[#This Row],[PMT NO]]&lt;&gt;"",EOMONTH(LoanStartDate,ROW(PaymentSchedule[[#This Row],[PMT NO]])-ROW(PaymentSchedule[[#Headers],[PMT NO]])-2)+DAY(LoanStartDate),"")</f>
        <v>53571</v>
      </c>
      <c r="D319" s="15">
        <f>IF(PaymentSchedule[[#This Row],[PMT NO]]&lt;&gt;"",IF(ROW()-ROW(PaymentSchedule[[#Headers],[BEGINNING BALANCE]])=1,LoanAmount,INDEX(PaymentSchedule[ENDING BALANCE],ROW()-ROW(PaymentSchedule[[#Headers],[BEGINNING BALANCE]])-1)),"")</f>
        <v>19807.163065858691</v>
      </c>
      <c r="E319" s="15">
        <f>IF(PaymentSchedule[[#This Row],[PMT NO]]&lt;&gt;"",ScheduledPayment,"")</f>
        <v>395.12089881773204</v>
      </c>
      <c r="F31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19" s="15">
        <f>IF(PaymentSchedule[[#This Row],[PMT NO]]&lt;&gt;"",PaymentSchedule[[#This Row],[TOTAL PAYMENT]]-PaymentSchedule[[#This Row],[INTEREST]],"")</f>
        <v>353.85597576385976</v>
      </c>
      <c r="I319" s="15">
        <f>IF(PaymentSchedule[[#This Row],[PMT NO]]&lt;&gt;"",PaymentSchedule[[#This Row],[BEGINNING BALANCE]]*(InterestRate/PaymentsPerYear),"")</f>
        <v>41.264923053872273</v>
      </c>
      <c r="J31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19453.30709009483</v>
      </c>
      <c r="K319" s="15">
        <f>IF(PaymentSchedule[[#This Row],[PMT NO]]&lt;&gt;"",SUM(INDEX(PaymentSchedule[INTEREST],1,1):PaymentSchedule[[#This Row],[INTEREST]]),"")</f>
        <v>41150.543925956285</v>
      </c>
    </row>
    <row r="320" spans="2:11" x14ac:dyDescent="0.2">
      <c r="B320" s="11">
        <f>IF(LoanIsGood,IF(ROW()-ROW(PaymentSchedule[[#Headers],[PMT NO]])&gt;ScheduledNumberOfPayments,"",ROW()-ROW(PaymentSchedule[[#Headers],[PMT NO]])),"")</f>
        <v>309</v>
      </c>
      <c r="C320" s="13">
        <f>IF(PaymentSchedule[[#This Row],[PMT NO]]&lt;&gt;"",EOMONTH(LoanStartDate,ROW(PaymentSchedule[[#This Row],[PMT NO]])-ROW(PaymentSchedule[[#Headers],[PMT NO]])-2)+DAY(LoanStartDate),"")</f>
        <v>53601</v>
      </c>
      <c r="D320" s="15">
        <f>IF(PaymentSchedule[[#This Row],[PMT NO]]&lt;&gt;"",IF(ROW()-ROW(PaymentSchedule[[#Headers],[BEGINNING BALANCE]])=1,LoanAmount,INDEX(PaymentSchedule[ENDING BALANCE],ROW()-ROW(PaymentSchedule[[#Headers],[BEGINNING BALANCE]])-1)),"")</f>
        <v>19453.30709009483</v>
      </c>
      <c r="E320" s="15">
        <f>IF(PaymentSchedule[[#This Row],[PMT NO]]&lt;&gt;"",ScheduledPayment,"")</f>
        <v>395.12089881773204</v>
      </c>
      <c r="F32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20" s="15">
        <f>IF(PaymentSchedule[[#This Row],[PMT NO]]&lt;&gt;"",PaymentSchedule[[#This Row],[TOTAL PAYMENT]]-PaymentSchedule[[#This Row],[INTEREST]],"")</f>
        <v>354.59317571336783</v>
      </c>
      <c r="I320" s="15">
        <f>IF(PaymentSchedule[[#This Row],[PMT NO]]&lt;&gt;"",PaymentSchedule[[#This Row],[BEGINNING BALANCE]]*(InterestRate/PaymentsPerYear),"")</f>
        <v>40.527723104364227</v>
      </c>
      <c r="J32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19098.71391438146</v>
      </c>
      <c r="K320" s="15">
        <f>IF(PaymentSchedule[[#This Row],[PMT NO]]&lt;&gt;"",SUM(INDEX(PaymentSchedule[INTEREST],1,1):PaymentSchedule[[#This Row],[INTEREST]]),"")</f>
        <v>41191.07164906065</v>
      </c>
    </row>
    <row r="321" spans="2:11" x14ac:dyDescent="0.2">
      <c r="B321" s="11">
        <f>IF(LoanIsGood,IF(ROW()-ROW(PaymentSchedule[[#Headers],[PMT NO]])&gt;ScheduledNumberOfPayments,"",ROW()-ROW(PaymentSchedule[[#Headers],[PMT NO]])),"")</f>
        <v>310</v>
      </c>
      <c r="C321" s="13">
        <f>IF(PaymentSchedule[[#This Row],[PMT NO]]&lt;&gt;"",EOMONTH(LoanStartDate,ROW(PaymentSchedule[[#This Row],[PMT NO]])-ROW(PaymentSchedule[[#Headers],[PMT NO]])-2)+DAY(LoanStartDate),"")</f>
        <v>53632</v>
      </c>
      <c r="D321" s="15">
        <f>IF(PaymentSchedule[[#This Row],[PMT NO]]&lt;&gt;"",IF(ROW()-ROW(PaymentSchedule[[#Headers],[BEGINNING BALANCE]])=1,LoanAmount,INDEX(PaymentSchedule[ENDING BALANCE],ROW()-ROW(PaymentSchedule[[#Headers],[BEGINNING BALANCE]])-1)),"")</f>
        <v>19098.71391438146</v>
      </c>
      <c r="E321" s="15">
        <f>IF(PaymentSchedule[[#This Row],[PMT NO]]&lt;&gt;"",ScheduledPayment,"")</f>
        <v>395.12089881773204</v>
      </c>
      <c r="F32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21" s="15">
        <f>IF(PaymentSchedule[[#This Row],[PMT NO]]&lt;&gt;"",PaymentSchedule[[#This Row],[TOTAL PAYMENT]]-PaymentSchedule[[#This Row],[INTEREST]],"")</f>
        <v>355.331911496104</v>
      </c>
      <c r="I321" s="15">
        <f>IF(PaymentSchedule[[#This Row],[PMT NO]]&lt;&gt;"",PaymentSchedule[[#This Row],[BEGINNING BALANCE]]*(InterestRate/PaymentsPerYear),"")</f>
        <v>39.788987321628042</v>
      </c>
      <c r="J32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18743.382002885355</v>
      </c>
      <c r="K321" s="15">
        <f>IF(PaymentSchedule[[#This Row],[PMT NO]]&lt;&gt;"",SUM(INDEX(PaymentSchedule[INTEREST],1,1):PaymentSchedule[[#This Row],[INTEREST]]),"")</f>
        <v>41230.860636382276</v>
      </c>
    </row>
    <row r="322" spans="2:11" x14ac:dyDescent="0.2">
      <c r="B322" s="11">
        <f>IF(LoanIsGood,IF(ROW()-ROW(PaymentSchedule[[#Headers],[PMT NO]])&gt;ScheduledNumberOfPayments,"",ROW()-ROW(PaymentSchedule[[#Headers],[PMT NO]])),"")</f>
        <v>311</v>
      </c>
      <c r="C322" s="13">
        <f>IF(PaymentSchedule[[#This Row],[PMT NO]]&lt;&gt;"",EOMONTH(LoanStartDate,ROW(PaymentSchedule[[#This Row],[PMT NO]])-ROW(PaymentSchedule[[#Headers],[PMT NO]])-2)+DAY(LoanStartDate),"")</f>
        <v>53662</v>
      </c>
      <c r="D322" s="15">
        <f>IF(PaymentSchedule[[#This Row],[PMT NO]]&lt;&gt;"",IF(ROW()-ROW(PaymentSchedule[[#Headers],[BEGINNING BALANCE]])=1,LoanAmount,INDEX(PaymentSchedule[ENDING BALANCE],ROW()-ROW(PaymentSchedule[[#Headers],[BEGINNING BALANCE]])-1)),"")</f>
        <v>18743.382002885355</v>
      </c>
      <c r="E322" s="15">
        <f>IF(PaymentSchedule[[#This Row],[PMT NO]]&lt;&gt;"",ScheduledPayment,"")</f>
        <v>395.12089881773204</v>
      </c>
      <c r="F32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22" s="15">
        <f>IF(PaymentSchedule[[#This Row],[PMT NO]]&lt;&gt;"",PaymentSchedule[[#This Row],[TOTAL PAYMENT]]-PaymentSchedule[[#This Row],[INTEREST]],"")</f>
        <v>356.07218631172088</v>
      </c>
      <c r="I322" s="15">
        <f>IF(PaymentSchedule[[#This Row],[PMT NO]]&lt;&gt;"",PaymentSchedule[[#This Row],[BEGINNING BALANCE]]*(InterestRate/PaymentsPerYear),"")</f>
        <v>39.048712506011157</v>
      </c>
      <c r="J32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18387.309816573634</v>
      </c>
      <c r="K322" s="15">
        <f>IF(PaymentSchedule[[#This Row],[PMT NO]]&lt;&gt;"",SUM(INDEX(PaymentSchedule[INTEREST],1,1):PaymentSchedule[[#This Row],[INTEREST]]),"")</f>
        <v>41269.909348888286</v>
      </c>
    </row>
    <row r="323" spans="2:11" x14ac:dyDescent="0.2">
      <c r="B323" s="11">
        <f>IF(LoanIsGood,IF(ROW()-ROW(PaymentSchedule[[#Headers],[PMT NO]])&gt;ScheduledNumberOfPayments,"",ROW()-ROW(PaymentSchedule[[#Headers],[PMT NO]])),"")</f>
        <v>312</v>
      </c>
      <c r="C323" s="13">
        <f>IF(PaymentSchedule[[#This Row],[PMT NO]]&lt;&gt;"",EOMONTH(LoanStartDate,ROW(PaymentSchedule[[#This Row],[PMT NO]])-ROW(PaymentSchedule[[#Headers],[PMT NO]])-2)+DAY(LoanStartDate),"")</f>
        <v>53693</v>
      </c>
      <c r="D323" s="15">
        <f>IF(PaymentSchedule[[#This Row],[PMT NO]]&lt;&gt;"",IF(ROW()-ROW(PaymentSchedule[[#Headers],[BEGINNING BALANCE]])=1,LoanAmount,INDEX(PaymentSchedule[ENDING BALANCE],ROW()-ROW(PaymentSchedule[[#Headers],[BEGINNING BALANCE]])-1)),"")</f>
        <v>18387.309816573634</v>
      </c>
      <c r="E323" s="15">
        <f>IF(PaymentSchedule[[#This Row],[PMT NO]]&lt;&gt;"",ScheduledPayment,"")</f>
        <v>395.12089881773204</v>
      </c>
      <c r="F32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23" s="15">
        <f>IF(PaymentSchedule[[#This Row],[PMT NO]]&lt;&gt;"",PaymentSchedule[[#This Row],[TOTAL PAYMENT]]-PaymentSchedule[[#This Row],[INTEREST]],"")</f>
        <v>356.81400336653695</v>
      </c>
      <c r="I323" s="15">
        <f>IF(PaymentSchedule[[#This Row],[PMT NO]]&lt;&gt;"",PaymentSchedule[[#This Row],[BEGINNING BALANCE]]*(InterestRate/PaymentsPerYear),"")</f>
        <v>38.306895451195068</v>
      </c>
      <c r="J32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18030.495813207097</v>
      </c>
      <c r="K323" s="15">
        <f>IF(PaymentSchedule[[#This Row],[PMT NO]]&lt;&gt;"",SUM(INDEX(PaymentSchedule[INTEREST],1,1):PaymentSchedule[[#This Row],[INTEREST]]),"")</f>
        <v>41308.216244339485</v>
      </c>
    </row>
    <row r="324" spans="2:11" x14ac:dyDescent="0.2">
      <c r="B324" s="11">
        <f>IF(LoanIsGood,IF(ROW()-ROW(PaymentSchedule[[#Headers],[PMT NO]])&gt;ScheduledNumberOfPayments,"",ROW()-ROW(PaymentSchedule[[#Headers],[PMT NO]])),"")</f>
        <v>313</v>
      </c>
      <c r="C324" s="13">
        <f>IF(PaymentSchedule[[#This Row],[PMT NO]]&lt;&gt;"",EOMONTH(LoanStartDate,ROW(PaymentSchedule[[#This Row],[PMT NO]])-ROW(PaymentSchedule[[#Headers],[PMT NO]])-2)+DAY(LoanStartDate),"")</f>
        <v>53724</v>
      </c>
      <c r="D324" s="15">
        <f>IF(PaymentSchedule[[#This Row],[PMT NO]]&lt;&gt;"",IF(ROW()-ROW(PaymentSchedule[[#Headers],[BEGINNING BALANCE]])=1,LoanAmount,INDEX(PaymentSchedule[ENDING BALANCE],ROW()-ROW(PaymentSchedule[[#Headers],[BEGINNING BALANCE]])-1)),"")</f>
        <v>18030.495813207097</v>
      </c>
      <c r="E324" s="15">
        <f>IF(PaymentSchedule[[#This Row],[PMT NO]]&lt;&gt;"",ScheduledPayment,"")</f>
        <v>395.12089881773204</v>
      </c>
      <c r="F32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24" s="15">
        <f>IF(PaymentSchedule[[#This Row],[PMT NO]]&lt;&gt;"",PaymentSchedule[[#This Row],[TOTAL PAYMENT]]-PaymentSchedule[[#This Row],[INTEREST]],"")</f>
        <v>357.55736587355057</v>
      </c>
      <c r="I324" s="15">
        <f>IF(PaymentSchedule[[#This Row],[PMT NO]]&lt;&gt;"",PaymentSchedule[[#This Row],[BEGINNING BALANCE]]*(InterestRate/PaymentsPerYear),"")</f>
        <v>37.563532944181453</v>
      </c>
      <c r="J32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17672.938447333545</v>
      </c>
      <c r="K324" s="15">
        <f>IF(PaymentSchedule[[#This Row],[PMT NO]]&lt;&gt;"",SUM(INDEX(PaymentSchedule[INTEREST],1,1):PaymentSchedule[[#This Row],[INTEREST]]),"")</f>
        <v>41345.779777283664</v>
      </c>
    </row>
    <row r="325" spans="2:11" x14ac:dyDescent="0.2">
      <c r="B325" s="11">
        <f>IF(LoanIsGood,IF(ROW()-ROW(PaymentSchedule[[#Headers],[PMT NO]])&gt;ScheduledNumberOfPayments,"",ROW()-ROW(PaymentSchedule[[#Headers],[PMT NO]])),"")</f>
        <v>314</v>
      </c>
      <c r="C325" s="13">
        <f>IF(PaymentSchedule[[#This Row],[PMT NO]]&lt;&gt;"",EOMONTH(LoanStartDate,ROW(PaymentSchedule[[#This Row],[PMT NO]])-ROW(PaymentSchedule[[#Headers],[PMT NO]])-2)+DAY(LoanStartDate),"")</f>
        <v>53752</v>
      </c>
      <c r="D325" s="15">
        <f>IF(PaymentSchedule[[#This Row],[PMT NO]]&lt;&gt;"",IF(ROW()-ROW(PaymentSchedule[[#Headers],[BEGINNING BALANCE]])=1,LoanAmount,INDEX(PaymentSchedule[ENDING BALANCE],ROW()-ROW(PaymentSchedule[[#Headers],[BEGINNING BALANCE]])-1)),"")</f>
        <v>17672.938447333545</v>
      </c>
      <c r="E325" s="15">
        <f>IF(PaymentSchedule[[#This Row],[PMT NO]]&lt;&gt;"",ScheduledPayment,"")</f>
        <v>395.12089881773204</v>
      </c>
      <c r="F32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25" s="15">
        <f>IF(PaymentSchedule[[#This Row],[PMT NO]]&lt;&gt;"",PaymentSchedule[[#This Row],[TOTAL PAYMENT]]-PaymentSchedule[[#This Row],[INTEREST]],"")</f>
        <v>358.3022770524538</v>
      </c>
      <c r="I325" s="15">
        <f>IF(PaymentSchedule[[#This Row],[PMT NO]]&lt;&gt;"",PaymentSchedule[[#This Row],[BEGINNING BALANCE]]*(InterestRate/PaymentsPerYear),"")</f>
        <v>36.818621765278216</v>
      </c>
      <c r="J32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17314.63617028109</v>
      </c>
      <c r="K325" s="15">
        <f>IF(PaymentSchedule[[#This Row],[PMT NO]]&lt;&gt;"",SUM(INDEX(PaymentSchedule[INTEREST],1,1):PaymentSchedule[[#This Row],[INTEREST]]),"")</f>
        <v>41382.59839904894</v>
      </c>
    </row>
    <row r="326" spans="2:11" x14ac:dyDescent="0.2">
      <c r="B326" s="11">
        <f>IF(LoanIsGood,IF(ROW()-ROW(PaymentSchedule[[#Headers],[PMT NO]])&gt;ScheduledNumberOfPayments,"",ROW()-ROW(PaymentSchedule[[#Headers],[PMT NO]])),"")</f>
        <v>315</v>
      </c>
      <c r="C326" s="13">
        <f>IF(PaymentSchedule[[#This Row],[PMT NO]]&lt;&gt;"",EOMONTH(LoanStartDate,ROW(PaymentSchedule[[#This Row],[PMT NO]])-ROW(PaymentSchedule[[#Headers],[PMT NO]])-2)+DAY(LoanStartDate),"")</f>
        <v>53783</v>
      </c>
      <c r="D326" s="15">
        <f>IF(PaymentSchedule[[#This Row],[PMT NO]]&lt;&gt;"",IF(ROW()-ROW(PaymentSchedule[[#Headers],[BEGINNING BALANCE]])=1,LoanAmount,INDEX(PaymentSchedule[ENDING BALANCE],ROW()-ROW(PaymentSchedule[[#Headers],[BEGINNING BALANCE]])-1)),"")</f>
        <v>17314.63617028109</v>
      </c>
      <c r="E326" s="15">
        <f>IF(PaymentSchedule[[#This Row],[PMT NO]]&lt;&gt;"",ScheduledPayment,"")</f>
        <v>395.12089881773204</v>
      </c>
      <c r="F32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26" s="15">
        <f>IF(PaymentSchedule[[#This Row],[PMT NO]]&lt;&gt;"",PaymentSchedule[[#This Row],[TOTAL PAYMENT]]-PaymentSchedule[[#This Row],[INTEREST]],"")</f>
        <v>359.04874012964643</v>
      </c>
      <c r="I326" s="15">
        <f>IF(PaymentSchedule[[#This Row],[PMT NO]]&lt;&gt;"",PaymentSchedule[[#This Row],[BEGINNING BALANCE]]*(InterestRate/PaymentsPerYear),"")</f>
        <v>36.072158688085601</v>
      </c>
      <c r="J32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16955.587430151445</v>
      </c>
      <c r="K326" s="15">
        <f>IF(PaymentSchedule[[#This Row],[PMT NO]]&lt;&gt;"",SUM(INDEX(PaymentSchedule[INTEREST],1,1):PaymentSchedule[[#This Row],[INTEREST]]),"")</f>
        <v>41418.670557737023</v>
      </c>
    </row>
    <row r="327" spans="2:11" x14ac:dyDescent="0.2">
      <c r="B327" s="11">
        <f>IF(LoanIsGood,IF(ROW()-ROW(PaymentSchedule[[#Headers],[PMT NO]])&gt;ScheduledNumberOfPayments,"",ROW()-ROW(PaymentSchedule[[#Headers],[PMT NO]])),"")</f>
        <v>316</v>
      </c>
      <c r="C327" s="13">
        <f>IF(PaymentSchedule[[#This Row],[PMT NO]]&lt;&gt;"",EOMONTH(LoanStartDate,ROW(PaymentSchedule[[#This Row],[PMT NO]])-ROW(PaymentSchedule[[#Headers],[PMT NO]])-2)+DAY(LoanStartDate),"")</f>
        <v>53813</v>
      </c>
      <c r="D327" s="15">
        <f>IF(PaymentSchedule[[#This Row],[PMT NO]]&lt;&gt;"",IF(ROW()-ROW(PaymentSchedule[[#Headers],[BEGINNING BALANCE]])=1,LoanAmount,INDEX(PaymentSchedule[ENDING BALANCE],ROW()-ROW(PaymentSchedule[[#Headers],[BEGINNING BALANCE]])-1)),"")</f>
        <v>16955.587430151445</v>
      </c>
      <c r="E327" s="15">
        <f>IF(PaymentSchedule[[#This Row],[PMT NO]]&lt;&gt;"",ScheduledPayment,"")</f>
        <v>395.12089881773204</v>
      </c>
      <c r="F32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27" s="15">
        <f>IF(PaymentSchedule[[#This Row],[PMT NO]]&lt;&gt;"",PaymentSchedule[[#This Row],[TOTAL PAYMENT]]-PaymentSchedule[[#This Row],[INTEREST]],"")</f>
        <v>359.79675833824984</v>
      </c>
      <c r="I327" s="15">
        <f>IF(PaymentSchedule[[#This Row],[PMT NO]]&lt;&gt;"",PaymentSchedule[[#This Row],[BEGINNING BALANCE]]*(InterestRate/PaymentsPerYear),"")</f>
        <v>35.324140479482175</v>
      </c>
      <c r="J32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16595.790671813196</v>
      </c>
      <c r="K327" s="15">
        <f>IF(PaymentSchedule[[#This Row],[PMT NO]]&lt;&gt;"",SUM(INDEX(PaymentSchedule[INTEREST],1,1):PaymentSchedule[[#This Row],[INTEREST]]),"")</f>
        <v>41453.994698216506</v>
      </c>
    </row>
    <row r="328" spans="2:11" x14ac:dyDescent="0.2">
      <c r="B328" s="11">
        <f>IF(LoanIsGood,IF(ROW()-ROW(PaymentSchedule[[#Headers],[PMT NO]])&gt;ScheduledNumberOfPayments,"",ROW()-ROW(PaymentSchedule[[#Headers],[PMT NO]])),"")</f>
        <v>317</v>
      </c>
      <c r="C328" s="13">
        <f>IF(PaymentSchedule[[#This Row],[PMT NO]]&lt;&gt;"",EOMONTH(LoanStartDate,ROW(PaymentSchedule[[#This Row],[PMT NO]])-ROW(PaymentSchedule[[#Headers],[PMT NO]])-2)+DAY(LoanStartDate),"")</f>
        <v>53844</v>
      </c>
      <c r="D328" s="15">
        <f>IF(PaymentSchedule[[#This Row],[PMT NO]]&lt;&gt;"",IF(ROW()-ROW(PaymentSchedule[[#Headers],[BEGINNING BALANCE]])=1,LoanAmount,INDEX(PaymentSchedule[ENDING BALANCE],ROW()-ROW(PaymentSchedule[[#Headers],[BEGINNING BALANCE]])-1)),"")</f>
        <v>16595.790671813196</v>
      </c>
      <c r="E328" s="15">
        <f>IF(PaymentSchedule[[#This Row],[PMT NO]]&lt;&gt;"",ScheduledPayment,"")</f>
        <v>395.12089881773204</v>
      </c>
      <c r="F32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28" s="15">
        <f>IF(PaymentSchedule[[#This Row],[PMT NO]]&lt;&gt;"",PaymentSchedule[[#This Row],[TOTAL PAYMENT]]-PaymentSchedule[[#This Row],[INTEREST]],"")</f>
        <v>360.5463349181212</v>
      </c>
      <c r="I328" s="15">
        <f>IF(PaymentSchedule[[#This Row],[PMT NO]]&lt;&gt;"",PaymentSchedule[[#This Row],[BEGINNING BALANCE]]*(InterestRate/PaymentsPerYear),"")</f>
        <v>34.574563899610823</v>
      </c>
      <c r="J32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16235.244336895075</v>
      </c>
      <c r="K328" s="15">
        <f>IF(PaymentSchedule[[#This Row],[PMT NO]]&lt;&gt;"",SUM(INDEX(PaymentSchedule[INTEREST],1,1):PaymentSchedule[[#This Row],[INTEREST]]),"")</f>
        <v>41488.569262116114</v>
      </c>
    </row>
    <row r="329" spans="2:11" x14ac:dyDescent="0.2">
      <c r="B329" s="11">
        <f>IF(LoanIsGood,IF(ROW()-ROW(PaymentSchedule[[#Headers],[PMT NO]])&gt;ScheduledNumberOfPayments,"",ROW()-ROW(PaymentSchedule[[#Headers],[PMT NO]])),"")</f>
        <v>318</v>
      </c>
      <c r="C329" s="13">
        <f>IF(PaymentSchedule[[#This Row],[PMT NO]]&lt;&gt;"",EOMONTH(LoanStartDate,ROW(PaymentSchedule[[#This Row],[PMT NO]])-ROW(PaymentSchedule[[#Headers],[PMT NO]])-2)+DAY(LoanStartDate),"")</f>
        <v>53874</v>
      </c>
      <c r="D329" s="15">
        <f>IF(PaymentSchedule[[#This Row],[PMT NO]]&lt;&gt;"",IF(ROW()-ROW(PaymentSchedule[[#Headers],[BEGINNING BALANCE]])=1,LoanAmount,INDEX(PaymentSchedule[ENDING BALANCE],ROW()-ROW(PaymentSchedule[[#Headers],[BEGINNING BALANCE]])-1)),"")</f>
        <v>16235.244336895075</v>
      </c>
      <c r="E329" s="15">
        <f>IF(PaymentSchedule[[#This Row],[PMT NO]]&lt;&gt;"",ScheduledPayment,"")</f>
        <v>395.12089881773204</v>
      </c>
      <c r="F32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29" s="15">
        <f>IF(PaymentSchedule[[#This Row],[PMT NO]]&lt;&gt;"",PaymentSchedule[[#This Row],[TOTAL PAYMENT]]-PaymentSchedule[[#This Row],[INTEREST]],"")</f>
        <v>361.29747311586732</v>
      </c>
      <c r="I329" s="15">
        <f>IF(PaymentSchedule[[#This Row],[PMT NO]]&lt;&gt;"",PaymentSchedule[[#This Row],[BEGINNING BALANCE]]*(InterestRate/PaymentsPerYear),"")</f>
        <v>33.823425701864743</v>
      </c>
      <c r="J32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15873.946863779209</v>
      </c>
      <c r="K329" s="15">
        <f>IF(PaymentSchedule[[#This Row],[PMT NO]]&lt;&gt;"",SUM(INDEX(PaymentSchedule[INTEREST],1,1):PaymentSchedule[[#This Row],[INTEREST]]),"")</f>
        <v>41522.392687817977</v>
      </c>
    </row>
    <row r="330" spans="2:11" x14ac:dyDescent="0.2">
      <c r="B330" s="11">
        <f>IF(LoanIsGood,IF(ROW()-ROW(PaymentSchedule[[#Headers],[PMT NO]])&gt;ScheduledNumberOfPayments,"",ROW()-ROW(PaymentSchedule[[#Headers],[PMT NO]])),"")</f>
        <v>319</v>
      </c>
      <c r="C330" s="13">
        <f>IF(PaymentSchedule[[#This Row],[PMT NO]]&lt;&gt;"",EOMONTH(LoanStartDate,ROW(PaymentSchedule[[#This Row],[PMT NO]])-ROW(PaymentSchedule[[#Headers],[PMT NO]])-2)+DAY(LoanStartDate),"")</f>
        <v>53905</v>
      </c>
      <c r="D330" s="15">
        <f>IF(PaymentSchedule[[#This Row],[PMT NO]]&lt;&gt;"",IF(ROW()-ROW(PaymentSchedule[[#Headers],[BEGINNING BALANCE]])=1,LoanAmount,INDEX(PaymentSchedule[ENDING BALANCE],ROW()-ROW(PaymentSchedule[[#Headers],[BEGINNING BALANCE]])-1)),"")</f>
        <v>15873.946863779209</v>
      </c>
      <c r="E330" s="15">
        <f>IF(PaymentSchedule[[#This Row],[PMT NO]]&lt;&gt;"",ScheduledPayment,"")</f>
        <v>395.12089881773204</v>
      </c>
      <c r="F33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30" s="15">
        <f>IF(PaymentSchedule[[#This Row],[PMT NO]]&lt;&gt;"",PaymentSchedule[[#This Row],[TOTAL PAYMENT]]-PaymentSchedule[[#This Row],[INTEREST]],"")</f>
        <v>362.05017618485869</v>
      </c>
      <c r="I330" s="15">
        <f>IF(PaymentSchedule[[#This Row],[PMT NO]]&lt;&gt;"",PaymentSchedule[[#This Row],[BEGINNING BALANCE]]*(InterestRate/PaymentsPerYear),"")</f>
        <v>33.070722632873348</v>
      </c>
      <c r="J33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15511.89668759435</v>
      </c>
      <c r="K330" s="15">
        <f>IF(PaymentSchedule[[#This Row],[PMT NO]]&lt;&gt;"",SUM(INDEX(PaymentSchedule[INTEREST],1,1):PaymentSchedule[[#This Row],[INTEREST]]),"")</f>
        <v>41555.463410450851</v>
      </c>
    </row>
    <row r="331" spans="2:11" x14ac:dyDescent="0.2">
      <c r="B331" s="11">
        <f>IF(LoanIsGood,IF(ROW()-ROW(PaymentSchedule[[#Headers],[PMT NO]])&gt;ScheduledNumberOfPayments,"",ROW()-ROW(PaymentSchedule[[#Headers],[PMT NO]])),"")</f>
        <v>320</v>
      </c>
      <c r="C331" s="13">
        <f>IF(PaymentSchedule[[#This Row],[PMT NO]]&lt;&gt;"",EOMONTH(LoanStartDate,ROW(PaymentSchedule[[#This Row],[PMT NO]])-ROW(PaymentSchedule[[#Headers],[PMT NO]])-2)+DAY(LoanStartDate),"")</f>
        <v>53936</v>
      </c>
      <c r="D331" s="15">
        <f>IF(PaymentSchedule[[#This Row],[PMT NO]]&lt;&gt;"",IF(ROW()-ROW(PaymentSchedule[[#Headers],[BEGINNING BALANCE]])=1,LoanAmount,INDEX(PaymentSchedule[ENDING BALANCE],ROW()-ROW(PaymentSchedule[[#Headers],[BEGINNING BALANCE]])-1)),"")</f>
        <v>15511.89668759435</v>
      </c>
      <c r="E331" s="15">
        <f>IF(PaymentSchedule[[#This Row],[PMT NO]]&lt;&gt;"",ScheduledPayment,"")</f>
        <v>395.12089881773204</v>
      </c>
      <c r="F33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31" s="15">
        <f>IF(PaymentSchedule[[#This Row],[PMT NO]]&lt;&gt;"",PaymentSchedule[[#This Row],[TOTAL PAYMENT]]-PaymentSchedule[[#This Row],[INTEREST]],"")</f>
        <v>362.8044473852438</v>
      </c>
      <c r="I331" s="15">
        <f>IF(PaymentSchedule[[#This Row],[PMT NO]]&lt;&gt;"",PaymentSchedule[[#This Row],[BEGINNING BALANCE]]*(InterestRate/PaymentsPerYear),"")</f>
        <v>32.316451432488229</v>
      </c>
      <c r="J33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15149.092240209106</v>
      </c>
      <c r="K331" s="15">
        <f>IF(PaymentSchedule[[#This Row],[PMT NO]]&lt;&gt;"",SUM(INDEX(PaymentSchedule[INTEREST],1,1):PaymentSchedule[[#This Row],[INTEREST]]),"")</f>
        <v>41587.77986188334</v>
      </c>
    </row>
    <row r="332" spans="2:11" x14ac:dyDescent="0.2">
      <c r="B332" s="11">
        <f>IF(LoanIsGood,IF(ROW()-ROW(PaymentSchedule[[#Headers],[PMT NO]])&gt;ScheduledNumberOfPayments,"",ROW()-ROW(PaymentSchedule[[#Headers],[PMT NO]])),"")</f>
        <v>321</v>
      </c>
      <c r="C332" s="13">
        <f>IF(PaymentSchedule[[#This Row],[PMT NO]]&lt;&gt;"",EOMONTH(LoanStartDate,ROW(PaymentSchedule[[#This Row],[PMT NO]])-ROW(PaymentSchedule[[#Headers],[PMT NO]])-2)+DAY(LoanStartDate),"")</f>
        <v>53966</v>
      </c>
      <c r="D332" s="15">
        <f>IF(PaymentSchedule[[#This Row],[PMT NO]]&lt;&gt;"",IF(ROW()-ROW(PaymentSchedule[[#Headers],[BEGINNING BALANCE]])=1,LoanAmount,INDEX(PaymentSchedule[ENDING BALANCE],ROW()-ROW(PaymentSchedule[[#Headers],[BEGINNING BALANCE]])-1)),"")</f>
        <v>15149.092240209106</v>
      </c>
      <c r="E332" s="15">
        <f>IF(PaymentSchedule[[#This Row],[PMT NO]]&lt;&gt;"",ScheduledPayment,"")</f>
        <v>395.12089881773204</v>
      </c>
      <c r="F33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32" s="15">
        <f>IF(PaymentSchedule[[#This Row],[PMT NO]]&lt;&gt;"",PaymentSchedule[[#This Row],[TOTAL PAYMENT]]-PaymentSchedule[[#This Row],[INTEREST]],"")</f>
        <v>363.56028998396306</v>
      </c>
      <c r="I332" s="15">
        <f>IF(PaymentSchedule[[#This Row],[PMT NO]]&lt;&gt;"",PaymentSchedule[[#This Row],[BEGINNING BALANCE]]*(InterestRate/PaymentsPerYear),"")</f>
        <v>31.560608833768971</v>
      </c>
      <c r="J33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14785.531950225142</v>
      </c>
      <c r="K332" s="15">
        <f>IF(PaymentSchedule[[#This Row],[PMT NO]]&lt;&gt;"",SUM(INDEX(PaymentSchedule[INTEREST],1,1):PaymentSchedule[[#This Row],[INTEREST]]),"")</f>
        <v>41619.340470717107</v>
      </c>
    </row>
    <row r="333" spans="2:11" x14ac:dyDescent="0.2">
      <c r="B333" s="11">
        <f>IF(LoanIsGood,IF(ROW()-ROW(PaymentSchedule[[#Headers],[PMT NO]])&gt;ScheduledNumberOfPayments,"",ROW()-ROW(PaymentSchedule[[#Headers],[PMT NO]])),"")</f>
        <v>322</v>
      </c>
      <c r="C333" s="13">
        <f>IF(PaymentSchedule[[#This Row],[PMT NO]]&lt;&gt;"",EOMONTH(LoanStartDate,ROW(PaymentSchedule[[#This Row],[PMT NO]])-ROW(PaymentSchedule[[#Headers],[PMT NO]])-2)+DAY(LoanStartDate),"")</f>
        <v>53997</v>
      </c>
      <c r="D333" s="15">
        <f>IF(PaymentSchedule[[#This Row],[PMT NO]]&lt;&gt;"",IF(ROW()-ROW(PaymentSchedule[[#Headers],[BEGINNING BALANCE]])=1,LoanAmount,INDEX(PaymentSchedule[ENDING BALANCE],ROW()-ROW(PaymentSchedule[[#Headers],[BEGINNING BALANCE]])-1)),"")</f>
        <v>14785.531950225142</v>
      </c>
      <c r="E333" s="15">
        <f>IF(PaymentSchedule[[#This Row],[PMT NO]]&lt;&gt;"",ScheduledPayment,"")</f>
        <v>395.12089881773204</v>
      </c>
      <c r="F33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33" s="15">
        <f>IF(PaymentSchedule[[#This Row],[PMT NO]]&lt;&gt;"",PaymentSchedule[[#This Row],[TOTAL PAYMENT]]-PaymentSchedule[[#This Row],[INTEREST]],"")</f>
        <v>364.31770725476298</v>
      </c>
      <c r="I333" s="15">
        <f>IF(PaymentSchedule[[#This Row],[PMT NO]]&lt;&gt;"",PaymentSchedule[[#This Row],[BEGINNING BALANCE]]*(InterestRate/PaymentsPerYear),"")</f>
        <v>30.803191562969047</v>
      </c>
      <c r="J33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14421.21424297038</v>
      </c>
      <c r="K333" s="15">
        <f>IF(PaymentSchedule[[#This Row],[PMT NO]]&lt;&gt;"",SUM(INDEX(PaymentSchedule[INTEREST],1,1):PaymentSchedule[[#This Row],[INTEREST]]),"")</f>
        <v>41650.143662280076</v>
      </c>
    </row>
    <row r="334" spans="2:11" x14ac:dyDescent="0.2">
      <c r="B334" s="11">
        <f>IF(LoanIsGood,IF(ROW()-ROW(PaymentSchedule[[#Headers],[PMT NO]])&gt;ScheduledNumberOfPayments,"",ROW()-ROW(PaymentSchedule[[#Headers],[PMT NO]])),"")</f>
        <v>323</v>
      </c>
      <c r="C334" s="13">
        <f>IF(PaymentSchedule[[#This Row],[PMT NO]]&lt;&gt;"",EOMONTH(LoanStartDate,ROW(PaymentSchedule[[#This Row],[PMT NO]])-ROW(PaymentSchedule[[#Headers],[PMT NO]])-2)+DAY(LoanStartDate),"")</f>
        <v>54027</v>
      </c>
      <c r="D334" s="15">
        <f>IF(PaymentSchedule[[#This Row],[PMT NO]]&lt;&gt;"",IF(ROW()-ROW(PaymentSchedule[[#Headers],[BEGINNING BALANCE]])=1,LoanAmount,INDEX(PaymentSchedule[ENDING BALANCE],ROW()-ROW(PaymentSchedule[[#Headers],[BEGINNING BALANCE]])-1)),"")</f>
        <v>14421.21424297038</v>
      </c>
      <c r="E334" s="15">
        <f>IF(PaymentSchedule[[#This Row],[PMT NO]]&lt;&gt;"",ScheduledPayment,"")</f>
        <v>395.12089881773204</v>
      </c>
      <c r="F33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34" s="15">
        <f>IF(PaymentSchedule[[#This Row],[PMT NO]]&lt;&gt;"",PaymentSchedule[[#This Row],[TOTAL PAYMENT]]-PaymentSchedule[[#This Row],[INTEREST]],"")</f>
        <v>365.07670247821039</v>
      </c>
      <c r="I334" s="15">
        <f>IF(PaymentSchedule[[#This Row],[PMT NO]]&lt;&gt;"",PaymentSchedule[[#This Row],[BEGINNING BALANCE]]*(InterestRate/PaymentsPerYear),"")</f>
        <v>30.044196339521623</v>
      </c>
      <c r="J33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14056.137540492169</v>
      </c>
      <c r="K334" s="15">
        <f>IF(PaymentSchedule[[#This Row],[PMT NO]]&lt;&gt;"",SUM(INDEX(PaymentSchedule[INTEREST],1,1):PaymentSchedule[[#This Row],[INTEREST]]),"")</f>
        <v>41680.187858619596</v>
      </c>
    </row>
    <row r="335" spans="2:11" x14ac:dyDescent="0.2">
      <c r="B335" s="11">
        <f>IF(LoanIsGood,IF(ROW()-ROW(PaymentSchedule[[#Headers],[PMT NO]])&gt;ScheduledNumberOfPayments,"",ROW()-ROW(PaymentSchedule[[#Headers],[PMT NO]])),"")</f>
        <v>324</v>
      </c>
      <c r="C335" s="13">
        <f>IF(PaymentSchedule[[#This Row],[PMT NO]]&lt;&gt;"",EOMONTH(LoanStartDate,ROW(PaymentSchedule[[#This Row],[PMT NO]])-ROW(PaymentSchedule[[#Headers],[PMT NO]])-2)+DAY(LoanStartDate),"")</f>
        <v>54058</v>
      </c>
      <c r="D335" s="15">
        <f>IF(PaymentSchedule[[#This Row],[PMT NO]]&lt;&gt;"",IF(ROW()-ROW(PaymentSchedule[[#Headers],[BEGINNING BALANCE]])=1,LoanAmount,INDEX(PaymentSchedule[ENDING BALANCE],ROW()-ROW(PaymentSchedule[[#Headers],[BEGINNING BALANCE]])-1)),"")</f>
        <v>14056.137540492169</v>
      </c>
      <c r="E335" s="15">
        <f>IF(PaymentSchedule[[#This Row],[PMT NO]]&lt;&gt;"",ScheduledPayment,"")</f>
        <v>395.12089881773204</v>
      </c>
      <c r="F33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35" s="15">
        <f>IF(PaymentSchedule[[#This Row],[PMT NO]]&lt;&gt;"",PaymentSchedule[[#This Row],[TOTAL PAYMENT]]-PaymentSchedule[[#This Row],[INTEREST]],"")</f>
        <v>365.8372789417067</v>
      </c>
      <c r="I335" s="15">
        <f>IF(PaymentSchedule[[#This Row],[PMT NO]]&lt;&gt;"",PaymentSchedule[[#This Row],[BEGINNING BALANCE]]*(InterestRate/PaymentsPerYear),"")</f>
        <v>29.283619876025352</v>
      </c>
      <c r="J33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13690.300261550463</v>
      </c>
      <c r="K335" s="15">
        <f>IF(PaymentSchedule[[#This Row],[PMT NO]]&lt;&gt;"",SUM(INDEX(PaymentSchedule[INTEREST],1,1):PaymentSchedule[[#This Row],[INTEREST]]),"")</f>
        <v>41709.471478495623</v>
      </c>
    </row>
    <row r="336" spans="2:11" x14ac:dyDescent="0.2">
      <c r="B336" s="11">
        <f>IF(LoanIsGood,IF(ROW()-ROW(PaymentSchedule[[#Headers],[PMT NO]])&gt;ScheduledNumberOfPayments,"",ROW()-ROW(PaymentSchedule[[#Headers],[PMT NO]])),"")</f>
        <v>325</v>
      </c>
      <c r="C336" s="13">
        <f>IF(PaymentSchedule[[#This Row],[PMT NO]]&lt;&gt;"",EOMONTH(LoanStartDate,ROW(PaymentSchedule[[#This Row],[PMT NO]])-ROW(PaymentSchedule[[#Headers],[PMT NO]])-2)+DAY(LoanStartDate),"")</f>
        <v>54089</v>
      </c>
      <c r="D336" s="15">
        <f>IF(PaymentSchedule[[#This Row],[PMT NO]]&lt;&gt;"",IF(ROW()-ROW(PaymentSchedule[[#Headers],[BEGINNING BALANCE]])=1,LoanAmount,INDEX(PaymentSchedule[ENDING BALANCE],ROW()-ROW(PaymentSchedule[[#Headers],[BEGINNING BALANCE]])-1)),"")</f>
        <v>13690.300261550463</v>
      </c>
      <c r="E336" s="15">
        <f>IF(PaymentSchedule[[#This Row],[PMT NO]]&lt;&gt;"",ScheduledPayment,"")</f>
        <v>395.12089881773204</v>
      </c>
      <c r="F33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36" s="15">
        <f>IF(PaymentSchedule[[#This Row],[PMT NO]]&lt;&gt;"",PaymentSchedule[[#This Row],[TOTAL PAYMENT]]-PaymentSchedule[[#This Row],[INTEREST]],"")</f>
        <v>366.59943993950191</v>
      </c>
      <c r="I336" s="15">
        <f>IF(PaymentSchedule[[#This Row],[PMT NO]]&lt;&gt;"",PaymentSchedule[[#This Row],[BEGINNING BALANCE]]*(InterestRate/PaymentsPerYear),"")</f>
        <v>28.521458878230131</v>
      </c>
      <c r="J33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13323.700821610961</v>
      </c>
      <c r="K336" s="15">
        <f>IF(PaymentSchedule[[#This Row],[PMT NO]]&lt;&gt;"",SUM(INDEX(PaymentSchedule[INTEREST],1,1):PaymentSchedule[[#This Row],[INTEREST]]),"")</f>
        <v>41737.992937373856</v>
      </c>
    </row>
    <row r="337" spans="2:11" x14ac:dyDescent="0.2">
      <c r="B337" s="11">
        <f>IF(LoanIsGood,IF(ROW()-ROW(PaymentSchedule[[#Headers],[PMT NO]])&gt;ScheduledNumberOfPayments,"",ROW()-ROW(PaymentSchedule[[#Headers],[PMT NO]])),"")</f>
        <v>326</v>
      </c>
      <c r="C337" s="13">
        <f>IF(PaymentSchedule[[#This Row],[PMT NO]]&lt;&gt;"",EOMONTH(LoanStartDate,ROW(PaymentSchedule[[#This Row],[PMT NO]])-ROW(PaymentSchedule[[#Headers],[PMT NO]])-2)+DAY(LoanStartDate),"")</f>
        <v>54118</v>
      </c>
      <c r="D337" s="15">
        <f>IF(PaymentSchedule[[#This Row],[PMT NO]]&lt;&gt;"",IF(ROW()-ROW(PaymentSchedule[[#Headers],[BEGINNING BALANCE]])=1,LoanAmount,INDEX(PaymentSchedule[ENDING BALANCE],ROW()-ROW(PaymentSchedule[[#Headers],[BEGINNING BALANCE]])-1)),"")</f>
        <v>13323.700821610961</v>
      </c>
      <c r="E337" s="15">
        <f>IF(PaymentSchedule[[#This Row],[PMT NO]]&lt;&gt;"",ScheduledPayment,"")</f>
        <v>395.12089881773204</v>
      </c>
      <c r="F33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37" s="15">
        <f>IF(PaymentSchedule[[#This Row],[PMT NO]]&lt;&gt;"",PaymentSchedule[[#This Row],[TOTAL PAYMENT]]-PaymentSchedule[[#This Row],[INTEREST]],"")</f>
        <v>367.36318877270924</v>
      </c>
      <c r="I337" s="15">
        <f>IF(PaymentSchedule[[#This Row],[PMT NO]]&lt;&gt;"",PaymentSchedule[[#This Row],[BEGINNING BALANCE]]*(InterestRate/PaymentsPerYear),"")</f>
        <v>27.757710045022833</v>
      </c>
      <c r="J33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12956.337632838251</v>
      </c>
      <c r="K337" s="15">
        <f>IF(PaymentSchedule[[#This Row],[PMT NO]]&lt;&gt;"",SUM(INDEX(PaymentSchedule[INTEREST],1,1):PaymentSchedule[[#This Row],[INTEREST]]),"")</f>
        <v>41765.750647418878</v>
      </c>
    </row>
    <row r="338" spans="2:11" x14ac:dyDescent="0.2">
      <c r="B338" s="11">
        <f>IF(LoanIsGood,IF(ROW()-ROW(PaymentSchedule[[#Headers],[PMT NO]])&gt;ScheduledNumberOfPayments,"",ROW()-ROW(PaymentSchedule[[#Headers],[PMT NO]])),"")</f>
        <v>327</v>
      </c>
      <c r="C338" s="13">
        <f>IF(PaymentSchedule[[#This Row],[PMT NO]]&lt;&gt;"",EOMONTH(LoanStartDate,ROW(PaymentSchedule[[#This Row],[PMT NO]])-ROW(PaymentSchedule[[#Headers],[PMT NO]])-2)+DAY(LoanStartDate),"")</f>
        <v>54149</v>
      </c>
      <c r="D338" s="15">
        <f>IF(PaymentSchedule[[#This Row],[PMT NO]]&lt;&gt;"",IF(ROW()-ROW(PaymentSchedule[[#Headers],[BEGINNING BALANCE]])=1,LoanAmount,INDEX(PaymentSchedule[ENDING BALANCE],ROW()-ROW(PaymentSchedule[[#Headers],[BEGINNING BALANCE]])-1)),"")</f>
        <v>12956.337632838251</v>
      </c>
      <c r="E338" s="15">
        <f>IF(PaymentSchedule[[#This Row],[PMT NO]]&lt;&gt;"",ScheduledPayment,"")</f>
        <v>395.12089881773204</v>
      </c>
      <c r="F33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38" s="15">
        <f>IF(PaymentSchedule[[#This Row],[PMT NO]]&lt;&gt;"",PaymentSchedule[[#This Row],[TOTAL PAYMENT]]-PaymentSchedule[[#This Row],[INTEREST]],"")</f>
        <v>368.128528749319</v>
      </c>
      <c r="I338" s="15">
        <f>IF(PaymentSchedule[[#This Row],[PMT NO]]&lt;&gt;"",PaymentSchedule[[#This Row],[BEGINNING BALANCE]]*(InterestRate/PaymentsPerYear),"")</f>
        <v>26.992370068413024</v>
      </c>
      <c r="J33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12588.209104088932</v>
      </c>
      <c r="K338" s="15">
        <f>IF(PaymentSchedule[[#This Row],[PMT NO]]&lt;&gt;"",SUM(INDEX(PaymentSchedule[INTEREST],1,1):PaymentSchedule[[#This Row],[INTEREST]]),"")</f>
        <v>41792.743017487293</v>
      </c>
    </row>
    <row r="339" spans="2:11" x14ac:dyDescent="0.2">
      <c r="B339" s="11">
        <f>IF(LoanIsGood,IF(ROW()-ROW(PaymentSchedule[[#Headers],[PMT NO]])&gt;ScheduledNumberOfPayments,"",ROW()-ROW(PaymentSchedule[[#Headers],[PMT NO]])),"")</f>
        <v>328</v>
      </c>
      <c r="C339" s="13">
        <f>IF(PaymentSchedule[[#This Row],[PMT NO]]&lt;&gt;"",EOMONTH(LoanStartDate,ROW(PaymentSchedule[[#This Row],[PMT NO]])-ROW(PaymentSchedule[[#Headers],[PMT NO]])-2)+DAY(LoanStartDate),"")</f>
        <v>54179</v>
      </c>
      <c r="D339" s="15">
        <f>IF(PaymentSchedule[[#This Row],[PMT NO]]&lt;&gt;"",IF(ROW()-ROW(PaymentSchedule[[#Headers],[BEGINNING BALANCE]])=1,LoanAmount,INDEX(PaymentSchedule[ENDING BALANCE],ROW()-ROW(PaymentSchedule[[#Headers],[BEGINNING BALANCE]])-1)),"")</f>
        <v>12588.209104088932</v>
      </c>
      <c r="E339" s="15">
        <f>IF(PaymentSchedule[[#This Row],[PMT NO]]&lt;&gt;"",ScheduledPayment,"")</f>
        <v>395.12089881773204</v>
      </c>
      <c r="F33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39" s="15">
        <f>IF(PaymentSchedule[[#This Row],[PMT NO]]&lt;&gt;"",PaymentSchedule[[#This Row],[TOTAL PAYMENT]]-PaymentSchedule[[#This Row],[INTEREST]],"")</f>
        <v>368.89546318421344</v>
      </c>
      <c r="I339" s="15">
        <f>IF(PaymentSchedule[[#This Row],[PMT NO]]&lt;&gt;"",PaymentSchedule[[#This Row],[BEGINNING BALANCE]]*(InterestRate/PaymentsPerYear),"")</f>
        <v>26.225435633518607</v>
      </c>
      <c r="J33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12219.313640904718</v>
      </c>
      <c r="K339" s="15">
        <f>IF(PaymentSchedule[[#This Row],[PMT NO]]&lt;&gt;"",SUM(INDEX(PaymentSchedule[INTEREST],1,1):PaymentSchedule[[#This Row],[INTEREST]]),"")</f>
        <v>41818.968453120811</v>
      </c>
    </row>
    <row r="340" spans="2:11" x14ac:dyDescent="0.2">
      <c r="B340" s="11">
        <f>IF(LoanIsGood,IF(ROW()-ROW(PaymentSchedule[[#Headers],[PMT NO]])&gt;ScheduledNumberOfPayments,"",ROW()-ROW(PaymentSchedule[[#Headers],[PMT NO]])),"")</f>
        <v>329</v>
      </c>
      <c r="C340" s="13">
        <f>IF(PaymentSchedule[[#This Row],[PMT NO]]&lt;&gt;"",EOMONTH(LoanStartDate,ROW(PaymentSchedule[[#This Row],[PMT NO]])-ROW(PaymentSchedule[[#Headers],[PMT NO]])-2)+DAY(LoanStartDate),"")</f>
        <v>54210</v>
      </c>
      <c r="D340" s="15">
        <f>IF(PaymentSchedule[[#This Row],[PMT NO]]&lt;&gt;"",IF(ROW()-ROW(PaymentSchedule[[#Headers],[BEGINNING BALANCE]])=1,LoanAmount,INDEX(PaymentSchedule[ENDING BALANCE],ROW()-ROW(PaymentSchedule[[#Headers],[BEGINNING BALANCE]])-1)),"")</f>
        <v>12219.313640904718</v>
      </c>
      <c r="E340" s="15">
        <f>IF(PaymentSchedule[[#This Row],[PMT NO]]&lt;&gt;"",ScheduledPayment,"")</f>
        <v>395.12089881773204</v>
      </c>
      <c r="F34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40" s="15">
        <f>IF(PaymentSchedule[[#This Row],[PMT NO]]&lt;&gt;"",PaymentSchedule[[#This Row],[TOTAL PAYMENT]]-PaymentSchedule[[#This Row],[INTEREST]],"")</f>
        <v>369.66399539918052</v>
      </c>
      <c r="I340" s="15">
        <f>IF(PaymentSchedule[[#This Row],[PMT NO]]&lt;&gt;"",PaymentSchedule[[#This Row],[BEGINNING BALANCE]]*(InterestRate/PaymentsPerYear),"")</f>
        <v>25.456903418551498</v>
      </c>
      <c r="J34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11849.649645505539</v>
      </c>
      <c r="K340" s="15">
        <f>IF(PaymentSchedule[[#This Row],[PMT NO]]&lt;&gt;"",SUM(INDEX(PaymentSchedule[INTEREST],1,1):PaymentSchedule[[#This Row],[INTEREST]]),"")</f>
        <v>41844.425356539359</v>
      </c>
    </row>
    <row r="341" spans="2:11" x14ac:dyDescent="0.2">
      <c r="B341" s="11">
        <f>IF(LoanIsGood,IF(ROW()-ROW(PaymentSchedule[[#Headers],[PMT NO]])&gt;ScheduledNumberOfPayments,"",ROW()-ROW(PaymentSchedule[[#Headers],[PMT NO]])),"")</f>
        <v>330</v>
      </c>
      <c r="C341" s="13">
        <f>IF(PaymentSchedule[[#This Row],[PMT NO]]&lt;&gt;"",EOMONTH(LoanStartDate,ROW(PaymentSchedule[[#This Row],[PMT NO]])-ROW(PaymentSchedule[[#Headers],[PMT NO]])-2)+DAY(LoanStartDate),"")</f>
        <v>54240</v>
      </c>
      <c r="D341" s="15">
        <f>IF(PaymentSchedule[[#This Row],[PMT NO]]&lt;&gt;"",IF(ROW()-ROW(PaymentSchedule[[#Headers],[BEGINNING BALANCE]])=1,LoanAmount,INDEX(PaymentSchedule[ENDING BALANCE],ROW()-ROW(PaymentSchedule[[#Headers],[BEGINNING BALANCE]])-1)),"")</f>
        <v>11849.649645505539</v>
      </c>
      <c r="E341" s="15">
        <f>IF(PaymentSchedule[[#This Row],[PMT NO]]&lt;&gt;"",ScheduledPayment,"")</f>
        <v>395.12089881773204</v>
      </c>
      <c r="F34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41" s="15">
        <f>IF(PaymentSchedule[[#This Row],[PMT NO]]&lt;&gt;"",PaymentSchedule[[#This Row],[TOTAL PAYMENT]]-PaymentSchedule[[#This Row],[INTEREST]],"")</f>
        <v>370.43412872292885</v>
      </c>
      <c r="I341" s="15">
        <f>IF(PaymentSchedule[[#This Row],[PMT NO]]&lt;&gt;"",PaymentSchedule[[#This Row],[BEGINNING BALANCE]]*(InterestRate/PaymentsPerYear),"")</f>
        <v>24.686770094803205</v>
      </c>
      <c r="J34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11479.215516782609</v>
      </c>
      <c r="K341" s="15">
        <f>IF(PaymentSchedule[[#This Row],[PMT NO]]&lt;&gt;"",SUM(INDEX(PaymentSchedule[INTEREST],1,1):PaymentSchedule[[#This Row],[INTEREST]]),"")</f>
        <v>41869.112126634165</v>
      </c>
    </row>
    <row r="342" spans="2:11" x14ac:dyDescent="0.2">
      <c r="B342" s="11">
        <f>IF(LoanIsGood,IF(ROW()-ROW(PaymentSchedule[[#Headers],[PMT NO]])&gt;ScheduledNumberOfPayments,"",ROW()-ROW(PaymentSchedule[[#Headers],[PMT NO]])),"")</f>
        <v>331</v>
      </c>
      <c r="C342" s="13">
        <f>IF(PaymentSchedule[[#This Row],[PMT NO]]&lt;&gt;"",EOMONTH(LoanStartDate,ROW(PaymentSchedule[[#This Row],[PMT NO]])-ROW(PaymentSchedule[[#Headers],[PMT NO]])-2)+DAY(LoanStartDate),"")</f>
        <v>54271</v>
      </c>
      <c r="D342" s="15">
        <f>IF(PaymentSchedule[[#This Row],[PMT NO]]&lt;&gt;"",IF(ROW()-ROW(PaymentSchedule[[#Headers],[BEGINNING BALANCE]])=1,LoanAmount,INDEX(PaymentSchedule[ENDING BALANCE],ROW()-ROW(PaymentSchedule[[#Headers],[BEGINNING BALANCE]])-1)),"")</f>
        <v>11479.215516782609</v>
      </c>
      <c r="E342" s="15">
        <f>IF(PaymentSchedule[[#This Row],[PMT NO]]&lt;&gt;"",ScheduledPayment,"")</f>
        <v>395.12089881773204</v>
      </c>
      <c r="F34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42" s="15">
        <f>IF(PaymentSchedule[[#This Row],[PMT NO]]&lt;&gt;"",PaymentSchedule[[#This Row],[TOTAL PAYMENT]]-PaymentSchedule[[#This Row],[INTEREST]],"")</f>
        <v>371.20586649110163</v>
      </c>
      <c r="I342" s="15">
        <f>IF(PaymentSchedule[[#This Row],[PMT NO]]&lt;&gt;"",PaymentSchedule[[#This Row],[BEGINNING BALANCE]]*(InterestRate/PaymentsPerYear),"")</f>
        <v>23.915032326630435</v>
      </c>
      <c r="J34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11108.009650291508</v>
      </c>
      <c r="K342" s="15">
        <f>IF(PaymentSchedule[[#This Row],[PMT NO]]&lt;&gt;"",SUM(INDEX(PaymentSchedule[INTEREST],1,1):PaymentSchedule[[#This Row],[INTEREST]]),"")</f>
        <v>41893.027158960795</v>
      </c>
    </row>
    <row r="343" spans="2:11" x14ac:dyDescent="0.2">
      <c r="B343" s="11">
        <f>IF(LoanIsGood,IF(ROW()-ROW(PaymentSchedule[[#Headers],[PMT NO]])&gt;ScheduledNumberOfPayments,"",ROW()-ROW(PaymentSchedule[[#Headers],[PMT NO]])),"")</f>
        <v>332</v>
      </c>
      <c r="C343" s="13">
        <f>IF(PaymentSchedule[[#This Row],[PMT NO]]&lt;&gt;"",EOMONTH(LoanStartDate,ROW(PaymentSchedule[[#This Row],[PMT NO]])-ROW(PaymentSchedule[[#Headers],[PMT NO]])-2)+DAY(LoanStartDate),"")</f>
        <v>54302</v>
      </c>
      <c r="D343" s="15">
        <f>IF(PaymentSchedule[[#This Row],[PMT NO]]&lt;&gt;"",IF(ROW()-ROW(PaymentSchedule[[#Headers],[BEGINNING BALANCE]])=1,LoanAmount,INDEX(PaymentSchedule[ENDING BALANCE],ROW()-ROW(PaymentSchedule[[#Headers],[BEGINNING BALANCE]])-1)),"")</f>
        <v>11108.009650291508</v>
      </c>
      <c r="E343" s="15">
        <f>IF(PaymentSchedule[[#This Row],[PMT NO]]&lt;&gt;"",ScheduledPayment,"")</f>
        <v>395.12089881773204</v>
      </c>
      <c r="F34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43" s="15">
        <f>IF(PaymentSchedule[[#This Row],[PMT NO]]&lt;&gt;"",PaymentSchedule[[#This Row],[TOTAL PAYMENT]]-PaymentSchedule[[#This Row],[INTEREST]],"")</f>
        <v>371.97921204629142</v>
      </c>
      <c r="I343" s="15">
        <f>IF(PaymentSchedule[[#This Row],[PMT NO]]&lt;&gt;"",PaymentSchedule[[#This Row],[BEGINNING BALANCE]]*(InterestRate/PaymentsPerYear),"")</f>
        <v>23.141686771440639</v>
      </c>
      <c r="J34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10736.030438245216</v>
      </c>
      <c r="K343" s="15">
        <f>IF(PaymentSchedule[[#This Row],[PMT NO]]&lt;&gt;"",SUM(INDEX(PaymentSchedule[INTEREST],1,1):PaymentSchedule[[#This Row],[INTEREST]]),"")</f>
        <v>41916.168845732238</v>
      </c>
    </row>
    <row r="344" spans="2:11" x14ac:dyDescent="0.2">
      <c r="B344" s="11">
        <f>IF(LoanIsGood,IF(ROW()-ROW(PaymentSchedule[[#Headers],[PMT NO]])&gt;ScheduledNumberOfPayments,"",ROW()-ROW(PaymentSchedule[[#Headers],[PMT NO]])),"")</f>
        <v>333</v>
      </c>
      <c r="C344" s="13">
        <f>IF(PaymentSchedule[[#This Row],[PMT NO]]&lt;&gt;"",EOMONTH(LoanStartDate,ROW(PaymentSchedule[[#This Row],[PMT NO]])-ROW(PaymentSchedule[[#Headers],[PMT NO]])-2)+DAY(LoanStartDate),"")</f>
        <v>54332</v>
      </c>
      <c r="D344" s="15">
        <f>IF(PaymentSchedule[[#This Row],[PMT NO]]&lt;&gt;"",IF(ROW()-ROW(PaymentSchedule[[#Headers],[BEGINNING BALANCE]])=1,LoanAmount,INDEX(PaymentSchedule[ENDING BALANCE],ROW()-ROW(PaymentSchedule[[#Headers],[BEGINNING BALANCE]])-1)),"")</f>
        <v>10736.030438245216</v>
      </c>
      <c r="E344" s="15">
        <f>IF(PaymentSchedule[[#This Row],[PMT NO]]&lt;&gt;"",ScheduledPayment,"")</f>
        <v>395.12089881773204</v>
      </c>
      <c r="F34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44" s="15">
        <f>IF(PaymentSchedule[[#This Row],[PMT NO]]&lt;&gt;"",PaymentSchedule[[#This Row],[TOTAL PAYMENT]]-PaymentSchedule[[#This Row],[INTEREST]],"")</f>
        <v>372.75416873805449</v>
      </c>
      <c r="I344" s="15">
        <f>IF(PaymentSchedule[[#This Row],[PMT NO]]&lt;&gt;"",PaymentSchedule[[#This Row],[BEGINNING BALANCE]]*(InterestRate/PaymentsPerYear),"")</f>
        <v>22.366730079677534</v>
      </c>
      <c r="J34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10363.276269507161</v>
      </c>
      <c r="K344" s="15">
        <f>IF(PaymentSchedule[[#This Row],[PMT NO]]&lt;&gt;"",SUM(INDEX(PaymentSchedule[INTEREST],1,1):PaymentSchedule[[#This Row],[INTEREST]]),"")</f>
        <v>41938.535575811919</v>
      </c>
    </row>
    <row r="345" spans="2:11" x14ac:dyDescent="0.2">
      <c r="B345" s="11">
        <f>IF(LoanIsGood,IF(ROW()-ROW(PaymentSchedule[[#Headers],[PMT NO]])&gt;ScheduledNumberOfPayments,"",ROW()-ROW(PaymentSchedule[[#Headers],[PMT NO]])),"")</f>
        <v>334</v>
      </c>
      <c r="C345" s="13">
        <f>IF(PaymentSchedule[[#This Row],[PMT NO]]&lt;&gt;"",EOMONTH(LoanStartDate,ROW(PaymentSchedule[[#This Row],[PMT NO]])-ROW(PaymentSchedule[[#Headers],[PMT NO]])-2)+DAY(LoanStartDate),"")</f>
        <v>54363</v>
      </c>
      <c r="D345" s="15">
        <f>IF(PaymentSchedule[[#This Row],[PMT NO]]&lt;&gt;"",IF(ROW()-ROW(PaymentSchedule[[#Headers],[BEGINNING BALANCE]])=1,LoanAmount,INDEX(PaymentSchedule[ENDING BALANCE],ROW()-ROW(PaymentSchedule[[#Headers],[BEGINNING BALANCE]])-1)),"")</f>
        <v>10363.276269507161</v>
      </c>
      <c r="E345" s="15">
        <f>IF(PaymentSchedule[[#This Row],[PMT NO]]&lt;&gt;"",ScheduledPayment,"")</f>
        <v>395.12089881773204</v>
      </c>
      <c r="F34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45" s="15">
        <f>IF(PaymentSchedule[[#This Row],[PMT NO]]&lt;&gt;"",PaymentSchedule[[#This Row],[TOTAL PAYMENT]]-PaymentSchedule[[#This Row],[INTEREST]],"")</f>
        <v>373.53073992292548</v>
      </c>
      <c r="I345" s="15">
        <f>IF(PaymentSchedule[[#This Row],[PMT NO]]&lt;&gt;"",PaymentSchedule[[#This Row],[BEGINNING BALANCE]]*(InterestRate/PaymentsPerYear),"")</f>
        <v>21.590158894806585</v>
      </c>
      <c r="J34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9989.7455295842356</v>
      </c>
      <c r="K345" s="15">
        <f>IF(PaymentSchedule[[#This Row],[PMT NO]]&lt;&gt;"",SUM(INDEX(PaymentSchedule[INTEREST],1,1):PaymentSchedule[[#This Row],[INTEREST]]),"")</f>
        <v>41960.125734706722</v>
      </c>
    </row>
    <row r="346" spans="2:11" x14ac:dyDescent="0.2">
      <c r="B346" s="11">
        <f>IF(LoanIsGood,IF(ROW()-ROW(PaymentSchedule[[#Headers],[PMT NO]])&gt;ScheduledNumberOfPayments,"",ROW()-ROW(PaymentSchedule[[#Headers],[PMT NO]])),"")</f>
        <v>335</v>
      </c>
      <c r="C346" s="13">
        <f>IF(PaymentSchedule[[#This Row],[PMT NO]]&lt;&gt;"",EOMONTH(LoanStartDate,ROW(PaymentSchedule[[#This Row],[PMT NO]])-ROW(PaymentSchedule[[#Headers],[PMT NO]])-2)+DAY(LoanStartDate),"")</f>
        <v>54393</v>
      </c>
      <c r="D346" s="15">
        <f>IF(PaymentSchedule[[#This Row],[PMT NO]]&lt;&gt;"",IF(ROW()-ROW(PaymentSchedule[[#Headers],[BEGINNING BALANCE]])=1,LoanAmount,INDEX(PaymentSchedule[ENDING BALANCE],ROW()-ROW(PaymentSchedule[[#Headers],[BEGINNING BALANCE]])-1)),"")</f>
        <v>9989.7455295842356</v>
      </c>
      <c r="E346" s="15">
        <f>IF(PaymentSchedule[[#This Row],[PMT NO]]&lt;&gt;"",ScheduledPayment,"")</f>
        <v>395.12089881773204</v>
      </c>
      <c r="F34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46" s="15">
        <f>IF(PaymentSchedule[[#This Row],[PMT NO]]&lt;&gt;"",PaymentSchedule[[#This Row],[TOTAL PAYMENT]]-PaymentSchedule[[#This Row],[INTEREST]],"")</f>
        <v>374.30892896443157</v>
      </c>
      <c r="I346" s="15">
        <f>IF(PaymentSchedule[[#This Row],[PMT NO]]&lt;&gt;"",PaymentSchedule[[#This Row],[BEGINNING BALANCE]]*(InterestRate/PaymentsPerYear),"")</f>
        <v>20.811969853300489</v>
      </c>
      <c r="J34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9615.4366006198034</v>
      </c>
      <c r="K346" s="15">
        <f>IF(PaymentSchedule[[#This Row],[PMT NO]]&lt;&gt;"",SUM(INDEX(PaymentSchedule[INTEREST],1,1):PaymentSchedule[[#This Row],[INTEREST]]),"")</f>
        <v>41980.937704560019</v>
      </c>
    </row>
    <row r="347" spans="2:11" x14ac:dyDescent="0.2">
      <c r="B347" s="11">
        <f>IF(LoanIsGood,IF(ROW()-ROW(PaymentSchedule[[#Headers],[PMT NO]])&gt;ScheduledNumberOfPayments,"",ROW()-ROW(PaymentSchedule[[#Headers],[PMT NO]])),"")</f>
        <v>336</v>
      </c>
      <c r="C347" s="13">
        <f>IF(PaymentSchedule[[#This Row],[PMT NO]]&lt;&gt;"",EOMONTH(LoanStartDate,ROW(PaymentSchedule[[#This Row],[PMT NO]])-ROW(PaymentSchedule[[#Headers],[PMT NO]])-2)+DAY(LoanStartDate),"")</f>
        <v>54424</v>
      </c>
      <c r="D347" s="15">
        <f>IF(PaymentSchedule[[#This Row],[PMT NO]]&lt;&gt;"",IF(ROW()-ROW(PaymentSchedule[[#Headers],[BEGINNING BALANCE]])=1,LoanAmount,INDEX(PaymentSchedule[ENDING BALANCE],ROW()-ROW(PaymentSchedule[[#Headers],[BEGINNING BALANCE]])-1)),"")</f>
        <v>9615.4366006198034</v>
      </c>
      <c r="E347" s="15">
        <f>IF(PaymentSchedule[[#This Row],[PMT NO]]&lt;&gt;"",ScheduledPayment,"")</f>
        <v>395.12089881773204</v>
      </c>
      <c r="F34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47" s="15">
        <f>IF(PaymentSchedule[[#This Row],[PMT NO]]&lt;&gt;"",PaymentSchedule[[#This Row],[TOTAL PAYMENT]]-PaymentSchedule[[#This Row],[INTEREST]],"")</f>
        <v>375.08873923310745</v>
      </c>
      <c r="I347" s="15">
        <f>IF(PaymentSchedule[[#This Row],[PMT NO]]&lt;&gt;"",PaymentSchedule[[#This Row],[BEGINNING BALANCE]]*(InterestRate/PaymentsPerYear),"")</f>
        <v>20.032159584624591</v>
      </c>
      <c r="J34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9240.3478613866955</v>
      </c>
      <c r="K347" s="15">
        <f>IF(PaymentSchedule[[#This Row],[PMT NO]]&lt;&gt;"",SUM(INDEX(PaymentSchedule[INTEREST],1,1):PaymentSchedule[[#This Row],[INTEREST]]),"")</f>
        <v>42000.969864144645</v>
      </c>
    </row>
    <row r="348" spans="2:11" x14ac:dyDescent="0.2">
      <c r="B348" s="11">
        <f>IF(LoanIsGood,IF(ROW()-ROW(PaymentSchedule[[#Headers],[PMT NO]])&gt;ScheduledNumberOfPayments,"",ROW()-ROW(PaymentSchedule[[#Headers],[PMT NO]])),"")</f>
        <v>337</v>
      </c>
      <c r="C348" s="13">
        <f>IF(PaymentSchedule[[#This Row],[PMT NO]]&lt;&gt;"",EOMONTH(LoanStartDate,ROW(PaymentSchedule[[#This Row],[PMT NO]])-ROW(PaymentSchedule[[#Headers],[PMT NO]])-2)+DAY(LoanStartDate),"")</f>
        <v>54455</v>
      </c>
      <c r="D348" s="15">
        <f>IF(PaymentSchedule[[#This Row],[PMT NO]]&lt;&gt;"",IF(ROW()-ROW(PaymentSchedule[[#Headers],[BEGINNING BALANCE]])=1,LoanAmount,INDEX(PaymentSchedule[ENDING BALANCE],ROW()-ROW(PaymentSchedule[[#Headers],[BEGINNING BALANCE]])-1)),"")</f>
        <v>9240.3478613866955</v>
      </c>
      <c r="E348" s="15">
        <f>IF(PaymentSchedule[[#This Row],[PMT NO]]&lt;&gt;"",ScheduledPayment,"")</f>
        <v>395.12089881773204</v>
      </c>
      <c r="F34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48" s="15">
        <f>IF(PaymentSchedule[[#This Row],[PMT NO]]&lt;&gt;"",PaymentSchedule[[#This Row],[TOTAL PAYMENT]]-PaymentSchedule[[#This Row],[INTEREST]],"")</f>
        <v>375.87017410650975</v>
      </c>
      <c r="I348" s="15">
        <f>IF(PaymentSchedule[[#This Row],[PMT NO]]&lt;&gt;"",PaymentSchedule[[#This Row],[BEGINNING BALANCE]]*(InterestRate/PaymentsPerYear),"")</f>
        <v>19.250724711222283</v>
      </c>
      <c r="J34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8864.4776872801849</v>
      </c>
      <c r="K348" s="15">
        <f>IF(PaymentSchedule[[#This Row],[PMT NO]]&lt;&gt;"",SUM(INDEX(PaymentSchedule[INTEREST],1,1):PaymentSchedule[[#This Row],[INTEREST]]),"")</f>
        <v>42020.220588855867</v>
      </c>
    </row>
    <row r="349" spans="2:11" x14ac:dyDescent="0.2">
      <c r="B349" s="11">
        <f>IF(LoanIsGood,IF(ROW()-ROW(PaymentSchedule[[#Headers],[PMT NO]])&gt;ScheduledNumberOfPayments,"",ROW()-ROW(PaymentSchedule[[#Headers],[PMT NO]])),"")</f>
        <v>338</v>
      </c>
      <c r="C349" s="13">
        <f>IF(PaymentSchedule[[#This Row],[PMT NO]]&lt;&gt;"",EOMONTH(LoanStartDate,ROW(PaymentSchedule[[#This Row],[PMT NO]])-ROW(PaymentSchedule[[#Headers],[PMT NO]])-2)+DAY(LoanStartDate),"")</f>
        <v>54483</v>
      </c>
      <c r="D349" s="15">
        <f>IF(PaymentSchedule[[#This Row],[PMT NO]]&lt;&gt;"",IF(ROW()-ROW(PaymentSchedule[[#Headers],[BEGINNING BALANCE]])=1,LoanAmount,INDEX(PaymentSchedule[ENDING BALANCE],ROW()-ROW(PaymentSchedule[[#Headers],[BEGINNING BALANCE]])-1)),"")</f>
        <v>8864.4776872801849</v>
      </c>
      <c r="E349" s="15">
        <f>IF(PaymentSchedule[[#This Row],[PMT NO]]&lt;&gt;"",ScheduledPayment,"")</f>
        <v>395.12089881773204</v>
      </c>
      <c r="F34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49" s="15">
        <f>IF(PaymentSchedule[[#This Row],[PMT NO]]&lt;&gt;"",PaymentSchedule[[#This Row],[TOTAL PAYMENT]]-PaymentSchedule[[#This Row],[INTEREST]],"")</f>
        <v>376.65323696923167</v>
      </c>
      <c r="I349" s="15">
        <f>IF(PaymentSchedule[[#This Row],[PMT NO]]&lt;&gt;"",PaymentSchedule[[#This Row],[BEGINNING BALANCE]]*(InterestRate/PaymentsPerYear),"")</f>
        <v>18.467661848500384</v>
      </c>
      <c r="J34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8487.8244503109527</v>
      </c>
      <c r="K349" s="15">
        <f>IF(PaymentSchedule[[#This Row],[PMT NO]]&lt;&gt;"",SUM(INDEX(PaymentSchedule[INTEREST],1,1):PaymentSchedule[[#This Row],[INTEREST]]),"")</f>
        <v>42038.68825070437</v>
      </c>
    </row>
    <row r="350" spans="2:11" x14ac:dyDescent="0.2">
      <c r="B350" s="11">
        <f>IF(LoanIsGood,IF(ROW()-ROW(PaymentSchedule[[#Headers],[PMT NO]])&gt;ScheduledNumberOfPayments,"",ROW()-ROW(PaymentSchedule[[#Headers],[PMT NO]])),"")</f>
        <v>339</v>
      </c>
      <c r="C350" s="13">
        <f>IF(PaymentSchedule[[#This Row],[PMT NO]]&lt;&gt;"",EOMONTH(LoanStartDate,ROW(PaymentSchedule[[#This Row],[PMT NO]])-ROW(PaymentSchedule[[#Headers],[PMT NO]])-2)+DAY(LoanStartDate),"")</f>
        <v>54514</v>
      </c>
      <c r="D350" s="15">
        <f>IF(PaymentSchedule[[#This Row],[PMT NO]]&lt;&gt;"",IF(ROW()-ROW(PaymentSchedule[[#Headers],[BEGINNING BALANCE]])=1,LoanAmount,INDEX(PaymentSchedule[ENDING BALANCE],ROW()-ROW(PaymentSchedule[[#Headers],[BEGINNING BALANCE]])-1)),"")</f>
        <v>8487.8244503109527</v>
      </c>
      <c r="E350" s="15">
        <f>IF(PaymentSchedule[[#This Row],[PMT NO]]&lt;&gt;"",ScheduledPayment,"")</f>
        <v>395.12089881773204</v>
      </c>
      <c r="F35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50" s="15">
        <f>IF(PaymentSchedule[[#This Row],[PMT NO]]&lt;&gt;"",PaymentSchedule[[#This Row],[TOTAL PAYMENT]]-PaymentSchedule[[#This Row],[INTEREST]],"")</f>
        <v>377.43793121291753</v>
      </c>
      <c r="I350" s="15">
        <f>IF(PaymentSchedule[[#This Row],[PMT NO]]&lt;&gt;"",PaymentSchedule[[#This Row],[BEGINNING BALANCE]]*(InterestRate/PaymentsPerYear),"")</f>
        <v>17.682967604814486</v>
      </c>
      <c r="J35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8110.386519098035</v>
      </c>
      <c r="K350" s="15">
        <f>IF(PaymentSchedule[[#This Row],[PMT NO]]&lt;&gt;"",SUM(INDEX(PaymentSchedule[INTEREST],1,1):PaymentSchedule[[#This Row],[INTEREST]]),"")</f>
        <v>42056.371218309185</v>
      </c>
    </row>
    <row r="351" spans="2:11" x14ac:dyDescent="0.2">
      <c r="B351" s="11">
        <f>IF(LoanIsGood,IF(ROW()-ROW(PaymentSchedule[[#Headers],[PMT NO]])&gt;ScheduledNumberOfPayments,"",ROW()-ROW(PaymentSchedule[[#Headers],[PMT NO]])),"")</f>
        <v>340</v>
      </c>
      <c r="C351" s="13">
        <f>IF(PaymentSchedule[[#This Row],[PMT NO]]&lt;&gt;"",EOMONTH(LoanStartDate,ROW(PaymentSchedule[[#This Row],[PMT NO]])-ROW(PaymentSchedule[[#Headers],[PMT NO]])-2)+DAY(LoanStartDate),"")</f>
        <v>54544</v>
      </c>
      <c r="D351" s="15">
        <f>IF(PaymentSchedule[[#This Row],[PMT NO]]&lt;&gt;"",IF(ROW()-ROW(PaymentSchedule[[#Headers],[BEGINNING BALANCE]])=1,LoanAmount,INDEX(PaymentSchedule[ENDING BALANCE],ROW()-ROW(PaymentSchedule[[#Headers],[BEGINNING BALANCE]])-1)),"")</f>
        <v>8110.386519098035</v>
      </c>
      <c r="E351" s="15">
        <f>IF(PaymentSchedule[[#This Row],[PMT NO]]&lt;&gt;"",ScheduledPayment,"")</f>
        <v>395.12089881773204</v>
      </c>
      <c r="F35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51" s="15">
        <f>IF(PaymentSchedule[[#This Row],[PMT NO]]&lt;&gt;"",PaymentSchedule[[#This Row],[TOTAL PAYMENT]]-PaymentSchedule[[#This Row],[INTEREST]],"")</f>
        <v>378.22426023627781</v>
      </c>
      <c r="I351" s="15">
        <f>IF(PaymentSchedule[[#This Row],[PMT NO]]&lt;&gt;"",PaymentSchedule[[#This Row],[BEGINNING BALANCE]]*(InterestRate/PaymentsPerYear),"")</f>
        <v>16.896638581454241</v>
      </c>
      <c r="J35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7732.1622588617574</v>
      </c>
      <c r="K351" s="15">
        <f>IF(PaymentSchedule[[#This Row],[PMT NO]]&lt;&gt;"",SUM(INDEX(PaymentSchedule[INTEREST],1,1):PaymentSchedule[[#This Row],[INTEREST]]),"")</f>
        <v>42073.267856890641</v>
      </c>
    </row>
    <row r="352" spans="2:11" x14ac:dyDescent="0.2">
      <c r="B352" s="11">
        <f>IF(LoanIsGood,IF(ROW()-ROW(PaymentSchedule[[#Headers],[PMT NO]])&gt;ScheduledNumberOfPayments,"",ROW()-ROW(PaymentSchedule[[#Headers],[PMT NO]])),"")</f>
        <v>341</v>
      </c>
      <c r="C352" s="13">
        <f>IF(PaymentSchedule[[#This Row],[PMT NO]]&lt;&gt;"",EOMONTH(LoanStartDate,ROW(PaymentSchedule[[#This Row],[PMT NO]])-ROW(PaymentSchedule[[#Headers],[PMT NO]])-2)+DAY(LoanStartDate),"")</f>
        <v>54575</v>
      </c>
      <c r="D352" s="15">
        <f>IF(PaymentSchedule[[#This Row],[PMT NO]]&lt;&gt;"",IF(ROW()-ROW(PaymentSchedule[[#Headers],[BEGINNING BALANCE]])=1,LoanAmount,INDEX(PaymentSchedule[ENDING BALANCE],ROW()-ROW(PaymentSchedule[[#Headers],[BEGINNING BALANCE]])-1)),"")</f>
        <v>7732.1622588617574</v>
      </c>
      <c r="E352" s="15">
        <f>IF(PaymentSchedule[[#This Row],[PMT NO]]&lt;&gt;"",ScheduledPayment,"")</f>
        <v>395.12089881773204</v>
      </c>
      <c r="F35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52" s="15">
        <f>IF(PaymentSchedule[[#This Row],[PMT NO]]&lt;&gt;"",PaymentSchedule[[#This Row],[TOTAL PAYMENT]]-PaymentSchedule[[#This Row],[INTEREST]],"")</f>
        <v>379.01222744510341</v>
      </c>
      <c r="I352" s="15">
        <f>IF(PaymentSchedule[[#This Row],[PMT NO]]&lt;&gt;"",PaymentSchedule[[#This Row],[BEGINNING BALANCE]]*(InterestRate/PaymentsPerYear),"")</f>
        <v>16.10867137262866</v>
      </c>
      <c r="J35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7353.1500314166542</v>
      </c>
      <c r="K352" s="15">
        <f>IF(PaymentSchedule[[#This Row],[PMT NO]]&lt;&gt;"",SUM(INDEX(PaymentSchedule[INTEREST],1,1):PaymentSchedule[[#This Row],[INTEREST]]),"")</f>
        <v>42089.376528263267</v>
      </c>
    </row>
    <row r="353" spans="2:11" x14ac:dyDescent="0.2">
      <c r="B353" s="11">
        <f>IF(LoanIsGood,IF(ROW()-ROW(PaymentSchedule[[#Headers],[PMT NO]])&gt;ScheduledNumberOfPayments,"",ROW()-ROW(PaymentSchedule[[#Headers],[PMT NO]])),"")</f>
        <v>342</v>
      </c>
      <c r="C353" s="13">
        <f>IF(PaymentSchedule[[#This Row],[PMT NO]]&lt;&gt;"",EOMONTH(LoanStartDate,ROW(PaymentSchedule[[#This Row],[PMT NO]])-ROW(PaymentSchedule[[#Headers],[PMT NO]])-2)+DAY(LoanStartDate),"")</f>
        <v>54605</v>
      </c>
      <c r="D353" s="15">
        <f>IF(PaymentSchedule[[#This Row],[PMT NO]]&lt;&gt;"",IF(ROW()-ROW(PaymentSchedule[[#Headers],[BEGINNING BALANCE]])=1,LoanAmount,INDEX(PaymentSchedule[ENDING BALANCE],ROW()-ROW(PaymentSchedule[[#Headers],[BEGINNING BALANCE]])-1)),"")</f>
        <v>7353.1500314166542</v>
      </c>
      <c r="E353" s="15">
        <f>IF(PaymentSchedule[[#This Row],[PMT NO]]&lt;&gt;"",ScheduledPayment,"")</f>
        <v>395.12089881773204</v>
      </c>
      <c r="F35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53" s="15">
        <f>IF(PaymentSchedule[[#This Row],[PMT NO]]&lt;&gt;"",PaymentSchedule[[#This Row],[TOTAL PAYMENT]]-PaymentSchedule[[#This Row],[INTEREST]],"")</f>
        <v>379.80183625228068</v>
      </c>
      <c r="I353" s="15">
        <f>IF(PaymentSchedule[[#This Row],[PMT NO]]&lt;&gt;"",PaymentSchedule[[#This Row],[BEGINNING BALANCE]]*(InterestRate/PaymentsPerYear),"")</f>
        <v>15.319062565451363</v>
      </c>
      <c r="J35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6973.3481951643735</v>
      </c>
      <c r="K353" s="15">
        <f>IF(PaymentSchedule[[#This Row],[PMT NO]]&lt;&gt;"",SUM(INDEX(PaymentSchedule[INTEREST],1,1):PaymentSchedule[[#This Row],[INTEREST]]),"")</f>
        <v>42104.69559082872</v>
      </c>
    </row>
    <row r="354" spans="2:11" x14ac:dyDescent="0.2">
      <c r="B354" s="11">
        <f>IF(LoanIsGood,IF(ROW()-ROW(PaymentSchedule[[#Headers],[PMT NO]])&gt;ScheduledNumberOfPayments,"",ROW()-ROW(PaymentSchedule[[#Headers],[PMT NO]])),"")</f>
        <v>343</v>
      </c>
      <c r="C354" s="13">
        <f>IF(PaymentSchedule[[#This Row],[PMT NO]]&lt;&gt;"",EOMONTH(LoanStartDate,ROW(PaymentSchedule[[#This Row],[PMT NO]])-ROW(PaymentSchedule[[#Headers],[PMT NO]])-2)+DAY(LoanStartDate),"")</f>
        <v>54636</v>
      </c>
      <c r="D354" s="15">
        <f>IF(PaymentSchedule[[#This Row],[PMT NO]]&lt;&gt;"",IF(ROW()-ROW(PaymentSchedule[[#Headers],[BEGINNING BALANCE]])=1,LoanAmount,INDEX(PaymentSchedule[ENDING BALANCE],ROW()-ROW(PaymentSchedule[[#Headers],[BEGINNING BALANCE]])-1)),"")</f>
        <v>6973.3481951643735</v>
      </c>
      <c r="E354" s="15">
        <f>IF(PaymentSchedule[[#This Row],[PMT NO]]&lt;&gt;"",ScheduledPayment,"")</f>
        <v>395.12089881773204</v>
      </c>
      <c r="F35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54" s="15">
        <f>IF(PaymentSchedule[[#This Row],[PMT NO]]&lt;&gt;"",PaymentSchedule[[#This Row],[TOTAL PAYMENT]]-PaymentSchedule[[#This Row],[INTEREST]],"")</f>
        <v>380.59309007780627</v>
      </c>
      <c r="I354" s="15">
        <f>IF(PaymentSchedule[[#This Row],[PMT NO]]&lt;&gt;"",PaymentSchedule[[#This Row],[BEGINNING BALANCE]]*(InterestRate/PaymentsPerYear),"")</f>
        <v>14.527808739925778</v>
      </c>
      <c r="J35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6592.7551050865668</v>
      </c>
      <c r="K354" s="15">
        <f>IF(PaymentSchedule[[#This Row],[PMT NO]]&lt;&gt;"",SUM(INDEX(PaymentSchedule[INTEREST],1,1):PaymentSchedule[[#This Row],[INTEREST]]),"")</f>
        <v>42119.223399568647</v>
      </c>
    </row>
    <row r="355" spans="2:11" x14ac:dyDescent="0.2">
      <c r="B355" s="11">
        <f>IF(LoanIsGood,IF(ROW()-ROW(PaymentSchedule[[#Headers],[PMT NO]])&gt;ScheduledNumberOfPayments,"",ROW()-ROW(PaymentSchedule[[#Headers],[PMT NO]])),"")</f>
        <v>344</v>
      </c>
      <c r="C355" s="13">
        <f>IF(PaymentSchedule[[#This Row],[PMT NO]]&lt;&gt;"",EOMONTH(LoanStartDate,ROW(PaymentSchedule[[#This Row],[PMT NO]])-ROW(PaymentSchedule[[#Headers],[PMT NO]])-2)+DAY(LoanStartDate),"")</f>
        <v>54667</v>
      </c>
      <c r="D355" s="15">
        <f>IF(PaymentSchedule[[#This Row],[PMT NO]]&lt;&gt;"",IF(ROW()-ROW(PaymentSchedule[[#Headers],[BEGINNING BALANCE]])=1,LoanAmount,INDEX(PaymentSchedule[ENDING BALANCE],ROW()-ROW(PaymentSchedule[[#Headers],[BEGINNING BALANCE]])-1)),"")</f>
        <v>6592.7551050865668</v>
      </c>
      <c r="E355" s="15">
        <f>IF(PaymentSchedule[[#This Row],[PMT NO]]&lt;&gt;"",ScheduledPayment,"")</f>
        <v>395.12089881773204</v>
      </c>
      <c r="F35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55" s="15">
        <f>IF(PaymentSchedule[[#This Row],[PMT NO]]&lt;&gt;"",PaymentSchedule[[#This Row],[TOTAL PAYMENT]]-PaymentSchedule[[#This Row],[INTEREST]],"")</f>
        <v>381.38599234880166</v>
      </c>
      <c r="I355" s="15">
        <f>IF(PaymentSchedule[[#This Row],[PMT NO]]&lt;&gt;"",PaymentSchedule[[#This Row],[BEGINNING BALANCE]]*(InterestRate/PaymentsPerYear),"")</f>
        <v>13.734906468930348</v>
      </c>
      <c r="J35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6211.3691127377651</v>
      </c>
      <c r="K355" s="15">
        <f>IF(PaymentSchedule[[#This Row],[PMT NO]]&lt;&gt;"",SUM(INDEX(PaymentSchedule[INTEREST],1,1):PaymentSchedule[[#This Row],[INTEREST]]),"")</f>
        <v>42132.958306037581</v>
      </c>
    </row>
    <row r="356" spans="2:11" x14ac:dyDescent="0.2">
      <c r="B356" s="11">
        <f>IF(LoanIsGood,IF(ROW()-ROW(PaymentSchedule[[#Headers],[PMT NO]])&gt;ScheduledNumberOfPayments,"",ROW()-ROW(PaymentSchedule[[#Headers],[PMT NO]])),"")</f>
        <v>345</v>
      </c>
      <c r="C356" s="13">
        <f>IF(PaymentSchedule[[#This Row],[PMT NO]]&lt;&gt;"",EOMONTH(LoanStartDate,ROW(PaymentSchedule[[#This Row],[PMT NO]])-ROW(PaymentSchedule[[#Headers],[PMT NO]])-2)+DAY(LoanStartDate),"")</f>
        <v>54697</v>
      </c>
      <c r="D356" s="15">
        <f>IF(PaymentSchedule[[#This Row],[PMT NO]]&lt;&gt;"",IF(ROW()-ROW(PaymentSchedule[[#Headers],[BEGINNING BALANCE]])=1,LoanAmount,INDEX(PaymentSchedule[ENDING BALANCE],ROW()-ROW(PaymentSchedule[[#Headers],[BEGINNING BALANCE]])-1)),"")</f>
        <v>6211.3691127377651</v>
      </c>
      <c r="E356" s="15">
        <f>IF(PaymentSchedule[[#This Row],[PMT NO]]&lt;&gt;"",ScheduledPayment,"")</f>
        <v>395.12089881773204</v>
      </c>
      <c r="F35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56" s="15">
        <f>IF(PaymentSchedule[[#This Row],[PMT NO]]&lt;&gt;"",PaymentSchedule[[#This Row],[TOTAL PAYMENT]]-PaymentSchedule[[#This Row],[INTEREST]],"")</f>
        <v>382.18054649952836</v>
      </c>
      <c r="I356" s="15">
        <f>IF(PaymentSchedule[[#This Row],[PMT NO]]&lt;&gt;"",PaymentSchedule[[#This Row],[BEGINNING BALANCE]]*(InterestRate/PaymentsPerYear),"")</f>
        <v>12.940352318203677</v>
      </c>
      <c r="J35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5829.1885662382365</v>
      </c>
      <c r="K356" s="15">
        <f>IF(PaymentSchedule[[#This Row],[PMT NO]]&lt;&gt;"",SUM(INDEX(PaymentSchedule[INTEREST],1,1):PaymentSchedule[[#This Row],[INTEREST]]),"")</f>
        <v>42145.898658355785</v>
      </c>
    </row>
    <row r="357" spans="2:11" x14ac:dyDescent="0.2">
      <c r="B357" s="11">
        <f>IF(LoanIsGood,IF(ROW()-ROW(PaymentSchedule[[#Headers],[PMT NO]])&gt;ScheduledNumberOfPayments,"",ROW()-ROW(PaymentSchedule[[#Headers],[PMT NO]])),"")</f>
        <v>346</v>
      </c>
      <c r="C357" s="13">
        <f>IF(PaymentSchedule[[#This Row],[PMT NO]]&lt;&gt;"",EOMONTH(LoanStartDate,ROW(PaymentSchedule[[#This Row],[PMT NO]])-ROW(PaymentSchedule[[#Headers],[PMT NO]])-2)+DAY(LoanStartDate),"")</f>
        <v>54728</v>
      </c>
      <c r="D357" s="15">
        <f>IF(PaymentSchedule[[#This Row],[PMT NO]]&lt;&gt;"",IF(ROW()-ROW(PaymentSchedule[[#Headers],[BEGINNING BALANCE]])=1,LoanAmount,INDEX(PaymentSchedule[ENDING BALANCE],ROW()-ROW(PaymentSchedule[[#Headers],[BEGINNING BALANCE]])-1)),"")</f>
        <v>5829.1885662382365</v>
      </c>
      <c r="E357" s="15">
        <f>IF(PaymentSchedule[[#This Row],[PMT NO]]&lt;&gt;"",ScheduledPayment,"")</f>
        <v>395.12089881773204</v>
      </c>
      <c r="F35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57" s="15">
        <f>IF(PaymentSchedule[[#This Row],[PMT NO]]&lt;&gt;"",PaymentSchedule[[#This Row],[TOTAL PAYMENT]]-PaymentSchedule[[#This Row],[INTEREST]],"")</f>
        <v>382.97675597140238</v>
      </c>
      <c r="I357" s="15">
        <f>IF(PaymentSchedule[[#This Row],[PMT NO]]&lt;&gt;"",PaymentSchedule[[#This Row],[BEGINNING BALANCE]]*(InterestRate/PaymentsPerYear),"")</f>
        <v>12.144142846329659</v>
      </c>
      <c r="J35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5446.2118102668337</v>
      </c>
      <c r="K357" s="15">
        <f>IF(PaymentSchedule[[#This Row],[PMT NO]]&lt;&gt;"",SUM(INDEX(PaymentSchedule[INTEREST],1,1):PaymentSchedule[[#This Row],[INTEREST]]),"")</f>
        <v>42158.042801202115</v>
      </c>
    </row>
    <row r="358" spans="2:11" x14ac:dyDescent="0.2">
      <c r="B358" s="11">
        <f>IF(LoanIsGood,IF(ROW()-ROW(PaymentSchedule[[#Headers],[PMT NO]])&gt;ScheduledNumberOfPayments,"",ROW()-ROW(PaymentSchedule[[#Headers],[PMT NO]])),"")</f>
        <v>347</v>
      </c>
      <c r="C358" s="13">
        <f>IF(PaymentSchedule[[#This Row],[PMT NO]]&lt;&gt;"",EOMONTH(LoanStartDate,ROW(PaymentSchedule[[#This Row],[PMT NO]])-ROW(PaymentSchedule[[#Headers],[PMT NO]])-2)+DAY(LoanStartDate),"")</f>
        <v>54758</v>
      </c>
      <c r="D358" s="15">
        <f>IF(PaymentSchedule[[#This Row],[PMT NO]]&lt;&gt;"",IF(ROW()-ROW(PaymentSchedule[[#Headers],[BEGINNING BALANCE]])=1,LoanAmount,INDEX(PaymentSchedule[ENDING BALANCE],ROW()-ROW(PaymentSchedule[[#Headers],[BEGINNING BALANCE]])-1)),"")</f>
        <v>5446.2118102668337</v>
      </c>
      <c r="E358" s="15">
        <f>IF(PaymentSchedule[[#This Row],[PMT NO]]&lt;&gt;"",ScheduledPayment,"")</f>
        <v>395.12089881773204</v>
      </c>
      <c r="F35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58" s="15">
        <f>IF(PaymentSchedule[[#This Row],[PMT NO]]&lt;&gt;"",PaymentSchedule[[#This Row],[TOTAL PAYMENT]]-PaymentSchedule[[#This Row],[INTEREST]],"")</f>
        <v>383.77462421300947</v>
      </c>
      <c r="I358" s="15">
        <f>IF(PaymentSchedule[[#This Row],[PMT NO]]&lt;&gt;"",PaymentSchedule[[#This Row],[BEGINNING BALANCE]]*(InterestRate/PaymentsPerYear),"")</f>
        <v>11.34627460472257</v>
      </c>
      <c r="J35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5062.437186053824</v>
      </c>
      <c r="K358" s="15">
        <f>IF(PaymentSchedule[[#This Row],[PMT NO]]&lt;&gt;"",SUM(INDEX(PaymentSchedule[INTEREST],1,1):PaymentSchedule[[#This Row],[INTEREST]]),"")</f>
        <v>42169.389075806837</v>
      </c>
    </row>
    <row r="359" spans="2:11" x14ac:dyDescent="0.2">
      <c r="B359" s="11">
        <f>IF(LoanIsGood,IF(ROW()-ROW(PaymentSchedule[[#Headers],[PMT NO]])&gt;ScheduledNumberOfPayments,"",ROW()-ROW(PaymentSchedule[[#Headers],[PMT NO]])),"")</f>
        <v>348</v>
      </c>
      <c r="C359" s="13">
        <f>IF(PaymentSchedule[[#This Row],[PMT NO]]&lt;&gt;"",EOMONTH(LoanStartDate,ROW(PaymentSchedule[[#This Row],[PMT NO]])-ROW(PaymentSchedule[[#Headers],[PMT NO]])-2)+DAY(LoanStartDate),"")</f>
        <v>54789</v>
      </c>
      <c r="D359" s="15">
        <f>IF(PaymentSchedule[[#This Row],[PMT NO]]&lt;&gt;"",IF(ROW()-ROW(PaymentSchedule[[#Headers],[BEGINNING BALANCE]])=1,LoanAmount,INDEX(PaymentSchedule[ENDING BALANCE],ROW()-ROW(PaymentSchedule[[#Headers],[BEGINNING BALANCE]])-1)),"")</f>
        <v>5062.437186053824</v>
      </c>
      <c r="E359" s="15">
        <f>IF(PaymentSchedule[[#This Row],[PMT NO]]&lt;&gt;"",ScheduledPayment,"")</f>
        <v>395.12089881773204</v>
      </c>
      <c r="F35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59" s="15">
        <f>IF(PaymentSchedule[[#This Row],[PMT NO]]&lt;&gt;"",PaymentSchedule[[#This Row],[TOTAL PAYMENT]]-PaymentSchedule[[#This Row],[INTEREST]],"")</f>
        <v>384.57415468011993</v>
      </c>
      <c r="I359" s="15">
        <f>IF(PaymentSchedule[[#This Row],[PMT NO]]&lt;&gt;"",PaymentSchedule[[#This Row],[BEGINNING BALANCE]]*(InterestRate/PaymentsPerYear),"")</f>
        <v>10.546744137612134</v>
      </c>
      <c r="J35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4677.863031373704</v>
      </c>
      <c r="K359" s="15">
        <f>IF(PaymentSchedule[[#This Row],[PMT NO]]&lt;&gt;"",SUM(INDEX(PaymentSchedule[INTEREST],1,1):PaymentSchedule[[#This Row],[INTEREST]]),"")</f>
        <v>42179.935819944447</v>
      </c>
    </row>
    <row r="360" spans="2:11" x14ac:dyDescent="0.2">
      <c r="B360" s="11">
        <f>IF(LoanIsGood,IF(ROW()-ROW(PaymentSchedule[[#Headers],[PMT NO]])&gt;ScheduledNumberOfPayments,"",ROW()-ROW(PaymentSchedule[[#Headers],[PMT NO]])),"")</f>
        <v>349</v>
      </c>
      <c r="C360" s="13">
        <f>IF(PaymentSchedule[[#This Row],[PMT NO]]&lt;&gt;"",EOMONTH(LoanStartDate,ROW(PaymentSchedule[[#This Row],[PMT NO]])-ROW(PaymentSchedule[[#Headers],[PMT NO]])-2)+DAY(LoanStartDate),"")</f>
        <v>54820</v>
      </c>
      <c r="D360" s="15">
        <f>IF(PaymentSchedule[[#This Row],[PMT NO]]&lt;&gt;"",IF(ROW()-ROW(PaymentSchedule[[#Headers],[BEGINNING BALANCE]])=1,LoanAmount,INDEX(PaymentSchedule[ENDING BALANCE],ROW()-ROW(PaymentSchedule[[#Headers],[BEGINNING BALANCE]])-1)),"")</f>
        <v>4677.863031373704</v>
      </c>
      <c r="E360" s="15">
        <f>IF(PaymentSchedule[[#This Row],[PMT NO]]&lt;&gt;"",ScheduledPayment,"")</f>
        <v>395.12089881773204</v>
      </c>
      <c r="F36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60" s="15">
        <f>IF(PaymentSchedule[[#This Row],[PMT NO]]&lt;&gt;"",PaymentSchedule[[#This Row],[TOTAL PAYMENT]]-PaymentSchedule[[#This Row],[INTEREST]],"")</f>
        <v>385.3753508357035</v>
      </c>
      <c r="I360" s="15">
        <f>IF(PaymentSchedule[[#This Row],[PMT NO]]&lt;&gt;"",PaymentSchedule[[#This Row],[BEGINNING BALANCE]]*(InterestRate/PaymentsPerYear),"")</f>
        <v>9.7455479820285493</v>
      </c>
      <c r="J36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4292.4876805380009</v>
      </c>
      <c r="K360" s="15">
        <f>IF(PaymentSchedule[[#This Row],[PMT NO]]&lt;&gt;"",SUM(INDEX(PaymentSchedule[INTEREST],1,1):PaymentSchedule[[#This Row],[INTEREST]]),"")</f>
        <v>42189.681367926474</v>
      </c>
    </row>
    <row r="361" spans="2:11" x14ac:dyDescent="0.2">
      <c r="B361" s="11">
        <f>IF(LoanIsGood,IF(ROW()-ROW(PaymentSchedule[[#Headers],[PMT NO]])&gt;ScheduledNumberOfPayments,"",ROW()-ROW(PaymentSchedule[[#Headers],[PMT NO]])),"")</f>
        <v>350</v>
      </c>
      <c r="C361" s="13">
        <f>IF(PaymentSchedule[[#This Row],[PMT NO]]&lt;&gt;"",EOMONTH(LoanStartDate,ROW(PaymentSchedule[[#This Row],[PMT NO]])-ROW(PaymentSchedule[[#Headers],[PMT NO]])-2)+DAY(LoanStartDate),"")</f>
        <v>54848</v>
      </c>
      <c r="D361" s="15">
        <f>IF(PaymentSchedule[[#This Row],[PMT NO]]&lt;&gt;"",IF(ROW()-ROW(PaymentSchedule[[#Headers],[BEGINNING BALANCE]])=1,LoanAmount,INDEX(PaymentSchedule[ENDING BALANCE],ROW()-ROW(PaymentSchedule[[#Headers],[BEGINNING BALANCE]])-1)),"")</f>
        <v>4292.4876805380009</v>
      </c>
      <c r="E361" s="15">
        <f>IF(PaymentSchedule[[#This Row],[PMT NO]]&lt;&gt;"",ScheduledPayment,"")</f>
        <v>395.12089881773204</v>
      </c>
      <c r="F36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61" s="15">
        <f>IF(PaymentSchedule[[#This Row],[PMT NO]]&lt;&gt;"",PaymentSchedule[[#This Row],[TOTAL PAYMENT]]-PaymentSchedule[[#This Row],[INTEREST]],"")</f>
        <v>386.17821614994455</v>
      </c>
      <c r="I361" s="15">
        <f>IF(PaymentSchedule[[#This Row],[PMT NO]]&lt;&gt;"",PaymentSchedule[[#This Row],[BEGINNING BALANCE]]*(InterestRate/PaymentsPerYear),"")</f>
        <v>8.9426826677875013</v>
      </c>
      <c r="J36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3906.3094643880563</v>
      </c>
      <c r="K361" s="15">
        <f>IF(PaymentSchedule[[#This Row],[PMT NO]]&lt;&gt;"",SUM(INDEX(PaymentSchedule[INTEREST],1,1):PaymentSchedule[[#This Row],[INTEREST]]),"")</f>
        <v>42198.624050594262</v>
      </c>
    </row>
    <row r="362" spans="2:11" x14ac:dyDescent="0.2">
      <c r="B362" s="11">
        <f>IF(LoanIsGood,IF(ROW()-ROW(PaymentSchedule[[#Headers],[PMT NO]])&gt;ScheduledNumberOfPayments,"",ROW()-ROW(PaymentSchedule[[#Headers],[PMT NO]])),"")</f>
        <v>351</v>
      </c>
      <c r="C362" s="13">
        <f>IF(PaymentSchedule[[#This Row],[PMT NO]]&lt;&gt;"",EOMONTH(LoanStartDate,ROW(PaymentSchedule[[#This Row],[PMT NO]])-ROW(PaymentSchedule[[#Headers],[PMT NO]])-2)+DAY(LoanStartDate),"")</f>
        <v>54879</v>
      </c>
      <c r="D362" s="15">
        <f>IF(PaymentSchedule[[#This Row],[PMT NO]]&lt;&gt;"",IF(ROW()-ROW(PaymentSchedule[[#Headers],[BEGINNING BALANCE]])=1,LoanAmount,INDEX(PaymentSchedule[ENDING BALANCE],ROW()-ROW(PaymentSchedule[[#Headers],[BEGINNING BALANCE]])-1)),"")</f>
        <v>3906.3094643880563</v>
      </c>
      <c r="E362" s="15">
        <f>IF(PaymentSchedule[[#This Row],[PMT NO]]&lt;&gt;"",ScheduledPayment,"")</f>
        <v>395.12089881773204</v>
      </c>
      <c r="F362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2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62" s="15">
        <f>IF(PaymentSchedule[[#This Row],[PMT NO]]&lt;&gt;"",PaymentSchedule[[#This Row],[TOTAL PAYMENT]]-PaymentSchedule[[#This Row],[INTEREST]],"")</f>
        <v>386.9827541002569</v>
      </c>
      <c r="I362" s="15">
        <f>IF(PaymentSchedule[[#This Row],[PMT NO]]&lt;&gt;"",PaymentSchedule[[#This Row],[BEGINNING BALANCE]]*(InterestRate/PaymentsPerYear),"")</f>
        <v>8.138144717475118</v>
      </c>
      <c r="J362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3519.3267102877994</v>
      </c>
      <c r="K362" s="15">
        <f>IF(PaymentSchedule[[#This Row],[PMT NO]]&lt;&gt;"",SUM(INDEX(PaymentSchedule[INTEREST],1,1):PaymentSchedule[[#This Row],[INTEREST]]),"")</f>
        <v>42206.762195311734</v>
      </c>
    </row>
    <row r="363" spans="2:11" x14ac:dyDescent="0.2">
      <c r="B363" s="11">
        <f>IF(LoanIsGood,IF(ROW()-ROW(PaymentSchedule[[#Headers],[PMT NO]])&gt;ScheduledNumberOfPayments,"",ROW()-ROW(PaymentSchedule[[#Headers],[PMT NO]])),"")</f>
        <v>352</v>
      </c>
      <c r="C363" s="13">
        <f>IF(PaymentSchedule[[#This Row],[PMT NO]]&lt;&gt;"",EOMONTH(LoanStartDate,ROW(PaymentSchedule[[#This Row],[PMT NO]])-ROW(PaymentSchedule[[#Headers],[PMT NO]])-2)+DAY(LoanStartDate),"")</f>
        <v>54909</v>
      </c>
      <c r="D363" s="15">
        <f>IF(PaymentSchedule[[#This Row],[PMT NO]]&lt;&gt;"",IF(ROW()-ROW(PaymentSchedule[[#Headers],[BEGINNING BALANCE]])=1,LoanAmount,INDEX(PaymentSchedule[ENDING BALANCE],ROW()-ROW(PaymentSchedule[[#Headers],[BEGINNING BALANCE]])-1)),"")</f>
        <v>3519.3267102877994</v>
      </c>
      <c r="E363" s="15">
        <f>IF(PaymentSchedule[[#This Row],[PMT NO]]&lt;&gt;"",ScheduledPayment,"")</f>
        <v>395.12089881773204</v>
      </c>
      <c r="F363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3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63" s="15">
        <f>IF(PaymentSchedule[[#This Row],[PMT NO]]&lt;&gt;"",PaymentSchedule[[#This Row],[TOTAL PAYMENT]]-PaymentSchedule[[#This Row],[INTEREST]],"")</f>
        <v>387.78896817129913</v>
      </c>
      <c r="I363" s="15">
        <f>IF(PaymentSchedule[[#This Row],[PMT NO]]&lt;&gt;"",PaymentSchedule[[#This Row],[BEGINNING BALANCE]]*(InterestRate/PaymentsPerYear),"")</f>
        <v>7.331930646432915</v>
      </c>
      <c r="J363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3131.5377421165003</v>
      </c>
      <c r="K363" s="15">
        <f>IF(PaymentSchedule[[#This Row],[PMT NO]]&lt;&gt;"",SUM(INDEX(PaymentSchedule[INTEREST],1,1):PaymentSchedule[[#This Row],[INTEREST]]),"")</f>
        <v>42214.094125958167</v>
      </c>
    </row>
    <row r="364" spans="2:11" x14ac:dyDescent="0.2">
      <c r="B364" s="11">
        <f>IF(LoanIsGood,IF(ROW()-ROW(PaymentSchedule[[#Headers],[PMT NO]])&gt;ScheduledNumberOfPayments,"",ROW()-ROW(PaymentSchedule[[#Headers],[PMT NO]])),"")</f>
        <v>353</v>
      </c>
      <c r="C364" s="13">
        <f>IF(PaymentSchedule[[#This Row],[PMT NO]]&lt;&gt;"",EOMONTH(LoanStartDate,ROW(PaymentSchedule[[#This Row],[PMT NO]])-ROW(PaymentSchedule[[#Headers],[PMT NO]])-2)+DAY(LoanStartDate),"")</f>
        <v>54940</v>
      </c>
      <c r="D364" s="15">
        <f>IF(PaymentSchedule[[#This Row],[PMT NO]]&lt;&gt;"",IF(ROW()-ROW(PaymentSchedule[[#Headers],[BEGINNING BALANCE]])=1,LoanAmount,INDEX(PaymentSchedule[ENDING BALANCE],ROW()-ROW(PaymentSchedule[[#Headers],[BEGINNING BALANCE]])-1)),"")</f>
        <v>3131.5377421165003</v>
      </c>
      <c r="E364" s="15">
        <f>IF(PaymentSchedule[[#This Row],[PMT NO]]&lt;&gt;"",ScheduledPayment,"")</f>
        <v>395.12089881773204</v>
      </c>
      <c r="F364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4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64" s="15">
        <f>IF(PaymentSchedule[[#This Row],[PMT NO]]&lt;&gt;"",PaymentSchedule[[#This Row],[TOTAL PAYMENT]]-PaymentSchedule[[#This Row],[INTEREST]],"")</f>
        <v>388.59686185498936</v>
      </c>
      <c r="I364" s="15">
        <f>IF(PaymentSchedule[[#This Row],[PMT NO]]&lt;&gt;"",PaymentSchedule[[#This Row],[BEGINNING BALANCE]]*(InterestRate/PaymentsPerYear),"")</f>
        <v>6.5240369627427093</v>
      </c>
      <c r="J364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2742.9408802615108</v>
      </c>
      <c r="K364" s="15">
        <f>IF(PaymentSchedule[[#This Row],[PMT NO]]&lt;&gt;"",SUM(INDEX(PaymentSchedule[INTEREST],1,1):PaymentSchedule[[#This Row],[INTEREST]]),"")</f>
        <v>42220.61816292091</v>
      </c>
    </row>
    <row r="365" spans="2:11" x14ac:dyDescent="0.2">
      <c r="B365" s="11">
        <f>IF(LoanIsGood,IF(ROW()-ROW(PaymentSchedule[[#Headers],[PMT NO]])&gt;ScheduledNumberOfPayments,"",ROW()-ROW(PaymentSchedule[[#Headers],[PMT NO]])),"")</f>
        <v>354</v>
      </c>
      <c r="C365" s="13">
        <f>IF(PaymentSchedule[[#This Row],[PMT NO]]&lt;&gt;"",EOMONTH(LoanStartDate,ROW(PaymentSchedule[[#This Row],[PMT NO]])-ROW(PaymentSchedule[[#Headers],[PMT NO]])-2)+DAY(LoanStartDate),"")</f>
        <v>54970</v>
      </c>
      <c r="D365" s="15">
        <f>IF(PaymentSchedule[[#This Row],[PMT NO]]&lt;&gt;"",IF(ROW()-ROW(PaymentSchedule[[#Headers],[BEGINNING BALANCE]])=1,LoanAmount,INDEX(PaymentSchedule[ENDING BALANCE],ROW()-ROW(PaymentSchedule[[#Headers],[BEGINNING BALANCE]])-1)),"")</f>
        <v>2742.9408802615108</v>
      </c>
      <c r="E365" s="15">
        <f>IF(PaymentSchedule[[#This Row],[PMT NO]]&lt;&gt;"",ScheduledPayment,"")</f>
        <v>395.12089881773204</v>
      </c>
      <c r="F365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5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65" s="15">
        <f>IF(PaymentSchedule[[#This Row],[PMT NO]]&lt;&gt;"",PaymentSchedule[[#This Row],[TOTAL PAYMENT]]-PaymentSchedule[[#This Row],[INTEREST]],"")</f>
        <v>389.40643865052056</v>
      </c>
      <c r="I365" s="15">
        <f>IF(PaymentSchedule[[#This Row],[PMT NO]]&lt;&gt;"",PaymentSchedule[[#This Row],[BEGINNING BALANCE]]*(InterestRate/PaymentsPerYear),"")</f>
        <v>5.714460167211481</v>
      </c>
      <c r="J365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2353.5344416109901</v>
      </c>
      <c r="K365" s="15">
        <f>IF(PaymentSchedule[[#This Row],[PMT NO]]&lt;&gt;"",SUM(INDEX(PaymentSchedule[INTEREST],1,1):PaymentSchedule[[#This Row],[INTEREST]]),"")</f>
        <v>42226.332623088121</v>
      </c>
    </row>
    <row r="366" spans="2:11" x14ac:dyDescent="0.2">
      <c r="B366" s="11">
        <f>IF(LoanIsGood,IF(ROW()-ROW(PaymentSchedule[[#Headers],[PMT NO]])&gt;ScheduledNumberOfPayments,"",ROW()-ROW(PaymentSchedule[[#Headers],[PMT NO]])),"")</f>
        <v>355</v>
      </c>
      <c r="C366" s="13">
        <f>IF(PaymentSchedule[[#This Row],[PMT NO]]&lt;&gt;"",EOMONTH(LoanStartDate,ROW(PaymentSchedule[[#This Row],[PMT NO]])-ROW(PaymentSchedule[[#Headers],[PMT NO]])-2)+DAY(LoanStartDate),"")</f>
        <v>55001</v>
      </c>
      <c r="D366" s="15">
        <f>IF(PaymentSchedule[[#This Row],[PMT NO]]&lt;&gt;"",IF(ROW()-ROW(PaymentSchedule[[#Headers],[BEGINNING BALANCE]])=1,LoanAmount,INDEX(PaymentSchedule[ENDING BALANCE],ROW()-ROW(PaymentSchedule[[#Headers],[BEGINNING BALANCE]])-1)),"")</f>
        <v>2353.5344416109901</v>
      </c>
      <c r="E366" s="15">
        <f>IF(PaymentSchedule[[#This Row],[PMT NO]]&lt;&gt;"",ScheduledPayment,"")</f>
        <v>395.12089881773204</v>
      </c>
      <c r="F366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6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66" s="15">
        <f>IF(PaymentSchedule[[#This Row],[PMT NO]]&lt;&gt;"",PaymentSchedule[[#This Row],[TOTAL PAYMENT]]-PaymentSchedule[[#This Row],[INTEREST]],"")</f>
        <v>390.21770206437583</v>
      </c>
      <c r="I366" s="15">
        <f>IF(PaymentSchedule[[#This Row],[PMT NO]]&lt;&gt;"",PaymentSchedule[[#This Row],[BEGINNING BALANCE]]*(InterestRate/PaymentsPerYear),"")</f>
        <v>4.9031967533562293</v>
      </c>
      <c r="J366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1963.3167395466144</v>
      </c>
      <c r="K366" s="15">
        <f>IF(PaymentSchedule[[#This Row],[PMT NO]]&lt;&gt;"",SUM(INDEX(PaymentSchedule[INTEREST],1,1):PaymentSchedule[[#This Row],[INTEREST]]),"")</f>
        <v>42231.23581984148</v>
      </c>
    </row>
    <row r="367" spans="2:11" x14ac:dyDescent="0.2">
      <c r="B367" s="11">
        <f>IF(LoanIsGood,IF(ROW()-ROW(PaymentSchedule[[#Headers],[PMT NO]])&gt;ScheduledNumberOfPayments,"",ROW()-ROW(PaymentSchedule[[#Headers],[PMT NO]])),"")</f>
        <v>356</v>
      </c>
      <c r="C367" s="13">
        <f>IF(PaymentSchedule[[#This Row],[PMT NO]]&lt;&gt;"",EOMONTH(LoanStartDate,ROW(PaymentSchedule[[#This Row],[PMT NO]])-ROW(PaymentSchedule[[#Headers],[PMT NO]])-2)+DAY(LoanStartDate),"")</f>
        <v>55032</v>
      </c>
      <c r="D367" s="15">
        <f>IF(PaymentSchedule[[#This Row],[PMT NO]]&lt;&gt;"",IF(ROW()-ROW(PaymentSchedule[[#Headers],[BEGINNING BALANCE]])=1,LoanAmount,INDEX(PaymentSchedule[ENDING BALANCE],ROW()-ROW(PaymentSchedule[[#Headers],[BEGINNING BALANCE]])-1)),"")</f>
        <v>1963.3167395466144</v>
      </c>
      <c r="E367" s="15">
        <f>IF(PaymentSchedule[[#This Row],[PMT NO]]&lt;&gt;"",ScheduledPayment,"")</f>
        <v>395.12089881773204</v>
      </c>
      <c r="F367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7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67" s="15">
        <f>IF(PaymentSchedule[[#This Row],[PMT NO]]&lt;&gt;"",PaymentSchedule[[#This Row],[TOTAL PAYMENT]]-PaymentSchedule[[#This Row],[INTEREST]],"")</f>
        <v>391.03065561034327</v>
      </c>
      <c r="I367" s="15">
        <f>IF(PaymentSchedule[[#This Row],[PMT NO]]&lt;&gt;"",PaymentSchedule[[#This Row],[BEGINNING BALANCE]]*(InterestRate/PaymentsPerYear),"")</f>
        <v>4.09024320738878</v>
      </c>
      <c r="J367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1572.2860839362711</v>
      </c>
      <c r="K367" s="15">
        <f>IF(PaymentSchedule[[#This Row],[PMT NO]]&lt;&gt;"",SUM(INDEX(PaymentSchedule[INTEREST],1,1):PaymentSchedule[[#This Row],[INTEREST]]),"")</f>
        <v>42235.326063048866</v>
      </c>
    </row>
    <row r="368" spans="2:11" x14ac:dyDescent="0.2">
      <c r="B368" s="11">
        <f>IF(LoanIsGood,IF(ROW()-ROW(PaymentSchedule[[#Headers],[PMT NO]])&gt;ScheduledNumberOfPayments,"",ROW()-ROW(PaymentSchedule[[#Headers],[PMT NO]])),"")</f>
        <v>357</v>
      </c>
      <c r="C368" s="13">
        <f>IF(PaymentSchedule[[#This Row],[PMT NO]]&lt;&gt;"",EOMONTH(LoanStartDate,ROW(PaymentSchedule[[#This Row],[PMT NO]])-ROW(PaymentSchedule[[#Headers],[PMT NO]])-2)+DAY(LoanStartDate),"")</f>
        <v>55062</v>
      </c>
      <c r="D368" s="15">
        <f>IF(PaymentSchedule[[#This Row],[PMT NO]]&lt;&gt;"",IF(ROW()-ROW(PaymentSchedule[[#Headers],[BEGINNING BALANCE]])=1,LoanAmount,INDEX(PaymentSchedule[ENDING BALANCE],ROW()-ROW(PaymentSchedule[[#Headers],[BEGINNING BALANCE]])-1)),"")</f>
        <v>1572.2860839362711</v>
      </c>
      <c r="E368" s="15">
        <f>IF(PaymentSchedule[[#This Row],[PMT NO]]&lt;&gt;"",ScheduledPayment,"")</f>
        <v>395.12089881773204</v>
      </c>
      <c r="F368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8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68" s="15">
        <f>IF(PaymentSchedule[[#This Row],[PMT NO]]&lt;&gt;"",PaymentSchedule[[#This Row],[TOTAL PAYMENT]]-PaymentSchedule[[#This Row],[INTEREST]],"")</f>
        <v>391.84530280953146</v>
      </c>
      <c r="I368" s="15">
        <f>IF(PaymentSchedule[[#This Row],[PMT NO]]&lt;&gt;"",PaymentSchedule[[#This Row],[BEGINNING BALANCE]]*(InterestRate/PaymentsPerYear),"")</f>
        <v>3.2755960082005648</v>
      </c>
      <c r="J368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1180.4407811267397</v>
      </c>
      <c r="K368" s="15">
        <f>IF(PaymentSchedule[[#This Row],[PMT NO]]&lt;&gt;"",SUM(INDEX(PaymentSchedule[INTEREST],1,1):PaymentSchedule[[#This Row],[INTEREST]]),"")</f>
        <v>42238.601659057065</v>
      </c>
    </row>
    <row r="369" spans="2:11" x14ac:dyDescent="0.2">
      <c r="B369" s="11">
        <f>IF(LoanIsGood,IF(ROW()-ROW(PaymentSchedule[[#Headers],[PMT NO]])&gt;ScheduledNumberOfPayments,"",ROW()-ROW(PaymentSchedule[[#Headers],[PMT NO]])),"")</f>
        <v>358</v>
      </c>
      <c r="C369" s="13">
        <f>IF(PaymentSchedule[[#This Row],[PMT NO]]&lt;&gt;"",EOMONTH(LoanStartDate,ROW(PaymentSchedule[[#This Row],[PMT NO]])-ROW(PaymentSchedule[[#Headers],[PMT NO]])-2)+DAY(LoanStartDate),"")</f>
        <v>55093</v>
      </c>
      <c r="D369" s="15">
        <f>IF(PaymentSchedule[[#This Row],[PMT NO]]&lt;&gt;"",IF(ROW()-ROW(PaymentSchedule[[#Headers],[BEGINNING BALANCE]])=1,LoanAmount,INDEX(PaymentSchedule[ENDING BALANCE],ROW()-ROW(PaymentSchedule[[#Headers],[BEGINNING BALANCE]])-1)),"")</f>
        <v>1180.4407811267397</v>
      </c>
      <c r="E369" s="15">
        <f>IF(PaymentSchedule[[#This Row],[PMT NO]]&lt;&gt;"",ScheduledPayment,"")</f>
        <v>395.12089881773204</v>
      </c>
      <c r="F369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9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69" s="15">
        <f>IF(PaymentSchedule[[#This Row],[PMT NO]]&lt;&gt;"",PaymentSchedule[[#This Row],[TOTAL PAYMENT]]-PaymentSchedule[[#This Row],[INTEREST]],"")</f>
        <v>392.66164719038466</v>
      </c>
      <c r="I369" s="15">
        <f>IF(PaymentSchedule[[#This Row],[PMT NO]]&lt;&gt;"",PaymentSchedule[[#This Row],[BEGINNING BALANCE]]*(InterestRate/PaymentsPerYear),"")</f>
        <v>2.4592516273473741</v>
      </c>
      <c r="J369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787.77913393635504</v>
      </c>
      <c r="K369" s="15">
        <f>IF(PaymentSchedule[[#This Row],[PMT NO]]&lt;&gt;"",SUM(INDEX(PaymentSchedule[INTEREST],1,1):PaymentSchedule[[#This Row],[INTEREST]]),"")</f>
        <v>42241.060910684413</v>
      </c>
    </row>
    <row r="370" spans="2:11" x14ac:dyDescent="0.2">
      <c r="B370" s="11">
        <f>IF(LoanIsGood,IF(ROW()-ROW(PaymentSchedule[[#Headers],[PMT NO]])&gt;ScheduledNumberOfPayments,"",ROW()-ROW(PaymentSchedule[[#Headers],[PMT NO]])),"")</f>
        <v>359</v>
      </c>
      <c r="C370" s="13">
        <f>IF(PaymentSchedule[[#This Row],[PMT NO]]&lt;&gt;"",EOMONTH(LoanStartDate,ROW(PaymentSchedule[[#This Row],[PMT NO]])-ROW(PaymentSchedule[[#Headers],[PMT NO]])-2)+DAY(LoanStartDate),"")</f>
        <v>55123</v>
      </c>
      <c r="D370" s="15">
        <f>IF(PaymentSchedule[[#This Row],[PMT NO]]&lt;&gt;"",IF(ROW()-ROW(PaymentSchedule[[#Headers],[BEGINNING BALANCE]])=1,LoanAmount,INDEX(PaymentSchedule[ENDING BALANCE],ROW()-ROW(PaymentSchedule[[#Headers],[BEGINNING BALANCE]])-1)),"")</f>
        <v>787.77913393635504</v>
      </c>
      <c r="E370" s="15">
        <f>IF(PaymentSchedule[[#This Row],[PMT NO]]&lt;&gt;"",ScheduledPayment,"")</f>
        <v>395.12089881773204</v>
      </c>
      <c r="F370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0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395.12089881773204</v>
      </c>
      <c r="H370" s="15">
        <f>IF(PaymentSchedule[[#This Row],[PMT NO]]&lt;&gt;"",PaymentSchedule[[#This Row],[TOTAL PAYMENT]]-PaymentSchedule[[#This Row],[INTEREST]],"")</f>
        <v>393.47969228869795</v>
      </c>
      <c r="I370" s="15">
        <f>IF(PaymentSchedule[[#This Row],[PMT NO]]&lt;&gt;"",PaymentSchedule[[#This Row],[BEGINNING BALANCE]]*(InterestRate/PaymentsPerYear),"")</f>
        <v>1.6412065290340729</v>
      </c>
      <c r="J370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394.29944164765709</v>
      </c>
      <c r="K370" s="15">
        <f>IF(PaymentSchedule[[#This Row],[PMT NO]]&lt;&gt;"",SUM(INDEX(PaymentSchedule[INTEREST],1,1):PaymentSchedule[[#This Row],[INTEREST]]),"")</f>
        <v>42242.702117213448</v>
      </c>
    </row>
    <row r="371" spans="2:11" x14ac:dyDescent="0.2">
      <c r="B371" s="11">
        <f>IF(LoanIsGood,IF(ROW()-ROW(PaymentSchedule[[#Headers],[PMT NO]])&gt;ScheduledNumberOfPayments,"",ROW()-ROW(PaymentSchedule[[#Headers],[PMT NO]])),"")</f>
        <v>360</v>
      </c>
      <c r="C371" s="13">
        <f>IF(PaymentSchedule[[#This Row],[PMT NO]]&lt;&gt;"",EOMONTH(LoanStartDate,ROW(PaymentSchedule[[#This Row],[PMT NO]])-ROW(PaymentSchedule[[#Headers],[PMT NO]])-2)+DAY(LoanStartDate),"")</f>
        <v>55154</v>
      </c>
      <c r="D371" s="15">
        <f>IF(PaymentSchedule[[#This Row],[PMT NO]]&lt;&gt;"",IF(ROW()-ROW(PaymentSchedule[[#Headers],[BEGINNING BALANCE]])=1,LoanAmount,INDEX(PaymentSchedule[ENDING BALANCE],ROW()-ROW(PaymentSchedule[[#Headers],[BEGINNING BALANCE]])-1)),"")</f>
        <v>394.29944164765709</v>
      </c>
      <c r="E371" s="15">
        <f>IF(PaymentSchedule[[#This Row],[PMT NO]]&lt;&gt;"",ScheduledPayment,"")</f>
        <v>395.12089881773204</v>
      </c>
      <c r="F371" s="15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1" s="15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394.29944164765709</v>
      </c>
      <c r="H371" s="15">
        <f>IF(PaymentSchedule[[#This Row],[PMT NO]]&lt;&gt;"",PaymentSchedule[[#This Row],[TOTAL PAYMENT]]-PaymentSchedule[[#This Row],[INTEREST]],"")</f>
        <v>393.47798447755781</v>
      </c>
      <c r="I371" s="15">
        <f>IF(PaymentSchedule[[#This Row],[PMT NO]]&lt;&gt;"",PaymentSchedule[[#This Row],[BEGINNING BALANCE]]*(InterestRate/PaymentsPerYear),"")</f>
        <v>0.82145717009928554</v>
      </c>
      <c r="J371" s="15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1" s="15">
        <f>IF(PaymentSchedule[[#This Row],[PMT NO]]&lt;&gt;"",SUM(INDEX(PaymentSchedule[INTEREST],1,1):PaymentSchedule[[#This Row],[INTEREST]]),"")</f>
        <v>42243.523574383551</v>
      </c>
    </row>
  </sheetData>
  <mergeCells count="12">
    <mergeCell ref="C9:D9"/>
    <mergeCell ref="G3:H3"/>
    <mergeCell ref="G4:H4"/>
    <mergeCell ref="G5:H5"/>
    <mergeCell ref="G6:H6"/>
    <mergeCell ref="G7:H7"/>
    <mergeCell ref="H9:I9"/>
    <mergeCell ref="C3:D3"/>
    <mergeCell ref="C4:D4"/>
    <mergeCell ref="C5:D5"/>
    <mergeCell ref="C6:D6"/>
    <mergeCell ref="C7:D7"/>
  </mergeCells>
  <conditionalFormatting sqref="B12:K371">
    <cfRule type="expression" dxfId="0" priority="1">
      <formula>($B12="")+(($D12=0)*($F12=0))</formula>
    </cfRule>
  </conditionalFormatting>
  <dataValidations count="26">
    <dataValidation allowBlank="1" showInputMessage="1" showErrorMessage="1" prompt="Enter Loan Amount in this cell" sqref="E3" xr:uid="{00000000-0002-0000-0000-000000000000}"/>
    <dataValidation allowBlank="1" showInputMessage="1" showErrorMessage="1" prompt="Enter interest rate to be paid annually in this cell" sqref="E4" xr:uid="{00000000-0002-0000-0000-000001000000}"/>
    <dataValidation allowBlank="1" showInputMessage="1" showErrorMessage="1" prompt="Enter loan period in years in this cell" sqref="E5" xr:uid="{00000000-0002-0000-0000-000002000000}"/>
    <dataValidation allowBlank="1" showInputMessage="1" showErrorMessage="1" prompt="Enter the number of payments to be made in a year in this cell" sqref="E6" xr:uid="{00000000-0002-0000-0000-000003000000}"/>
    <dataValidation allowBlank="1" showInputMessage="1" showErrorMessage="1" prompt="Enter the start date of loan in this cell" sqref="E7" xr:uid="{00000000-0002-0000-0000-000004000000}"/>
    <dataValidation allowBlank="1" showInputMessage="1" showErrorMessage="1" prompt="Enter the amount of extra payment in this cell" sqref="E9" xr:uid="{00000000-0002-0000-0000-000005000000}"/>
    <dataValidation allowBlank="1" showInputMessage="1" showErrorMessage="1" prompt="Automatically calculated total interest" sqref="I7" xr:uid="{00000000-0002-0000-0000-000006000000}"/>
    <dataValidation allowBlank="1" showInputMessage="1" showErrorMessage="1" prompt="Automatically updated scheduled payment amount" sqref="I3" xr:uid="{00000000-0002-0000-0000-000007000000}"/>
    <dataValidation allowBlank="1" showInputMessage="1" showErrorMessage="1" prompt="Automatically updated scheduled number of payments" sqref="I4" xr:uid="{00000000-0002-0000-0000-000008000000}"/>
    <dataValidation allowBlank="1" showInputMessage="1" showErrorMessage="1" prompt="Automatically updated actual number of payments" sqref="I5" xr:uid="{00000000-0002-0000-0000-000009000000}"/>
    <dataValidation allowBlank="1" showInputMessage="1" showErrorMessage="1" prompt="This workbook produces a loan amortization schedule that calculates total interest and total payments &amp; includes the option for extra payments" sqref="A1" xr:uid="{00000000-0002-0000-0000-00000A000000}"/>
    <dataValidation allowBlank="1" showInputMessage="1" showErrorMessage="1" prompt="Enter loan values in cells E3 to E7 and E9. Description of each loan value is in column C. Payment Schedule table starting in cell B11 will automatically update" sqref="C2" xr:uid="{00000000-0002-0000-0000-00000B000000}"/>
    <dataValidation allowBlank="1" showInputMessage="1" showErrorMessage="1" prompt="Loan Summary fields from I3 to I7 are automatically adjusted based on the values entered. Enter the Lender's name in I9" sqref="G2" xr:uid="{00000000-0002-0000-0000-00000C000000}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1" xr:uid="{00000000-0002-0000-0000-00000D000000}"/>
    <dataValidation allowBlank="1" showInputMessage="1" showErrorMessage="1" prompt="Automatically updated total early payments" sqref="I6" xr:uid="{00000000-0002-0000-0000-00000E000000}"/>
    <dataValidation allowBlank="1" showInputMessage="1" showErrorMessage="1" prompt="Payment number is automatically updated in this column" sqref="B11" xr:uid="{00000000-0002-0000-0000-00000F000000}"/>
    <dataValidation allowBlank="1" showInputMessage="1" showErrorMessage="1" prompt="Payment date is automatically updated in this column" sqref="C11" xr:uid="{00000000-0002-0000-0000-000010000000}"/>
    <dataValidation allowBlank="1" showInputMessage="1" showErrorMessage="1" prompt="Beginning balance is automatically updated in this column" sqref="D11" xr:uid="{00000000-0002-0000-0000-000011000000}"/>
    <dataValidation allowBlank="1" showInputMessage="1" showErrorMessage="1" prompt="Scheduled payment is automatically updated in this column" sqref="E11" xr:uid="{00000000-0002-0000-0000-000012000000}"/>
    <dataValidation allowBlank="1" showInputMessage="1" showErrorMessage="1" prompt="Extra payment is automatically updated in this column" sqref="F11" xr:uid="{00000000-0002-0000-0000-000013000000}"/>
    <dataValidation allowBlank="1" showInputMessage="1" showErrorMessage="1" prompt="Total payment is automatically updated in this column" sqref="G11" xr:uid="{00000000-0002-0000-0000-000014000000}"/>
    <dataValidation allowBlank="1" showInputMessage="1" showErrorMessage="1" prompt="Principal is automatically updated in this column" sqref="H11" xr:uid="{00000000-0002-0000-0000-000015000000}"/>
    <dataValidation allowBlank="1" showInputMessage="1" showErrorMessage="1" prompt="Interest is automatically updated in this column" sqref="I11" xr:uid="{00000000-0002-0000-0000-000016000000}"/>
    <dataValidation allowBlank="1" showInputMessage="1" showErrorMessage="1" prompt="Ending balance is automatically updated in this column" sqref="J11" xr:uid="{00000000-0002-0000-0000-000017000000}"/>
    <dataValidation allowBlank="1" showInputMessage="1" showErrorMessage="1" prompt="Cumulative interest is automatically updated in this column" sqref="K11" xr:uid="{00000000-0002-0000-0000-000018000000}"/>
    <dataValidation allowBlank="1" showInputMessage="1" showErrorMessage="1" prompt="Enter the name of the lender in this cell" sqref="H9:I9" xr:uid="{00000000-0002-0000-0000-000019000000}"/>
  </dataValidations>
  <printOptions horizontalCentered="1"/>
  <pageMargins left="0.4" right="0.4" top="0.4" bottom="0.5" header="0.3" footer="0.3"/>
  <pageSetup scale="79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Loan Schedule</vt:lpstr>
      <vt:lpstr>ColumnTitle1</vt:lpstr>
      <vt:lpstr>End_Bal</vt:lpstr>
      <vt:lpstr>ExtraPayments</vt:lpstr>
      <vt:lpstr>InterestRate</vt:lpstr>
      <vt:lpstr>LenderName</vt:lpstr>
      <vt:lpstr>LoanAmount</vt:lpstr>
      <vt:lpstr>LoanPeriod</vt:lpstr>
      <vt:lpstr>LoanStartDate</vt:lpstr>
      <vt:lpstr>PaymentsPerYear</vt:lpstr>
      <vt:lpstr>'Loan Schedule'!Print_Titles</vt:lpstr>
      <vt:lpstr>RowTitleRegion1..E9</vt:lpstr>
      <vt:lpstr>RowTitleRegion2..I7</vt:lpstr>
      <vt:lpstr>RowTitleRegion3..E9</vt:lpstr>
      <vt:lpstr>RowTitleRegion4..H9</vt:lpstr>
      <vt:lpstr>ScheduledNumberOfPayments</vt:lpstr>
      <vt:lpstr>ScheduledPayment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Gail Faber</dc:creator>
  <cp:lastModifiedBy>Gail Faber</cp:lastModifiedBy>
  <dcterms:created xsi:type="dcterms:W3CDTF">2016-12-02T10:43:28Z</dcterms:created>
  <dcterms:modified xsi:type="dcterms:W3CDTF">2021-01-29T01:30:00Z</dcterms:modified>
  <cp:version/>
</cp:coreProperties>
</file>