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5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Sheet1!$A$1:$L$39</definedName>
  </definedNames>
  <calcPr calcId="145621"/>
</workbook>
</file>

<file path=xl/calcChain.xml><?xml version="1.0" encoding="utf-8"?>
<calcChain xmlns="http://schemas.openxmlformats.org/spreadsheetml/2006/main">
  <c r="I13" i="1" l="1"/>
  <c r="D14" i="1" s="1"/>
  <c r="I14" i="1" s="1"/>
  <c r="F24" i="1"/>
  <c r="G24" i="1" s="1"/>
  <c r="D27" i="1"/>
  <c r="E27" i="1" s="1"/>
  <c r="D26" i="1"/>
  <c r="I26" i="1" s="1"/>
  <c r="D25" i="1"/>
  <c r="F25" i="1" s="1"/>
  <c r="G25" i="1" s="1"/>
  <c r="D24" i="1"/>
  <c r="E24" i="1" s="1"/>
  <c r="D23" i="1"/>
  <c r="E23" i="1" s="1"/>
  <c r="D22" i="1"/>
  <c r="I22" i="1" s="1"/>
  <c r="D21" i="1"/>
  <c r="F21" i="1" s="1"/>
  <c r="G21" i="1" s="1"/>
  <c r="D20" i="1"/>
  <c r="E20" i="1" s="1"/>
  <c r="D19" i="1"/>
  <c r="E19" i="1" s="1"/>
  <c r="D18" i="1"/>
  <c r="I18" i="1" s="1"/>
  <c r="D17" i="1"/>
  <c r="F17" i="1" s="1"/>
  <c r="G17" i="1" s="1"/>
  <c r="D16" i="1"/>
  <c r="I16" i="1" s="1"/>
  <c r="D33" i="1"/>
  <c r="F33" i="1" s="1"/>
  <c r="G33" i="1" s="1"/>
  <c r="D32" i="1"/>
  <c r="E32" i="1" s="1"/>
  <c r="D31" i="1"/>
  <c r="E31" i="1" s="1"/>
  <c r="D30" i="1"/>
  <c r="I30" i="1" s="1"/>
  <c r="D29" i="1"/>
  <c r="F29" i="1" s="1"/>
  <c r="G29" i="1" s="1"/>
  <c r="D28" i="1"/>
  <c r="F28" i="1" s="1"/>
  <c r="G28" i="1" s="1"/>
  <c r="D13" i="1"/>
  <c r="E13" i="1" s="1"/>
  <c r="F32" i="1" l="1"/>
  <c r="G32" i="1" s="1"/>
  <c r="E30" i="1"/>
  <c r="F20" i="1"/>
  <c r="G20" i="1" s="1"/>
  <c r="F13" i="1"/>
  <c r="G13" i="1" s="1"/>
  <c r="E22" i="1"/>
  <c r="I32" i="1"/>
  <c r="E28" i="1"/>
  <c r="I17" i="1"/>
  <c r="E21" i="1"/>
  <c r="F31" i="1"/>
  <c r="G31" i="1" s="1"/>
  <c r="F22" i="1"/>
  <c r="G22" i="1" s="1"/>
  <c r="I28" i="1"/>
  <c r="E26" i="1"/>
  <c r="E18" i="1"/>
  <c r="I25" i="1"/>
  <c r="E25" i="1"/>
  <c r="E17" i="1"/>
  <c r="F26" i="1"/>
  <c r="G26" i="1" s="1"/>
  <c r="F18" i="1"/>
  <c r="G18" i="1" s="1"/>
  <c r="I21" i="1"/>
  <c r="F16" i="1"/>
  <c r="G16" i="1" s="1"/>
  <c r="I33" i="1"/>
  <c r="I29" i="1"/>
  <c r="E33" i="1"/>
  <c r="E29" i="1"/>
  <c r="F27" i="1"/>
  <c r="G27" i="1" s="1"/>
  <c r="F23" i="1"/>
  <c r="G23" i="1" s="1"/>
  <c r="F19" i="1"/>
  <c r="G19" i="1" s="1"/>
  <c r="I24" i="1"/>
  <c r="I20" i="1"/>
  <c r="E16" i="1"/>
  <c r="F30" i="1"/>
  <c r="G30" i="1" s="1"/>
  <c r="I31" i="1"/>
  <c r="I27" i="1"/>
  <c r="I23" i="1"/>
  <c r="I19" i="1"/>
  <c r="D15" i="1"/>
  <c r="I15" i="1" s="1"/>
  <c r="E14" i="1"/>
  <c r="F14" i="1"/>
  <c r="G14" i="1" s="1"/>
  <c r="F15" i="1" l="1"/>
  <c r="G15" i="1" s="1"/>
  <c r="E15" i="1"/>
</calcChain>
</file>

<file path=xl/sharedStrings.xml><?xml version="1.0" encoding="utf-8"?>
<sst xmlns="http://schemas.openxmlformats.org/spreadsheetml/2006/main" count="82" uniqueCount="57">
  <si>
    <t>Trinity Fellowship Sports Ministry</t>
  </si>
  <si>
    <t>Team Genesis Swim Club and LOVE Swimming</t>
  </si>
  <si>
    <t>Months</t>
  </si>
  <si>
    <t>Training Fee</t>
  </si>
  <si>
    <t>Payment</t>
  </si>
  <si>
    <t xml:space="preserve">50% Due at </t>
  </si>
  <si>
    <t>Monthly</t>
  </si>
  <si>
    <t>Initial</t>
  </si>
  <si>
    <t>Season</t>
  </si>
  <si>
    <t>SCS/LCS</t>
  </si>
  <si>
    <t xml:space="preserve"> </t>
  </si>
  <si>
    <t>Due Nov 1st</t>
  </si>
  <si>
    <t>Due Feb 1st</t>
  </si>
  <si>
    <t xml:space="preserve">SCS </t>
  </si>
  <si>
    <t>LCS</t>
  </si>
  <si>
    <t>SCS</t>
  </si>
  <si>
    <t>Due on 1st</t>
  </si>
  <si>
    <t>One Payment</t>
  </si>
  <si>
    <t>Incl 5% Disc</t>
  </si>
  <si>
    <t>Reg - 2% Disc</t>
  </si>
  <si>
    <t>Reg</t>
  </si>
  <si>
    <t>1st Yr</t>
  </si>
  <si>
    <t>Ret Reg</t>
  </si>
  <si>
    <t>Annual</t>
  </si>
  <si>
    <t>LCS = Long Course Season</t>
  </si>
  <si>
    <t>SCS = Short Course Season</t>
  </si>
  <si>
    <t>LOVE Swimming-LOV2</t>
  </si>
  <si>
    <t>Strokers 1 - "C" - LOVE</t>
  </si>
  <si>
    <t>Strokers 2 - "B" - LOVE</t>
  </si>
  <si>
    <t>Bronze - "BB" - LOVE</t>
  </si>
  <si>
    <t>Silver - "A" - LOVE</t>
  </si>
  <si>
    <t>Gold - "AA" - LOVE</t>
  </si>
  <si>
    <t>Elite - "AAA" - LOVE</t>
  </si>
  <si>
    <t>Swim America Program</t>
  </si>
  <si>
    <t>Minimum</t>
  </si>
  <si>
    <t>Purchase</t>
  </si>
  <si>
    <t>Swim Team</t>
  </si>
  <si>
    <t>Training Groups</t>
  </si>
  <si>
    <t>Learn to Swim</t>
  </si>
  <si>
    <t>5 Classes</t>
  </si>
  <si>
    <t>Private - $25 per Class</t>
  </si>
  <si>
    <t>Group - $15 per Class</t>
  </si>
  <si>
    <t>New</t>
  </si>
  <si>
    <t>August 16, 2021 through August 6, 2022</t>
  </si>
  <si>
    <t>2021-2022 Training Fees</t>
  </si>
  <si>
    <t>Phase 1 Conditioning Program</t>
  </si>
  <si>
    <t>Per Month</t>
  </si>
  <si>
    <t>Per Week</t>
  </si>
  <si>
    <t>Min 5 Weeks</t>
  </si>
  <si>
    <t>Daily</t>
  </si>
  <si>
    <t>Per Class</t>
  </si>
  <si>
    <t>Min 12 Classes</t>
  </si>
  <si>
    <t>Min 5 mo</t>
  </si>
  <si>
    <t>Weekly</t>
  </si>
  <si>
    <t>Total 5 Weeks</t>
  </si>
  <si>
    <t>Total 12 Class</t>
  </si>
  <si>
    <t>Total - 5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</si>
</sst>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/>
    <xf numFmtId="0" fontId="10" fillId="0" borderId="0" xfId="0" applyFont="1"/>
    <xf numFmtId="9" fontId="10" fillId="0" borderId="0" xfId="0" applyNumberFormat="1" applyFont="1"/>
    <xf numFmtId="0" fontId="11" fillId="0" borderId="0" xfId="2" applyFont="1"/>
    <xf numFmtId="15" fontId="10" fillId="0" borderId="0" xfId="0" applyNumberFormat="1" applyFont="1"/>
    <xf numFmtId="0" fontId="4" fillId="0" borderId="0" xfId="0" applyFont="1"/>
    <xf numFmtId="44" fontId="4" fillId="0" borderId="0" xfId="1" applyFont="1"/>
    <xf numFmtId="44" fontId="12" fillId="0" borderId="0" xfId="1" applyFont="1"/>
    <xf numFmtId="0" fontId="4" fillId="0" borderId="0" xfId="0" applyFont="1" applyAlignment="1">
      <alignment horizontal="center"/>
    </xf>
    <xf numFmtId="1" fontId="4" fillId="0" borderId="0" xfId="1" applyNumberFormat="1" applyFont="1" applyAlignment="1">
      <alignment horizontal="right"/>
    </xf>
    <xf numFmtId="0" fontId="10" fillId="0" borderId="0" xfId="0" applyFont="1" applyAlignment="1">
      <alignment horizontal="center"/>
    </xf>
    <xf numFmtId="8" fontId="4" fillId="0" borderId="0" xfId="0" applyNumberFormat="1" applyFont="1"/>
    <xf numFmtId="0" fontId="9" fillId="0" borderId="0" xfId="0" applyFont="1" applyAlignment="1">
      <alignment horizontal="center"/>
    </xf>
    <xf numFmtId="0" fontId="1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6" fontId="0" fillId="0" borderId="0" xfId="0" applyNumberFormat="1"/>
    <xf numFmtId="0" fontId="13" fillId="0" borderId="0" xfId="0" applyFont="1" applyAlignment="1">
      <alignment horizontal="center"/>
    </xf>
    <xf numFmtId="44" fontId="0" fillId="0" borderId="0" xfId="1" applyFont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um@(1212*.05)+1212" TargetMode="External"/><Relationship Id="rId2" Type="http://schemas.openxmlformats.org/officeDocument/2006/relationships/hyperlink" Target="mailto:sum@(1212*.05)+1212" TargetMode="External"/><Relationship Id="rId1" Type="http://schemas.openxmlformats.org/officeDocument/2006/relationships/hyperlink" Target="mailto:sum@(1212*.05)+1212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um@(1212*.05)+12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workbookViewId="0">
      <selection activeCell="P11" sqref="P11"/>
    </sheetView>
  </sheetViews>
  <sheetFormatPr defaultRowHeight="15" x14ac:dyDescent="0.25"/>
  <cols>
    <col min="1" max="1" width="31.28515625" customWidth="1"/>
    <col min="2" max="2" width="9.28515625" customWidth="1"/>
    <col min="3" max="3" width="10.140625" bestFit="1" customWidth="1"/>
    <col min="4" max="4" width="15.28515625" bestFit="1" customWidth="1"/>
    <col min="5" max="5" width="16.7109375" customWidth="1"/>
    <col min="6" max="6" width="16.42578125" customWidth="1"/>
    <col min="7" max="7" width="15.28515625" customWidth="1"/>
    <col min="8" max="8" width="14.85546875" customWidth="1"/>
    <col min="9" max="9" width="13.5703125" bestFit="1" customWidth="1"/>
    <col min="10" max="10" width="8.7109375" customWidth="1"/>
    <col min="11" max="11" width="10.140625" customWidth="1"/>
    <col min="12" max="12" width="9.85546875" customWidth="1"/>
  </cols>
  <sheetData>
    <row r="1" spans="1:12" ht="33.75" x14ac:dyDescent="0.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31.5" x14ac:dyDescent="0.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8.5" x14ac:dyDescent="0.45">
      <c r="A3" s="18" t="s">
        <v>43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26.25" x14ac:dyDescent="0.4">
      <c r="A4" s="19" t="s">
        <v>44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ht="18.75" x14ac:dyDescent="0.3">
      <c r="A5" s="1"/>
      <c r="B5" s="12" t="s">
        <v>34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8.75" x14ac:dyDescent="0.3">
      <c r="A6" s="3" t="s">
        <v>33</v>
      </c>
      <c r="B6" s="3" t="s">
        <v>35</v>
      </c>
      <c r="C6" s="3"/>
      <c r="D6" s="3"/>
      <c r="E6" s="3"/>
      <c r="F6" s="5"/>
      <c r="G6" s="3"/>
      <c r="H6" s="6"/>
      <c r="I6" s="3"/>
      <c r="J6" s="3"/>
      <c r="K6" s="3"/>
      <c r="L6" s="3"/>
    </row>
    <row r="7" spans="1:12" ht="18.75" x14ac:dyDescent="0.3">
      <c r="A7" s="14" t="s">
        <v>38</v>
      </c>
      <c r="B7" s="7" t="s">
        <v>39</v>
      </c>
      <c r="C7" s="3"/>
      <c r="D7" s="3"/>
      <c r="E7" s="3"/>
      <c r="F7" s="5"/>
      <c r="G7" s="3" t="s">
        <v>10</v>
      </c>
      <c r="H7" s="6"/>
      <c r="I7" s="3"/>
      <c r="J7" s="3"/>
      <c r="K7" s="3"/>
      <c r="L7" s="3"/>
    </row>
    <row r="8" spans="1:12" ht="18.75" x14ac:dyDescent="0.3">
      <c r="A8" s="15" t="s">
        <v>40</v>
      </c>
      <c r="B8" s="13">
        <v>125</v>
      </c>
      <c r="C8" s="3"/>
      <c r="D8" s="3"/>
      <c r="E8" s="3"/>
      <c r="F8" s="5"/>
      <c r="G8" s="3"/>
      <c r="H8" s="6"/>
      <c r="I8" s="3"/>
      <c r="J8" s="3"/>
      <c r="K8" s="3"/>
      <c r="L8" s="3"/>
    </row>
    <row r="9" spans="1:12" ht="18.75" x14ac:dyDescent="0.3">
      <c r="A9" s="15" t="s">
        <v>41</v>
      </c>
      <c r="B9" s="13">
        <v>75</v>
      </c>
      <c r="C9" s="3" t="s">
        <v>10</v>
      </c>
      <c r="D9" s="3"/>
      <c r="E9" s="3"/>
      <c r="F9" s="5"/>
      <c r="G9" s="3"/>
      <c r="H9" s="6"/>
      <c r="I9" s="3"/>
      <c r="J9" s="3"/>
      <c r="K9" s="3"/>
      <c r="L9" s="3"/>
    </row>
    <row r="10" spans="1:12" ht="18.75" x14ac:dyDescent="0.3">
      <c r="A10" s="3"/>
      <c r="B10" s="3"/>
      <c r="C10" s="3"/>
      <c r="D10" s="3"/>
      <c r="E10" s="3"/>
      <c r="F10" s="3"/>
      <c r="G10" s="3"/>
      <c r="H10" s="3"/>
      <c r="I10" s="3" t="s">
        <v>16</v>
      </c>
      <c r="J10" s="3" t="s">
        <v>42</v>
      </c>
      <c r="K10" s="3"/>
      <c r="L10" s="3"/>
    </row>
    <row r="11" spans="1:12" ht="18.75" x14ac:dyDescent="0.3">
      <c r="A11" s="3" t="s">
        <v>36</v>
      </c>
      <c r="B11" s="3"/>
      <c r="C11" s="3"/>
      <c r="D11" s="3"/>
      <c r="E11" s="3" t="s">
        <v>17</v>
      </c>
      <c r="F11" s="3" t="s">
        <v>5</v>
      </c>
      <c r="G11" s="4">
        <v>0.25</v>
      </c>
      <c r="H11" s="4">
        <v>0.25</v>
      </c>
      <c r="I11" s="3" t="s">
        <v>6</v>
      </c>
      <c r="J11" s="3" t="s">
        <v>7</v>
      </c>
      <c r="K11" s="3" t="s">
        <v>21</v>
      </c>
      <c r="L11" s="3" t="s">
        <v>23</v>
      </c>
    </row>
    <row r="12" spans="1:12" ht="18.75" x14ac:dyDescent="0.3">
      <c r="A12" s="3" t="s">
        <v>37</v>
      </c>
      <c r="B12" s="3" t="s">
        <v>8</v>
      </c>
      <c r="C12" s="3" t="s">
        <v>2</v>
      </c>
      <c r="D12" s="3" t="s">
        <v>3</v>
      </c>
      <c r="E12" s="3" t="s">
        <v>18</v>
      </c>
      <c r="F12" s="5" t="s">
        <v>19</v>
      </c>
      <c r="G12" s="3" t="s">
        <v>11</v>
      </c>
      <c r="H12" s="6" t="s">
        <v>12</v>
      </c>
      <c r="I12" s="3" t="s">
        <v>4</v>
      </c>
      <c r="J12" s="3" t="s">
        <v>20</v>
      </c>
      <c r="K12" s="3" t="s">
        <v>22</v>
      </c>
      <c r="L12" s="3" t="s">
        <v>22</v>
      </c>
    </row>
    <row r="13" spans="1:12" ht="15.75" x14ac:dyDescent="0.25">
      <c r="A13" s="2" t="s">
        <v>26</v>
      </c>
      <c r="B13" s="10" t="s">
        <v>9</v>
      </c>
      <c r="C13" s="11">
        <v>12</v>
      </c>
      <c r="D13" s="8">
        <f>101*12</f>
        <v>1212</v>
      </c>
      <c r="E13" s="9">
        <f>SUM(D13)-(D13*0.05)</f>
        <v>1151.4000000000001</v>
      </c>
      <c r="F13" s="8">
        <f>SUM(D13/2)</f>
        <v>606</v>
      </c>
      <c r="G13" s="8">
        <f>SUM(F13/2)-(D13*0.01)</f>
        <v>290.88</v>
      </c>
      <c r="H13" s="8">
        <v>290.88</v>
      </c>
      <c r="I13" s="8">
        <f>SUM(D13/C13)</f>
        <v>101</v>
      </c>
      <c r="J13" s="8">
        <v>85</v>
      </c>
      <c r="K13" s="8">
        <v>85</v>
      </c>
      <c r="L13" s="8">
        <v>125</v>
      </c>
    </row>
    <row r="14" spans="1:12" ht="15.75" x14ac:dyDescent="0.25">
      <c r="A14" s="7"/>
      <c r="B14" s="10" t="s">
        <v>13</v>
      </c>
      <c r="C14" s="11">
        <v>6</v>
      </c>
      <c r="D14" s="8">
        <f>SUM(I13*7)</f>
        <v>707</v>
      </c>
      <c r="E14" s="9">
        <f>SUM(D14)-(D14*0.05)</f>
        <v>671.65</v>
      </c>
      <c r="F14" s="8">
        <f>SUM(D14/2)</f>
        <v>353.5</v>
      </c>
      <c r="G14" s="8">
        <f>SUM(F14/2)-(D14*0.01)</f>
        <v>169.68</v>
      </c>
      <c r="H14" s="8">
        <v>169.68</v>
      </c>
      <c r="I14" s="8">
        <f>SUM(D14/C14)</f>
        <v>117.83333333333333</v>
      </c>
      <c r="J14" s="8">
        <v>85</v>
      </c>
      <c r="K14" s="8">
        <v>85</v>
      </c>
      <c r="L14" s="8">
        <v>125</v>
      </c>
    </row>
    <row r="15" spans="1:12" ht="15.75" x14ac:dyDescent="0.25">
      <c r="A15" s="7"/>
      <c r="B15" s="10" t="s">
        <v>14</v>
      </c>
      <c r="C15" s="11">
        <v>4</v>
      </c>
      <c r="D15" s="8">
        <f>SUM(I14*5)</f>
        <v>589.16666666666663</v>
      </c>
      <c r="E15" s="9">
        <f>SUM(D15)-(D15*0.05)</f>
        <v>559.70833333333326</v>
      </c>
      <c r="F15" s="8">
        <f>SUM(D15/2)</f>
        <v>294.58333333333331</v>
      </c>
      <c r="G15" s="8">
        <f>SUM(F15/2)-(D15*0.01)</f>
        <v>141.39999999999998</v>
      </c>
      <c r="H15" s="8">
        <v>121.2</v>
      </c>
      <c r="I15" s="8">
        <f>SUM(D15/C15)</f>
        <v>147.29166666666666</v>
      </c>
      <c r="J15" s="8">
        <v>85</v>
      </c>
      <c r="K15" s="8">
        <v>85</v>
      </c>
      <c r="L15" s="8">
        <v>125</v>
      </c>
    </row>
    <row r="16" spans="1:12" ht="15.75" x14ac:dyDescent="0.25">
      <c r="A16" s="2" t="s">
        <v>27</v>
      </c>
      <c r="B16" s="10" t="s">
        <v>9</v>
      </c>
      <c r="C16" s="11">
        <v>12</v>
      </c>
      <c r="D16" s="8">
        <f>12*100</f>
        <v>1200</v>
      </c>
      <c r="E16" s="9">
        <f t="shared" ref="E16:E33" si="0">SUM(D16)-(D16*0.05)</f>
        <v>1140</v>
      </c>
      <c r="F16" s="8">
        <f t="shared" ref="F16:F33" si="1">SUM(D16/2)</f>
        <v>600</v>
      </c>
      <c r="G16" s="8">
        <f t="shared" ref="G16:G33" si="2">SUM(F16/2)-(D16*0.01)</f>
        <v>288</v>
      </c>
      <c r="H16" s="8">
        <v>288</v>
      </c>
      <c r="I16" s="8">
        <f>SUM(D16/C16)</f>
        <v>100</v>
      </c>
      <c r="J16" s="8">
        <v>85</v>
      </c>
      <c r="K16" s="8">
        <v>85</v>
      </c>
      <c r="L16" s="8">
        <v>125</v>
      </c>
    </row>
    <row r="17" spans="1:13" ht="15.75" x14ac:dyDescent="0.25">
      <c r="A17" s="7"/>
      <c r="B17" s="10" t="s">
        <v>15</v>
      </c>
      <c r="C17" s="11">
        <v>6</v>
      </c>
      <c r="D17" s="8">
        <f>7*100</f>
        <v>700</v>
      </c>
      <c r="E17" s="9">
        <f t="shared" si="0"/>
        <v>665</v>
      </c>
      <c r="F17" s="8">
        <f t="shared" si="1"/>
        <v>350</v>
      </c>
      <c r="G17" s="8">
        <f t="shared" si="2"/>
        <v>168</v>
      </c>
      <c r="H17" s="8">
        <v>168</v>
      </c>
      <c r="I17" s="8">
        <f t="shared" ref="I17:I33" si="3">SUM(D17/C17)</f>
        <v>116.66666666666667</v>
      </c>
      <c r="J17" s="8">
        <v>85</v>
      </c>
      <c r="K17" s="8">
        <v>85</v>
      </c>
      <c r="L17" s="8">
        <v>125</v>
      </c>
    </row>
    <row r="18" spans="1:13" ht="15.75" x14ac:dyDescent="0.25">
      <c r="A18" s="7"/>
      <c r="B18" s="10" t="s">
        <v>14</v>
      </c>
      <c r="C18" s="11">
        <v>4</v>
      </c>
      <c r="D18" s="8">
        <f>5*100</f>
        <v>500</v>
      </c>
      <c r="E18" s="9">
        <f t="shared" si="0"/>
        <v>475</v>
      </c>
      <c r="F18" s="8">
        <f t="shared" si="1"/>
        <v>250</v>
      </c>
      <c r="G18" s="8">
        <f t="shared" si="2"/>
        <v>120</v>
      </c>
      <c r="H18" s="8">
        <v>120</v>
      </c>
      <c r="I18" s="8">
        <f t="shared" si="3"/>
        <v>125</v>
      </c>
      <c r="J18" s="8">
        <v>85</v>
      </c>
      <c r="K18" s="8">
        <v>85</v>
      </c>
      <c r="L18" s="8">
        <v>125</v>
      </c>
    </row>
    <row r="19" spans="1:13" ht="15.75" x14ac:dyDescent="0.25">
      <c r="A19" s="2" t="s">
        <v>28</v>
      </c>
      <c r="B19" s="10" t="s">
        <v>9</v>
      </c>
      <c r="C19" s="11">
        <v>12</v>
      </c>
      <c r="D19" s="8">
        <f>125*12</f>
        <v>1500</v>
      </c>
      <c r="E19" s="9">
        <f t="shared" si="0"/>
        <v>1425</v>
      </c>
      <c r="F19" s="8">
        <f t="shared" si="1"/>
        <v>750</v>
      </c>
      <c r="G19" s="8">
        <f t="shared" si="2"/>
        <v>360</v>
      </c>
      <c r="H19" s="8">
        <v>360</v>
      </c>
      <c r="I19" s="8">
        <f t="shared" si="3"/>
        <v>125</v>
      </c>
      <c r="J19" s="8">
        <v>85</v>
      </c>
      <c r="K19" s="8">
        <v>85</v>
      </c>
      <c r="L19" s="8">
        <v>125</v>
      </c>
    </row>
    <row r="20" spans="1:13" ht="15.75" x14ac:dyDescent="0.25">
      <c r="A20" s="7"/>
      <c r="B20" s="10" t="s">
        <v>15</v>
      </c>
      <c r="C20" s="11">
        <v>6</v>
      </c>
      <c r="D20" s="8">
        <f>125*7</f>
        <v>875</v>
      </c>
      <c r="E20" s="9">
        <f t="shared" si="0"/>
        <v>831.25</v>
      </c>
      <c r="F20" s="8">
        <f t="shared" si="1"/>
        <v>437.5</v>
      </c>
      <c r="G20" s="8">
        <f t="shared" si="2"/>
        <v>210</v>
      </c>
      <c r="H20" s="8">
        <v>210</v>
      </c>
      <c r="I20" s="8">
        <f t="shared" si="3"/>
        <v>145.83333333333334</v>
      </c>
      <c r="J20" s="8">
        <v>85</v>
      </c>
      <c r="K20" s="8">
        <v>85</v>
      </c>
      <c r="L20" s="8">
        <v>125</v>
      </c>
    </row>
    <row r="21" spans="1:13" ht="15.75" x14ac:dyDescent="0.25">
      <c r="A21" s="7"/>
      <c r="B21" s="10" t="s">
        <v>14</v>
      </c>
      <c r="C21" s="11">
        <v>4</v>
      </c>
      <c r="D21" s="8">
        <f>125*5</f>
        <v>625</v>
      </c>
      <c r="E21" s="9">
        <f t="shared" si="0"/>
        <v>593.75</v>
      </c>
      <c r="F21" s="8">
        <f t="shared" si="1"/>
        <v>312.5</v>
      </c>
      <c r="G21" s="8">
        <f t="shared" si="2"/>
        <v>150</v>
      </c>
      <c r="H21" s="8">
        <v>150</v>
      </c>
      <c r="I21" s="8">
        <f t="shared" si="3"/>
        <v>156.25</v>
      </c>
      <c r="J21" s="8">
        <v>85</v>
      </c>
      <c r="K21" s="8">
        <v>85</v>
      </c>
      <c r="L21" s="8">
        <v>125</v>
      </c>
    </row>
    <row r="22" spans="1:13" ht="15.75" x14ac:dyDescent="0.25">
      <c r="A22" s="2" t="s">
        <v>29</v>
      </c>
      <c r="B22" s="10" t="s">
        <v>9</v>
      </c>
      <c r="C22" s="11">
        <v>12</v>
      </c>
      <c r="D22" s="8">
        <f>175*12</f>
        <v>2100</v>
      </c>
      <c r="E22" s="9">
        <f t="shared" si="0"/>
        <v>1995</v>
      </c>
      <c r="F22" s="8">
        <f t="shared" si="1"/>
        <v>1050</v>
      </c>
      <c r="G22" s="8">
        <f t="shared" si="2"/>
        <v>504</v>
      </c>
      <c r="H22" s="8">
        <v>504</v>
      </c>
      <c r="I22" s="8">
        <f t="shared" si="3"/>
        <v>175</v>
      </c>
      <c r="J22" s="8">
        <v>85</v>
      </c>
      <c r="K22" s="8">
        <v>85</v>
      </c>
      <c r="L22" s="8">
        <v>125</v>
      </c>
    </row>
    <row r="23" spans="1:13" ht="15.75" x14ac:dyDescent="0.25">
      <c r="A23" s="7"/>
      <c r="B23" s="10" t="s">
        <v>15</v>
      </c>
      <c r="C23" s="11">
        <v>6</v>
      </c>
      <c r="D23" s="8">
        <f>175*7</f>
        <v>1225</v>
      </c>
      <c r="E23" s="9">
        <f t="shared" si="0"/>
        <v>1163.75</v>
      </c>
      <c r="F23" s="8">
        <f t="shared" si="1"/>
        <v>612.5</v>
      </c>
      <c r="G23" s="8">
        <f t="shared" si="2"/>
        <v>294</v>
      </c>
      <c r="H23" s="8">
        <v>294</v>
      </c>
      <c r="I23" s="8">
        <f t="shared" si="3"/>
        <v>204.16666666666666</v>
      </c>
      <c r="J23" s="8">
        <v>85</v>
      </c>
      <c r="K23" s="8">
        <v>85</v>
      </c>
      <c r="L23" s="8">
        <v>125</v>
      </c>
    </row>
    <row r="24" spans="1:13" ht="15.75" x14ac:dyDescent="0.25">
      <c r="A24" s="7"/>
      <c r="B24" s="10" t="s">
        <v>14</v>
      </c>
      <c r="C24" s="11">
        <v>4</v>
      </c>
      <c r="D24" s="8">
        <f>175*5</f>
        <v>875</v>
      </c>
      <c r="E24" s="9">
        <f t="shared" si="0"/>
        <v>831.25</v>
      </c>
      <c r="F24" s="8">
        <f t="shared" si="1"/>
        <v>437.5</v>
      </c>
      <c r="G24" s="8">
        <f t="shared" si="2"/>
        <v>210</v>
      </c>
      <c r="H24" s="8">
        <v>210</v>
      </c>
      <c r="I24" s="8">
        <f t="shared" si="3"/>
        <v>218.75</v>
      </c>
      <c r="J24" s="8">
        <v>85</v>
      </c>
      <c r="K24" s="8">
        <v>85</v>
      </c>
      <c r="L24" s="8">
        <v>125</v>
      </c>
    </row>
    <row r="25" spans="1:13" ht="15.75" x14ac:dyDescent="0.25">
      <c r="A25" s="2" t="s">
        <v>30</v>
      </c>
      <c r="B25" s="10" t="s">
        <v>9</v>
      </c>
      <c r="C25" s="11">
        <v>12</v>
      </c>
      <c r="D25" s="8">
        <f>185*12</f>
        <v>2220</v>
      </c>
      <c r="E25" s="9">
        <f t="shared" si="0"/>
        <v>2109</v>
      </c>
      <c r="F25" s="8">
        <f t="shared" si="1"/>
        <v>1110</v>
      </c>
      <c r="G25" s="8">
        <f t="shared" si="2"/>
        <v>532.79999999999995</v>
      </c>
      <c r="H25" s="8">
        <v>532.79999999999995</v>
      </c>
      <c r="I25" s="8">
        <f t="shared" si="3"/>
        <v>185</v>
      </c>
      <c r="J25" s="8">
        <v>85</v>
      </c>
      <c r="K25" s="8">
        <v>85</v>
      </c>
      <c r="L25" s="8">
        <v>125</v>
      </c>
    </row>
    <row r="26" spans="1:13" ht="15.75" x14ac:dyDescent="0.25">
      <c r="A26" s="7"/>
      <c r="B26" s="10" t="s">
        <v>15</v>
      </c>
      <c r="C26" s="11">
        <v>6</v>
      </c>
      <c r="D26" s="8">
        <f>185*7</f>
        <v>1295</v>
      </c>
      <c r="E26" s="9">
        <f t="shared" si="0"/>
        <v>1230.25</v>
      </c>
      <c r="F26" s="8">
        <f t="shared" si="1"/>
        <v>647.5</v>
      </c>
      <c r="G26" s="8">
        <f t="shared" si="2"/>
        <v>310.8</v>
      </c>
      <c r="H26" s="8">
        <v>310.8</v>
      </c>
      <c r="I26" s="8">
        <f t="shared" si="3"/>
        <v>215.83333333333334</v>
      </c>
      <c r="J26" s="8">
        <v>85</v>
      </c>
      <c r="K26" s="8">
        <v>85</v>
      </c>
      <c r="L26" s="8">
        <v>125</v>
      </c>
    </row>
    <row r="27" spans="1:13" ht="15.75" x14ac:dyDescent="0.25">
      <c r="A27" s="7"/>
      <c r="B27" s="10" t="s">
        <v>14</v>
      </c>
      <c r="C27" s="11">
        <v>4</v>
      </c>
      <c r="D27" s="8">
        <f>185*5</f>
        <v>925</v>
      </c>
      <c r="E27" s="9">
        <f t="shared" si="0"/>
        <v>878.75</v>
      </c>
      <c r="F27" s="8">
        <f t="shared" si="1"/>
        <v>462.5</v>
      </c>
      <c r="G27" s="8">
        <f t="shared" si="2"/>
        <v>222</v>
      </c>
      <c r="H27" s="8">
        <v>222</v>
      </c>
      <c r="I27" s="8">
        <f t="shared" si="3"/>
        <v>231.25</v>
      </c>
      <c r="J27" s="8">
        <v>85</v>
      </c>
      <c r="K27" s="8">
        <v>85</v>
      </c>
      <c r="L27" s="8">
        <v>125</v>
      </c>
    </row>
    <row r="28" spans="1:13" ht="15.75" x14ac:dyDescent="0.25">
      <c r="A28" s="2" t="s">
        <v>31</v>
      </c>
      <c r="B28" s="10" t="s">
        <v>9</v>
      </c>
      <c r="C28" s="11">
        <v>12</v>
      </c>
      <c r="D28" s="8">
        <f>200*12</f>
        <v>2400</v>
      </c>
      <c r="E28" s="9">
        <f t="shared" si="0"/>
        <v>2280</v>
      </c>
      <c r="F28" s="8">
        <f t="shared" si="1"/>
        <v>1200</v>
      </c>
      <c r="G28" s="8">
        <f t="shared" si="2"/>
        <v>576</v>
      </c>
      <c r="H28" s="8">
        <v>576</v>
      </c>
      <c r="I28" s="8">
        <f t="shared" si="3"/>
        <v>200</v>
      </c>
      <c r="J28" s="8">
        <v>85</v>
      </c>
      <c r="K28" s="8">
        <v>85</v>
      </c>
      <c r="L28" s="8">
        <v>125</v>
      </c>
    </row>
    <row r="29" spans="1:13" ht="15.75" x14ac:dyDescent="0.25">
      <c r="A29" s="7"/>
      <c r="B29" s="10" t="s">
        <v>15</v>
      </c>
      <c r="C29" s="11">
        <v>6</v>
      </c>
      <c r="D29" s="8">
        <f>200*7</f>
        <v>1400</v>
      </c>
      <c r="E29" s="9">
        <f t="shared" si="0"/>
        <v>1330</v>
      </c>
      <c r="F29" s="8">
        <f t="shared" si="1"/>
        <v>700</v>
      </c>
      <c r="G29" s="8">
        <f t="shared" si="2"/>
        <v>336</v>
      </c>
      <c r="H29" s="8">
        <v>336</v>
      </c>
      <c r="I29" s="8">
        <f t="shared" si="3"/>
        <v>233.33333333333334</v>
      </c>
      <c r="J29" s="8">
        <v>85</v>
      </c>
      <c r="K29" s="8">
        <v>85</v>
      </c>
      <c r="L29" s="8">
        <v>125</v>
      </c>
    </row>
    <row r="30" spans="1:13" ht="15.75" x14ac:dyDescent="0.25">
      <c r="A30" s="7"/>
      <c r="B30" s="10" t="s">
        <v>14</v>
      </c>
      <c r="C30" s="11">
        <v>4</v>
      </c>
      <c r="D30" s="8">
        <f>200*5</f>
        <v>1000</v>
      </c>
      <c r="E30" s="9">
        <f t="shared" si="0"/>
        <v>950</v>
      </c>
      <c r="F30" s="8">
        <f t="shared" si="1"/>
        <v>500</v>
      </c>
      <c r="G30" s="8">
        <f t="shared" si="2"/>
        <v>240</v>
      </c>
      <c r="H30" s="8">
        <v>240</v>
      </c>
      <c r="I30" s="8">
        <f t="shared" si="3"/>
        <v>250</v>
      </c>
      <c r="J30" s="8">
        <v>85</v>
      </c>
      <c r="K30" s="8">
        <v>85</v>
      </c>
      <c r="L30" s="8">
        <v>125</v>
      </c>
      <c r="M30" t="s">
        <v>10</v>
      </c>
    </row>
    <row r="31" spans="1:13" ht="15.75" x14ac:dyDescent="0.25">
      <c r="A31" s="2" t="s">
        <v>32</v>
      </c>
      <c r="B31" s="10" t="s">
        <v>9</v>
      </c>
      <c r="C31" s="11">
        <v>12</v>
      </c>
      <c r="D31" s="8">
        <f>228*12</f>
        <v>2736</v>
      </c>
      <c r="E31" s="9">
        <f t="shared" si="0"/>
        <v>2599.1999999999998</v>
      </c>
      <c r="F31" s="8">
        <f t="shared" si="1"/>
        <v>1368</v>
      </c>
      <c r="G31" s="8">
        <f t="shared" si="2"/>
        <v>656.64</v>
      </c>
      <c r="H31" s="8">
        <v>656.64</v>
      </c>
      <c r="I31" s="8">
        <f t="shared" si="3"/>
        <v>228</v>
      </c>
      <c r="J31" s="8">
        <v>85</v>
      </c>
      <c r="K31" s="8">
        <v>85</v>
      </c>
      <c r="L31" s="8">
        <v>125</v>
      </c>
    </row>
    <row r="32" spans="1:13" ht="15.75" x14ac:dyDescent="0.25">
      <c r="A32" s="7"/>
      <c r="B32" s="10" t="s">
        <v>15</v>
      </c>
      <c r="C32" s="11">
        <v>6</v>
      </c>
      <c r="D32" s="8">
        <f>228*7</f>
        <v>1596</v>
      </c>
      <c r="E32" s="9">
        <f t="shared" si="0"/>
        <v>1516.2</v>
      </c>
      <c r="F32" s="8">
        <f t="shared" si="1"/>
        <v>798</v>
      </c>
      <c r="G32" s="8">
        <f t="shared" si="2"/>
        <v>383.04</v>
      </c>
      <c r="H32" s="8">
        <v>383.04</v>
      </c>
      <c r="I32" s="8">
        <f t="shared" si="3"/>
        <v>266</v>
      </c>
      <c r="J32" s="8">
        <v>85</v>
      </c>
      <c r="K32" s="8">
        <v>85</v>
      </c>
      <c r="L32" s="8">
        <v>125</v>
      </c>
    </row>
    <row r="33" spans="1:12" ht="15.75" x14ac:dyDescent="0.25">
      <c r="A33" s="7"/>
      <c r="B33" s="10" t="s">
        <v>14</v>
      </c>
      <c r="C33" s="11">
        <v>4</v>
      </c>
      <c r="D33" s="8">
        <f>228*5</f>
        <v>1140</v>
      </c>
      <c r="E33" s="9">
        <f t="shared" si="0"/>
        <v>1083</v>
      </c>
      <c r="F33" s="8">
        <f t="shared" si="1"/>
        <v>570</v>
      </c>
      <c r="G33" s="8">
        <f t="shared" si="2"/>
        <v>273.60000000000002</v>
      </c>
      <c r="H33" s="8">
        <v>273.60000000000002</v>
      </c>
      <c r="I33" s="8">
        <f t="shared" si="3"/>
        <v>285</v>
      </c>
      <c r="J33" s="8">
        <v>85</v>
      </c>
      <c r="K33" s="8">
        <v>85</v>
      </c>
      <c r="L33" s="8">
        <v>125</v>
      </c>
    </row>
    <row r="35" spans="1:12" ht="15.75" x14ac:dyDescent="0.25">
      <c r="A35" s="2" t="s">
        <v>25</v>
      </c>
      <c r="B35" s="2"/>
    </row>
    <row r="36" spans="1:12" ht="15.75" x14ac:dyDescent="0.25">
      <c r="A36" s="2" t="s">
        <v>24</v>
      </c>
      <c r="B36" s="2"/>
    </row>
    <row r="37" spans="1:12" x14ac:dyDescent="0.25">
      <c r="B37" s="21" t="s">
        <v>6</v>
      </c>
      <c r="C37" s="21" t="s">
        <v>46</v>
      </c>
      <c r="D37" s="21" t="s">
        <v>56</v>
      </c>
      <c r="E37" s="21" t="s">
        <v>53</v>
      </c>
      <c r="F37" s="21" t="s">
        <v>47</v>
      </c>
      <c r="G37" s="21" t="s">
        <v>54</v>
      </c>
      <c r="H37" s="21" t="s">
        <v>49</v>
      </c>
      <c r="I37" s="21" t="s">
        <v>55</v>
      </c>
      <c r="J37" s="21" t="s">
        <v>50</v>
      </c>
      <c r="K37" t="s">
        <v>10</v>
      </c>
      <c r="L37" t="s">
        <v>10</v>
      </c>
    </row>
    <row r="38" spans="1:12" ht="15.75" x14ac:dyDescent="0.25">
      <c r="A38" s="2" t="s">
        <v>45</v>
      </c>
      <c r="B38" s="1" t="s">
        <v>52</v>
      </c>
      <c r="C38" s="22">
        <v>140</v>
      </c>
      <c r="D38" s="22">
        <v>700</v>
      </c>
      <c r="E38" s="1" t="s">
        <v>48</v>
      </c>
      <c r="F38" s="22">
        <v>45</v>
      </c>
      <c r="G38" s="22">
        <v>225</v>
      </c>
      <c r="H38" s="1" t="s">
        <v>51</v>
      </c>
      <c r="I38" s="22">
        <v>180</v>
      </c>
      <c r="J38" s="22">
        <v>15</v>
      </c>
      <c r="K38" s="20" t="s">
        <v>10</v>
      </c>
      <c r="L38" t="s">
        <v>10</v>
      </c>
    </row>
  </sheetData>
  <mergeCells count="4">
    <mergeCell ref="A1:L1"/>
    <mergeCell ref="A2:L2"/>
    <mergeCell ref="A3:L3"/>
    <mergeCell ref="A4:L4"/>
  </mergeCells>
  <hyperlinks>
    <hyperlink ref="E13" r:id="rId1" display="sum@(1212*.05)+1212"/>
    <hyperlink ref="E14" r:id="rId2" display="sum@(1212*.05)+1212"/>
    <hyperlink ref="E15" r:id="rId3" display="sum@(1212*.05)+1212"/>
    <hyperlink ref="E16:E33" r:id="rId4" display="sum@(1212*.05)+1212"/>
  </hyperlinks>
  <printOptions horizontalCentered="1" headings="1" gridLines="1"/>
  <pageMargins left="0.5" right="0.5" top="0.75" bottom="0.75" header="0.3" footer="0.3"/>
  <pageSetup scale="73" orientation="landscape" blackAndWhite="1" horizontalDpi="30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Oates</dc:creator>
  <cp:lastModifiedBy>Alice Oates</cp:lastModifiedBy>
  <cp:lastPrinted>2021-08-14T22:47:29Z</cp:lastPrinted>
  <dcterms:created xsi:type="dcterms:W3CDTF">2014-07-21T01:06:08Z</dcterms:created>
  <dcterms:modified xsi:type="dcterms:W3CDTF">2021-08-14T22:48:17Z</dcterms:modified>
</cp:coreProperties>
</file>