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8701af2716ae6c/Documents/Setauket PTA/"/>
    </mc:Choice>
  </mc:AlternateContent>
  <xr:revisionPtr revIDLastSave="0" documentId="8_{E44B5724-9016-429F-916E-CF1D1F3262D0}" xr6:coauthVersionLast="46" xr6:coauthVersionMax="46" xr10:uidLastSave="{00000000-0000-0000-0000-000000000000}"/>
  <bookViews>
    <workbookView xWindow="-108" yWindow="-108" windowWidth="18648" windowHeight="11904" xr2:uid="{08DFDCAD-88B1-E742-AB9A-6E3630BCCBE9}"/>
  </bookViews>
  <sheets>
    <sheet name="Budgeted vs Actual" sheetId="1" r:id="rId1"/>
  </sheets>
  <definedNames>
    <definedName name="_xlnm.Print_Area" localSheetId="0">'Budgeted vs Actual'!$A$1:$H$136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F104" i="1"/>
  <c r="F23" i="1"/>
  <c r="F31" i="1"/>
  <c r="F15" i="1"/>
  <c r="F113" i="1"/>
  <c r="H25" i="1" l="1"/>
  <c r="F19" i="1"/>
  <c r="F37" i="1"/>
  <c r="F56" i="1" l="1"/>
  <c r="E109" i="1" l="1"/>
  <c r="L88" i="1"/>
  <c r="F13" i="1" l="1"/>
  <c r="F53" i="1"/>
  <c r="G31" i="1" l="1"/>
  <c r="E44" i="1" l="1"/>
  <c r="L89" i="1" l="1"/>
  <c r="L90" i="1"/>
  <c r="L102" i="1"/>
  <c r="L103" i="1"/>
  <c r="L52" i="1"/>
  <c r="L53" i="1"/>
  <c r="L54" i="1"/>
  <c r="L55" i="1"/>
  <c r="L56" i="1"/>
  <c r="L57" i="1"/>
  <c r="L61" i="1"/>
  <c r="F70" i="1"/>
  <c r="L69" i="1"/>
  <c r="L74" i="1"/>
  <c r="L75" i="1"/>
  <c r="F76" i="1"/>
  <c r="L76" i="1" s="1"/>
  <c r="L80" i="1"/>
  <c r="L81" i="1"/>
  <c r="L82" i="1"/>
  <c r="L83" i="1"/>
  <c r="L84" i="1"/>
  <c r="L85" i="1"/>
  <c r="L86" i="1"/>
  <c r="L87" i="1"/>
  <c r="L91" i="1"/>
  <c r="L92" i="1"/>
  <c r="L93" i="1"/>
  <c r="L97" i="1"/>
  <c r="L98" i="1"/>
  <c r="L99" i="1"/>
  <c r="L100" i="1"/>
  <c r="L101" i="1"/>
  <c r="L104" i="1"/>
  <c r="L105" i="1"/>
  <c r="L106" i="1"/>
  <c r="L107" i="1"/>
  <c r="L108" i="1"/>
  <c r="L112" i="1"/>
  <c r="L113" i="1"/>
  <c r="L114" i="1"/>
  <c r="L115" i="1"/>
  <c r="L119" i="1"/>
  <c r="L120" i="1"/>
  <c r="L121" i="1"/>
  <c r="L122" i="1"/>
  <c r="L11" i="1"/>
  <c r="L12" i="1"/>
  <c r="L13" i="1"/>
  <c r="L14" i="1"/>
  <c r="L15" i="1"/>
  <c r="L19" i="1"/>
  <c r="L20" i="1"/>
  <c r="L21" i="1"/>
  <c r="L22" i="1"/>
  <c r="L23" i="1"/>
  <c r="L24" i="1"/>
  <c r="L25" i="1"/>
  <c r="L26" i="1"/>
  <c r="L27" i="1"/>
  <c r="L31" i="1"/>
  <c r="L35" i="1"/>
  <c r="L36" i="1"/>
  <c r="L37" i="1"/>
  <c r="L38" i="1"/>
  <c r="L39" i="1"/>
  <c r="E46" i="1"/>
  <c r="L45" i="1"/>
  <c r="F16" i="1"/>
  <c r="E28" i="1"/>
  <c r="F123" i="1"/>
  <c r="E123" i="1"/>
  <c r="E16" i="1"/>
  <c r="E58" i="1"/>
  <c r="E70" i="1"/>
  <c r="E77" i="1"/>
  <c r="E116" i="1"/>
  <c r="E40" i="1"/>
  <c r="E32" i="1"/>
  <c r="F32" i="1" l="1"/>
  <c r="F63" i="1"/>
  <c r="L44" i="1"/>
  <c r="L48" i="1" s="1"/>
  <c r="L62" i="1"/>
  <c r="E63" i="1"/>
  <c r="E125" i="1" s="1"/>
  <c r="L68" i="1"/>
  <c r="F46" i="1"/>
  <c r="F77" i="1"/>
  <c r="F109" i="1"/>
  <c r="E48" i="1"/>
  <c r="F116" i="1"/>
  <c r="F28" i="1"/>
  <c r="F40" i="1"/>
  <c r="F58" i="1"/>
  <c r="L125" i="1" l="1"/>
  <c r="L127" i="1" s="1"/>
  <c r="E127" i="1"/>
  <c r="F48" i="1"/>
  <c r="F125" i="1"/>
  <c r="F1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Ximena Del Carpio</author>
  </authors>
  <commentList>
    <comment ref="F13" authorId="0" shapeId="0" xr:uid="{F3ABAA50-CBF2-4B46-93EA-D4BC412F84A3}">
      <text>
        <r>
          <rPr>
            <b/>
            <sz val="9"/>
            <color indexed="81"/>
            <rFont val="Tahoma"/>
            <family val="2"/>
          </rPr>
          <t>Ximena Del Carpio:</t>
        </r>
        <r>
          <rPr>
            <sz val="9"/>
            <color indexed="81"/>
            <rFont val="Tahoma"/>
            <family val="2"/>
          </rPr>
          <t xml:space="preserve">
Basket Dinner Donations &amp; Ryan's Smile Mask Donation</t>
        </r>
      </text>
    </comment>
    <comment ref="F19" authorId="0" shapeId="0" xr:uid="{5803BAC7-69DD-489A-87BC-AF93FA36F5E1}">
      <text>
        <r>
          <rPr>
            <b/>
            <sz val="9"/>
            <color indexed="81"/>
            <rFont val="Tahoma"/>
            <family val="2"/>
          </rPr>
          <t>Ximena Del Carpio:</t>
        </r>
        <r>
          <rPr>
            <sz val="9"/>
            <color indexed="81"/>
            <rFont val="Tahoma"/>
            <family val="2"/>
          </rPr>
          <t xml:space="preserve">
Amazon Smiles and box Stops</t>
        </r>
      </text>
    </comment>
    <comment ref="F23" authorId="0" shapeId="0" xr:uid="{60880403-A53F-480A-8EBD-5A3B0E15177E}">
      <text>
        <r>
          <rPr>
            <b/>
            <sz val="9"/>
            <color indexed="81"/>
            <rFont val="Tahoma"/>
            <family val="2"/>
          </rPr>
          <t>Ximena Del Carpio:</t>
        </r>
        <r>
          <rPr>
            <sz val="9"/>
            <color indexed="81"/>
            <rFont val="Tahoma"/>
            <family val="2"/>
          </rPr>
          <t xml:space="preserve">
Expenses greater than income b/c it includes plants gifted to students
</t>
        </r>
      </text>
    </comment>
    <comment ref="F38" authorId="0" shapeId="0" xr:uid="{A582D51E-5719-475F-8887-B153E52FEF89}">
      <text>
        <r>
          <rPr>
            <b/>
            <sz val="9"/>
            <color indexed="81"/>
            <rFont val="Tahoma"/>
            <family val="2"/>
          </rPr>
          <t>Ximena Del Carpio:</t>
        </r>
        <r>
          <rPr>
            <sz val="9"/>
            <color indexed="81"/>
            <rFont val="Tahoma"/>
            <family val="2"/>
          </rPr>
          <t xml:space="preserve">
Fall campaign - pending receipt
</t>
        </r>
      </text>
    </comment>
    <comment ref="F44" authorId="0" shapeId="0" xr:uid="{D72E971D-4477-4422-BA22-569EA6C8E2A3}">
      <text>
        <r>
          <rPr>
            <b/>
            <sz val="9"/>
            <color indexed="81"/>
            <rFont val="Tahoma"/>
            <family val="2"/>
          </rPr>
          <t>Ximena Del Carpio:</t>
        </r>
        <r>
          <rPr>
            <sz val="9"/>
            <color indexed="81"/>
            <rFont val="Tahoma"/>
            <family val="2"/>
          </rPr>
          <t xml:space="preserve">
Money for T-shirts</t>
        </r>
      </text>
    </comment>
    <comment ref="F57" authorId="0" shapeId="0" xr:uid="{749D2012-8CDE-478F-9B94-3EDB671D5CF5}">
      <text>
        <r>
          <rPr>
            <b/>
            <sz val="9"/>
            <color indexed="81"/>
            <rFont val="Tahoma"/>
            <family val="2"/>
          </rPr>
          <t>Ximena Del Carpio:</t>
        </r>
        <r>
          <rPr>
            <sz val="9"/>
            <color indexed="81"/>
            <rFont val="Tahoma"/>
            <family val="2"/>
          </rPr>
          <t xml:space="preserve">
Zoom annual expense &amp; GoDaddy </t>
        </r>
      </text>
    </comment>
    <comment ref="F68" authorId="0" shapeId="0" xr:uid="{08598987-F732-41E8-BD61-3CDA41FF028E}">
      <text>
        <r>
          <rPr>
            <b/>
            <sz val="9"/>
            <color indexed="81"/>
            <rFont val="Tahoma"/>
            <family val="2"/>
          </rPr>
          <t>Ximena Del Carpio:</t>
        </r>
        <r>
          <rPr>
            <sz val="9"/>
            <color indexed="81"/>
            <rFont val="Tahoma"/>
            <family val="2"/>
          </rPr>
          <t xml:space="preserve">
3V Allied CSD Fund - Remote Learners
</t>
        </r>
      </text>
    </comment>
    <comment ref="F75" authorId="0" shapeId="0" xr:uid="{B2CAC021-011B-48A6-B584-5E599744BB93}">
      <text>
        <r>
          <rPr>
            <b/>
            <sz val="9"/>
            <color indexed="81"/>
            <rFont val="Tahoma"/>
            <family val="2"/>
          </rPr>
          <t>Ximena Del Carpio:</t>
        </r>
        <r>
          <rPr>
            <sz val="9"/>
            <color indexed="81"/>
            <rFont val="Tahoma"/>
            <family val="2"/>
          </rPr>
          <t xml:space="preserve">
$559.27 - Kerry + 
Authorize.net expenses</t>
        </r>
      </text>
    </comment>
    <comment ref="F104" authorId="0" shapeId="0" xr:uid="{BC5E8B3C-4FD6-4E53-9CBC-BAB344C229C0}">
      <text>
        <r>
          <rPr>
            <b/>
            <sz val="9"/>
            <color indexed="81"/>
            <rFont val="Tahoma"/>
            <family val="2"/>
          </rPr>
          <t>Ximena Del Carpio:</t>
        </r>
        <r>
          <rPr>
            <sz val="9"/>
            <color indexed="81"/>
            <rFont val="Tahoma"/>
            <family val="2"/>
          </rPr>
          <t xml:space="preserve">
Staff Masks &amp; Snacks; Teacher Appreciation expenses and Luncheon </t>
        </r>
      </text>
    </comment>
    <comment ref="F113" authorId="0" shapeId="0" xr:uid="{38CDE9C0-9848-4203-BE08-28BE789E4BA3}">
      <text>
        <r>
          <rPr>
            <b/>
            <sz val="9"/>
            <color indexed="81"/>
            <rFont val="Tahoma"/>
            <family val="2"/>
          </rPr>
          <t>Ximena Del Carpio:</t>
        </r>
        <r>
          <rPr>
            <sz val="9"/>
            <color indexed="81"/>
            <rFont val="Tahoma"/>
            <family val="2"/>
          </rPr>
          <t xml:space="preserve">
Game Night, lunch and event decoration, and Tshirts
 </t>
        </r>
      </text>
    </comment>
  </commentList>
</comments>
</file>

<file path=xl/sharedStrings.xml><?xml version="1.0" encoding="utf-8"?>
<sst xmlns="http://schemas.openxmlformats.org/spreadsheetml/2006/main" count="203" uniqueCount="123">
  <si>
    <t xml:space="preserve"> </t>
  </si>
  <si>
    <t>INCOME</t>
  </si>
  <si>
    <t>Budget Amount</t>
  </si>
  <si>
    <t>Actual</t>
  </si>
  <si>
    <t>Basket Dinner</t>
  </si>
  <si>
    <t>Basket Dinner 50/50</t>
  </si>
  <si>
    <t>Basket Raffles</t>
  </si>
  <si>
    <t>Contribution</t>
  </si>
  <si>
    <t xml:space="preserve">Basket Dinner Program Ads </t>
  </si>
  <si>
    <t>Total Basket Dinner Income</t>
  </si>
  <si>
    <t>Box Tops &amp; Stop &amp; Shop</t>
  </si>
  <si>
    <t>Fall Pictures</t>
  </si>
  <si>
    <t>Holiday Boutique</t>
  </si>
  <si>
    <t>Plant Sale</t>
  </si>
  <si>
    <t>Spring Pictures</t>
  </si>
  <si>
    <t>Staff Appreciation</t>
  </si>
  <si>
    <t>Total Fundraising Income</t>
  </si>
  <si>
    <t>Membership Income</t>
  </si>
  <si>
    <t xml:space="preserve">Membership </t>
  </si>
  <si>
    <t>Total Membership Income</t>
  </si>
  <si>
    <t>Program Income</t>
  </si>
  <si>
    <t>Birthday Books</t>
  </si>
  <si>
    <t>FAST Athletics</t>
  </si>
  <si>
    <t>Gingerbread University</t>
  </si>
  <si>
    <t>Talent Show</t>
  </si>
  <si>
    <t>Spiritwear</t>
  </si>
  <si>
    <t>YOGA</t>
  </si>
  <si>
    <t>Total Program Income</t>
  </si>
  <si>
    <t>Sixth Grade Activities</t>
  </si>
  <si>
    <t>Family Contributions</t>
  </si>
  <si>
    <t>Total Sixth Grade Activities</t>
  </si>
  <si>
    <t>TOTAL INCOME</t>
  </si>
  <si>
    <t>EXPENSES</t>
  </si>
  <si>
    <t>Bank Service Charge</t>
  </si>
  <si>
    <t>Accountant</t>
  </si>
  <si>
    <t>Insurance</t>
  </si>
  <si>
    <t>Supplies</t>
  </si>
  <si>
    <t>Website</t>
  </si>
  <si>
    <t>Total Administrative and General Expenses</t>
  </si>
  <si>
    <t>Membership Expenses</t>
  </si>
  <si>
    <t>Council Dues</t>
  </si>
  <si>
    <t>Membership Expense - Other</t>
  </si>
  <si>
    <t>Total Membership Expenses</t>
  </si>
  <si>
    <t>Program Expenses</t>
  </si>
  <si>
    <t>Arts in Education</t>
  </si>
  <si>
    <t xml:space="preserve">       Sixth Grade Muralist</t>
  </si>
  <si>
    <t>Total Arts in Education Expense</t>
  </si>
  <si>
    <t>Entertainment Expense</t>
  </si>
  <si>
    <t>Raffle Expense</t>
  </si>
  <si>
    <t>Basket Dinner - Venue</t>
  </si>
  <si>
    <t>Total Basket Dinner Expense</t>
  </si>
  <si>
    <t>Back to School Bash</t>
  </si>
  <si>
    <t>Field Day</t>
  </si>
  <si>
    <t>Folders and planners</t>
  </si>
  <si>
    <t>Gardening</t>
  </si>
  <si>
    <t>Program Expenses (continued)</t>
  </si>
  <si>
    <t>Hospitality</t>
  </si>
  <si>
    <t>Incoming Kindergarten</t>
  </si>
  <si>
    <t>K-5 Dance</t>
  </si>
  <si>
    <t xml:space="preserve">    K-5 Dance DJ Expense</t>
  </si>
  <si>
    <t>Milk &amp; Cookies Night</t>
  </si>
  <si>
    <t>Multi-cultural Reading Events</t>
  </si>
  <si>
    <t>Outdoor Movie Night</t>
  </si>
  <si>
    <t>Scholarships</t>
  </si>
  <si>
    <t>Science Fair</t>
  </si>
  <si>
    <t>Spring Fling</t>
  </si>
  <si>
    <t>Trick or Treat Street</t>
  </si>
  <si>
    <t>Volunteer Appreciation</t>
  </si>
  <si>
    <t xml:space="preserve">Reflections </t>
  </si>
  <si>
    <t>Total Program Expenses</t>
  </si>
  <si>
    <t>Moving Up Expenses</t>
  </si>
  <si>
    <t>General</t>
  </si>
  <si>
    <t>Events</t>
  </si>
  <si>
    <t>Class Gift</t>
  </si>
  <si>
    <t>Total Moving Up Expenses</t>
  </si>
  <si>
    <t>TOTAL EXPENSES</t>
  </si>
  <si>
    <t>NET INCOME</t>
  </si>
  <si>
    <t xml:space="preserve">       </t>
  </si>
  <si>
    <t>WINGO</t>
  </si>
  <si>
    <t>Basket Dinner Other (Ticket Sales)</t>
  </si>
  <si>
    <t>Square 1 Art</t>
  </si>
  <si>
    <t>Training</t>
  </si>
  <si>
    <t>Cultural ARTS</t>
  </si>
  <si>
    <t xml:space="preserve">  Back to School Bash DJ</t>
  </si>
  <si>
    <t xml:space="preserve">  Spring Fling DJ Expense</t>
  </si>
  <si>
    <t xml:space="preserve">  DJ Expense</t>
  </si>
  <si>
    <t>Spring Fundraiser</t>
  </si>
  <si>
    <t>Scripps National Spelling Bee</t>
  </si>
  <si>
    <t>O Sole Mio</t>
  </si>
  <si>
    <t>Please Note:</t>
  </si>
  <si>
    <t>INCOME (IN SCHOLASTIC DOLLARS)</t>
  </si>
  <si>
    <t xml:space="preserve">*Scholastic Dollars to be spent by teachers at the book fair or through the Scholastic Dollars Catalog </t>
  </si>
  <si>
    <t>Administrative and General Expenses</t>
  </si>
  <si>
    <t>Fundraising Income</t>
  </si>
  <si>
    <t>members</t>
  </si>
  <si>
    <t>Book Fair (Sep 2019 and Feb 2020)</t>
  </si>
  <si>
    <t>COVID Donations and Expenses</t>
  </si>
  <si>
    <t>Donation to Three Village Dads</t>
  </si>
  <si>
    <t>Donation to Three Village Allied Fund</t>
  </si>
  <si>
    <t>Pre-K Signs</t>
  </si>
  <si>
    <t>Sixth Grade Signs</t>
  </si>
  <si>
    <t>TOTAL Gain / (Shortfall) in Income</t>
  </si>
  <si>
    <t xml:space="preserve">Total Savings / (Increment) in Budgeted Outlays </t>
  </si>
  <si>
    <t xml:space="preserve"> Savings / (Increment) in Budgeted Outlays</t>
  </si>
  <si>
    <t>Notes</t>
  </si>
  <si>
    <t>Carryover funds for Year 2020-21</t>
  </si>
  <si>
    <t>Income</t>
  </si>
  <si>
    <t>Expense</t>
  </si>
  <si>
    <t>(Advance Paid to Old Field Club for Years 2019-20 and 2020-21)</t>
  </si>
  <si>
    <t>(Unutilized funds from the year 2019-20)</t>
  </si>
  <si>
    <t>Contributions / Donations</t>
  </si>
  <si>
    <t>FY 2020-21</t>
  </si>
  <si>
    <t>July 1, 2020 - Aug 31, 2021</t>
  </si>
  <si>
    <t>Spring Fundraiser (Mixed Bags)</t>
  </si>
  <si>
    <t>Fundraiser (Water Bottle and Totes)</t>
  </si>
  <si>
    <t>Website and Zoom</t>
  </si>
  <si>
    <t>2020-21</t>
  </si>
  <si>
    <t>Budget basis: 65 Kids x 40 per kid</t>
  </si>
  <si>
    <t>Box Tops, Stop &amp; Shop, and Amazons Smile</t>
  </si>
  <si>
    <t>Program Expenses - Other</t>
  </si>
  <si>
    <t>K-5 Dance/Game Night</t>
  </si>
  <si>
    <t>Basket Dinner and Fun Run</t>
  </si>
  <si>
    <t>Basket Dinner Other / FUN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</si>
</sst>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 wrapText="1"/>
    </xf>
    <xf numFmtId="0" fontId="8" fillId="0" borderId="0" xfId="0" applyFont="1" applyFill="1" applyAlignment="1">
      <alignment vertical="top"/>
    </xf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14" fontId="9" fillId="4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40" fontId="0" fillId="0" borderId="0" xfId="1" applyNumberFormat="1" applyFont="1" applyFill="1" applyBorder="1" applyAlignment="1">
      <alignment vertical="top"/>
    </xf>
    <xf numFmtId="40" fontId="0" fillId="0" borderId="7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49" fontId="7" fillId="0" borderId="0" xfId="0" applyNumberFormat="1" applyFont="1" applyAlignment="1">
      <alignment vertical="top"/>
    </xf>
    <xf numFmtId="49" fontId="7" fillId="0" borderId="6" xfId="0" applyNumberFormat="1" applyFont="1" applyBorder="1" applyAlignment="1">
      <alignment vertical="top"/>
    </xf>
    <xf numFmtId="0" fontId="4" fillId="0" borderId="0" xfId="0" applyFont="1" applyFill="1" applyAlignment="1">
      <alignment vertical="top" wrapText="1"/>
    </xf>
    <xf numFmtId="40" fontId="0" fillId="0" borderId="0" xfId="0" applyNumberFormat="1" applyFont="1" applyAlignment="1">
      <alignment vertical="top"/>
    </xf>
    <xf numFmtId="0" fontId="2" fillId="0" borderId="6" xfId="0" applyFont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0" fontId="2" fillId="0" borderId="1" xfId="1" applyNumberFormat="1" applyFont="1" applyFill="1" applyBorder="1" applyAlignment="1">
      <alignment vertical="top"/>
    </xf>
    <xf numFmtId="40" fontId="2" fillId="0" borderId="8" xfId="1" applyNumberFormat="1" applyFont="1" applyFill="1" applyBorder="1" applyAlignment="1">
      <alignment vertical="top"/>
    </xf>
    <xf numFmtId="40" fontId="2" fillId="0" borderId="0" xfId="1" applyNumberFormat="1" applyFont="1" applyFill="1" applyBorder="1" applyAlignment="1">
      <alignment vertical="top"/>
    </xf>
    <xf numFmtId="40" fontId="2" fillId="0" borderId="7" xfId="1" applyNumberFormat="1" applyFont="1" applyFill="1" applyBorder="1" applyAlignment="1">
      <alignment vertical="top"/>
    </xf>
    <xf numFmtId="40" fontId="0" fillId="0" borderId="7" xfId="0" applyNumberFormat="1" applyFont="1" applyFill="1" applyBorder="1" applyAlignment="1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7" fillId="0" borderId="0" xfId="0" applyNumberFormat="1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7" fillId="0" borderId="1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/>
    </xf>
    <xf numFmtId="0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top"/>
    </xf>
    <xf numFmtId="164" fontId="0" fillId="0" borderId="7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4" fontId="0" fillId="0" borderId="0" xfId="0" applyNumberFormat="1" applyFont="1" applyAlignment="1">
      <alignment vertical="top"/>
    </xf>
    <xf numFmtId="0" fontId="0" fillId="0" borderId="9" xfId="0" applyFont="1" applyBorder="1" applyAlignment="1">
      <alignment vertical="top"/>
    </xf>
    <xf numFmtId="40" fontId="0" fillId="0" borderId="4" xfId="1" applyNumberFormat="1" applyFont="1" applyFill="1" applyBorder="1" applyAlignment="1">
      <alignment vertical="top"/>
    </xf>
    <xf numFmtId="40" fontId="0" fillId="0" borderId="4" xfId="0" applyNumberFormat="1" applyFont="1" applyBorder="1" applyAlignment="1">
      <alignment vertical="top"/>
    </xf>
    <xf numFmtId="40" fontId="2" fillId="0" borderId="0" xfId="1" applyNumberFormat="1" applyFont="1" applyFill="1" applyBorder="1" applyAlignment="1">
      <alignment horizontal="right" vertical="top"/>
    </xf>
    <xf numFmtId="40" fontId="2" fillId="0" borderId="7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top"/>
    </xf>
    <xf numFmtId="40" fontId="0" fillId="0" borderId="0" xfId="1" applyNumberFormat="1" applyFont="1" applyFill="1" applyBorder="1" applyAlignment="1">
      <alignment horizontal="right" vertical="top"/>
    </xf>
    <xf numFmtId="40" fontId="0" fillId="0" borderId="7" xfId="1" applyNumberFormat="1" applyFont="1" applyFill="1" applyBorder="1" applyAlignment="1">
      <alignment horizontal="right" vertical="top"/>
    </xf>
    <xf numFmtId="40" fontId="2" fillId="0" borderId="1" xfId="0" applyNumberFormat="1" applyFont="1" applyBorder="1" applyAlignment="1">
      <alignment vertical="top"/>
    </xf>
    <xf numFmtId="40" fontId="2" fillId="0" borderId="8" xfId="0" applyNumberFormat="1" applyFont="1" applyBorder="1" applyAlignment="1">
      <alignment vertical="top"/>
    </xf>
    <xf numFmtId="40" fontId="8" fillId="0" borderId="0" xfId="1" applyNumberFormat="1" applyFont="1" applyFill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40" fontId="2" fillId="0" borderId="2" xfId="0" applyNumberFormat="1" applyFont="1" applyBorder="1" applyAlignment="1">
      <alignment vertical="top"/>
    </xf>
    <xf numFmtId="40" fontId="2" fillId="0" borderId="10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40" fontId="2" fillId="0" borderId="4" xfId="0" applyNumberFormat="1" applyFont="1" applyBorder="1" applyAlignment="1">
      <alignment vertical="top"/>
    </xf>
    <xf numFmtId="0" fontId="0" fillId="2" borderId="0" xfId="0" applyFont="1" applyFill="1" applyAlignment="1">
      <alignment vertical="top"/>
    </xf>
    <xf numFmtId="40" fontId="2" fillId="0" borderId="14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2" fontId="10" fillId="0" borderId="14" xfId="0" applyNumberFormat="1" applyFont="1" applyBorder="1" applyAlignment="1">
      <alignment vertical="top"/>
    </xf>
    <xf numFmtId="0" fontId="0" fillId="5" borderId="11" xfId="0" applyFont="1" applyFill="1" applyBorder="1" applyAlignment="1">
      <alignment vertical="top"/>
    </xf>
    <xf numFmtId="0" fontId="0" fillId="5" borderId="0" xfId="0" applyFont="1" applyFill="1" applyAlignment="1">
      <alignment vertical="top"/>
    </xf>
    <xf numFmtId="0" fontId="0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3" fillId="0" borderId="15" xfId="0" applyFont="1" applyBorder="1" applyAlignment="1">
      <alignment vertical="top"/>
    </xf>
    <xf numFmtId="40" fontId="2" fillId="0" borderId="15" xfId="0" applyNumberFormat="1" applyFont="1" applyBorder="1" applyAlignment="1">
      <alignment vertical="top"/>
    </xf>
    <xf numFmtId="0" fontId="0" fillId="0" borderId="15" xfId="0" applyFont="1" applyBorder="1" applyAlignment="1">
      <alignment vertical="top"/>
    </xf>
    <xf numFmtId="14" fontId="9" fillId="4" borderId="16" xfId="0" applyNumberFormat="1" applyFont="1" applyFill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18" xfId="0" applyFont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49" fontId="7" fillId="0" borderId="21" xfId="0" applyNumberFormat="1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3" fillId="2" borderId="15" xfId="0" applyFont="1" applyFill="1" applyBorder="1" applyAlignment="1">
      <alignment horizontal="right" vertical="top"/>
    </xf>
    <xf numFmtId="0" fontId="3" fillId="2" borderId="20" xfId="0" applyFont="1" applyFill="1" applyBorder="1" applyAlignment="1">
      <alignment horizontal="right" vertical="top"/>
    </xf>
    <xf numFmtId="0" fontId="0" fillId="0" borderId="0" xfId="0" applyFill="1"/>
    <xf numFmtId="164" fontId="0" fillId="0" borderId="0" xfId="0" applyNumberFormat="1" applyFill="1"/>
    <xf numFmtId="164" fontId="0" fillId="0" borderId="7" xfId="0" applyNumberFormat="1" applyFont="1" applyFill="1" applyBorder="1" applyAlignment="1">
      <alignment vertical="top"/>
    </xf>
    <xf numFmtId="0" fontId="11" fillId="6" borderId="0" xfId="0" applyFont="1" applyFill="1" applyAlignment="1">
      <alignment horizontal="center" vertical="center"/>
    </xf>
    <xf numFmtId="43" fontId="0" fillId="0" borderId="0" xfId="1" applyFont="1" applyFill="1" applyAlignment="1">
      <alignment vertical="top" wrapText="1"/>
    </xf>
    <xf numFmtId="0" fontId="3" fillId="7" borderId="9" xfId="0" applyFont="1" applyFill="1" applyBorder="1" applyAlignment="1">
      <alignment vertical="top"/>
    </xf>
    <xf numFmtId="0" fontId="0" fillId="7" borderId="1" xfId="0" applyFont="1" applyFill="1" applyBorder="1" applyAlignment="1">
      <alignment vertical="top"/>
    </xf>
    <xf numFmtId="40" fontId="2" fillId="7" borderId="1" xfId="0" applyNumberFormat="1" applyFont="1" applyFill="1" applyBorder="1" applyAlignment="1">
      <alignment vertical="top"/>
    </xf>
    <xf numFmtId="40" fontId="2" fillId="7" borderId="8" xfId="1" applyNumberFormat="1" applyFont="1" applyFill="1" applyBorder="1" applyAlignment="1">
      <alignment vertical="top"/>
    </xf>
    <xf numFmtId="164" fontId="0" fillId="0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horizontal="right" vertical="top"/>
    </xf>
    <xf numFmtId="40" fontId="0" fillId="0" borderId="15" xfId="1" applyNumberFormat="1" applyFont="1" applyFill="1" applyBorder="1" applyAlignment="1">
      <alignment vertical="top"/>
    </xf>
    <xf numFmtId="40" fontId="0" fillId="0" borderId="20" xfId="1" applyNumberFormat="1" applyFont="1" applyFill="1" applyBorder="1" applyAlignment="1">
      <alignment vertical="top"/>
    </xf>
    <xf numFmtId="40" fontId="0" fillId="0" borderId="22" xfId="1" applyNumberFormat="1" applyFont="1" applyFill="1" applyBorder="1" applyAlignment="1">
      <alignment vertical="top"/>
    </xf>
    <xf numFmtId="40" fontId="0" fillId="0" borderId="23" xfId="1" applyNumberFormat="1" applyFont="1" applyFill="1" applyBorder="1" applyAlignment="1">
      <alignment vertical="top"/>
    </xf>
    <xf numFmtId="40" fontId="8" fillId="0" borderId="7" xfId="0" applyNumberFormat="1" applyFont="1" applyBorder="1" applyAlignment="1">
      <alignment vertical="top"/>
    </xf>
    <xf numFmtId="40" fontId="0" fillId="8" borderId="7" xfId="0" applyNumberFormat="1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40" fontId="0" fillId="0" borderId="0" xfId="0" applyNumberFormat="1" applyFont="1" applyFill="1" applyAlignment="1">
      <alignment vertical="top"/>
    </xf>
    <xf numFmtId="40" fontId="0" fillId="9" borderId="7" xfId="0" applyNumberFormat="1" applyFont="1" applyFill="1" applyBorder="1" applyAlignment="1">
      <alignment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5DB2C-5223-4641-965E-676791CEEFA2}">
  <sheetPr>
    <pageSetUpPr fitToPage="1"/>
  </sheetPr>
  <dimension ref="A1:O143"/>
  <sheetViews>
    <sheetView tabSelected="1" zoomScale="90" zoomScaleNormal="90" zoomScaleSheetLayoutView="83" zoomScalePageLayoutView="81" workbookViewId="0">
      <selection activeCell="F79" sqref="F79"/>
    </sheetView>
  </sheetViews>
  <sheetFormatPr defaultColWidth="8.796875" defaultRowHeight="16.5" customHeight="1" x14ac:dyDescent="0.3"/>
  <cols>
    <col min="1" max="2" width="4.796875" style="1" customWidth="1"/>
    <col min="3" max="3" width="34.296875" style="1" customWidth="1"/>
    <col min="4" max="4" width="9" style="1" bestFit="1" customWidth="1"/>
    <col min="5" max="5" width="34.19921875" style="1" customWidth="1"/>
    <col min="6" max="6" width="32.09765625" style="1" customWidth="1"/>
    <col min="7" max="7" width="17.19921875" style="1" customWidth="1"/>
    <col min="8" max="8" width="17.19921875" style="2" customWidth="1"/>
    <col min="9" max="10" width="3" style="2" customWidth="1"/>
    <col min="11" max="11" width="40.59765625" style="1" customWidth="1"/>
    <col min="12" max="12" width="37.69921875" style="1" bestFit="1" customWidth="1"/>
    <col min="13" max="13" width="8.796875" style="1"/>
    <col min="14" max="14" width="9.5" style="1" bestFit="1" customWidth="1"/>
    <col min="15" max="16384" width="8.796875" style="1"/>
  </cols>
  <sheetData>
    <row r="1" spans="1:15" ht="16.5" customHeight="1" x14ac:dyDescent="0.3">
      <c r="K1" s="4"/>
      <c r="L1" s="4"/>
    </row>
    <row r="2" spans="1:15" ht="16.5" customHeight="1" x14ac:dyDescent="0.3">
      <c r="A2" s="1" t="s">
        <v>0</v>
      </c>
      <c r="G2" s="4"/>
      <c r="H2" s="96"/>
      <c r="K2" s="92"/>
      <c r="L2" s="93"/>
    </row>
    <row r="3" spans="1:15" ht="16.5" customHeight="1" x14ac:dyDescent="0.3">
      <c r="C3" s="95" t="s">
        <v>111</v>
      </c>
      <c r="H3" s="3"/>
      <c r="I3" s="3"/>
      <c r="J3" s="3"/>
      <c r="K3" s="4"/>
      <c r="L3" s="4"/>
      <c r="M3" s="4"/>
      <c r="N3" s="4"/>
      <c r="O3" s="4"/>
    </row>
    <row r="4" spans="1:15" ht="16.5" customHeight="1" x14ac:dyDescent="0.3">
      <c r="C4" s="5" t="s">
        <v>112</v>
      </c>
      <c r="H4" s="6"/>
      <c r="I4" s="6"/>
      <c r="J4" s="6"/>
      <c r="K4" s="7"/>
      <c r="L4" s="8"/>
      <c r="M4" s="9"/>
      <c r="N4" s="4"/>
      <c r="O4" s="4"/>
    </row>
    <row r="5" spans="1:15" ht="16.5" customHeight="1" thickBot="1" x14ac:dyDescent="0.35">
      <c r="H5" s="11"/>
      <c r="I5" s="11"/>
      <c r="J5" s="11"/>
      <c r="K5" s="4"/>
      <c r="L5" s="4"/>
      <c r="M5" s="4"/>
      <c r="N5" s="4"/>
      <c r="O5" s="4"/>
    </row>
    <row r="6" spans="1:15" ht="16.5" customHeight="1" thickBot="1" x14ac:dyDescent="0.35">
      <c r="A6" s="12"/>
      <c r="B6" s="13"/>
      <c r="C6" s="13"/>
      <c r="D6" s="13"/>
      <c r="E6" s="13"/>
      <c r="F6" s="14"/>
      <c r="I6" s="6"/>
      <c r="J6" s="6"/>
      <c r="K6" s="15"/>
      <c r="L6" s="8"/>
      <c r="M6" s="9"/>
      <c r="N6" s="4"/>
      <c r="O6" s="4"/>
    </row>
    <row r="7" spans="1:15" ht="16.5" customHeight="1" thickBot="1" x14ac:dyDescent="0.35">
      <c r="A7" s="16"/>
      <c r="B7" s="17"/>
      <c r="C7" s="17"/>
      <c r="D7" s="17"/>
      <c r="E7" s="113" t="s">
        <v>116</v>
      </c>
      <c r="F7" s="114"/>
      <c r="G7" s="113" t="s">
        <v>104</v>
      </c>
      <c r="H7" s="114"/>
      <c r="I7" s="6"/>
      <c r="J7" s="6"/>
      <c r="K7" s="15"/>
      <c r="L7" s="8"/>
      <c r="M7" s="9"/>
      <c r="N7" s="4"/>
      <c r="O7" s="4"/>
    </row>
    <row r="8" spans="1:15" ht="16.5" customHeight="1" x14ac:dyDescent="0.3">
      <c r="A8" s="18" t="s">
        <v>1</v>
      </c>
      <c r="B8" s="19"/>
      <c r="C8" s="19"/>
      <c r="D8" s="19"/>
      <c r="E8" s="20" t="s">
        <v>2</v>
      </c>
      <c r="F8" s="21" t="s">
        <v>3</v>
      </c>
      <c r="H8" s="11"/>
      <c r="I8" s="11"/>
      <c r="J8" s="11"/>
      <c r="K8" s="4"/>
      <c r="L8" s="4"/>
      <c r="M8" s="4"/>
      <c r="N8" s="4"/>
      <c r="O8" s="4"/>
    </row>
    <row r="9" spans="1:15" ht="16.5" customHeight="1" x14ac:dyDescent="0.3">
      <c r="A9" s="22"/>
      <c r="B9" s="17"/>
      <c r="C9" s="17"/>
      <c r="D9" s="17"/>
      <c r="E9" s="23"/>
      <c r="F9" s="24"/>
      <c r="H9" s="11"/>
      <c r="I9" s="11"/>
      <c r="J9" s="11"/>
      <c r="K9" s="4"/>
    </row>
    <row r="10" spans="1:15" ht="16.5" customHeight="1" x14ac:dyDescent="0.3">
      <c r="A10" s="25" t="s">
        <v>121</v>
      </c>
      <c r="B10" s="26"/>
      <c r="C10" s="17"/>
      <c r="D10" s="17"/>
      <c r="E10" s="17"/>
      <c r="F10" s="27"/>
      <c r="H10" s="11"/>
      <c r="I10" s="11"/>
      <c r="J10" s="11"/>
      <c r="K10" s="4"/>
      <c r="N10" s="28"/>
    </row>
    <row r="11" spans="1:15" ht="16.5" customHeight="1" x14ac:dyDescent="0.3">
      <c r="A11" s="29"/>
      <c r="B11" s="26" t="s">
        <v>5</v>
      </c>
      <c r="C11" s="17"/>
      <c r="D11" s="17"/>
      <c r="E11" s="23">
        <v>900</v>
      </c>
      <c r="F11" s="24">
        <v>0</v>
      </c>
      <c r="H11" s="30"/>
      <c r="I11" s="30"/>
      <c r="J11" s="30"/>
      <c r="K11" s="26" t="s">
        <v>5</v>
      </c>
      <c r="L11" s="31">
        <f>-(E11-F11)</f>
        <v>-900</v>
      </c>
      <c r="N11" s="28"/>
    </row>
    <row r="12" spans="1:15" ht="16.5" customHeight="1" x14ac:dyDescent="0.3">
      <c r="A12" s="32"/>
      <c r="B12" s="26" t="s">
        <v>6</v>
      </c>
      <c r="C12" s="17"/>
      <c r="D12" s="17"/>
      <c r="E12" s="23">
        <v>15000</v>
      </c>
      <c r="F12" s="24">
        <v>8181.64</v>
      </c>
      <c r="H12" s="11"/>
      <c r="I12" s="11"/>
      <c r="J12" s="11"/>
      <c r="K12" s="26" t="s">
        <v>6</v>
      </c>
      <c r="L12" s="31">
        <f t="shared" ref="L12:L15" si="0">-(E12-F12)</f>
        <v>-6818.36</v>
      </c>
      <c r="N12" s="28"/>
    </row>
    <row r="13" spans="1:15" ht="16.5" customHeight="1" x14ac:dyDescent="0.3">
      <c r="A13" s="32"/>
      <c r="B13" s="26" t="s">
        <v>110</v>
      </c>
      <c r="C13" s="17"/>
      <c r="D13" s="17"/>
      <c r="E13" s="23">
        <v>1000</v>
      </c>
      <c r="F13" s="24">
        <f>501+671</f>
        <v>1172</v>
      </c>
      <c r="H13" s="11"/>
      <c r="I13" s="11"/>
      <c r="J13" s="11"/>
      <c r="K13" s="26" t="s">
        <v>7</v>
      </c>
      <c r="L13" s="31">
        <f t="shared" si="0"/>
        <v>172</v>
      </c>
      <c r="N13" s="28"/>
    </row>
    <row r="14" spans="1:15" ht="16.5" customHeight="1" x14ac:dyDescent="0.3">
      <c r="A14" s="32"/>
      <c r="B14" s="26" t="s">
        <v>8</v>
      </c>
      <c r="C14" s="17"/>
      <c r="D14" s="17"/>
      <c r="E14" s="23">
        <v>2000</v>
      </c>
      <c r="F14" s="24">
        <v>0</v>
      </c>
      <c r="H14" s="30"/>
      <c r="I14" s="30"/>
      <c r="J14" s="30"/>
      <c r="K14" s="26" t="s">
        <v>8</v>
      </c>
      <c r="L14" s="31">
        <f t="shared" si="0"/>
        <v>-2000</v>
      </c>
      <c r="N14" s="28"/>
    </row>
    <row r="15" spans="1:15" ht="16.5" customHeight="1" x14ac:dyDescent="0.3">
      <c r="A15" s="32"/>
      <c r="B15" s="26" t="s">
        <v>122</v>
      </c>
      <c r="C15" s="17"/>
      <c r="D15" s="17"/>
      <c r="E15" s="23">
        <v>8000</v>
      </c>
      <c r="F15" s="108">
        <f>-1724.5+4556.26</f>
        <v>2831.76</v>
      </c>
      <c r="H15" s="11"/>
      <c r="I15" s="11"/>
      <c r="J15" s="11"/>
      <c r="K15" s="26" t="s">
        <v>79</v>
      </c>
      <c r="L15" s="31">
        <f t="shared" si="0"/>
        <v>-5168.24</v>
      </c>
      <c r="M15" s="4"/>
      <c r="N15" s="33"/>
    </row>
    <row r="16" spans="1:15" ht="16.5" customHeight="1" thickBot="1" x14ac:dyDescent="0.35">
      <c r="A16" s="22" t="s">
        <v>9</v>
      </c>
      <c r="B16" s="17"/>
      <c r="C16" s="26"/>
      <c r="D16" s="17"/>
      <c r="E16" s="34">
        <f>SUM(E11:E15)</f>
        <v>26900</v>
      </c>
      <c r="F16" s="35">
        <f>SUM(F11:F15)</f>
        <v>12185.4</v>
      </c>
      <c r="H16" s="11"/>
      <c r="I16" s="11"/>
      <c r="J16" s="11"/>
      <c r="K16" s="4"/>
      <c r="L16" s="4"/>
      <c r="M16" s="4"/>
      <c r="N16" s="33"/>
    </row>
    <row r="17" spans="1:14" ht="16.5" customHeight="1" x14ac:dyDescent="0.3">
      <c r="A17" s="22"/>
      <c r="B17" s="17"/>
      <c r="C17" s="26"/>
      <c r="D17" s="17"/>
      <c r="E17" s="36"/>
      <c r="F17" s="37"/>
      <c r="H17" s="11"/>
      <c r="I17" s="11"/>
      <c r="J17" s="11"/>
      <c r="K17" s="4"/>
      <c r="L17" s="4"/>
      <c r="M17" s="4"/>
      <c r="N17" s="33"/>
    </row>
    <row r="18" spans="1:14" ht="16.5" customHeight="1" x14ac:dyDescent="0.3">
      <c r="A18" s="22" t="s">
        <v>93</v>
      </c>
      <c r="B18" s="17"/>
      <c r="C18" s="26"/>
      <c r="D18" s="17"/>
      <c r="E18" s="36"/>
      <c r="F18" s="37"/>
      <c r="K18" s="4"/>
      <c r="L18" s="4"/>
      <c r="M18" s="4"/>
      <c r="N18" s="33"/>
    </row>
    <row r="19" spans="1:14" ht="16.5" customHeight="1" x14ac:dyDescent="0.3">
      <c r="A19" s="16"/>
      <c r="B19" s="17" t="s">
        <v>118</v>
      </c>
      <c r="C19" s="26"/>
      <c r="D19" s="17"/>
      <c r="E19" s="23">
        <v>500</v>
      </c>
      <c r="F19" s="112">
        <f>7.56+26.48+36.2+6.11+37.78</f>
        <v>114.13000000000001</v>
      </c>
      <c r="K19" s="17" t="s">
        <v>10</v>
      </c>
      <c r="L19" s="31">
        <f t="shared" ref="L19:L27" si="1">-(E19-F19)</f>
        <v>-385.87</v>
      </c>
      <c r="N19" s="28"/>
    </row>
    <row r="20" spans="1:14" ht="16.5" customHeight="1" x14ac:dyDescent="0.3">
      <c r="A20" s="16"/>
      <c r="B20" s="17" t="s">
        <v>11</v>
      </c>
      <c r="C20" s="26"/>
      <c r="D20" s="17"/>
      <c r="E20" s="23">
        <v>3000</v>
      </c>
      <c r="F20" s="24">
        <v>0</v>
      </c>
      <c r="K20" s="17" t="s">
        <v>11</v>
      </c>
      <c r="L20" s="31">
        <f t="shared" si="1"/>
        <v>-3000</v>
      </c>
      <c r="N20" s="28"/>
    </row>
    <row r="21" spans="1:14" ht="16.5" customHeight="1" x14ac:dyDescent="0.3">
      <c r="A21" s="16"/>
      <c r="B21" s="17" t="s">
        <v>12</v>
      </c>
      <c r="C21" s="26"/>
      <c r="D21" s="17"/>
      <c r="E21" s="23">
        <v>0</v>
      </c>
      <c r="F21" s="38">
        <v>287.33</v>
      </c>
      <c r="K21" s="17" t="s">
        <v>12</v>
      </c>
      <c r="L21" s="31">
        <f t="shared" si="1"/>
        <v>287.33</v>
      </c>
      <c r="N21" s="28" t="s">
        <v>0</v>
      </c>
    </row>
    <row r="22" spans="1:14" ht="16.5" customHeight="1" x14ac:dyDescent="0.3">
      <c r="A22" s="16"/>
      <c r="B22" s="17" t="s">
        <v>88</v>
      </c>
      <c r="C22" s="26"/>
      <c r="D22" s="17"/>
      <c r="E22" s="23">
        <v>50</v>
      </c>
      <c r="F22" s="24">
        <v>0</v>
      </c>
      <c r="K22" s="17" t="s">
        <v>88</v>
      </c>
      <c r="L22" s="31">
        <f t="shared" si="1"/>
        <v>-50</v>
      </c>
      <c r="N22" s="28"/>
    </row>
    <row r="23" spans="1:14" ht="16.5" customHeight="1" x14ac:dyDescent="0.3">
      <c r="A23" s="16"/>
      <c r="B23" s="17" t="s">
        <v>13</v>
      </c>
      <c r="C23" s="26"/>
      <c r="D23" s="17"/>
      <c r="E23" s="23">
        <v>2500</v>
      </c>
      <c r="F23" s="108">
        <f>3683-4191.1-200</f>
        <v>-708.10000000000036</v>
      </c>
      <c r="K23" s="17" t="s">
        <v>13</v>
      </c>
      <c r="L23" s="31">
        <f t="shared" si="1"/>
        <v>-3208.1000000000004</v>
      </c>
      <c r="N23" s="28"/>
    </row>
    <row r="24" spans="1:14" ht="16.5" customHeight="1" x14ac:dyDescent="0.3">
      <c r="A24" s="16"/>
      <c r="B24" s="17" t="s">
        <v>113</v>
      </c>
      <c r="C24" s="26"/>
      <c r="D24" s="17"/>
      <c r="E24" s="23">
        <v>1750</v>
      </c>
      <c r="F24" s="38">
        <v>721.91</v>
      </c>
      <c r="K24" s="17" t="s">
        <v>86</v>
      </c>
      <c r="L24" s="31">
        <f t="shared" si="1"/>
        <v>-1028.0900000000001</v>
      </c>
      <c r="N24" s="28"/>
    </row>
    <row r="25" spans="1:14" ht="16.5" customHeight="1" x14ac:dyDescent="0.3">
      <c r="A25" s="16"/>
      <c r="B25" s="17" t="s">
        <v>14</v>
      </c>
      <c r="C25" s="26"/>
      <c r="D25" s="17"/>
      <c r="E25" s="23">
        <v>500</v>
      </c>
      <c r="F25" s="24">
        <v>0</v>
      </c>
      <c r="H25" s="2">
        <f>2.25*600</f>
        <v>1350</v>
      </c>
      <c r="K25" s="17" t="s">
        <v>14</v>
      </c>
      <c r="L25" s="31">
        <f t="shared" si="1"/>
        <v>-500</v>
      </c>
      <c r="N25" s="28"/>
    </row>
    <row r="26" spans="1:14" s="4" customFormat="1" ht="16.5" customHeight="1" x14ac:dyDescent="0.3">
      <c r="A26" s="109"/>
      <c r="B26" s="60" t="s">
        <v>80</v>
      </c>
      <c r="C26" s="110"/>
      <c r="D26" s="60"/>
      <c r="E26" s="23">
        <v>500</v>
      </c>
      <c r="F26" s="38">
        <v>533.20000000000005</v>
      </c>
      <c r="H26" s="11"/>
      <c r="I26" s="11"/>
      <c r="J26" s="11"/>
      <c r="K26" s="60" t="s">
        <v>80</v>
      </c>
      <c r="L26" s="111">
        <f t="shared" si="1"/>
        <v>33.200000000000045</v>
      </c>
      <c r="N26" s="33"/>
    </row>
    <row r="27" spans="1:14" ht="16.5" customHeight="1" x14ac:dyDescent="0.3">
      <c r="A27" s="16"/>
      <c r="B27" s="17" t="s">
        <v>15</v>
      </c>
      <c r="C27" s="26"/>
      <c r="D27" s="17"/>
      <c r="E27" s="23">
        <v>1000</v>
      </c>
      <c r="F27" s="24">
        <v>0</v>
      </c>
      <c r="K27" s="17" t="s">
        <v>15</v>
      </c>
      <c r="L27" s="31">
        <f t="shared" si="1"/>
        <v>-1000</v>
      </c>
      <c r="N27" s="28"/>
    </row>
    <row r="28" spans="1:14" ht="16.5" customHeight="1" thickBot="1" x14ac:dyDescent="0.35">
      <c r="A28" s="22" t="s">
        <v>16</v>
      </c>
      <c r="B28" s="17"/>
      <c r="C28" s="26"/>
      <c r="D28" s="17"/>
      <c r="E28" s="34">
        <f>SUM(E19:E27)</f>
        <v>9800</v>
      </c>
      <c r="F28" s="35">
        <f>SUM(F19:F27)</f>
        <v>948.46999999999957</v>
      </c>
      <c r="N28" s="28"/>
    </row>
    <row r="29" spans="1:14" ht="16.5" customHeight="1" x14ac:dyDescent="0.3">
      <c r="A29" s="16"/>
      <c r="B29" s="17"/>
      <c r="C29" s="26"/>
      <c r="D29" s="17"/>
      <c r="E29" s="36"/>
      <c r="F29" s="24"/>
      <c r="N29" s="28"/>
    </row>
    <row r="30" spans="1:14" ht="16.5" customHeight="1" x14ac:dyDescent="0.3">
      <c r="A30" s="22" t="s">
        <v>17</v>
      </c>
      <c r="B30" s="17"/>
      <c r="C30" s="26"/>
      <c r="D30" s="17"/>
      <c r="E30" s="36"/>
      <c r="F30" s="24"/>
      <c r="N30" s="28"/>
    </row>
    <row r="31" spans="1:14" ht="16.5" customHeight="1" x14ac:dyDescent="0.3">
      <c r="A31" s="16"/>
      <c r="B31" s="17" t="s">
        <v>18</v>
      </c>
      <c r="C31" s="26"/>
      <c r="D31" s="17"/>
      <c r="E31" s="23">
        <v>3000</v>
      </c>
      <c r="F31" s="24">
        <f>1905+90+15+15+15+15+15</f>
        <v>2070</v>
      </c>
      <c r="G31" s="39">
        <f>F31/15</f>
        <v>138</v>
      </c>
      <c r="H31" s="2" t="s">
        <v>94</v>
      </c>
      <c r="K31" s="17" t="s">
        <v>18</v>
      </c>
      <c r="L31" s="31">
        <f t="shared" ref="L31" si="2">-(E31-F31)</f>
        <v>-930</v>
      </c>
      <c r="N31" s="28"/>
    </row>
    <row r="32" spans="1:14" ht="16.5" customHeight="1" thickBot="1" x14ac:dyDescent="0.35">
      <c r="A32" s="22" t="s">
        <v>19</v>
      </c>
      <c r="B32" s="17"/>
      <c r="C32" s="26"/>
      <c r="D32" s="17"/>
      <c r="E32" s="34">
        <f>SUM(E31:E31)</f>
        <v>3000</v>
      </c>
      <c r="F32" s="35">
        <f>SUM(F31:F31)</f>
        <v>2070</v>
      </c>
      <c r="N32" s="28"/>
    </row>
    <row r="33" spans="1:14" ht="16.5" customHeight="1" x14ac:dyDescent="0.3">
      <c r="A33" s="16"/>
      <c r="B33" s="17"/>
      <c r="C33" s="26"/>
      <c r="D33" s="17"/>
      <c r="E33" s="36"/>
      <c r="F33" s="24"/>
      <c r="N33" s="28"/>
    </row>
    <row r="34" spans="1:14" ht="16.5" customHeight="1" x14ac:dyDescent="0.3">
      <c r="A34" s="22" t="s">
        <v>20</v>
      </c>
      <c r="B34" s="17"/>
      <c r="C34" s="26"/>
      <c r="D34" s="17"/>
      <c r="E34" s="36"/>
      <c r="F34" s="24"/>
      <c r="N34" s="28"/>
    </row>
    <row r="35" spans="1:14" ht="16.5" customHeight="1" x14ac:dyDescent="0.3">
      <c r="A35" s="16"/>
      <c r="B35" s="17" t="s">
        <v>21</v>
      </c>
      <c r="C35" s="26"/>
      <c r="D35" s="17"/>
      <c r="E35" s="23">
        <v>500</v>
      </c>
      <c r="F35" s="38">
        <v>0</v>
      </c>
      <c r="G35" s="11"/>
      <c r="K35" s="17" t="s">
        <v>21</v>
      </c>
      <c r="L35" s="31">
        <f t="shared" ref="L35:L39" si="3">-(E35-F35)</f>
        <v>-500</v>
      </c>
      <c r="N35" s="28"/>
    </row>
    <row r="36" spans="1:14" ht="16.5" customHeight="1" x14ac:dyDescent="0.3">
      <c r="A36" s="16"/>
      <c r="B36" s="17" t="s">
        <v>22</v>
      </c>
      <c r="C36" s="26"/>
      <c r="D36" s="17"/>
      <c r="E36" s="23">
        <v>0</v>
      </c>
      <c r="F36" s="24">
        <v>0</v>
      </c>
      <c r="G36" s="3"/>
      <c r="K36" s="17" t="s">
        <v>22</v>
      </c>
      <c r="L36" s="31">
        <f t="shared" si="3"/>
        <v>0</v>
      </c>
      <c r="N36" s="28"/>
    </row>
    <row r="37" spans="1:14" ht="16.5" customHeight="1" x14ac:dyDescent="0.3">
      <c r="A37" s="16"/>
      <c r="B37" s="17" t="s">
        <v>23</v>
      </c>
      <c r="C37" s="26"/>
      <c r="D37" s="17"/>
      <c r="E37" s="23">
        <v>0</v>
      </c>
      <c r="F37" s="24">
        <f>1242-1234.75</f>
        <v>7.25</v>
      </c>
      <c r="K37" s="17" t="s">
        <v>23</v>
      </c>
      <c r="L37" s="31">
        <f t="shared" si="3"/>
        <v>7.25</v>
      </c>
      <c r="N37" s="28"/>
    </row>
    <row r="38" spans="1:14" ht="16.5" customHeight="1" x14ac:dyDescent="0.3">
      <c r="A38" s="16"/>
      <c r="B38" s="41" t="s">
        <v>25</v>
      </c>
      <c r="C38" s="26"/>
      <c r="D38" s="17"/>
      <c r="E38" s="23">
        <v>750</v>
      </c>
      <c r="F38" s="38">
        <v>530</v>
      </c>
      <c r="K38" s="41" t="s">
        <v>25</v>
      </c>
      <c r="L38" s="31">
        <f t="shared" si="3"/>
        <v>-220</v>
      </c>
      <c r="N38" s="28"/>
    </row>
    <row r="39" spans="1:14" ht="16.5" customHeight="1" x14ac:dyDescent="0.3">
      <c r="A39" s="16"/>
      <c r="B39" s="41" t="s">
        <v>26</v>
      </c>
      <c r="C39" s="26"/>
      <c r="D39" s="17"/>
      <c r="E39" s="23">
        <v>0</v>
      </c>
      <c r="F39" s="24">
        <v>0</v>
      </c>
      <c r="K39" s="41" t="s">
        <v>26</v>
      </c>
      <c r="L39" s="31">
        <f t="shared" si="3"/>
        <v>0</v>
      </c>
      <c r="N39" s="28"/>
    </row>
    <row r="40" spans="1:14" ht="16.5" customHeight="1" thickBot="1" x14ac:dyDescent="0.35">
      <c r="A40" s="22" t="s">
        <v>27</v>
      </c>
      <c r="B40" s="41"/>
      <c r="C40" s="26"/>
      <c r="D40" s="17"/>
      <c r="E40" s="34">
        <f>SUM(E35:E39)</f>
        <v>1250</v>
      </c>
      <c r="F40" s="35">
        <f>SUM(F35:F39)</f>
        <v>537.25</v>
      </c>
      <c r="N40" s="28"/>
    </row>
    <row r="41" spans="1:14" ht="16.5" customHeight="1" x14ac:dyDescent="0.3">
      <c r="A41" s="22"/>
      <c r="B41" s="41"/>
      <c r="C41" s="26"/>
      <c r="D41" s="17"/>
      <c r="E41" s="36"/>
      <c r="F41" s="24"/>
      <c r="N41" s="28"/>
    </row>
    <row r="42" spans="1:14" ht="16.5" customHeight="1" x14ac:dyDescent="0.3">
      <c r="A42" s="22"/>
      <c r="B42" s="41"/>
      <c r="C42" s="26"/>
      <c r="D42" s="17"/>
      <c r="E42" s="36"/>
      <c r="F42" s="24"/>
      <c r="N42" s="28"/>
    </row>
    <row r="43" spans="1:14" ht="16.5" customHeight="1" x14ac:dyDescent="0.3">
      <c r="A43" s="22" t="s">
        <v>28</v>
      </c>
      <c r="B43" s="41"/>
      <c r="C43" s="26"/>
      <c r="D43" s="17"/>
      <c r="E43" s="36"/>
      <c r="F43" s="24"/>
      <c r="N43" s="28"/>
    </row>
    <row r="44" spans="1:14" ht="16.5" customHeight="1" x14ac:dyDescent="0.3">
      <c r="A44" s="22"/>
      <c r="B44" s="41" t="s">
        <v>29</v>
      </c>
      <c r="C44" s="26"/>
      <c r="D44" s="17"/>
      <c r="E44" s="23">
        <f>40*65</f>
        <v>2600</v>
      </c>
      <c r="F44" s="38">
        <v>550</v>
      </c>
      <c r="G44" s="1" t="s">
        <v>117</v>
      </c>
      <c r="K44" s="41" t="s">
        <v>29</v>
      </c>
      <c r="L44" s="31">
        <f t="shared" ref="L44:L45" si="4">-(E44-F44)</f>
        <v>-2050</v>
      </c>
      <c r="N44" s="28"/>
    </row>
    <row r="45" spans="1:14" ht="16.5" customHeight="1" x14ac:dyDescent="0.3">
      <c r="A45" s="22"/>
      <c r="B45" s="41" t="s">
        <v>114</v>
      </c>
      <c r="C45" s="26"/>
      <c r="D45" s="17"/>
      <c r="E45" s="23">
        <v>2500</v>
      </c>
      <c r="F45" s="24">
        <v>0</v>
      </c>
      <c r="K45" s="41" t="s">
        <v>114</v>
      </c>
      <c r="L45" s="31">
        <f t="shared" si="4"/>
        <v>-2500</v>
      </c>
      <c r="N45" s="28"/>
    </row>
    <row r="46" spans="1:14" ht="16.5" customHeight="1" thickBot="1" x14ac:dyDescent="0.35">
      <c r="A46" s="22" t="s">
        <v>30</v>
      </c>
      <c r="B46" s="41"/>
      <c r="C46" s="26"/>
      <c r="D46" s="17"/>
      <c r="E46" s="34">
        <f>SUM(E44:E45)</f>
        <v>5100</v>
      </c>
      <c r="F46" s="35">
        <f>SUM(F44:F45)</f>
        <v>550</v>
      </c>
      <c r="N46" s="28"/>
    </row>
    <row r="47" spans="1:14" ht="16.5" customHeight="1" x14ac:dyDescent="0.3">
      <c r="A47" s="16"/>
      <c r="B47" s="41"/>
      <c r="C47" s="26"/>
      <c r="D47" s="17"/>
      <c r="E47" s="23"/>
      <c r="F47" s="24"/>
      <c r="N47" s="28"/>
    </row>
    <row r="48" spans="1:14" ht="16.5" customHeight="1" thickBot="1" x14ac:dyDescent="0.35">
      <c r="A48" s="42" t="s">
        <v>31</v>
      </c>
      <c r="B48" s="43"/>
      <c r="C48" s="44"/>
      <c r="D48" s="45"/>
      <c r="E48" s="34">
        <f>+E16+E28+E32+E40+E46</f>
        <v>46050</v>
      </c>
      <c r="F48" s="35">
        <f>+F16+F28+F32+F40+F46</f>
        <v>16291.119999999999</v>
      </c>
      <c r="K48" s="74" t="s">
        <v>101</v>
      </c>
      <c r="L48" s="72">
        <f>SUM(L11:L45)</f>
        <v>-29758.879999999997</v>
      </c>
    </row>
    <row r="49" spans="1:14" s="76" customFormat="1" ht="16.5" customHeight="1" thickBot="1" x14ac:dyDescent="0.35">
      <c r="A49" s="75"/>
      <c r="B49" s="75"/>
      <c r="C49" s="75"/>
      <c r="D49" s="75"/>
      <c r="E49" s="75"/>
      <c r="F49" s="75"/>
      <c r="H49" s="77"/>
      <c r="I49" s="77"/>
      <c r="J49" s="77"/>
      <c r="N49" s="78"/>
    </row>
    <row r="50" spans="1:14" ht="16.5" customHeight="1" x14ac:dyDescent="0.3">
      <c r="A50" s="46" t="s">
        <v>32</v>
      </c>
      <c r="B50" s="47"/>
      <c r="C50" s="47"/>
      <c r="D50" s="47"/>
      <c r="E50" s="48" t="s">
        <v>2</v>
      </c>
      <c r="F50" s="49" t="s">
        <v>3</v>
      </c>
      <c r="L50" s="10" t="s">
        <v>103</v>
      </c>
      <c r="N50" s="28"/>
    </row>
    <row r="51" spans="1:14" ht="16.5" customHeight="1" x14ac:dyDescent="0.3">
      <c r="A51" s="22" t="s">
        <v>92</v>
      </c>
      <c r="B51" s="26"/>
      <c r="C51" s="26"/>
      <c r="D51" s="17"/>
      <c r="E51" s="17"/>
      <c r="F51" s="27"/>
      <c r="N51" s="50"/>
    </row>
    <row r="52" spans="1:14" ht="16.5" customHeight="1" x14ac:dyDescent="0.3">
      <c r="A52" s="16"/>
      <c r="B52" s="17" t="s">
        <v>34</v>
      </c>
      <c r="C52" s="26"/>
      <c r="D52" s="17"/>
      <c r="E52" s="23">
        <v>585</v>
      </c>
      <c r="F52" s="24">
        <v>595</v>
      </c>
      <c r="K52" s="17" t="s">
        <v>34</v>
      </c>
      <c r="L52" s="31">
        <f t="shared" ref="L52:L54" si="5">E52-F52</f>
        <v>-10</v>
      </c>
      <c r="N52" s="50"/>
    </row>
    <row r="53" spans="1:14" ht="16.5" customHeight="1" x14ac:dyDescent="0.3">
      <c r="A53" s="16"/>
      <c r="B53" s="26" t="s">
        <v>33</v>
      </c>
      <c r="C53" s="26"/>
      <c r="D53" s="17"/>
      <c r="E53" s="23">
        <v>150</v>
      </c>
      <c r="F53" s="107">
        <f>12</f>
        <v>12</v>
      </c>
      <c r="K53" s="26" t="s">
        <v>33</v>
      </c>
      <c r="L53" s="31">
        <f t="shared" si="5"/>
        <v>138</v>
      </c>
      <c r="N53" s="50"/>
    </row>
    <row r="54" spans="1:14" ht="16.5" customHeight="1" x14ac:dyDescent="0.3">
      <c r="A54" s="16"/>
      <c r="B54" s="17" t="s">
        <v>35</v>
      </c>
      <c r="C54" s="26"/>
      <c r="D54" s="17"/>
      <c r="E54" s="23">
        <v>300</v>
      </c>
      <c r="F54" s="107">
        <v>0</v>
      </c>
      <c r="K54" s="17" t="s">
        <v>35</v>
      </c>
      <c r="L54" s="31">
        <f t="shared" si="5"/>
        <v>300</v>
      </c>
      <c r="N54" s="50"/>
    </row>
    <row r="55" spans="1:14" ht="16.5" customHeight="1" x14ac:dyDescent="0.3">
      <c r="A55" s="16"/>
      <c r="B55" s="17" t="s">
        <v>36</v>
      </c>
      <c r="C55" s="26"/>
      <c r="D55" s="17"/>
      <c r="E55" s="23">
        <v>250</v>
      </c>
      <c r="F55" s="107">
        <v>0</v>
      </c>
      <c r="K55" s="17" t="s">
        <v>36</v>
      </c>
      <c r="L55" s="31">
        <f>E55-F55</f>
        <v>250</v>
      </c>
      <c r="N55" s="50"/>
    </row>
    <row r="56" spans="1:14" ht="16.5" customHeight="1" x14ac:dyDescent="0.3">
      <c r="A56" s="16"/>
      <c r="B56" s="17" t="s">
        <v>81</v>
      </c>
      <c r="C56" s="17"/>
      <c r="D56" s="17"/>
      <c r="E56" s="23">
        <v>100</v>
      </c>
      <c r="F56" s="107">
        <f>17.04</f>
        <v>17.04</v>
      </c>
      <c r="K56" s="17" t="s">
        <v>81</v>
      </c>
      <c r="L56" s="31">
        <f>E56-F56</f>
        <v>82.960000000000008</v>
      </c>
      <c r="N56" s="50"/>
    </row>
    <row r="57" spans="1:14" ht="16.5" customHeight="1" x14ac:dyDescent="0.3">
      <c r="A57" s="16"/>
      <c r="B57" s="17" t="s">
        <v>115</v>
      </c>
      <c r="C57" s="26"/>
      <c r="D57" s="17"/>
      <c r="E57" s="23">
        <v>600</v>
      </c>
      <c r="F57" s="107">
        <v>373.37</v>
      </c>
      <c r="K57" s="17" t="s">
        <v>37</v>
      </c>
      <c r="L57" s="31">
        <f>E57-F57</f>
        <v>226.63</v>
      </c>
      <c r="N57" s="50"/>
    </row>
    <row r="58" spans="1:14" ht="16.5" customHeight="1" thickBot="1" x14ac:dyDescent="0.35">
      <c r="A58" s="22" t="s">
        <v>38</v>
      </c>
      <c r="B58" s="17"/>
      <c r="C58" s="26"/>
      <c r="D58" s="17"/>
      <c r="E58" s="34">
        <f>SUM(E52:E57)</f>
        <v>1985</v>
      </c>
      <c r="F58" s="35">
        <f>SUM(F52:F57)</f>
        <v>997.41</v>
      </c>
      <c r="N58" s="50"/>
    </row>
    <row r="59" spans="1:14" ht="16.5" customHeight="1" x14ac:dyDescent="0.3">
      <c r="A59" s="16"/>
      <c r="B59" s="17"/>
      <c r="C59" s="26"/>
      <c r="D59" s="17"/>
      <c r="E59" s="23"/>
      <c r="F59" s="24"/>
      <c r="N59" s="50"/>
    </row>
    <row r="60" spans="1:14" ht="16.5" customHeight="1" x14ac:dyDescent="0.3">
      <c r="A60" s="22" t="s">
        <v>39</v>
      </c>
      <c r="B60" s="17"/>
      <c r="C60" s="26"/>
      <c r="D60" s="17"/>
      <c r="E60" s="23"/>
      <c r="F60" s="24"/>
      <c r="N60" s="50"/>
    </row>
    <row r="61" spans="1:14" ht="16.5" customHeight="1" x14ac:dyDescent="0.3">
      <c r="A61" s="16"/>
      <c r="B61" s="17" t="s">
        <v>40</v>
      </c>
      <c r="C61" s="26"/>
      <c r="D61" s="17"/>
      <c r="E61" s="23">
        <v>150</v>
      </c>
      <c r="F61" s="24">
        <v>150</v>
      </c>
      <c r="K61" s="17" t="s">
        <v>40</v>
      </c>
      <c r="L61" s="31">
        <f t="shared" ref="L61:L62" si="6">+E61-F61</f>
        <v>0</v>
      </c>
      <c r="N61" s="50"/>
    </row>
    <row r="62" spans="1:14" ht="16.5" customHeight="1" x14ac:dyDescent="0.3">
      <c r="A62" s="16"/>
      <c r="B62" s="17" t="s">
        <v>41</v>
      </c>
      <c r="C62" s="26"/>
      <c r="D62" s="17"/>
      <c r="E62" s="23">
        <v>1060</v>
      </c>
      <c r="F62" s="24">
        <v>521</v>
      </c>
      <c r="K62" s="17" t="s">
        <v>41</v>
      </c>
      <c r="L62" s="31">
        <f t="shared" si="6"/>
        <v>539</v>
      </c>
      <c r="N62" s="50"/>
    </row>
    <row r="63" spans="1:14" ht="16.5" customHeight="1" thickBot="1" x14ac:dyDescent="0.35">
      <c r="A63" s="22" t="s">
        <v>42</v>
      </c>
      <c r="B63" s="17"/>
      <c r="C63" s="26"/>
      <c r="D63" s="17"/>
      <c r="E63" s="34">
        <f>SUM(E61:E62)</f>
        <v>1210</v>
      </c>
      <c r="F63" s="35">
        <f>SUM(F61:F62)</f>
        <v>671</v>
      </c>
      <c r="N63" s="50"/>
    </row>
    <row r="64" spans="1:14" ht="16.5" customHeight="1" x14ac:dyDescent="0.3">
      <c r="A64" s="32"/>
      <c r="B64" s="17"/>
      <c r="C64" s="26"/>
      <c r="D64" s="17"/>
      <c r="E64" s="36"/>
      <c r="F64" s="24"/>
      <c r="N64" s="50"/>
    </row>
    <row r="65" spans="1:14" ht="16.5" customHeight="1" x14ac:dyDescent="0.3">
      <c r="A65" s="16"/>
      <c r="B65" s="17"/>
      <c r="C65" s="26"/>
      <c r="D65" s="17"/>
      <c r="E65" s="23"/>
      <c r="F65" s="24"/>
      <c r="N65" s="50"/>
    </row>
    <row r="66" spans="1:14" ht="16.5" customHeight="1" x14ac:dyDescent="0.3">
      <c r="A66" s="22" t="s">
        <v>43</v>
      </c>
      <c r="B66" s="17"/>
      <c r="C66" s="26"/>
      <c r="D66" s="17"/>
      <c r="E66" s="23"/>
      <c r="F66" s="24"/>
      <c r="N66" s="50"/>
    </row>
    <row r="67" spans="1:14" ht="16.5" customHeight="1" x14ac:dyDescent="0.3">
      <c r="A67" s="22" t="s">
        <v>44</v>
      </c>
      <c r="B67" s="17"/>
      <c r="C67" s="26"/>
      <c r="D67" s="17"/>
      <c r="E67" s="23"/>
      <c r="F67" s="24"/>
      <c r="N67" s="50"/>
    </row>
    <row r="68" spans="1:14" ht="16.5" customHeight="1" x14ac:dyDescent="0.3">
      <c r="A68" s="16"/>
      <c r="B68" s="17" t="s">
        <v>82</v>
      </c>
      <c r="C68" s="17"/>
      <c r="D68" s="17"/>
      <c r="E68" s="23">
        <v>13000</v>
      </c>
      <c r="F68" s="24">
        <v>1625</v>
      </c>
      <c r="K68" s="17" t="s">
        <v>82</v>
      </c>
      <c r="L68" s="31">
        <f>+E68-F68</f>
        <v>11375</v>
      </c>
      <c r="N68" s="50"/>
    </row>
    <row r="69" spans="1:14" ht="16.5" customHeight="1" x14ac:dyDescent="0.3">
      <c r="A69" s="16"/>
      <c r="B69" s="17" t="s">
        <v>45</v>
      </c>
      <c r="C69" s="17"/>
      <c r="D69" s="17"/>
      <c r="E69" s="23">
        <v>750</v>
      </c>
      <c r="F69" s="24">
        <v>0</v>
      </c>
      <c r="K69" s="17" t="s">
        <v>45</v>
      </c>
      <c r="L69" s="31">
        <f>+E69-F69</f>
        <v>750</v>
      </c>
      <c r="N69" s="50"/>
    </row>
    <row r="70" spans="1:14" ht="16.5" customHeight="1" thickBot="1" x14ac:dyDescent="0.35">
      <c r="A70" s="22" t="s">
        <v>46</v>
      </c>
      <c r="B70" s="51"/>
      <c r="C70" s="26"/>
      <c r="D70" s="17"/>
      <c r="E70" s="34">
        <f>SUM(E68:E69)</f>
        <v>13750</v>
      </c>
      <c r="F70" s="35">
        <f>SUM(F68:F69)</f>
        <v>1625</v>
      </c>
      <c r="N70" s="50"/>
    </row>
    <row r="71" spans="1:14" ht="16.5" customHeight="1" x14ac:dyDescent="0.3">
      <c r="A71" s="16"/>
      <c r="B71" s="51"/>
      <c r="C71" s="26"/>
      <c r="D71" s="17"/>
      <c r="E71" s="23"/>
      <c r="F71" s="24"/>
      <c r="N71" s="50"/>
    </row>
    <row r="72" spans="1:14" ht="16.5" customHeight="1" x14ac:dyDescent="0.3">
      <c r="A72" s="16"/>
      <c r="B72" s="51"/>
      <c r="C72" s="26"/>
      <c r="D72" s="17"/>
      <c r="E72" s="23"/>
      <c r="F72" s="24"/>
      <c r="N72" s="50"/>
    </row>
    <row r="73" spans="1:14" ht="16.5" customHeight="1" x14ac:dyDescent="0.3">
      <c r="A73" s="22" t="s">
        <v>4</v>
      </c>
      <c r="B73" s="17"/>
      <c r="C73" s="26"/>
      <c r="D73" s="17"/>
      <c r="E73" s="23"/>
      <c r="F73" s="24"/>
      <c r="N73" s="50"/>
    </row>
    <row r="74" spans="1:14" ht="16.5" customHeight="1" x14ac:dyDescent="0.3">
      <c r="A74" s="16"/>
      <c r="B74" s="26" t="s">
        <v>47</v>
      </c>
      <c r="C74" s="17"/>
      <c r="D74" s="17"/>
      <c r="E74" s="23">
        <v>1000</v>
      </c>
      <c r="F74" s="52">
        <v>0</v>
      </c>
      <c r="K74" s="26" t="s">
        <v>47</v>
      </c>
      <c r="L74" s="31">
        <f>+E74-F74</f>
        <v>1000</v>
      </c>
      <c r="N74" s="50"/>
    </row>
    <row r="75" spans="1:14" ht="16.5" customHeight="1" x14ac:dyDescent="0.3">
      <c r="A75" s="16"/>
      <c r="B75" s="26" t="s">
        <v>48</v>
      </c>
      <c r="C75" s="17"/>
      <c r="D75" s="17"/>
      <c r="E75" s="23">
        <v>1500</v>
      </c>
      <c r="F75" s="52">
        <f>559.27+91.6+25+25+25+25+25+25</f>
        <v>800.87</v>
      </c>
      <c r="K75" s="26" t="s">
        <v>48</v>
      </c>
      <c r="L75" s="31">
        <f>+E75-F75</f>
        <v>699.13</v>
      </c>
      <c r="N75" s="50"/>
    </row>
    <row r="76" spans="1:14" ht="16.5" customHeight="1" x14ac:dyDescent="0.3">
      <c r="A76" s="16"/>
      <c r="B76" s="26" t="s">
        <v>49</v>
      </c>
      <c r="C76" s="17"/>
      <c r="D76" s="17"/>
      <c r="E76" s="23">
        <v>8000</v>
      </c>
      <c r="F76" s="94">
        <f>500+500-1000</f>
        <v>0</v>
      </c>
      <c r="G76" s="4"/>
      <c r="H76" s="11"/>
      <c r="I76" s="11"/>
      <c r="J76" s="11"/>
      <c r="K76" s="26" t="s">
        <v>49</v>
      </c>
      <c r="L76" s="31">
        <f>+E76-F76</f>
        <v>8000</v>
      </c>
      <c r="N76" s="50"/>
    </row>
    <row r="77" spans="1:14" ht="16.5" customHeight="1" thickBot="1" x14ac:dyDescent="0.35">
      <c r="A77" s="22" t="s">
        <v>50</v>
      </c>
      <c r="B77" s="17"/>
      <c r="C77" s="26"/>
      <c r="D77" s="17"/>
      <c r="E77" s="34">
        <f>SUM(E74:E76)</f>
        <v>10500</v>
      </c>
      <c r="F77" s="53">
        <f>SUM(F74:F76)</f>
        <v>800.87</v>
      </c>
    </row>
    <row r="78" spans="1:14" ht="16.5" customHeight="1" x14ac:dyDescent="0.3">
      <c r="A78" s="16"/>
      <c r="B78" s="51"/>
      <c r="C78" s="26"/>
      <c r="D78" s="17"/>
      <c r="E78" s="36"/>
      <c r="F78" s="24"/>
    </row>
    <row r="79" spans="1:14" ht="16.5" customHeight="1" x14ac:dyDescent="0.3">
      <c r="A79" s="22" t="s">
        <v>119</v>
      </c>
      <c r="B79" s="51"/>
      <c r="C79" s="26"/>
      <c r="D79" s="17"/>
      <c r="E79" s="36"/>
      <c r="F79" s="24"/>
    </row>
    <row r="80" spans="1:14" ht="16.5" customHeight="1" x14ac:dyDescent="0.3">
      <c r="A80" s="16"/>
      <c r="B80" s="17" t="s">
        <v>51</v>
      </c>
      <c r="C80" s="26"/>
      <c r="D80" s="17"/>
      <c r="E80" s="23">
        <v>0</v>
      </c>
      <c r="F80" s="38">
        <v>0</v>
      </c>
      <c r="G80" s="4"/>
      <c r="K80" s="17" t="s">
        <v>51</v>
      </c>
      <c r="L80" s="31">
        <f>+E80-F80</f>
        <v>0</v>
      </c>
    </row>
    <row r="81" spans="1:12" ht="16.5" customHeight="1" x14ac:dyDescent="0.3">
      <c r="A81" s="16"/>
      <c r="B81" s="17" t="s">
        <v>83</v>
      </c>
      <c r="C81" s="26"/>
      <c r="D81" s="17"/>
      <c r="E81" s="23">
        <v>0</v>
      </c>
      <c r="F81" s="24">
        <v>0</v>
      </c>
      <c r="K81" s="17" t="s">
        <v>83</v>
      </c>
      <c r="L81" s="31">
        <f>+E81-F81</f>
        <v>0</v>
      </c>
    </row>
    <row r="82" spans="1:12" ht="16.5" customHeight="1" x14ac:dyDescent="0.3">
      <c r="A82" s="16"/>
      <c r="B82" s="17" t="s">
        <v>22</v>
      </c>
      <c r="C82" s="26"/>
      <c r="D82" s="17"/>
      <c r="E82" s="23">
        <v>0</v>
      </c>
      <c r="F82" s="24">
        <v>0</v>
      </c>
      <c r="K82" s="17" t="s">
        <v>22</v>
      </c>
      <c r="L82" s="31">
        <f t="shared" ref="L82" si="7">+E82-F82</f>
        <v>0</v>
      </c>
    </row>
    <row r="83" spans="1:12" ht="16.5" customHeight="1" x14ac:dyDescent="0.3">
      <c r="A83" s="16"/>
      <c r="B83" s="17" t="s">
        <v>52</v>
      </c>
      <c r="C83" s="17"/>
      <c r="D83" s="17"/>
      <c r="E83" s="23">
        <v>500</v>
      </c>
      <c r="F83" s="24">
        <v>0</v>
      </c>
      <c r="K83" s="17" t="s">
        <v>52</v>
      </c>
      <c r="L83" s="31">
        <f>+E83-F83</f>
        <v>500</v>
      </c>
    </row>
    <row r="84" spans="1:12" ht="16.5" customHeight="1" x14ac:dyDescent="0.3">
      <c r="A84" s="16"/>
      <c r="B84" s="17" t="s">
        <v>53</v>
      </c>
      <c r="C84" s="17"/>
      <c r="D84" s="17"/>
      <c r="E84" s="23">
        <v>420</v>
      </c>
      <c r="F84" s="107">
        <v>540</v>
      </c>
      <c r="K84" s="17" t="s">
        <v>53</v>
      </c>
      <c r="L84" s="31">
        <f t="shared" ref="L84:L85" si="8">+E84-F84</f>
        <v>-120</v>
      </c>
    </row>
    <row r="85" spans="1:12" ht="16.5" customHeight="1" x14ac:dyDescent="0.3">
      <c r="A85" s="16"/>
      <c r="B85" s="17" t="s">
        <v>54</v>
      </c>
      <c r="C85" s="17"/>
      <c r="D85" s="17"/>
      <c r="E85" s="23">
        <v>600</v>
      </c>
      <c r="F85" s="24">
        <v>89.4</v>
      </c>
      <c r="K85" s="17" t="s">
        <v>54</v>
      </c>
      <c r="L85" s="31">
        <f t="shared" si="8"/>
        <v>510.6</v>
      </c>
    </row>
    <row r="86" spans="1:12" ht="16.5" customHeight="1" x14ac:dyDescent="0.3">
      <c r="A86" s="16"/>
      <c r="B86" s="17" t="s">
        <v>56</v>
      </c>
      <c r="C86" s="17"/>
      <c r="D86" s="17"/>
      <c r="E86" s="23">
        <v>0</v>
      </c>
      <c r="F86" s="107">
        <v>0</v>
      </c>
      <c r="K86" s="17" t="s">
        <v>56</v>
      </c>
      <c r="L86" s="31">
        <f t="shared" ref="L86:L93" si="9">+E86-F86</f>
        <v>0</v>
      </c>
    </row>
    <row r="87" spans="1:12" ht="16.5" customHeight="1" x14ac:dyDescent="0.3">
      <c r="A87" s="16"/>
      <c r="B87" s="17" t="s">
        <v>57</v>
      </c>
      <c r="C87" s="17"/>
      <c r="D87" s="17"/>
      <c r="E87" s="23">
        <v>200</v>
      </c>
      <c r="F87" s="107">
        <v>18.899999999999999</v>
      </c>
      <c r="G87" s="31"/>
      <c r="K87" s="17" t="s">
        <v>57</v>
      </c>
      <c r="L87" s="31">
        <f t="shared" si="9"/>
        <v>181.1</v>
      </c>
    </row>
    <row r="88" spans="1:12" ht="16.5" customHeight="1" x14ac:dyDescent="0.3">
      <c r="A88" s="16"/>
      <c r="B88" s="17" t="s">
        <v>23</v>
      </c>
      <c r="C88" s="17"/>
      <c r="D88" s="17"/>
      <c r="E88" s="23">
        <v>110</v>
      </c>
      <c r="F88" s="24">
        <v>0</v>
      </c>
      <c r="G88" s="31"/>
      <c r="K88" s="17"/>
      <c r="L88" s="31">
        <f t="shared" si="9"/>
        <v>110</v>
      </c>
    </row>
    <row r="89" spans="1:12" ht="16.5" customHeight="1" x14ac:dyDescent="0.3">
      <c r="A89" s="16"/>
      <c r="B89" s="60" t="s">
        <v>120</v>
      </c>
      <c r="C89" s="60"/>
      <c r="D89" s="60"/>
      <c r="E89" s="23">
        <v>1000</v>
      </c>
      <c r="F89" s="38">
        <v>500</v>
      </c>
      <c r="K89" s="17" t="s">
        <v>58</v>
      </c>
      <c r="L89" s="31">
        <f t="shared" si="9"/>
        <v>500</v>
      </c>
    </row>
    <row r="90" spans="1:12" ht="16.5" customHeight="1" x14ac:dyDescent="0.3">
      <c r="A90" s="16"/>
      <c r="B90" s="17" t="s">
        <v>59</v>
      </c>
      <c r="C90" s="17"/>
      <c r="D90" s="17"/>
      <c r="E90" s="23">
        <v>550</v>
      </c>
      <c r="F90" s="38">
        <v>0</v>
      </c>
      <c r="K90" s="17" t="s">
        <v>59</v>
      </c>
      <c r="L90" s="31">
        <f t="shared" si="9"/>
        <v>550</v>
      </c>
    </row>
    <row r="91" spans="1:12" ht="16.5" customHeight="1" x14ac:dyDescent="0.3">
      <c r="A91" s="16"/>
      <c r="B91" s="17" t="s">
        <v>60</v>
      </c>
      <c r="C91" s="17"/>
      <c r="D91" s="17"/>
      <c r="E91" s="23">
        <v>250</v>
      </c>
      <c r="F91" s="24">
        <v>0</v>
      </c>
      <c r="K91" s="17" t="s">
        <v>60</v>
      </c>
      <c r="L91" s="31">
        <f t="shared" si="9"/>
        <v>250</v>
      </c>
    </row>
    <row r="92" spans="1:12" ht="16.5" customHeight="1" x14ac:dyDescent="0.3">
      <c r="A92" s="16"/>
      <c r="B92" s="17" t="s">
        <v>61</v>
      </c>
      <c r="C92" s="17"/>
      <c r="D92" s="17"/>
      <c r="E92" s="23">
        <v>1000</v>
      </c>
      <c r="F92" s="24">
        <v>0</v>
      </c>
      <c r="G92" s="54"/>
      <c r="K92" s="17" t="s">
        <v>61</v>
      </c>
      <c r="L92" s="31">
        <f t="shared" si="9"/>
        <v>1000</v>
      </c>
    </row>
    <row r="93" spans="1:12" ht="16.5" customHeight="1" thickBot="1" x14ac:dyDescent="0.35">
      <c r="A93" s="16"/>
      <c r="B93" s="17" t="s">
        <v>62</v>
      </c>
      <c r="C93" s="17"/>
      <c r="D93" s="17"/>
      <c r="E93" s="23">
        <v>0</v>
      </c>
      <c r="F93" s="24">
        <v>0</v>
      </c>
      <c r="K93" s="17" t="s">
        <v>62</v>
      </c>
      <c r="L93" s="31">
        <f t="shared" si="9"/>
        <v>0</v>
      </c>
    </row>
    <row r="94" spans="1:12" ht="16.5" customHeight="1" thickBot="1" x14ac:dyDescent="0.35">
      <c r="A94" s="13"/>
      <c r="B94" s="13"/>
      <c r="C94" s="13"/>
      <c r="D94" s="13"/>
      <c r="E94" s="56"/>
      <c r="F94" s="57"/>
    </row>
    <row r="95" spans="1:12" ht="16.5" customHeight="1" x14ac:dyDescent="0.3">
      <c r="A95" s="46" t="s">
        <v>32</v>
      </c>
      <c r="B95" s="47"/>
      <c r="C95" s="47"/>
      <c r="D95" s="47"/>
      <c r="E95" s="48" t="s">
        <v>2</v>
      </c>
      <c r="F95" s="49" t="s">
        <v>3</v>
      </c>
    </row>
    <row r="96" spans="1:12" ht="16.5" customHeight="1" x14ac:dyDescent="0.3">
      <c r="A96" s="22" t="s">
        <v>55</v>
      </c>
      <c r="B96" s="17"/>
      <c r="C96" s="17"/>
      <c r="D96" s="17"/>
      <c r="E96" s="58"/>
      <c r="F96" s="59"/>
    </row>
    <row r="97" spans="1:12" ht="16.5" customHeight="1" x14ac:dyDescent="0.3">
      <c r="A97" s="16"/>
      <c r="B97" s="17" t="s">
        <v>68</v>
      </c>
      <c r="C97" s="17"/>
      <c r="D97" s="17"/>
      <c r="E97" s="23">
        <v>100</v>
      </c>
      <c r="F97" s="24">
        <v>0</v>
      </c>
      <c r="K97" s="17" t="s">
        <v>68</v>
      </c>
      <c r="L97" s="31">
        <f t="shared" ref="L97:L98" si="10">+E97-F97</f>
        <v>100</v>
      </c>
    </row>
    <row r="98" spans="1:12" ht="16.5" customHeight="1" x14ac:dyDescent="0.3">
      <c r="A98" s="16"/>
      <c r="B98" s="17" t="s">
        <v>63</v>
      </c>
      <c r="C98" s="17"/>
      <c r="D98" s="17"/>
      <c r="E98" s="23">
        <v>1000</v>
      </c>
      <c r="F98" s="24">
        <v>0</v>
      </c>
      <c r="K98" s="17" t="s">
        <v>63</v>
      </c>
      <c r="L98" s="31">
        <f t="shared" si="10"/>
        <v>1000</v>
      </c>
    </row>
    <row r="99" spans="1:12" ht="16.5" customHeight="1" x14ac:dyDescent="0.3">
      <c r="A99" s="16"/>
      <c r="B99" s="17" t="s">
        <v>64</v>
      </c>
      <c r="C99" s="17"/>
      <c r="D99" s="17"/>
      <c r="E99" s="23">
        <v>250</v>
      </c>
      <c r="F99" s="24">
        <v>0</v>
      </c>
      <c r="K99" s="17" t="s">
        <v>64</v>
      </c>
      <c r="L99" s="31">
        <f>+E99-F99</f>
        <v>250</v>
      </c>
    </row>
    <row r="100" spans="1:12" ht="16.5" customHeight="1" x14ac:dyDescent="0.3">
      <c r="A100" s="16"/>
      <c r="B100" s="60" t="s">
        <v>87</v>
      </c>
      <c r="C100" s="17"/>
      <c r="D100" s="17"/>
      <c r="E100" s="23">
        <v>175</v>
      </c>
      <c r="F100" s="112">
        <v>182.5</v>
      </c>
      <c r="K100" s="60" t="s">
        <v>87</v>
      </c>
      <c r="L100" s="31">
        <f>+E100-F100</f>
        <v>-7.5</v>
      </c>
    </row>
    <row r="101" spans="1:12" ht="16.5" customHeight="1" x14ac:dyDescent="0.3">
      <c r="A101" s="16"/>
      <c r="B101" s="60" t="s">
        <v>25</v>
      </c>
      <c r="C101" s="17"/>
      <c r="D101" s="17"/>
      <c r="E101" s="61">
        <v>0</v>
      </c>
      <c r="F101" s="62">
        <v>0</v>
      </c>
      <c r="K101" s="60" t="s">
        <v>25</v>
      </c>
      <c r="L101" s="31">
        <f>+E101-F101</f>
        <v>0</v>
      </c>
    </row>
    <row r="102" spans="1:12" ht="16.5" customHeight="1" x14ac:dyDescent="0.3">
      <c r="A102" s="16"/>
      <c r="B102" s="60" t="s">
        <v>65</v>
      </c>
      <c r="C102" s="60"/>
      <c r="D102" s="17"/>
      <c r="E102" s="23">
        <v>2150</v>
      </c>
      <c r="F102" s="38">
        <v>0</v>
      </c>
      <c r="K102" s="17" t="s">
        <v>65</v>
      </c>
      <c r="L102" s="31">
        <f>+E102-F102</f>
        <v>2150</v>
      </c>
    </row>
    <row r="103" spans="1:12" ht="16.5" customHeight="1" x14ac:dyDescent="0.3">
      <c r="A103" s="16"/>
      <c r="B103" s="60" t="s">
        <v>84</v>
      </c>
      <c r="C103" s="60"/>
      <c r="D103" s="17"/>
      <c r="E103" s="23">
        <v>350</v>
      </c>
      <c r="F103" s="38">
        <v>0</v>
      </c>
      <c r="K103" s="17" t="s">
        <v>84</v>
      </c>
      <c r="L103" s="31">
        <f>+E103-F103</f>
        <v>350</v>
      </c>
    </row>
    <row r="104" spans="1:12" ht="16.5" customHeight="1" x14ac:dyDescent="0.3">
      <c r="A104" s="16"/>
      <c r="B104" s="17" t="s">
        <v>15</v>
      </c>
      <c r="C104" s="17"/>
      <c r="D104" s="17"/>
      <c r="E104" s="23">
        <v>3700</v>
      </c>
      <c r="F104" s="108">
        <f>980+182.74+180+160+633.48+2800</f>
        <v>4936.22</v>
      </c>
      <c r="K104" s="17" t="s">
        <v>15</v>
      </c>
      <c r="L104" s="31">
        <f t="shared" ref="L104:L108" si="11">+E104-F104</f>
        <v>-1236.2200000000003</v>
      </c>
    </row>
    <row r="105" spans="1:12" ht="16.5" customHeight="1" x14ac:dyDescent="0.3">
      <c r="A105" s="16"/>
      <c r="B105" s="17" t="s">
        <v>24</v>
      </c>
      <c r="C105" s="17"/>
      <c r="D105" s="17"/>
      <c r="E105" s="23">
        <v>600</v>
      </c>
      <c r="F105" s="24">
        <v>0</v>
      </c>
      <c r="K105" s="17" t="s">
        <v>24</v>
      </c>
      <c r="L105" s="31">
        <f t="shared" si="11"/>
        <v>600</v>
      </c>
    </row>
    <row r="106" spans="1:12" ht="16.5" customHeight="1" x14ac:dyDescent="0.3">
      <c r="A106" s="16"/>
      <c r="B106" s="17" t="s">
        <v>66</v>
      </c>
      <c r="C106" s="17"/>
      <c r="D106" s="17"/>
      <c r="E106" s="23">
        <v>0</v>
      </c>
      <c r="F106" s="24">
        <v>0</v>
      </c>
      <c r="K106" s="17" t="s">
        <v>66</v>
      </c>
      <c r="L106" s="31">
        <f t="shared" si="11"/>
        <v>0</v>
      </c>
    </row>
    <row r="107" spans="1:12" ht="16.5" customHeight="1" x14ac:dyDescent="0.3">
      <c r="A107" s="16"/>
      <c r="B107" s="17" t="s">
        <v>67</v>
      </c>
      <c r="C107" s="17"/>
      <c r="D107" s="17"/>
      <c r="E107" s="23">
        <v>300</v>
      </c>
      <c r="F107" s="24">
        <v>0</v>
      </c>
      <c r="K107" s="17" t="s">
        <v>67</v>
      </c>
      <c r="L107" s="31">
        <f t="shared" si="11"/>
        <v>300</v>
      </c>
    </row>
    <row r="108" spans="1:12" ht="16.5" customHeight="1" x14ac:dyDescent="0.3">
      <c r="A108" s="16"/>
      <c r="B108" s="17" t="s">
        <v>78</v>
      </c>
      <c r="C108" s="17"/>
      <c r="D108" s="17"/>
      <c r="E108" s="23">
        <v>250</v>
      </c>
      <c r="F108" s="24">
        <v>0</v>
      </c>
      <c r="K108" s="17" t="s">
        <v>78</v>
      </c>
      <c r="L108" s="31">
        <f t="shared" si="11"/>
        <v>250</v>
      </c>
    </row>
    <row r="109" spans="1:12" ht="16.5" customHeight="1" thickBot="1" x14ac:dyDescent="0.35">
      <c r="A109" s="22" t="s">
        <v>69</v>
      </c>
      <c r="B109" s="17"/>
      <c r="C109" s="17"/>
      <c r="D109" s="17"/>
      <c r="E109" s="63">
        <f>SUM(E80:E108)</f>
        <v>13505</v>
      </c>
      <c r="F109" s="64">
        <f>SUM(F80:F108)</f>
        <v>6267.02</v>
      </c>
    </row>
    <row r="110" spans="1:12" ht="16.5" customHeight="1" x14ac:dyDescent="0.3">
      <c r="A110" s="16"/>
      <c r="B110" s="17"/>
      <c r="C110" s="17"/>
      <c r="D110" s="17"/>
      <c r="E110" s="17"/>
      <c r="F110" s="27"/>
    </row>
    <row r="111" spans="1:12" ht="16.5" customHeight="1" x14ac:dyDescent="0.3">
      <c r="A111" s="22" t="s">
        <v>70</v>
      </c>
      <c r="B111" s="17"/>
      <c r="C111" s="17"/>
      <c r="D111" s="17"/>
      <c r="E111" s="23"/>
      <c r="F111" s="24"/>
    </row>
    <row r="112" spans="1:12" ht="16.5" customHeight="1" x14ac:dyDescent="0.3">
      <c r="A112" s="22"/>
      <c r="B112" s="17" t="s">
        <v>71</v>
      </c>
      <c r="C112" s="17"/>
      <c r="D112" s="17"/>
      <c r="E112" s="23">
        <v>700</v>
      </c>
      <c r="F112" s="24">
        <v>0</v>
      </c>
      <c r="K112" s="17" t="s">
        <v>71</v>
      </c>
      <c r="L112" s="31">
        <f t="shared" ref="L112:L115" si="12">+E112-F112</f>
        <v>700</v>
      </c>
    </row>
    <row r="113" spans="1:14" ht="16.5" customHeight="1" x14ac:dyDescent="0.3">
      <c r="A113" s="22"/>
      <c r="B113" s="17" t="s">
        <v>72</v>
      </c>
      <c r="C113" s="17"/>
      <c r="D113" s="17"/>
      <c r="E113" s="23">
        <v>3700</v>
      </c>
      <c r="F113" s="108">
        <f>450+1410+623+657</f>
        <v>3140</v>
      </c>
      <c r="K113" s="17" t="s">
        <v>72</v>
      </c>
      <c r="L113" s="31">
        <f t="shared" si="12"/>
        <v>560</v>
      </c>
    </row>
    <row r="114" spans="1:14" ht="16.5" customHeight="1" x14ac:dyDescent="0.3">
      <c r="A114" s="22"/>
      <c r="B114" s="17" t="s">
        <v>85</v>
      </c>
      <c r="C114" s="17"/>
      <c r="D114" s="17"/>
      <c r="E114" s="65">
        <v>700</v>
      </c>
      <c r="F114" s="24">
        <v>0</v>
      </c>
      <c r="K114" s="17" t="s">
        <v>85</v>
      </c>
      <c r="L114" s="31">
        <f t="shared" si="12"/>
        <v>700</v>
      </c>
    </row>
    <row r="115" spans="1:14" ht="16.5" customHeight="1" x14ac:dyDescent="0.3">
      <c r="A115" s="16"/>
      <c r="B115" s="17" t="s">
        <v>73</v>
      </c>
      <c r="C115" s="17"/>
      <c r="D115" s="17"/>
      <c r="E115" s="23">
        <v>0</v>
      </c>
      <c r="F115" s="38">
        <v>0</v>
      </c>
      <c r="G115" s="4"/>
      <c r="H115" s="11"/>
      <c r="I115" s="11"/>
      <c r="J115" s="11"/>
      <c r="K115" s="17" t="s">
        <v>73</v>
      </c>
      <c r="L115" s="31">
        <f t="shared" si="12"/>
        <v>0</v>
      </c>
    </row>
    <row r="116" spans="1:14" ht="16.5" customHeight="1" thickBot="1" x14ac:dyDescent="0.35">
      <c r="A116" s="22" t="s">
        <v>74</v>
      </c>
      <c r="B116" s="17"/>
      <c r="C116" s="17"/>
      <c r="D116" s="17"/>
      <c r="E116" s="34">
        <f>SUM(E112:E115)</f>
        <v>5100</v>
      </c>
      <c r="F116" s="35">
        <f>SUM(F112:F115)</f>
        <v>3140</v>
      </c>
    </row>
    <row r="117" spans="1:14" ht="16.5" customHeight="1" x14ac:dyDescent="0.3">
      <c r="A117" s="16"/>
      <c r="B117" s="17"/>
      <c r="C117" s="17"/>
      <c r="D117" s="17"/>
      <c r="E117" s="23"/>
      <c r="F117" s="24"/>
    </row>
    <row r="118" spans="1:14" ht="16.5" customHeight="1" x14ac:dyDescent="0.3">
      <c r="A118" s="22" t="s">
        <v>96</v>
      </c>
      <c r="B118" s="17"/>
      <c r="C118" s="17"/>
      <c r="D118" s="17"/>
      <c r="E118" s="17"/>
      <c r="F118" s="24"/>
    </row>
    <row r="119" spans="1:14" ht="16.5" customHeight="1" x14ac:dyDescent="0.3">
      <c r="A119" s="22"/>
      <c r="B119" s="17" t="s">
        <v>97</v>
      </c>
      <c r="C119" s="17"/>
      <c r="D119" s="17"/>
      <c r="E119" s="66">
        <v>0</v>
      </c>
      <c r="F119" s="24">
        <v>0</v>
      </c>
      <c r="K119" s="17" t="s">
        <v>97</v>
      </c>
      <c r="L119" s="31">
        <f t="shared" ref="L119:L122" si="13">+E119-F119</f>
        <v>0</v>
      </c>
    </row>
    <row r="120" spans="1:14" ht="16.5" customHeight="1" x14ac:dyDescent="0.3">
      <c r="A120" s="22"/>
      <c r="B120" s="17" t="s">
        <v>98</v>
      </c>
      <c r="C120" s="17"/>
      <c r="D120" s="17"/>
      <c r="E120" s="66">
        <v>0</v>
      </c>
      <c r="F120" s="24">
        <v>0</v>
      </c>
      <c r="K120" s="17" t="s">
        <v>98</v>
      </c>
      <c r="L120" s="31">
        <f t="shared" si="13"/>
        <v>0</v>
      </c>
    </row>
    <row r="121" spans="1:14" ht="16.5" customHeight="1" x14ac:dyDescent="0.3">
      <c r="A121" s="22"/>
      <c r="B121" s="60" t="s">
        <v>99</v>
      </c>
      <c r="C121" s="17"/>
      <c r="D121" s="17"/>
      <c r="E121" s="66">
        <v>0</v>
      </c>
      <c r="F121" s="24">
        <v>0</v>
      </c>
      <c r="K121" s="60" t="s">
        <v>99</v>
      </c>
      <c r="L121" s="31">
        <f t="shared" si="13"/>
        <v>0</v>
      </c>
    </row>
    <row r="122" spans="1:14" ht="16.5" customHeight="1" x14ac:dyDescent="0.3">
      <c r="A122" s="22"/>
      <c r="B122" s="60" t="s">
        <v>100</v>
      </c>
      <c r="C122" s="17"/>
      <c r="D122" s="17"/>
      <c r="E122" s="66">
        <v>0</v>
      </c>
      <c r="F122" s="24">
        <v>0</v>
      </c>
      <c r="K122" s="60" t="s">
        <v>100</v>
      </c>
      <c r="L122" s="31">
        <f t="shared" si="13"/>
        <v>0</v>
      </c>
    </row>
    <row r="123" spans="1:14" ht="16.5" customHeight="1" thickBot="1" x14ac:dyDescent="0.35">
      <c r="A123" s="22"/>
      <c r="B123" s="17"/>
      <c r="C123" s="17"/>
      <c r="D123" s="17"/>
      <c r="E123" s="34">
        <f>SUM(E119:E122)</f>
        <v>0</v>
      </c>
      <c r="F123" s="35">
        <f>SUM(F119:F122)</f>
        <v>0</v>
      </c>
    </row>
    <row r="124" spans="1:14" ht="16.5" customHeight="1" x14ac:dyDescent="0.3">
      <c r="A124" s="22"/>
      <c r="B124" s="17"/>
      <c r="C124" s="17"/>
      <c r="D124" s="17"/>
      <c r="E124" s="17"/>
      <c r="F124" s="37"/>
    </row>
    <row r="125" spans="1:14" ht="16.5" customHeight="1" thickBot="1" x14ac:dyDescent="0.35">
      <c r="A125" s="22" t="s">
        <v>75</v>
      </c>
      <c r="B125" s="17"/>
      <c r="C125" s="17"/>
      <c r="D125" s="17"/>
      <c r="E125" s="67">
        <f>E58+E63+E70+E77+E109+E116</f>
        <v>46050</v>
      </c>
      <c r="F125" s="68">
        <f>F58+F63+F70+F77+F109+F116+F123</f>
        <v>13501.3</v>
      </c>
      <c r="K125" s="72" t="s">
        <v>102</v>
      </c>
      <c r="L125" s="72">
        <f>SUM(L52:L122)</f>
        <v>32548.699999999997</v>
      </c>
      <c r="N125" s="31"/>
    </row>
    <row r="126" spans="1:14" ht="16.5" customHeight="1" thickTop="1" x14ac:dyDescent="0.3">
      <c r="A126" s="16"/>
      <c r="B126" s="17"/>
      <c r="C126" s="17"/>
      <c r="D126" s="17"/>
      <c r="E126" s="17"/>
      <c r="F126" s="24"/>
    </row>
    <row r="127" spans="1:14" ht="16.5" customHeight="1" thickBot="1" x14ac:dyDescent="0.35">
      <c r="A127" s="97" t="s">
        <v>76</v>
      </c>
      <c r="B127" s="98"/>
      <c r="C127" s="98"/>
      <c r="D127" s="98"/>
      <c r="E127" s="99">
        <f>E48-E125</f>
        <v>0</v>
      </c>
      <c r="F127" s="100">
        <f>F48-F125</f>
        <v>2789.8199999999997</v>
      </c>
      <c r="K127" s="79" t="s">
        <v>76</v>
      </c>
      <c r="L127" s="80">
        <f>L48+L125</f>
        <v>2789.8199999999997</v>
      </c>
    </row>
    <row r="128" spans="1:14" ht="16.5" customHeight="1" x14ac:dyDescent="0.3">
      <c r="A128" s="69"/>
      <c r="B128" s="13"/>
      <c r="C128" s="13"/>
      <c r="D128" s="13"/>
      <c r="E128" s="70"/>
      <c r="F128" s="70"/>
      <c r="G128" s="31"/>
    </row>
    <row r="129" spans="1:12" ht="16.5" customHeight="1" thickBot="1" x14ac:dyDescent="0.35">
      <c r="A129" s="40" t="s">
        <v>89</v>
      </c>
      <c r="F129" s="1" t="s">
        <v>77</v>
      </c>
      <c r="K129" s="55"/>
      <c r="L129" s="73"/>
    </row>
    <row r="130" spans="1:12" ht="16.5" customHeight="1" x14ac:dyDescent="0.3">
      <c r="A130" s="40"/>
    </row>
    <row r="131" spans="1:12" ht="16.5" customHeight="1" x14ac:dyDescent="0.3">
      <c r="A131" s="18" t="s">
        <v>90</v>
      </c>
      <c r="B131" s="71"/>
      <c r="C131" s="71"/>
      <c r="D131" s="71"/>
      <c r="E131" s="71"/>
      <c r="F131" s="21" t="s">
        <v>3</v>
      </c>
    </row>
    <row r="132" spans="1:12" ht="16.5" customHeight="1" x14ac:dyDescent="0.3">
      <c r="B132" s="4" t="s">
        <v>95</v>
      </c>
      <c r="C132" s="4"/>
      <c r="D132" s="101">
        <v>0</v>
      </c>
      <c r="E132" s="4"/>
      <c r="F132" s="102">
        <v>0</v>
      </c>
      <c r="G132" s="4"/>
    </row>
    <row r="134" spans="1:12" ht="16.5" customHeight="1" x14ac:dyDescent="0.3">
      <c r="B134" s="115" t="s">
        <v>91</v>
      </c>
      <c r="C134" s="115"/>
      <c r="D134" s="115"/>
      <c r="E134" s="115"/>
    </row>
    <row r="135" spans="1:12" ht="16.5" customHeight="1" x14ac:dyDescent="0.3">
      <c r="B135" s="115"/>
      <c r="C135" s="115"/>
      <c r="D135" s="115"/>
      <c r="E135" s="115"/>
    </row>
    <row r="137" spans="1:12" ht="16.5" customHeight="1" thickBot="1" x14ac:dyDescent="0.35"/>
    <row r="138" spans="1:12" ht="16.5" customHeight="1" x14ac:dyDescent="0.3">
      <c r="C138" s="82" t="s">
        <v>105</v>
      </c>
      <c r="D138" s="83"/>
      <c r="E138" s="83"/>
      <c r="F138" s="84"/>
    </row>
    <row r="139" spans="1:12" ht="16.5" customHeight="1" x14ac:dyDescent="0.3">
      <c r="C139" s="85" t="s">
        <v>106</v>
      </c>
      <c r="D139" s="81"/>
      <c r="E139" s="90" t="s">
        <v>2</v>
      </c>
      <c r="F139" s="91" t="s">
        <v>3</v>
      </c>
    </row>
    <row r="140" spans="1:12" ht="16.5" customHeight="1" x14ac:dyDescent="0.3">
      <c r="C140" s="87" t="s">
        <v>82</v>
      </c>
      <c r="D140" s="81"/>
      <c r="E140" s="103"/>
      <c r="F140" s="104">
        <v>13160</v>
      </c>
      <c r="G140" s="1" t="s">
        <v>109</v>
      </c>
    </row>
    <row r="141" spans="1:12" ht="16.5" customHeight="1" x14ac:dyDescent="0.3">
      <c r="C141" s="87"/>
      <c r="D141" s="81"/>
      <c r="E141" s="81"/>
      <c r="F141" s="86"/>
    </row>
    <row r="142" spans="1:12" ht="16.5" customHeight="1" x14ac:dyDescent="0.3">
      <c r="C142" s="85" t="s">
        <v>107</v>
      </c>
      <c r="D142" s="81"/>
      <c r="E142" s="90" t="s">
        <v>2</v>
      </c>
      <c r="F142" s="91" t="s">
        <v>3</v>
      </c>
    </row>
    <row r="143" spans="1:12" ht="39" customHeight="1" thickBot="1" x14ac:dyDescent="0.35">
      <c r="C143" s="88" t="s">
        <v>49</v>
      </c>
      <c r="D143" s="89"/>
      <c r="E143" s="105"/>
      <c r="F143" s="106">
        <v>0</v>
      </c>
      <c r="G143" s="116" t="s">
        <v>108</v>
      </c>
      <c r="H143" s="117"/>
    </row>
  </sheetData>
  <mergeCells count="4">
    <mergeCell ref="E7:F7"/>
    <mergeCell ref="B134:E135"/>
    <mergeCell ref="G7:H7"/>
    <mergeCell ref="G143:H143"/>
  </mergeCells>
  <printOptions gridLines="1"/>
  <pageMargins left="0.7" right="0.7" top="0.89197530864197505" bottom="0.75" header="0.3" footer="0.3"/>
  <pageSetup scale="73" fitToHeight="0" orientation="landscape" r:id="rId1"/>
  <headerFooter>
    <oddHeader>&amp;C&amp;"Calibri,Regular"&amp;K000000SETAUKET SCHOOL PTA
PROPOSED ANNUAL BUDGET
 July 1, 2020 - August 31, 2021</oddHeader>
    <oddFooter>&amp;C&amp;P</oddFooter>
  </headerFooter>
  <rowBreaks count="1" manualBreakCount="1">
    <brk id="70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Budgeted vs Actual</vt:lpstr>
      <vt:lpstr>'Budgeted vs Actual'!Print_Area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DeCillis</dc:creator>
  <cp:lastModifiedBy>Karen Roughley</cp:lastModifiedBy>
  <cp:lastPrinted>2021-01-08T14:17:51Z</cp:lastPrinted>
  <dcterms:created xsi:type="dcterms:W3CDTF">2019-04-03T01:19:07Z</dcterms:created>
  <dcterms:modified xsi:type="dcterms:W3CDTF">2021-05-13T01:54:39Z</dcterms:modified>
</cp:coreProperties>
</file>