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726896b092f6b76/Lena Business/Investment Accelerator/"/>
    </mc:Choice>
  </mc:AlternateContent>
  <xr:revisionPtr revIDLastSave="220" documentId="11_6D2F18592F5CADE3BA3DE2A93BDD57C1EE1FACAD" xr6:coauthVersionLast="47" xr6:coauthVersionMax="47" xr10:uidLastSave="{1EBD1C72-B741-4B06-9FEA-236CE892C046}"/>
  <bookViews>
    <workbookView xWindow="-110" yWindow="-110" windowWidth="19420" windowHeight="10300" xr2:uid="{00000000-000D-0000-FFFF-FFFF00000000}"/>
  </bookViews>
  <sheets>
    <sheet name="Instructions" sheetId="7" r:id="rId1"/>
    <sheet name="Full overview" sheetId="1" r:id="rId2"/>
    <sheet name="Summary" sheetId="5" r:id="rId3"/>
    <sheet name="Charts" sheetId="4" r:id="rId4"/>
    <sheet name="Growth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" i="4" l="1"/>
  <c r="B1" i="5"/>
  <c r="I53" i="1"/>
  <c r="I38" i="1"/>
  <c r="H38" i="1"/>
  <c r="I31" i="1"/>
  <c r="H31" i="1"/>
  <c r="H26" i="1"/>
  <c r="I19" i="1"/>
  <c r="H19" i="1"/>
  <c r="I12" i="1"/>
  <c r="H12" i="1"/>
  <c r="H7" i="1"/>
  <c r="I35" i="1"/>
  <c r="H35" i="1"/>
  <c r="I23" i="1"/>
  <c r="H23" i="1"/>
  <c r="H9" i="1"/>
  <c r="H53" i="1" l="1"/>
  <c r="B4" i="5" s="1"/>
  <c r="K3" i="1"/>
  <c r="C4" i="5"/>
  <c r="A10" i="5"/>
  <c r="A1" i="5"/>
  <c r="A10" i="6"/>
  <c r="G50" i="1" l="1"/>
  <c r="F49" i="1"/>
  <c r="F48" i="1"/>
  <c r="I42" i="1"/>
  <c r="A40" i="1" s="1"/>
  <c r="H42" i="1"/>
  <c r="K41" i="1"/>
  <c r="K40" i="1"/>
  <c r="K39" i="1"/>
  <c r="A58" i="1"/>
  <c r="A57" i="1"/>
  <c r="A56" i="1"/>
  <c r="A55" i="1"/>
  <c r="A54" i="1"/>
  <c r="A8" i="4"/>
  <c r="F13" i="1"/>
  <c r="F14" i="1"/>
  <c r="F15" i="1"/>
  <c r="A5" i="5" l="1"/>
  <c r="A5" i="6"/>
  <c r="A7" i="5"/>
  <c r="A7" i="6"/>
  <c r="A9" i="5"/>
  <c r="A9" i="6"/>
  <c r="A6" i="5"/>
  <c r="A6" i="6"/>
  <c r="A8" i="5"/>
  <c r="A8" i="6"/>
  <c r="K42" i="1"/>
  <c r="A39" i="1"/>
  <c r="A41" i="1"/>
  <c r="K32" i="1"/>
  <c r="K6" i="1"/>
  <c r="A42" i="1" l="1"/>
  <c r="K13" i="1"/>
  <c r="I9" i="1"/>
  <c r="A3" i="1" s="1"/>
  <c r="I50" i="1"/>
  <c r="F50" i="1"/>
  <c r="B24" i="4" s="1"/>
  <c r="I26" i="1"/>
  <c r="K27" i="1"/>
  <c r="F3" i="1"/>
  <c r="F8" i="1"/>
  <c r="F7" i="1"/>
  <c r="F6" i="1"/>
  <c r="F5" i="1"/>
  <c r="F4" i="1"/>
  <c r="K49" i="1"/>
  <c r="K48" i="1"/>
  <c r="K34" i="1"/>
  <c r="K33" i="1"/>
  <c r="K21" i="1"/>
  <c r="K20" i="1"/>
  <c r="K15" i="1"/>
  <c r="H16" i="1"/>
  <c r="H55" i="1" s="1"/>
  <c r="B6" i="5" s="1"/>
  <c r="F16" i="1"/>
  <c r="B23" i="4" s="1"/>
  <c r="K8" i="1"/>
  <c r="K7" i="1"/>
  <c r="K5" i="1"/>
  <c r="K4" i="1"/>
  <c r="B4" i="4" l="1"/>
  <c r="E50" i="1"/>
  <c r="A32" i="1"/>
  <c r="A33" i="1"/>
  <c r="A34" i="1"/>
  <c r="A48" i="1"/>
  <c r="A49" i="1"/>
  <c r="I56" i="1"/>
  <c r="C7" i="5" s="1"/>
  <c r="A21" i="1"/>
  <c r="A20" i="1"/>
  <c r="A23" i="1" s="1"/>
  <c r="H56" i="1"/>
  <c r="A5" i="1"/>
  <c r="A7" i="1"/>
  <c r="A4" i="1"/>
  <c r="A6" i="1"/>
  <c r="A8" i="1"/>
  <c r="H44" i="1"/>
  <c r="H57" i="1" s="1"/>
  <c r="B8" i="5" s="1"/>
  <c r="H50" i="1"/>
  <c r="H58" i="1" s="1"/>
  <c r="B9" i="5" s="1"/>
  <c r="I44" i="1"/>
  <c r="I57" i="1" s="1"/>
  <c r="C8" i="5" s="1"/>
  <c r="I16" i="1"/>
  <c r="A13" i="1" s="1"/>
  <c r="K35" i="1"/>
  <c r="I58" i="1"/>
  <c r="C9" i="5" s="1"/>
  <c r="K23" i="1"/>
  <c r="K14" i="1"/>
  <c r="C50" i="1"/>
  <c r="K9" i="1"/>
  <c r="F9" i="1"/>
  <c r="B22" i="4" s="1"/>
  <c r="I54" i="1"/>
  <c r="C5" i="5" s="1"/>
  <c r="B7" i="5" l="1"/>
  <c r="K57" i="1"/>
  <c r="B6" i="4"/>
  <c r="B5" i="4"/>
  <c r="B7" i="4"/>
  <c r="A9" i="1"/>
  <c r="I55" i="1"/>
  <c r="C6" i="5" s="1"/>
  <c r="A35" i="1"/>
  <c r="K50" i="1"/>
  <c r="K56" i="1"/>
  <c r="K16" i="1"/>
  <c r="A14" i="1"/>
  <c r="A16" i="1"/>
  <c r="A15" i="1"/>
  <c r="K58" i="1"/>
  <c r="H54" i="1"/>
  <c r="B5" i="5" s="1"/>
  <c r="I61" i="1"/>
  <c r="H61" i="1" l="1"/>
  <c r="B3" i="4"/>
  <c r="K55" i="1"/>
  <c r="I59" i="1"/>
  <c r="C10" i="5" s="1"/>
  <c r="H59" i="1"/>
  <c r="B10" i="5" s="1"/>
  <c r="K54" i="1"/>
  <c r="K61" i="1"/>
  <c r="A50" i="1"/>
  <c r="C56" i="1"/>
  <c r="C55" i="1"/>
  <c r="C59" i="1"/>
  <c r="C61" i="1" l="1"/>
  <c r="C54" i="1"/>
  <c r="C57" i="1"/>
  <c r="C58" i="1"/>
  <c r="K59" i="1"/>
  <c r="B8" i="4"/>
</calcChain>
</file>

<file path=xl/sharedStrings.xml><?xml version="1.0" encoding="utf-8"?>
<sst xmlns="http://schemas.openxmlformats.org/spreadsheetml/2006/main" count="211" uniqueCount="123">
  <si>
    <t>Cash and Deposits</t>
  </si>
  <si>
    <t>%</t>
  </si>
  <si>
    <t>Bank</t>
  </si>
  <si>
    <t>Location</t>
  </si>
  <si>
    <t>Name of account</t>
  </si>
  <si>
    <t>Annual income</t>
  </si>
  <si>
    <t>Expires</t>
  </si>
  <si>
    <t>Diff.</t>
  </si>
  <si>
    <t>Owner</t>
  </si>
  <si>
    <t>Co-owner</t>
  </si>
  <si>
    <t>Beneficiary</t>
  </si>
  <si>
    <t>Notes / Action points</t>
  </si>
  <si>
    <t>Bank 1</t>
  </si>
  <si>
    <t>Country 1</t>
  </si>
  <si>
    <t>Current account</t>
  </si>
  <si>
    <t>Child account 1</t>
  </si>
  <si>
    <t>Child account 2</t>
  </si>
  <si>
    <t>Saving account</t>
  </si>
  <si>
    <t>Bank 2</t>
  </si>
  <si>
    <t>Country 2</t>
  </si>
  <si>
    <t>Investment account</t>
  </si>
  <si>
    <t>Total</t>
  </si>
  <si>
    <t>Fixed income (Bonds)</t>
  </si>
  <si>
    <t>Issuer</t>
  </si>
  <si>
    <t>Purchase date</t>
  </si>
  <si>
    <t>Bond 1</t>
  </si>
  <si>
    <t>xxx</t>
  </si>
  <si>
    <t>Bond 2</t>
  </si>
  <si>
    <t>Government</t>
  </si>
  <si>
    <t>Bond 3</t>
  </si>
  <si>
    <t>Country 3</t>
  </si>
  <si>
    <t>Equity (Stocks)</t>
  </si>
  <si>
    <t>Institution</t>
  </si>
  <si>
    <t>Product name</t>
  </si>
  <si>
    <t>Interest Annualized</t>
  </si>
  <si>
    <t>Last dividend</t>
  </si>
  <si>
    <t>Commodities</t>
  </si>
  <si>
    <t>Commodity</t>
  </si>
  <si>
    <t>Amount (gr)</t>
  </si>
  <si>
    <t>Purchase value</t>
  </si>
  <si>
    <t>Gold</t>
  </si>
  <si>
    <t xml:space="preserve">Pension funds </t>
  </si>
  <si>
    <t>Equity</t>
  </si>
  <si>
    <t>Other</t>
  </si>
  <si>
    <t>Reference</t>
  </si>
  <si>
    <t>Bonds</t>
  </si>
  <si>
    <t>Employer 1</t>
  </si>
  <si>
    <t>Employer 2</t>
  </si>
  <si>
    <t>aaa</t>
  </si>
  <si>
    <t>Private</t>
  </si>
  <si>
    <t>bbb</t>
  </si>
  <si>
    <t>Real Estate</t>
  </si>
  <si>
    <t>Country</t>
  </si>
  <si>
    <t>Debt</t>
  </si>
  <si>
    <t>IRR</t>
  </si>
  <si>
    <t>Annual Income</t>
  </si>
  <si>
    <t>Titular</t>
  </si>
  <si>
    <t>Cotitular</t>
  </si>
  <si>
    <t>City 1</t>
  </si>
  <si>
    <t>City 2</t>
  </si>
  <si>
    <t>SUMMARY</t>
  </si>
  <si>
    <t>ASSETS</t>
  </si>
  <si>
    <t>SHARE</t>
  </si>
  <si>
    <t>TOTAL WEALTH</t>
  </si>
  <si>
    <t>TOTAL LIQUIDITY</t>
  </si>
  <si>
    <t>Money we can dispose of tomorrow</t>
  </si>
  <si>
    <t>Assets</t>
  </si>
  <si>
    <t>Value</t>
  </si>
  <si>
    <t>FULL ASSETS</t>
  </si>
  <si>
    <t>CASH</t>
  </si>
  <si>
    <t>BONDS</t>
  </si>
  <si>
    <t>EQUITY</t>
  </si>
  <si>
    <t>PENSION FUNDS</t>
  </si>
  <si>
    <t>REAL ESTATE</t>
  </si>
  <si>
    <t>Deposits</t>
  </si>
  <si>
    <t>Real estate</t>
  </si>
  <si>
    <t>Opening date</t>
  </si>
  <si>
    <t>Annual interest</t>
  </si>
  <si>
    <t>1Q2024</t>
  </si>
  <si>
    <t>2Q2024</t>
  </si>
  <si>
    <t>Value 2024</t>
  </si>
  <si>
    <t>Value 2025</t>
  </si>
  <si>
    <t>Last update:</t>
  </si>
  <si>
    <t>Asset growth over the years</t>
  </si>
  <si>
    <t>Partner 1</t>
  </si>
  <si>
    <t>Partner 2</t>
  </si>
  <si>
    <t>Partner 1 &amp; 2</t>
  </si>
  <si>
    <t>All</t>
  </si>
  <si>
    <t>Total pension Partner 1 &amp; 2</t>
  </si>
  <si>
    <t>About this spreadsheet:</t>
  </si>
  <si>
    <t>Who created this spreadsheet:</t>
  </si>
  <si>
    <t>How to start working with this spreadsheet:</t>
  </si>
  <si>
    <t>Frequently Asked Questions:</t>
  </si>
  <si>
    <t>1. Make sure you saved an original version before you started filling in your own version</t>
  </si>
  <si>
    <t>2. Save the file with a name and remember where you stored. Preferably store in a cloud, which you can assess from all your devices.</t>
  </si>
  <si>
    <t>This spreadhseet was created by Lena Perepelova, the founder of "Women Investors Club".</t>
  </si>
  <si>
    <t>Copyright © 2024 Elena O. Perepelova</t>
  </si>
  <si>
    <t>LInkedIn profile of Lena Perepelova:</t>
  </si>
  <si>
    <t>Women Investors Club website</t>
  </si>
  <si>
    <t>If you did not receive this spreadsheet from Lena, purchase through here:</t>
  </si>
  <si>
    <t>resources (womeninvestorsclub.com)</t>
  </si>
  <si>
    <t>https://youtu.be/lmOr-3NZbqI?si=hemjWxj3lW1bfKzz</t>
  </si>
  <si>
    <t>3. Watch the instructions video on YouTube:</t>
  </si>
  <si>
    <t>It is recommended to update the tool once a quarter by adding a new column in the full overview.</t>
  </si>
  <si>
    <t>If you are too busy, you can update it once a year.</t>
  </si>
  <si>
    <t>1. "It seems too complex, I dont have so many family members and / or assets."</t>
  </si>
  <si>
    <t>Keep in mind that this tool is meant to last you a life-time. You may not have family members today, but you may have them in 5 or 10 years from now.</t>
  </si>
  <si>
    <t>2. I "messed up this spreadsheet", can you send me a new copy?</t>
  </si>
  <si>
    <t>Pls send a message with your request to lena@womeninvestorsclub.com from the email address you used for the purchase.</t>
  </si>
  <si>
    <t xml:space="preserve">To learn investing consider purchasing "Investment Accelerator" </t>
  </si>
  <si>
    <t>Work on your financial well-being with this guide:</t>
  </si>
  <si>
    <t>Sign-up for one-on-one program with Lena</t>
  </si>
  <si>
    <t>https://womeninvestorsclub.com/investment-accelerator</t>
  </si>
  <si>
    <t>https://womeninvestorsclub.com/free-download-1</t>
  </si>
  <si>
    <t>https://womeninvestorsclub.com/accountabilitywithlena</t>
  </si>
  <si>
    <t>Updated on 22/01/2024</t>
  </si>
  <si>
    <t>Child 1</t>
  </si>
  <si>
    <t>Child 2</t>
  </si>
  <si>
    <t>If you are a unit of one, high the rows you will not be needing to make the file simpler, but avoid deleting them.</t>
  </si>
  <si>
    <t>This spreadsheet has been created for a household with 2 partners and 2 children. It can be easily adjusted to fit your family situation.</t>
  </si>
  <si>
    <t>4. Start working on the "Full overview" tab.</t>
  </si>
  <si>
    <t xml:space="preserve">5. Replace the names (partner 1, partner 2, child, etc.) with the names of your family members. </t>
  </si>
  <si>
    <t>Finanical Dashboard is an easy tool to keep a clear overview of all your financial assets.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</si>
</sst>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\ [$€-C0A]_-;\-* #,##0\ [$€-C0A]_-;_-* &quot;-&quot;??\ [$€-C0A]_-;_-@_-"/>
    <numFmt numFmtId="167" formatCode="_-* #,##0_-;\-* #,##0_-;_-* &quot;-&quot;??_-;_-@_-"/>
    <numFmt numFmtId="168" formatCode="_-* #,##0.00\ [$€-C0A]_-;\-* #,##0.00\ [$€-C0A]_-;_-* &quot;-&quot;??\ [$€-C0A]_-;_-@_-"/>
    <numFmt numFmtId="169" formatCode="_-* #,##0.0000\ [$€-C0A]_-;\-* #,##0.0000\ [$€-C0A]_-;_-* &quot;-&quot;??\ [$€-C0A]_-;_-@_-"/>
    <numFmt numFmtId="170" formatCode="_-[$€-2]\ * #,##0_-;\-[$€-2]\ * #,##0_-;_-[$€-2]\ * &quot;-&quot;??_-;_-@_-"/>
    <numFmt numFmtId="171" formatCode="_([$€-2]\ * #,##0.0_);_([$€-2]\ * \(#,##0.0\);_([$€-2]\ 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3"/>
      <name val="Century Gothic"/>
      <family val="2"/>
    </font>
    <font>
      <sz val="10"/>
      <name val="Century Gothic"/>
      <family val="2"/>
    </font>
    <font>
      <sz val="10"/>
      <color theme="3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b/>
      <sz val="11"/>
      <color theme="1"/>
      <name val="Century Gothic"/>
      <family val="2"/>
    </font>
    <font>
      <b/>
      <sz val="11"/>
      <color indexed="10"/>
      <name val="Century Gothic"/>
      <family val="2"/>
    </font>
    <font>
      <sz val="11"/>
      <color indexed="10"/>
      <name val="Century Gothic"/>
      <family val="2"/>
    </font>
    <font>
      <sz val="11"/>
      <color rgb="FFFF0000"/>
      <name val="Century Gothic"/>
      <family val="2"/>
    </font>
    <font>
      <u/>
      <sz val="11"/>
      <name val="Century Gothic"/>
      <family val="2"/>
    </font>
    <font>
      <i/>
      <sz val="11"/>
      <name val="Century Gothic"/>
      <family val="2"/>
    </font>
    <font>
      <i/>
      <sz val="11"/>
      <color rgb="FFFF0000"/>
      <name val="Century Gothic"/>
      <family val="2"/>
    </font>
    <font>
      <i/>
      <sz val="11"/>
      <color theme="1"/>
      <name val="Century Gothic"/>
      <family val="2"/>
    </font>
    <font>
      <b/>
      <sz val="14"/>
      <color theme="3"/>
      <name val="Century Gothic"/>
      <family val="2"/>
    </font>
    <font>
      <b/>
      <sz val="12"/>
      <color theme="1"/>
      <name val="Calibri"/>
      <family val="2"/>
      <scheme val="minor"/>
    </font>
    <font>
      <b/>
      <sz val="12"/>
      <name val="Century Gothic"/>
      <family val="2"/>
    </font>
    <font>
      <b/>
      <sz val="11"/>
      <color theme="1"/>
      <name val="Calibri"/>
      <family val="2"/>
      <scheme val="minor"/>
    </font>
    <font>
      <sz val="9"/>
      <name val="Century Gothic"/>
      <family val="2"/>
    </font>
    <font>
      <b/>
      <sz val="9"/>
      <color theme="1"/>
      <name val="Playfair Display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278">
    <xf numFmtId="0" fontId="0" fillId="0" borderId="0" xfId="0"/>
    <xf numFmtId="0" fontId="5" fillId="0" borderId="0" xfId="0" applyFont="1"/>
    <xf numFmtId="166" fontId="5" fillId="0" borderId="0" xfId="0" applyNumberFormat="1" applyFont="1"/>
    <xf numFmtId="0" fontId="5" fillId="0" borderId="1" xfId="0" applyFont="1" applyBorder="1"/>
    <xf numFmtId="0" fontId="6" fillId="0" borderId="0" xfId="0" applyFont="1"/>
    <xf numFmtId="17" fontId="7" fillId="0" borderId="0" xfId="0" applyNumberFormat="1" applyFont="1"/>
    <xf numFmtId="0" fontId="7" fillId="0" borderId="0" xfId="0" applyFont="1"/>
    <xf numFmtId="1" fontId="5" fillId="0" borderId="0" xfId="0" applyNumberFormat="1" applyFont="1"/>
    <xf numFmtId="0" fontId="8" fillId="0" borderId="0" xfId="0" applyFont="1" applyAlignment="1">
      <alignment wrapText="1"/>
    </xf>
    <xf numFmtId="9" fontId="5" fillId="0" borderId="0" xfId="3" applyFont="1" applyFill="1" applyBorder="1"/>
    <xf numFmtId="166" fontId="6" fillId="0" borderId="0" xfId="0" applyNumberFormat="1" applyFont="1"/>
    <xf numFmtId="9" fontId="7" fillId="0" borderId="0" xfId="3" applyFont="1" applyFill="1" applyBorder="1"/>
    <xf numFmtId="9" fontId="7" fillId="0" borderId="0" xfId="3" applyFont="1" applyBorder="1"/>
    <xf numFmtId="10" fontId="7" fillId="0" borderId="0" xfId="0" applyNumberFormat="1" applyFont="1"/>
    <xf numFmtId="166" fontId="7" fillId="0" borderId="0" xfId="2" applyNumberFormat="1" applyFont="1" applyBorder="1"/>
    <xf numFmtId="10" fontId="5" fillId="0" borderId="0" xfId="0" applyNumberFormat="1" applyFont="1"/>
    <xf numFmtId="167" fontId="5" fillId="0" borderId="0" xfId="1" applyNumberFormat="1" applyFont="1" applyBorder="1"/>
    <xf numFmtId="0" fontId="10" fillId="0" borderId="0" xfId="0" applyFont="1"/>
    <xf numFmtId="1" fontId="11" fillId="0" borderId="0" xfId="0" applyNumberFormat="1" applyFont="1"/>
    <xf numFmtId="9" fontId="5" fillId="0" borderId="0" xfId="3" applyFont="1" applyBorder="1"/>
    <xf numFmtId="9" fontId="5" fillId="0" borderId="0" xfId="0" applyNumberFormat="1" applyFont="1"/>
    <xf numFmtId="0" fontId="11" fillId="0" borderId="0" xfId="0" applyFont="1"/>
    <xf numFmtId="9" fontId="6" fillId="0" borderId="0" xfId="3" applyFont="1" applyFill="1" applyBorder="1"/>
    <xf numFmtId="1" fontId="7" fillId="0" borderId="0" xfId="0" applyNumberFormat="1" applyFont="1"/>
    <xf numFmtId="0" fontId="8" fillId="0" borderId="0" xfId="0" applyFont="1"/>
    <xf numFmtId="17" fontId="5" fillId="0" borderId="0" xfId="0" applyNumberFormat="1" applyFont="1"/>
    <xf numFmtId="10" fontId="9" fillId="0" borderId="0" xfId="0" applyNumberFormat="1" applyFont="1"/>
    <xf numFmtId="166" fontId="5" fillId="0" borderId="0" xfId="2" applyNumberFormat="1" applyFont="1" applyBorder="1"/>
    <xf numFmtId="9" fontId="6" fillId="0" borderId="0" xfId="3" applyFont="1" applyBorder="1"/>
    <xf numFmtId="0" fontId="12" fillId="0" borderId="0" xfId="0" applyFont="1"/>
    <xf numFmtId="166" fontId="7" fillId="0" borderId="0" xfId="0" applyNumberFormat="1" applyFont="1"/>
    <xf numFmtId="168" fontId="5" fillId="0" borderId="0" xfId="2" applyNumberFormat="1" applyFont="1" applyBorder="1"/>
    <xf numFmtId="0" fontId="14" fillId="0" borderId="0" xfId="0" applyFont="1"/>
    <xf numFmtId="0" fontId="13" fillId="0" borderId="0" xfId="0" applyFont="1"/>
    <xf numFmtId="169" fontId="5" fillId="0" borderId="0" xfId="0" applyNumberFormat="1" applyFont="1"/>
    <xf numFmtId="166" fontId="13" fillId="0" borderId="0" xfId="0" applyNumberFormat="1" applyFont="1"/>
    <xf numFmtId="0" fontId="15" fillId="0" borderId="0" xfId="0" applyFont="1"/>
    <xf numFmtId="164" fontId="11" fillId="0" borderId="0" xfId="2" applyFont="1" applyBorder="1"/>
    <xf numFmtId="170" fontId="5" fillId="0" borderId="0" xfId="0" applyNumberFormat="1" applyFont="1"/>
    <xf numFmtId="37" fontId="5" fillId="0" borderId="0" xfId="0" applyNumberFormat="1" applyFont="1"/>
    <xf numFmtId="10" fontId="5" fillId="0" borderId="0" xfId="3" applyNumberFormat="1" applyFont="1" applyBorder="1"/>
    <xf numFmtId="0" fontId="16" fillId="0" borderId="0" xfId="0" applyFont="1"/>
    <xf numFmtId="0" fontId="2" fillId="3" borderId="7" xfId="0" applyFont="1" applyFill="1" applyBorder="1"/>
    <xf numFmtId="0" fontId="2" fillId="3" borderId="13" xfId="0" applyFont="1" applyFill="1" applyBorder="1"/>
    <xf numFmtId="0" fontId="2" fillId="3" borderId="13" xfId="0" applyFont="1" applyFill="1" applyBorder="1" applyAlignment="1">
      <alignment wrapText="1"/>
    </xf>
    <xf numFmtId="17" fontId="2" fillId="3" borderId="13" xfId="0" applyNumberFormat="1" applyFont="1" applyFill="1" applyBorder="1"/>
    <xf numFmtId="9" fontId="2" fillId="3" borderId="3" xfId="3" applyFont="1" applyFill="1" applyBorder="1"/>
    <xf numFmtId="0" fontId="2" fillId="3" borderId="16" xfId="0" applyFont="1" applyFill="1" applyBorder="1"/>
    <xf numFmtId="0" fontId="4" fillId="3" borderId="16" xfId="0" applyFont="1" applyFill="1" applyBorder="1"/>
    <xf numFmtId="10" fontId="2" fillId="3" borderId="16" xfId="0" applyNumberFormat="1" applyFont="1" applyFill="1" applyBorder="1"/>
    <xf numFmtId="166" fontId="2" fillId="3" borderId="16" xfId="2" applyNumberFormat="1" applyFont="1" applyFill="1" applyBorder="1"/>
    <xf numFmtId="9" fontId="3" fillId="4" borderId="2" xfId="3" applyFont="1" applyFill="1" applyBorder="1"/>
    <xf numFmtId="0" fontId="3" fillId="4" borderId="14" xfId="0" applyFont="1" applyFill="1" applyBorder="1"/>
    <xf numFmtId="166" fontId="3" fillId="4" borderId="14" xfId="2" applyNumberFormat="1" applyFont="1" applyFill="1" applyBorder="1"/>
    <xf numFmtId="14" fontId="3" fillId="4" borderId="14" xfId="0" applyNumberFormat="1" applyFont="1" applyFill="1" applyBorder="1"/>
    <xf numFmtId="9" fontId="3" fillId="4" borderId="5" xfId="3" applyFont="1" applyFill="1" applyBorder="1"/>
    <xf numFmtId="0" fontId="3" fillId="4" borderId="15" xfId="0" applyFont="1" applyFill="1" applyBorder="1"/>
    <xf numFmtId="166" fontId="3" fillId="4" borderId="15" xfId="2" applyNumberFormat="1" applyFont="1" applyFill="1" applyBorder="1"/>
    <xf numFmtId="14" fontId="3" fillId="4" borderId="15" xfId="0" applyNumberFormat="1" applyFont="1" applyFill="1" applyBorder="1"/>
    <xf numFmtId="0" fontId="2" fillId="5" borderId="7" xfId="0" applyFont="1" applyFill="1" applyBorder="1"/>
    <xf numFmtId="0" fontId="2" fillId="5" borderId="13" xfId="0" applyFont="1" applyFill="1" applyBorder="1"/>
    <xf numFmtId="0" fontId="2" fillId="5" borderId="13" xfId="0" applyFont="1" applyFill="1" applyBorder="1" applyAlignment="1">
      <alignment wrapText="1"/>
    </xf>
    <xf numFmtId="17" fontId="2" fillId="5" borderId="13" xfId="0" applyNumberFormat="1" applyFont="1" applyFill="1" applyBorder="1"/>
    <xf numFmtId="9" fontId="2" fillId="5" borderId="3" xfId="3" applyFont="1" applyFill="1" applyBorder="1"/>
    <xf numFmtId="0" fontId="2" fillId="5" borderId="16" xfId="0" applyFont="1" applyFill="1" applyBorder="1"/>
    <xf numFmtId="0" fontId="4" fillId="5" borderId="16" xfId="0" applyFont="1" applyFill="1" applyBorder="1"/>
    <xf numFmtId="10" fontId="2" fillId="5" borderId="16" xfId="0" applyNumberFormat="1" applyFont="1" applyFill="1" applyBorder="1"/>
    <xf numFmtId="166" fontId="2" fillId="5" borderId="16" xfId="2" applyNumberFormat="1" applyFont="1" applyFill="1" applyBorder="1"/>
    <xf numFmtId="171" fontId="6" fillId="0" borderId="0" xfId="0" applyNumberFormat="1" applyFont="1"/>
    <xf numFmtId="171" fontId="8" fillId="0" borderId="0" xfId="0" applyNumberFormat="1" applyFont="1"/>
    <xf numFmtId="0" fontId="2" fillId="6" borderId="7" xfId="0" applyFont="1" applyFill="1" applyBorder="1"/>
    <xf numFmtId="0" fontId="2" fillId="6" borderId="13" xfId="0" applyFont="1" applyFill="1" applyBorder="1"/>
    <xf numFmtId="0" fontId="2" fillId="6" borderId="13" xfId="0" applyFont="1" applyFill="1" applyBorder="1" applyAlignment="1">
      <alignment wrapText="1"/>
    </xf>
    <xf numFmtId="17" fontId="2" fillId="6" borderId="13" xfId="0" applyNumberFormat="1" applyFont="1" applyFill="1" applyBorder="1"/>
    <xf numFmtId="0" fontId="2" fillId="7" borderId="7" xfId="0" applyFont="1" applyFill="1" applyBorder="1"/>
    <xf numFmtId="0" fontId="2" fillId="7" borderId="13" xfId="0" applyFont="1" applyFill="1" applyBorder="1"/>
    <xf numFmtId="0" fontId="2" fillId="7" borderId="13" xfId="0" applyFont="1" applyFill="1" applyBorder="1" applyAlignment="1">
      <alignment wrapText="1"/>
    </xf>
    <xf numFmtId="17" fontId="2" fillId="7" borderId="13" xfId="0" applyNumberFormat="1" applyFont="1" applyFill="1" applyBorder="1"/>
    <xf numFmtId="0" fontId="2" fillId="8" borderId="7" xfId="0" applyFont="1" applyFill="1" applyBorder="1"/>
    <xf numFmtId="0" fontId="2" fillId="8" borderId="13" xfId="0" applyFont="1" applyFill="1" applyBorder="1"/>
    <xf numFmtId="0" fontId="2" fillId="8" borderId="13" xfId="0" applyFont="1" applyFill="1" applyBorder="1" applyAlignment="1">
      <alignment wrapText="1"/>
    </xf>
    <xf numFmtId="17" fontId="2" fillId="8" borderId="13" xfId="0" applyNumberFormat="1" applyFont="1" applyFill="1" applyBorder="1"/>
    <xf numFmtId="9" fontId="3" fillId="4" borderId="0" xfId="3" applyFont="1" applyFill="1" applyBorder="1"/>
    <xf numFmtId="17" fontId="2" fillId="5" borderId="8" xfId="0" applyNumberFormat="1" applyFont="1" applyFill="1" applyBorder="1"/>
    <xf numFmtId="9" fontId="3" fillId="4" borderId="6" xfId="3" applyFont="1" applyFill="1" applyBorder="1"/>
    <xf numFmtId="9" fontId="2" fillId="5" borderId="4" xfId="3" applyFont="1" applyFill="1" applyBorder="1"/>
    <xf numFmtId="9" fontId="3" fillId="4" borderId="19" xfId="3" applyFont="1" applyFill="1" applyBorder="1"/>
    <xf numFmtId="9" fontId="2" fillId="5" borderId="20" xfId="3" applyFont="1" applyFill="1" applyBorder="1"/>
    <xf numFmtId="17" fontId="2" fillId="5" borderId="13" xfId="0" applyNumberFormat="1" applyFont="1" applyFill="1" applyBorder="1" applyAlignment="1">
      <alignment wrapText="1"/>
    </xf>
    <xf numFmtId="14" fontId="3" fillId="4" borderId="14" xfId="3" applyNumberFormat="1" applyFont="1" applyFill="1" applyBorder="1"/>
    <xf numFmtId="9" fontId="3" fillId="4" borderId="15" xfId="3" applyFont="1" applyFill="1" applyBorder="1"/>
    <xf numFmtId="9" fontId="2" fillId="5" borderId="16" xfId="3" applyFont="1" applyFill="1" applyBorder="1"/>
    <xf numFmtId="9" fontId="3" fillId="4" borderId="23" xfId="3" applyFont="1" applyFill="1" applyBorder="1"/>
    <xf numFmtId="9" fontId="3" fillId="4" borderId="14" xfId="3" applyFont="1" applyFill="1" applyBorder="1"/>
    <xf numFmtId="0" fontId="2" fillId="3" borderId="9" xfId="0" applyFont="1" applyFill="1" applyBorder="1"/>
    <xf numFmtId="0" fontId="2" fillId="3" borderId="12" xfId="0" applyFont="1" applyFill="1" applyBorder="1"/>
    <xf numFmtId="0" fontId="2" fillId="3" borderId="21" xfId="0" applyFont="1" applyFill="1" applyBorder="1"/>
    <xf numFmtId="0" fontId="2" fillId="3" borderId="17" xfId="0" applyFont="1" applyFill="1" applyBorder="1"/>
    <xf numFmtId="0" fontId="4" fillId="3" borderId="24" xfId="0" applyFont="1" applyFill="1" applyBorder="1"/>
    <xf numFmtId="0" fontId="2" fillId="3" borderId="20" xfId="0" applyFont="1" applyFill="1" applyBorder="1"/>
    <xf numFmtId="17" fontId="2" fillId="3" borderId="8" xfId="0" applyNumberFormat="1" applyFont="1" applyFill="1" applyBorder="1"/>
    <xf numFmtId="9" fontId="2" fillId="7" borderId="3" xfId="3" applyFont="1" applyFill="1" applyBorder="1"/>
    <xf numFmtId="0" fontId="2" fillId="7" borderId="16" xfId="0" applyFont="1" applyFill="1" applyBorder="1"/>
    <xf numFmtId="0" fontId="4" fillId="7" borderId="16" xfId="0" applyFont="1" applyFill="1" applyBorder="1"/>
    <xf numFmtId="10" fontId="2" fillId="7" borderId="16" xfId="0" applyNumberFormat="1" applyFont="1" applyFill="1" applyBorder="1"/>
    <xf numFmtId="166" fontId="2" fillId="7" borderId="16" xfId="2" applyNumberFormat="1" applyFont="1" applyFill="1" applyBorder="1"/>
    <xf numFmtId="9" fontId="2" fillId="7" borderId="4" xfId="3" applyFont="1" applyFill="1" applyBorder="1"/>
    <xf numFmtId="9" fontId="2" fillId="7" borderId="16" xfId="3" applyFont="1" applyFill="1" applyBorder="1"/>
    <xf numFmtId="17" fontId="2" fillId="7" borderId="8" xfId="0" applyNumberFormat="1" applyFont="1" applyFill="1" applyBorder="1"/>
    <xf numFmtId="17" fontId="2" fillId="5" borderId="17" xfId="0" applyNumberFormat="1" applyFont="1" applyFill="1" applyBorder="1"/>
    <xf numFmtId="9" fontId="3" fillId="4" borderId="18" xfId="3" applyFont="1" applyFill="1" applyBorder="1"/>
    <xf numFmtId="0" fontId="2" fillId="7" borderId="9" xfId="0" applyFont="1" applyFill="1" applyBorder="1" applyAlignment="1">
      <alignment wrapText="1"/>
    </xf>
    <xf numFmtId="0" fontId="2" fillId="7" borderId="17" xfId="0" applyFont="1" applyFill="1" applyBorder="1" applyAlignment="1">
      <alignment wrapText="1"/>
    </xf>
    <xf numFmtId="9" fontId="2" fillId="7" borderId="20" xfId="3" applyFont="1" applyFill="1" applyBorder="1"/>
    <xf numFmtId="17" fontId="2" fillId="6" borderId="8" xfId="0" applyNumberFormat="1" applyFont="1" applyFill="1" applyBorder="1"/>
    <xf numFmtId="0" fontId="2" fillId="6" borderId="9" xfId="0" applyFont="1" applyFill="1" applyBorder="1" applyAlignment="1">
      <alignment wrapText="1"/>
    </xf>
    <xf numFmtId="0" fontId="2" fillId="6" borderId="17" xfId="0" applyFont="1" applyFill="1" applyBorder="1" applyAlignment="1">
      <alignment wrapText="1"/>
    </xf>
    <xf numFmtId="17" fontId="2" fillId="6" borderId="13" xfId="0" applyNumberFormat="1" applyFont="1" applyFill="1" applyBorder="1" applyAlignment="1">
      <alignment wrapText="1"/>
    </xf>
    <xf numFmtId="17" fontId="2" fillId="8" borderId="8" xfId="0" applyNumberFormat="1" applyFont="1" applyFill="1" applyBorder="1"/>
    <xf numFmtId="0" fontId="2" fillId="8" borderId="9" xfId="0" applyFont="1" applyFill="1" applyBorder="1" applyAlignment="1">
      <alignment wrapText="1"/>
    </xf>
    <xf numFmtId="0" fontId="2" fillId="8" borderId="17" xfId="0" applyFont="1" applyFill="1" applyBorder="1" applyAlignment="1">
      <alignment wrapText="1"/>
    </xf>
    <xf numFmtId="9" fontId="2" fillId="8" borderId="3" xfId="3" applyFont="1" applyFill="1" applyBorder="1"/>
    <xf numFmtId="0" fontId="2" fillId="8" borderId="16" xfId="0" applyFont="1" applyFill="1" applyBorder="1"/>
    <xf numFmtId="0" fontId="4" fillId="8" borderId="16" xfId="0" applyFont="1" applyFill="1" applyBorder="1"/>
    <xf numFmtId="10" fontId="2" fillId="8" borderId="16" xfId="0" applyNumberFormat="1" applyFont="1" applyFill="1" applyBorder="1"/>
    <xf numFmtId="166" fontId="2" fillId="8" borderId="16" xfId="2" applyNumberFormat="1" applyFont="1" applyFill="1" applyBorder="1"/>
    <xf numFmtId="9" fontId="2" fillId="8" borderId="4" xfId="3" applyFont="1" applyFill="1" applyBorder="1"/>
    <xf numFmtId="9" fontId="2" fillId="8" borderId="16" xfId="3" applyFont="1" applyFill="1" applyBorder="1"/>
    <xf numFmtId="9" fontId="2" fillId="8" borderId="20" xfId="3" applyFont="1" applyFill="1" applyBorder="1"/>
    <xf numFmtId="10" fontId="3" fillId="4" borderId="0" xfId="3" applyNumberFormat="1" applyFont="1" applyFill="1" applyBorder="1"/>
    <xf numFmtId="10" fontId="3" fillId="4" borderId="6" xfId="3" applyNumberFormat="1" applyFont="1" applyFill="1" applyBorder="1"/>
    <xf numFmtId="10" fontId="2" fillId="7" borderId="4" xfId="3" applyNumberFormat="1" applyFont="1" applyFill="1" applyBorder="1"/>
    <xf numFmtId="10" fontId="2" fillId="8" borderId="4" xfId="3" applyNumberFormat="1" applyFont="1" applyFill="1" applyBorder="1"/>
    <xf numFmtId="10" fontId="2" fillId="3" borderId="4" xfId="3" applyNumberFormat="1" applyFont="1" applyFill="1" applyBorder="1"/>
    <xf numFmtId="10" fontId="2" fillId="5" borderId="4" xfId="3" applyNumberFormat="1" applyFont="1" applyFill="1" applyBorder="1"/>
    <xf numFmtId="9" fontId="3" fillId="4" borderId="3" xfId="3" applyFont="1" applyFill="1" applyBorder="1"/>
    <xf numFmtId="10" fontId="3" fillId="4" borderId="4" xfId="3" applyNumberFormat="1" applyFont="1" applyFill="1" applyBorder="1"/>
    <xf numFmtId="0" fontId="2" fillId="2" borderId="7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Alignment="1">
      <alignment wrapText="1"/>
    </xf>
    <xf numFmtId="17" fontId="2" fillId="2" borderId="13" xfId="0" applyNumberFormat="1" applyFont="1" applyFill="1" applyBorder="1" applyAlignment="1">
      <alignment wrapText="1"/>
    </xf>
    <xf numFmtId="17" fontId="2" fillId="2" borderId="13" xfId="0" applyNumberFormat="1" applyFont="1" applyFill="1" applyBorder="1"/>
    <xf numFmtId="17" fontId="2" fillId="2" borderId="8" xfId="0" applyNumberFormat="1" applyFont="1" applyFill="1" applyBorder="1"/>
    <xf numFmtId="0" fontId="2" fillId="2" borderId="9" xfId="0" applyFont="1" applyFill="1" applyBorder="1" applyAlignment="1">
      <alignment wrapText="1"/>
    </xf>
    <xf numFmtId="0" fontId="2" fillId="2" borderId="17" xfId="0" applyFont="1" applyFill="1" applyBorder="1" applyAlignment="1">
      <alignment wrapText="1"/>
    </xf>
    <xf numFmtId="9" fontId="2" fillId="2" borderId="3" xfId="3" applyFont="1" applyFill="1" applyBorder="1"/>
    <xf numFmtId="0" fontId="2" fillId="2" borderId="16" xfId="0" applyFont="1" applyFill="1" applyBorder="1"/>
    <xf numFmtId="0" fontId="4" fillId="2" borderId="16" xfId="0" applyFont="1" applyFill="1" applyBorder="1"/>
    <xf numFmtId="10" fontId="2" fillId="2" borderId="4" xfId="3" applyNumberFormat="1" applyFont="1" applyFill="1" applyBorder="1"/>
    <xf numFmtId="166" fontId="2" fillId="2" borderId="16" xfId="2" applyNumberFormat="1" applyFont="1" applyFill="1" applyBorder="1"/>
    <xf numFmtId="9" fontId="2" fillId="2" borderId="16" xfId="3" applyFont="1" applyFill="1" applyBorder="1"/>
    <xf numFmtId="9" fontId="2" fillId="2" borderId="4" xfId="3" applyFont="1" applyFill="1" applyBorder="1"/>
    <xf numFmtId="9" fontId="2" fillId="2" borderId="20" xfId="3" applyFont="1" applyFill="1" applyBorder="1"/>
    <xf numFmtId="17" fontId="0" fillId="0" borderId="0" xfId="0" applyNumberFormat="1"/>
    <xf numFmtId="166" fontId="3" fillId="4" borderId="0" xfId="2" applyNumberFormat="1" applyFont="1" applyFill="1" applyBorder="1"/>
    <xf numFmtId="166" fontId="3" fillId="4" borderId="6" xfId="2" applyNumberFormat="1" applyFont="1" applyFill="1" applyBorder="1"/>
    <xf numFmtId="166" fontId="2" fillId="3" borderId="4" xfId="2" applyNumberFormat="1" applyFont="1" applyFill="1" applyBorder="1"/>
    <xf numFmtId="166" fontId="2" fillId="5" borderId="4" xfId="2" applyNumberFormat="1" applyFont="1" applyFill="1" applyBorder="1"/>
    <xf numFmtId="166" fontId="2" fillId="7" borderId="4" xfId="2" applyNumberFormat="1" applyFont="1" applyFill="1" applyBorder="1"/>
    <xf numFmtId="166" fontId="3" fillId="4" borderId="4" xfId="2" applyNumberFormat="1" applyFont="1" applyFill="1" applyBorder="1"/>
    <xf numFmtId="166" fontId="2" fillId="8" borderId="4" xfId="2" applyNumberFormat="1" applyFont="1" applyFill="1" applyBorder="1"/>
    <xf numFmtId="166" fontId="2" fillId="2" borderId="4" xfId="2" applyNumberFormat="1" applyFont="1" applyFill="1" applyBorder="1"/>
    <xf numFmtId="166" fontId="3" fillId="4" borderId="18" xfId="2" applyNumberFormat="1" applyFont="1" applyFill="1" applyBorder="1"/>
    <xf numFmtId="166" fontId="3" fillId="4" borderId="19" xfId="2" applyNumberFormat="1" applyFont="1" applyFill="1" applyBorder="1"/>
    <xf numFmtId="17" fontId="2" fillId="9" borderId="16" xfId="0" applyNumberFormat="1" applyFont="1" applyFill="1" applyBorder="1"/>
    <xf numFmtId="17" fontId="2" fillId="9" borderId="20" xfId="0" applyNumberFormat="1" applyFont="1" applyFill="1" applyBorder="1"/>
    <xf numFmtId="0" fontId="17" fillId="0" borderId="3" xfId="0" applyFont="1" applyBorder="1"/>
    <xf numFmtId="166" fontId="18" fillId="4" borderId="16" xfId="2" applyNumberFormat="1" applyFont="1" applyFill="1" applyBorder="1"/>
    <xf numFmtId="166" fontId="18" fillId="4" borderId="20" xfId="2" applyNumberFormat="1" applyFont="1" applyFill="1" applyBorder="1"/>
    <xf numFmtId="0" fontId="5" fillId="7" borderId="0" xfId="0" applyFont="1" applyFill="1"/>
    <xf numFmtId="166" fontId="5" fillId="7" borderId="0" xfId="0" applyNumberFormat="1" applyFont="1" applyFill="1"/>
    <xf numFmtId="168" fontId="5" fillId="7" borderId="0" xfId="2" applyNumberFormat="1" applyFont="1" applyFill="1" applyBorder="1"/>
    <xf numFmtId="0" fontId="13" fillId="7" borderId="0" xfId="0" applyFont="1" applyFill="1"/>
    <xf numFmtId="0" fontId="5" fillId="7" borderId="2" xfId="0" applyFont="1" applyFill="1" applyBorder="1"/>
    <xf numFmtId="10" fontId="5" fillId="7" borderId="29" xfId="3" applyNumberFormat="1" applyFont="1" applyFill="1" applyBorder="1"/>
    <xf numFmtId="0" fontId="5" fillId="0" borderId="2" xfId="0" applyFont="1" applyBorder="1"/>
    <xf numFmtId="10" fontId="5" fillId="0" borderId="29" xfId="3" applyNumberFormat="1" applyFont="1" applyBorder="1"/>
    <xf numFmtId="0" fontId="7" fillId="0" borderId="2" xfId="0" applyFont="1" applyBorder="1"/>
    <xf numFmtId="10" fontId="7" fillId="0" borderId="29" xfId="3" applyNumberFormat="1" applyFont="1" applyBorder="1"/>
    <xf numFmtId="0" fontId="13" fillId="0" borderId="2" xfId="0" applyFont="1" applyBorder="1"/>
    <xf numFmtId="0" fontId="13" fillId="0" borderId="29" xfId="0" applyFont="1" applyBorder="1"/>
    <xf numFmtId="0" fontId="13" fillId="0" borderId="3" xfId="0" applyFont="1" applyBorder="1"/>
    <xf numFmtId="0" fontId="13" fillId="0" borderId="4" xfId="0" applyFont="1" applyBorder="1"/>
    <xf numFmtId="0" fontId="5" fillId="0" borderId="4" xfId="0" applyFont="1" applyBorder="1"/>
    <xf numFmtId="166" fontId="13" fillId="0" borderId="4" xfId="0" applyNumberFormat="1" applyFont="1" applyBorder="1"/>
    <xf numFmtId="166" fontId="5" fillId="0" borderId="4" xfId="0" applyNumberFormat="1" applyFont="1" applyBorder="1"/>
    <xf numFmtId="10" fontId="5" fillId="0" borderId="30" xfId="3" applyNumberFormat="1" applyFont="1" applyBorder="1"/>
    <xf numFmtId="0" fontId="16" fillId="0" borderId="7" xfId="0" applyFont="1" applyBorder="1"/>
    <xf numFmtId="0" fontId="5" fillId="0" borderId="8" xfId="0" applyFont="1" applyBorder="1"/>
    <xf numFmtId="17" fontId="7" fillId="0" borderId="8" xfId="0" applyNumberFormat="1" applyFont="1" applyBorder="1"/>
    <xf numFmtId="10" fontId="7" fillId="0" borderId="25" xfId="0" applyNumberFormat="1" applyFont="1" applyBorder="1"/>
    <xf numFmtId="9" fontId="2" fillId="2" borderId="0" xfId="3" applyFont="1" applyFill="1" applyBorder="1"/>
    <xf numFmtId="0" fontId="2" fillId="2" borderId="0" xfId="0" applyFont="1" applyFill="1"/>
    <xf numFmtId="0" fontId="4" fillId="2" borderId="0" xfId="0" applyFont="1" applyFill="1"/>
    <xf numFmtId="10" fontId="2" fillId="2" borderId="0" xfId="3" applyNumberFormat="1" applyFont="1" applyFill="1" applyBorder="1"/>
    <xf numFmtId="166" fontId="2" fillId="2" borderId="0" xfId="2" applyNumberFormat="1" applyFont="1" applyFill="1" applyBorder="1"/>
    <xf numFmtId="0" fontId="5" fillId="0" borderId="13" xfId="0" applyFont="1" applyBorder="1"/>
    <xf numFmtId="9" fontId="5" fillId="7" borderId="14" xfId="3" applyFont="1" applyFill="1" applyBorder="1" applyAlignment="1">
      <alignment horizontal="left"/>
    </xf>
    <xf numFmtId="9" fontId="5" fillId="0" borderId="14" xfId="3" applyFont="1" applyBorder="1" applyAlignment="1">
      <alignment horizontal="left"/>
    </xf>
    <xf numFmtId="9" fontId="7" fillId="0" borderId="14" xfId="3" applyFont="1" applyBorder="1" applyAlignment="1">
      <alignment horizontal="left"/>
    </xf>
    <xf numFmtId="0" fontId="13" fillId="0" borderId="14" xfId="0" applyFont="1" applyBorder="1"/>
    <xf numFmtId="9" fontId="5" fillId="0" borderId="16" xfId="3" applyFont="1" applyBorder="1" applyAlignment="1">
      <alignment horizontal="left"/>
    </xf>
    <xf numFmtId="17" fontId="7" fillId="0" borderId="13" xfId="0" applyNumberFormat="1" applyFont="1" applyBorder="1"/>
    <xf numFmtId="166" fontId="5" fillId="7" borderId="14" xfId="0" applyNumberFormat="1" applyFont="1" applyFill="1" applyBorder="1"/>
    <xf numFmtId="166" fontId="5" fillId="0" borderId="14" xfId="0" applyNumberFormat="1" applyFont="1" applyBorder="1"/>
    <xf numFmtId="166" fontId="7" fillId="0" borderId="14" xfId="0" applyNumberFormat="1" applyFont="1" applyBorder="1"/>
    <xf numFmtId="166" fontId="13" fillId="0" borderId="16" xfId="0" applyNumberFormat="1" applyFont="1" applyBorder="1"/>
    <xf numFmtId="166" fontId="5" fillId="0" borderId="16" xfId="0" applyNumberFormat="1" applyFont="1" applyBorder="1"/>
    <xf numFmtId="0" fontId="5" fillId="7" borderId="5" xfId="0" applyFont="1" applyFill="1" applyBorder="1"/>
    <xf numFmtId="0" fontId="5" fillId="7" borderId="6" xfId="0" applyFont="1" applyFill="1" applyBorder="1"/>
    <xf numFmtId="9" fontId="5" fillId="7" borderId="15" xfId="3" applyFont="1" applyFill="1" applyBorder="1" applyAlignment="1">
      <alignment horizontal="left"/>
    </xf>
    <xf numFmtId="166" fontId="5" fillId="7" borderId="6" xfId="0" applyNumberFormat="1" applyFont="1" applyFill="1" applyBorder="1"/>
    <xf numFmtId="166" fontId="5" fillId="7" borderId="15" xfId="0" applyNumberFormat="1" applyFont="1" applyFill="1" applyBorder="1"/>
    <xf numFmtId="10" fontId="5" fillId="7" borderId="31" xfId="3" applyNumberFormat="1" applyFont="1" applyFill="1" applyBorder="1"/>
    <xf numFmtId="0" fontId="2" fillId="9" borderId="27" xfId="0" applyFont="1" applyFill="1" applyBorder="1" applyAlignment="1">
      <alignment horizontal="center"/>
    </xf>
    <xf numFmtId="10" fontId="3" fillId="10" borderId="14" xfId="0" applyNumberFormat="1" applyFont="1" applyFill="1" applyBorder="1"/>
    <xf numFmtId="10" fontId="3" fillId="10" borderId="15" xfId="0" applyNumberFormat="1" applyFont="1" applyFill="1" applyBorder="1"/>
    <xf numFmtId="166" fontId="3" fillId="10" borderId="14" xfId="2" applyNumberFormat="1" applyFont="1" applyFill="1" applyBorder="1"/>
    <xf numFmtId="166" fontId="3" fillId="10" borderId="15" xfId="2" applyNumberFormat="1" applyFont="1" applyFill="1" applyBorder="1"/>
    <xf numFmtId="0" fontId="3" fillId="10" borderId="14" xfId="0" applyFont="1" applyFill="1" applyBorder="1"/>
    <xf numFmtId="14" fontId="3" fillId="10" borderId="14" xfId="0" applyNumberFormat="1" applyFont="1" applyFill="1" applyBorder="1"/>
    <xf numFmtId="14" fontId="3" fillId="10" borderId="15" xfId="0" applyNumberFormat="1" applyFont="1" applyFill="1" applyBorder="1"/>
    <xf numFmtId="9" fontId="3" fillId="10" borderId="0" xfId="3" applyFont="1" applyFill="1" applyBorder="1"/>
    <xf numFmtId="9" fontId="3" fillId="10" borderId="14" xfId="3" applyFont="1" applyFill="1" applyBorder="1"/>
    <xf numFmtId="9" fontId="3" fillId="10" borderId="6" xfId="3" applyFont="1" applyFill="1" applyBorder="1"/>
    <xf numFmtId="9" fontId="3" fillId="10" borderId="15" xfId="3" applyFont="1" applyFill="1" applyBorder="1"/>
    <xf numFmtId="0" fontId="3" fillId="11" borderId="14" xfId="0" applyFont="1" applyFill="1" applyBorder="1"/>
    <xf numFmtId="14" fontId="3" fillId="11" borderId="14" xfId="0" applyNumberFormat="1" applyFont="1" applyFill="1" applyBorder="1"/>
    <xf numFmtId="14" fontId="3" fillId="11" borderId="15" xfId="0" applyNumberFormat="1" applyFont="1" applyFill="1" applyBorder="1"/>
    <xf numFmtId="14" fontId="3" fillId="11" borderId="14" xfId="3" applyNumberFormat="1" applyFont="1" applyFill="1" applyBorder="1"/>
    <xf numFmtId="9" fontId="3" fillId="11" borderId="15" xfId="3" applyFont="1" applyFill="1" applyBorder="1"/>
    <xf numFmtId="0" fontId="3" fillId="10" borderId="10" xfId="0" applyFont="1" applyFill="1" applyBorder="1"/>
    <xf numFmtId="1" fontId="3" fillId="10" borderId="22" xfId="0" applyNumberFormat="1" applyFont="1" applyFill="1" applyBorder="1"/>
    <xf numFmtId="0" fontId="3" fillId="10" borderId="11" xfId="0" applyFont="1" applyFill="1" applyBorder="1"/>
    <xf numFmtId="1" fontId="3" fillId="10" borderId="23" xfId="0" applyNumberFormat="1" applyFont="1" applyFill="1" applyBorder="1"/>
    <xf numFmtId="0" fontId="3" fillId="10" borderId="15" xfId="0" applyFont="1" applyFill="1" applyBorder="1"/>
    <xf numFmtId="1" fontId="3" fillId="10" borderId="14" xfId="0" applyNumberFormat="1" applyFont="1" applyFill="1" applyBorder="1"/>
    <xf numFmtId="1" fontId="3" fillId="10" borderId="15" xfId="0" applyNumberFormat="1" applyFont="1" applyFill="1" applyBorder="1"/>
    <xf numFmtId="10" fontId="3" fillId="11" borderId="14" xfId="0" applyNumberFormat="1" applyFont="1" applyFill="1" applyBorder="1"/>
    <xf numFmtId="166" fontId="3" fillId="11" borderId="14" xfId="2" applyNumberFormat="1" applyFont="1" applyFill="1" applyBorder="1"/>
    <xf numFmtId="10" fontId="3" fillId="11" borderId="15" xfId="0" applyNumberFormat="1" applyFont="1" applyFill="1" applyBorder="1"/>
    <xf numFmtId="166" fontId="3" fillId="11" borderId="15" xfId="2" applyNumberFormat="1" applyFont="1" applyFill="1" applyBorder="1"/>
    <xf numFmtId="10" fontId="3" fillId="10" borderId="16" xfId="0" applyNumberFormat="1" applyFont="1" applyFill="1" applyBorder="1"/>
    <xf numFmtId="1" fontId="3" fillId="10" borderId="16" xfId="0" applyNumberFormat="1" applyFont="1" applyFill="1" applyBorder="1"/>
    <xf numFmtId="0" fontId="3" fillId="10" borderId="16" xfId="0" applyFont="1" applyFill="1" applyBorder="1"/>
    <xf numFmtId="166" fontId="3" fillId="10" borderId="16" xfId="2" applyNumberFormat="1" applyFont="1" applyFill="1" applyBorder="1"/>
    <xf numFmtId="14" fontId="3" fillId="12" borderId="16" xfId="3" applyNumberFormat="1" applyFont="1" applyFill="1" applyBorder="1"/>
    <xf numFmtId="9" fontId="3" fillId="11" borderId="0" xfId="3" applyFont="1" applyFill="1" applyBorder="1"/>
    <xf numFmtId="9" fontId="3" fillId="11" borderId="14" xfId="3" applyFont="1" applyFill="1" applyBorder="1"/>
    <xf numFmtId="9" fontId="3" fillId="11" borderId="18" xfId="3" applyFont="1" applyFill="1" applyBorder="1"/>
    <xf numFmtId="9" fontId="3" fillId="11" borderId="6" xfId="3" applyFont="1" applyFill="1" applyBorder="1"/>
    <xf numFmtId="9" fontId="3" fillId="11" borderId="19" xfId="3" applyFont="1" applyFill="1" applyBorder="1"/>
    <xf numFmtId="9" fontId="3" fillId="11" borderId="4" xfId="3" applyFont="1" applyFill="1" applyBorder="1"/>
    <xf numFmtId="9" fontId="3" fillId="11" borderId="16" xfId="3" applyFont="1" applyFill="1" applyBorder="1"/>
    <xf numFmtId="9" fontId="3" fillId="11" borderId="20" xfId="3" applyFont="1" applyFill="1" applyBorder="1"/>
    <xf numFmtId="0" fontId="3" fillId="11" borderId="18" xfId="0" applyFont="1" applyFill="1" applyBorder="1"/>
    <xf numFmtId="14" fontId="3" fillId="11" borderId="18" xfId="0" applyNumberFormat="1" applyFont="1" applyFill="1" applyBorder="1"/>
    <xf numFmtId="14" fontId="3" fillId="11" borderId="19" xfId="0" applyNumberFormat="1" applyFont="1" applyFill="1" applyBorder="1"/>
    <xf numFmtId="14" fontId="3" fillId="10" borderId="14" xfId="3" applyNumberFormat="1" applyFont="1" applyFill="1" applyBorder="1"/>
    <xf numFmtId="14" fontId="3" fillId="10" borderId="15" xfId="3" applyNumberFormat="1" applyFont="1" applyFill="1" applyBorder="1"/>
    <xf numFmtId="0" fontId="5" fillId="0" borderId="8" xfId="0" applyFont="1" applyBorder="1" applyAlignment="1">
      <alignment horizontal="left"/>
    </xf>
    <xf numFmtId="0" fontId="2" fillId="9" borderId="27" xfId="0" applyFont="1" applyFill="1" applyBorder="1" applyAlignment="1">
      <alignment horizontal="center"/>
    </xf>
    <xf numFmtId="0" fontId="2" fillId="9" borderId="28" xfId="0" applyFont="1" applyFill="1" applyBorder="1" applyAlignment="1">
      <alignment horizontal="center"/>
    </xf>
    <xf numFmtId="0" fontId="2" fillId="9" borderId="26" xfId="0" applyFont="1" applyFill="1" applyBorder="1" applyAlignment="1">
      <alignment horizontal="center"/>
    </xf>
    <xf numFmtId="0" fontId="2" fillId="9" borderId="24" xfId="0" applyFont="1" applyFill="1" applyBorder="1" applyAlignment="1">
      <alignment horizontal="center"/>
    </xf>
    <xf numFmtId="14" fontId="20" fillId="10" borderId="0" xfId="0" applyNumberFormat="1" applyFont="1" applyFill="1"/>
    <xf numFmtId="14" fontId="16" fillId="0" borderId="0" xfId="0" applyNumberFormat="1" applyFont="1" applyAlignment="1">
      <alignment horizontal="center"/>
    </xf>
    <xf numFmtId="0" fontId="2" fillId="9" borderId="32" xfId="0" applyFont="1" applyFill="1" applyBorder="1" applyAlignment="1">
      <alignment horizontal="center"/>
    </xf>
    <xf numFmtId="0" fontId="2" fillId="9" borderId="33" xfId="0" applyFont="1" applyFill="1" applyBorder="1" applyAlignment="1">
      <alignment horizontal="center"/>
    </xf>
    <xf numFmtId="166" fontId="3" fillId="4" borderId="10" xfId="2" applyNumberFormat="1" applyFont="1" applyFill="1" applyBorder="1"/>
    <xf numFmtId="166" fontId="3" fillId="4" borderId="11" xfId="2" applyNumberFormat="1" applyFont="1" applyFill="1" applyBorder="1"/>
    <xf numFmtId="166" fontId="18" fillId="4" borderId="12" xfId="2" applyNumberFormat="1" applyFont="1" applyFill="1" applyBorder="1"/>
    <xf numFmtId="0" fontId="2" fillId="9" borderId="34" xfId="0" applyFont="1" applyFill="1" applyBorder="1" applyAlignment="1">
      <alignment horizontal="center"/>
    </xf>
    <xf numFmtId="0" fontId="3" fillId="4" borderId="2" xfId="0" applyFont="1" applyFill="1" applyBorder="1"/>
    <xf numFmtId="0" fontId="3" fillId="4" borderId="5" xfId="0" applyFont="1" applyFill="1" applyBorder="1"/>
    <xf numFmtId="0" fontId="21" fillId="0" borderId="0" xfId="0" applyFont="1"/>
    <xf numFmtId="0" fontId="22" fillId="0" borderId="0" xfId="4"/>
    <xf numFmtId="0" fontId="19" fillId="0" borderId="0" xfId="0" applyFont="1"/>
  </cellXfs>
  <cellStyles count="5">
    <cellStyle name="Hipervínculo" xfId="4" builtinId="8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My assets today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4E0C-4604-9577-FA527F9184ED}"/>
              </c:ext>
            </c:extLst>
          </c:dPt>
          <c:dPt>
            <c:idx val="1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4E0C-4604-9577-FA527F9184ED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4E0C-4604-9577-FA527F9184ED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4E0C-4604-9577-FA527F9184ED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4E0C-4604-9577-FA527F9184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Charts!$A$3:$A$7</c:f>
              <c:strCache>
                <c:ptCount val="5"/>
                <c:pt idx="0">
                  <c:v>CASH</c:v>
                </c:pt>
                <c:pt idx="1">
                  <c:v>BONDS</c:v>
                </c:pt>
                <c:pt idx="2">
                  <c:v>EQUITY</c:v>
                </c:pt>
                <c:pt idx="3">
                  <c:v>PENSION FUNDS</c:v>
                </c:pt>
                <c:pt idx="4">
                  <c:v>REAL ESTATE</c:v>
                </c:pt>
              </c:strCache>
            </c:strRef>
          </c:cat>
          <c:val>
            <c:numRef>
              <c:f>Charts!$B$3:$B$7</c:f>
              <c:numCache>
                <c:formatCode>_([$€-2]\ * #,##0.0_);_([$€-2]\ * \(#,##0.0\);_([$€-2]\ * "-"??_);_(@_)</c:formatCode>
                <c:ptCount val="5"/>
                <c:pt idx="0">
                  <c:v>6880</c:v>
                </c:pt>
                <c:pt idx="1">
                  <c:v>30000</c:v>
                </c:pt>
                <c:pt idx="2">
                  <c:v>80000</c:v>
                </c:pt>
                <c:pt idx="3">
                  <c:v>30000</c:v>
                </c:pt>
                <c:pt idx="4">
                  <c:v>410000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E0C-4604-9577-FA527F9184ED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C-4E0C-4604-9577-FA527F9184E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E-4E0C-4604-9577-FA527F9184E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0-4E0C-4604-9577-FA527F9184E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2-4E0C-4604-9577-FA527F9184E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4-4E0C-4604-9577-FA527F9184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Charts!$A$3:$A$7</c:f>
              <c:strCache>
                <c:ptCount val="5"/>
                <c:pt idx="0">
                  <c:v>CASH</c:v>
                </c:pt>
                <c:pt idx="1">
                  <c:v>BONDS</c:v>
                </c:pt>
                <c:pt idx="2">
                  <c:v>EQUITY</c:v>
                </c:pt>
                <c:pt idx="3">
                  <c:v>PENSION FUNDS</c:v>
                </c:pt>
                <c:pt idx="4">
                  <c:v>REAL ESTATE</c:v>
                </c:pt>
              </c:strCache>
            </c:strRef>
          </c:cat>
          <c:val>
            <c:numRef>
              <c:f>Charts!$B$3:$B$7</c:f>
              <c:numCache>
                <c:formatCode>_([$€-2]\ * #,##0.0_);_([$€-2]\ * \(#,##0.0\);_([$€-2]\ * "-"??_);_(@_)</c:formatCode>
                <c:ptCount val="5"/>
                <c:pt idx="0">
                  <c:v>6880</c:v>
                </c:pt>
                <c:pt idx="1">
                  <c:v>30000</c:v>
                </c:pt>
                <c:pt idx="2">
                  <c:v>80000</c:v>
                </c:pt>
                <c:pt idx="3">
                  <c:v>30000</c:v>
                </c:pt>
                <c:pt idx="4">
                  <c:v>410000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E0C-4604-9577-FA527F9184ED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Income from my assets in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tx>
            <c:strRef>
              <c:f>Charts!$B$21</c:f>
              <c:strCache>
                <c:ptCount val="1"/>
                <c:pt idx="0">
                  <c:v>2018</c:v>
                </c:pt>
              </c:strCache>
            </c:strRef>
          </c:tx>
          <c:explosion val="69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45C2-4D4F-8F4D-F225EC41FE09}"/>
              </c:ext>
            </c:extLst>
          </c:dPt>
          <c:dPt>
            <c:idx val="1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45C2-4D4F-8F4D-F225EC41FE09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45C2-4D4F-8F4D-F225EC41FE09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45C2-4D4F-8F4D-F225EC41FE09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45C2-4D4F-8F4D-F225EC41FE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Charts!$A$22:$A$24</c:f>
              <c:strCache>
                <c:ptCount val="3"/>
                <c:pt idx="0">
                  <c:v>Deposits</c:v>
                </c:pt>
                <c:pt idx="1">
                  <c:v>Bonds</c:v>
                </c:pt>
                <c:pt idx="2">
                  <c:v>Real estate</c:v>
                </c:pt>
              </c:strCache>
            </c:strRef>
          </c:cat>
          <c:val>
            <c:numRef>
              <c:f>Charts!$B$22:$B$24</c:f>
              <c:numCache>
                <c:formatCode>_-* #,##0\ [$€-C0A]_-;\-* #,##0\ [$€-C0A]_-;_-* "-"??\ [$€-C0A]_-;_-@_-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C2-4D4F-8F4D-F225EC41FE09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209550</xdr:colOff>
      <xdr:row>18</xdr:row>
      <xdr:rowOff>14287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185736</xdr:rowOff>
    </xdr:from>
    <xdr:to>
      <xdr:col>6</xdr:col>
      <xdr:colOff>209550</xdr:colOff>
      <xdr:row>33</xdr:row>
      <xdr:rowOff>19049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omeninvestorsclub.com/resources" TargetMode="External"/><Relationship Id="rId7" Type="http://schemas.openxmlformats.org/officeDocument/2006/relationships/hyperlink" Target="https://youtu.be/lmOr-3NZbqI?si=dUJCzwvDtcRJErxY" TargetMode="External"/><Relationship Id="rId2" Type="http://schemas.openxmlformats.org/officeDocument/2006/relationships/hyperlink" Target="https://womeninvestorsclub.com/" TargetMode="External"/><Relationship Id="rId1" Type="http://schemas.openxmlformats.org/officeDocument/2006/relationships/hyperlink" Target="https://www.linkedin.com/in/lena-perepelova" TargetMode="External"/><Relationship Id="rId6" Type="http://schemas.openxmlformats.org/officeDocument/2006/relationships/hyperlink" Target="https://womeninvestorsclub.com/accountabilitywithlena" TargetMode="External"/><Relationship Id="rId5" Type="http://schemas.openxmlformats.org/officeDocument/2006/relationships/hyperlink" Target="https://womeninvestorsclub.com/free-download-1" TargetMode="External"/><Relationship Id="rId4" Type="http://schemas.openxmlformats.org/officeDocument/2006/relationships/hyperlink" Target="https://womeninvestorsclub.com/accountabilitywithlen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80F17-414E-4D62-B1D6-D6040DF37091}">
  <dimension ref="A1:G32"/>
  <sheetViews>
    <sheetView showGridLines="0" tabSelected="1" workbookViewId="0">
      <selection activeCell="A3" sqref="A3"/>
    </sheetView>
  </sheetViews>
  <sheetFormatPr baseColWidth="10" defaultRowHeight="14.5" x14ac:dyDescent="0.35"/>
  <sheetData>
    <row r="1" spans="1:5" x14ac:dyDescent="0.35">
      <c r="A1" s="277" t="s">
        <v>89</v>
      </c>
    </row>
    <row r="2" spans="1:5" x14ac:dyDescent="0.35">
      <c r="A2" t="s">
        <v>122</v>
      </c>
    </row>
    <row r="3" spans="1:5" x14ac:dyDescent="0.35">
      <c r="A3" t="s">
        <v>103</v>
      </c>
    </row>
    <row r="4" spans="1:5" x14ac:dyDescent="0.35">
      <c r="A4" t="s">
        <v>104</v>
      </c>
    </row>
    <row r="5" spans="1:5" x14ac:dyDescent="0.35">
      <c r="A5" t="s">
        <v>119</v>
      </c>
    </row>
    <row r="7" spans="1:5" x14ac:dyDescent="0.35">
      <c r="A7" s="277" t="s">
        <v>91</v>
      </c>
    </row>
    <row r="8" spans="1:5" x14ac:dyDescent="0.35">
      <c r="A8" t="s">
        <v>93</v>
      </c>
    </row>
    <row r="9" spans="1:5" x14ac:dyDescent="0.35">
      <c r="A9" t="s">
        <v>94</v>
      </c>
    </row>
    <row r="10" spans="1:5" x14ac:dyDescent="0.35">
      <c r="A10" t="s">
        <v>102</v>
      </c>
      <c r="E10" s="276" t="s">
        <v>101</v>
      </c>
    </row>
    <row r="11" spans="1:5" x14ac:dyDescent="0.35">
      <c r="A11" t="s">
        <v>120</v>
      </c>
      <c r="E11" s="276"/>
    </row>
    <row r="12" spans="1:5" x14ac:dyDescent="0.35">
      <c r="A12" t="s">
        <v>121</v>
      </c>
    </row>
    <row r="13" spans="1:5" x14ac:dyDescent="0.35">
      <c r="A13" t="s">
        <v>118</v>
      </c>
    </row>
    <row r="15" spans="1:5" x14ac:dyDescent="0.35">
      <c r="A15" s="277" t="s">
        <v>92</v>
      </c>
    </row>
    <row r="16" spans="1:5" x14ac:dyDescent="0.35">
      <c r="A16" t="s">
        <v>105</v>
      </c>
    </row>
    <row r="17" spans="1:7" x14ac:dyDescent="0.35">
      <c r="A17" t="s">
        <v>106</v>
      </c>
    </row>
    <row r="18" spans="1:7" x14ac:dyDescent="0.35">
      <c r="A18" t="s">
        <v>107</v>
      </c>
    </row>
    <row r="19" spans="1:7" x14ac:dyDescent="0.35">
      <c r="A19" t="s">
        <v>108</v>
      </c>
    </row>
    <row r="21" spans="1:7" x14ac:dyDescent="0.35">
      <c r="A21" s="277" t="s">
        <v>90</v>
      </c>
    </row>
    <row r="22" spans="1:7" x14ac:dyDescent="0.35">
      <c r="A22" t="s">
        <v>95</v>
      </c>
    </row>
    <row r="23" spans="1:7" x14ac:dyDescent="0.35">
      <c r="A23" t="s">
        <v>99</v>
      </c>
      <c r="G23" s="276" t="s">
        <v>100</v>
      </c>
    </row>
    <row r="24" spans="1:7" x14ac:dyDescent="0.35">
      <c r="A24" t="s">
        <v>109</v>
      </c>
      <c r="F24" s="276" t="s">
        <v>112</v>
      </c>
      <c r="G24" s="276"/>
    </row>
    <row r="25" spans="1:7" x14ac:dyDescent="0.35">
      <c r="A25" t="s">
        <v>110</v>
      </c>
      <c r="F25" s="276" t="s">
        <v>113</v>
      </c>
      <c r="G25" s="276"/>
    </row>
    <row r="26" spans="1:7" x14ac:dyDescent="0.35">
      <c r="A26" t="s">
        <v>111</v>
      </c>
      <c r="F26" s="276" t="s">
        <v>114</v>
      </c>
    </row>
    <row r="28" spans="1:7" x14ac:dyDescent="0.35">
      <c r="A28" s="276" t="s">
        <v>97</v>
      </c>
    </row>
    <row r="29" spans="1:7" x14ac:dyDescent="0.35">
      <c r="A29" s="276" t="s">
        <v>98</v>
      </c>
    </row>
    <row r="31" spans="1:7" ht="16" x14ac:dyDescent="0.5">
      <c r="A31" s="275" t="s">
        <v>96</v>
      </c>
    </row>
    <row r="32" spans="1:7" x14ac:dyDescent="0.35">
      <c r="A32" t="s">
        <v>115</v>
      </c>
    </row>
  </sheetData>
  <hyperlinks>
    <hyperlink ref="A28" r:id="rId1" xr:uid="{F1D6FCC0-D08F-49FE-8463-59D15E91B68E}"/>
    <hyperlink ref="A29" r:id="rId2" xr:uid="{B7A2B50E-384A-47CD-AFCD-A0187F949033}"/>
    <hyperlink ref="G23" r:id="rId3" location="1f8114dc-ee78-4296-a112-2fa686dce59b" display="https://womeninvestorsclub.com/resources - 1f8114dc-ee78-4296-a112-2fa686dce59b" xr:uid="{689F3D5B-2A2A-479E-84D4-2EDE3A7FA1AC}"/>
    <hyperlink ref="F24" r:id="rId4" xr:uid="{BA65E6CC-DC55-415F-BB96-BC825D727C47}"/>
    <hyperlink ref="F25" r:id="rId5" xr:uid="{73950C71-CF5B-4763-9EBD-992246512AA1}"/>
    <hyperlink ref="F26" r:id="rId6" xr:uid="{F4CBEDF7-0BD6-43A2-8D54-45DADE0698F2}"/>
    <hyperlink ref="E10" r:id="rId7" xr:uid="{6B2FFA33-C641-4B66-B51F-6F6EBA9BAE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7"/>
  <sheetViews>
    <sheetView showGridLines="0" zoomScaleNormal="100" workbookViewId="0">
      <selection activeCell="M6" sqref="M6"/>
    </sheetView>
  </sheetViews>
  <sheetFormatPr baseColWidth="10" defaultColWidth="9.1796875" defaultRowHeight="13.5" outlineLevelRow="1" x14ac:dyDescent="0.25"/>
  <cols>
    <col min="1" max="1" width="7.7265625" style="1" customWidth="1"/>
    <col min="2" max="2" width="17" style="1" customWidth="1"/>
    <col min="3" max="3" width="11.81640625" style="1" bestFit="1" customWidth="1"/>
    <col min="4" max="4" width="25.7265625" style="1" customWidth="1"/>
    <col min="5" max="5" width="12.453125" style="1" customWidth="1"/>
    <col min="6" max="6" width="10.453125" style="1" customWidth="1"/>
    <col min="7" max="7" width="11.81640625" style="1" customWidth="1"/>
    <col min="8" max="8" width="13" style="3" customWidth="1"/>
    <col min="9" max="10" width="13" style="1" customWidth="1"/>
    <col min="11" max="11" width="9.453125" style="1" bestFit="1" customWidth="1"/>
    <col min="12" max="12" width="11.26953125" style="1" customWidth="1"/>
    <col min="13" max="13" width="18.26953125" style="1" bestFit="1" customWidth="1"/>
    <col min="14" max="14" width="9.81640625" style="1" bestFit="1" customWidth="1"/>
    <col min="15" max="15" width="13.1796875" style="1" bestFit="1" customWidth="1"/>
    <col min="16" max="16" width="56.1796875" style="1" customWidth="1"/>
    <col min="17" max="20" width="7.1796875" style="1" customWidth="1"/>
    <col min="21" max="21" width="9.54296875" style="1" customWidth="1"/>
    <col min="22" max="22" width="13.1796875" style="1" customWidth="1"/>
    <col min="23" max="24" width="9.1796875" style="1"/>
    <col min="25" max="25" width="9.1796875" style="4"/>
    <col min="26" max="26" width="9.1796875" style="1"/>
    <col min="27" max="27" width="11.1796875" style="1" customWidth="1"/>
    <col min="28" max="16384" width="9.1796875" style="1"/>
  </cols>
  <sheetData>
    <row r="1" spans="1:28" ht="18" thickBot="1" x14ac:dyDescent="0.4">
      <c r="A1" s="41" t="s">
        <v>0</v>
      </c>
      <c r="F1" s="2"/>
      <c r="G1" s="1" t="s">
        <v>82</v>
      </c>
      <c r="H1" s="1"/>
      <c r="I1" s="265">
        <v>45292</v>
      </c>
    </row>
    <row r="2" spans="1:28" ht="26" thickBot="1" x14ac:dyDescent="0.35">
      <c r="A2" s="42" t="s">
        <v>1</v>
      </c>
      <c r="B2" s="94" t="s">
        <v>2</v>
      </c>
      <c r="C2" s="96" t="s">
        <v>3</v>
      </c>
      <c r="D2" s="43" t="s">
        <v>4</v>
      </c>
      <c r="E2" s="44" t="s">
        <v>77</v>
      </c>
      <c r="F2" s="44" t="s">
        <v>5</v>
      </c>
      <c r="G2" s="43" t="s">
        <v>6</v>
      </c>
      <c r="H2" s="45" t="s">
        <v>78</v>
      </c>
      <c r="I2" s="45" t="s">
        <v>79</v>
      </c>
      <c r="J2" s="100"/>
      <c r="K2" s="100" t="s">
        <v>7</v>
      </c>
      <c r="L2" s="44" t="s">
        <v>76</v>
      </c>
      <c r="M2" s="43" t="s">
        <v>8</v>
      </c>
      <c r="N2" s="43" t="s">
        <v>9</v>
      </c>
      <c r="O2" s="43" t="s">
        <v>10</v>
      </c>
      <c r="P2" s="97" t="s">
        <v>11</v>
      </c>
      <c r="Q2" s="5"/>
      <c r="R2" s="5"/>
      <c r="S2" s="5"/>
      <c r="T2" s="5"/>
      <c r="X2" s="7"/>
      <c r="Z2" s="8"/>
    </row>
    <row r="3" spans="1:28" outlineLevel="1" x14ac:dyDescent="0.25">
      <c r="A3" s="51">
        <f>(I3)/$I$9</f>
        <v>0.16666666666666666</v>
      </c>
      <c r="B3" s="231" t="s">
        <v>12</v>
      </c>
      <c r="C3" s="232" t="s">
        <v>13</v>
      </c>
      <c r="D3" s="215" t="s">
        <v>14</v>
      </c>
      <c r="E3" s="215">
        <v>0</v>
      </c>
      <c r="F3" s="53">
        <f t="shared" ref="F3:F8" si="0">I3*E3</f>
        <v>0</v>
      </c>
      <c r="G3" s="219"/>
      <c r="H3" s="217">
        <v>1000</v>
      </c>
      <c r="I3" s="217">
        <v>1100</v>
      </c>
      <c r="J3" s="154"/>
      <c r="K3" s="129">
        <f>I3/H3-1</f>
        <v>0.10000000000000009</v>
      </c>
      <c r="L3" s="226"/>
      <c r="M3" s="219" t="s">
        <v>84</v>
      </c>
      <c r="N3" s="219" t="s">
        <v>85</v>
      </c>
      <c r="O3" s="219"/>
      <c r="P3" s="255"/>
      <c r="Q3" s="9"/>
      <c r="R3" s="9"/>
      <c r="S3" s="9"/>
      <c r="T3" s="9"/>
      <c r="X3" s="7"/>
      <c r="Y3" s="10"/>
      <c r="Z3" s="7"/>
    </row>
    <row r="4" spans="1:28" outlineLevel="1" x14ac:dyDescent="0.25">
      <c r="A4" s="51">
        <f t="shared" ref="A4:A8" si="1">(I4)/$I$9</f>
        <v>0.16666666666666666</v>
      </c>
      <c r="B4" s="231" t="s">
        <v>12</v>
      </c>
      <c r="C4" s="232" t="s">
        <v>13</v>
      </c>
      <c r="D4" s="215" t="s">
        <v>15</v>
      </c>
      <c r="E4" s="215">
        <v>3.0000000000000001E-3</v>
      </c>
      <c r="F4" s="53">
        <f t="shared" si="0"/>
        <v>3.3000000000000003</v>
      </c>
      <c r="G4" s="220"/>
      <c r="H4" s="217">
        <v>1000</v>
      </c>
      <c r="I4" s="217">
        <v>1100</v>
      </c>
      <c r="J4" s="154"/>
      <c r="K4" s="129">
        <f t="shared" ref="K4:K9" si="2">I4/H4-1</f>
        <v>0.10000000000000009</v>
      </c>
      <c r="L4" s="227"/>
      <c r="M4" s="220" t="s">
        <v>116</v>
      </c>
      <c r="N4" s="220" t="s">
        <v>84</v>
      </c>
      <c r="O4" s="220"/>
      <c r="P4" s="256"/>
      <c r="Q4" s="9"/>
      <c r="R4" s="9"/>
      <c r="S4" s="9"/>
      <c r="T4" s="9"/>
      <c r="Y4" s="10"/>
      <c r="Z4" s="7"/>
    </row>
    <row r="5" spans="1:28" outlineLevel="1" x14ac:dyDescent="0.25">
      <c r="A5" s="51">
        <f t="shared" si="1"/>
        <v>0.16666666666666666</v>
      </c>
      <c r="B5" s="231" t="s">
        <v>12</v>
      </c>
      <c r="C5" s="232" t="s">
        <v>13</v>
      </c>
      <c r="D5" s="219" t="s">
        <v>16</v>
      </c>
      <c r="E5" s="215">
        <v>3.0000000000000001E-3</v>
      </c>
      <c r="F5" s="53">
        <f t="shared" si="0"/>
        <v>3.3000000000000003</v>
      </c>
      <c r="G5" s="220"/>
      <c r="H5" s="217">
        <v>1000</v>
      </c>
      <c r="I5" s="217">
        <v>1100</v>
      </c>
      <c r="J5" s="154"/>
      <c r="K5" s="129">
        <f t="shared" si="2"/>
        <v>0.10000000000000009</v>
      </c>
      <c r="L5" s="227"/>
      <c r="M5" s="220" t="s">
        <v>117</v>
      </c>
      <c r="N5" s="220" t="s">
        <v>85</v>
      </c>
      <c r="O5" s="220"/>
      <c r="P5" s="256"/>
      <c r="Q5" s="9"/>
      <c r="R5" s="9"/>
      <c r="S5" s="9"/>
      <c r="T5" s="9"/>
      <c r="Y5" s="10"/>
      <c r="Z5" s="7"/>
    </row>
    <row r="6" spans="1:28" outlineLevel="1" x14ac:dyDescent="0.25">
      <c r="A6" s="51">
        <f t="shared" si="1"/>
        <v>0.16666666666666666</v>
      </c>
      <c r="B6" s="231" t="s">
        <v>12</v>
      </c>
      <c r="C6" s="232" t="s">
        <v>13</v>
      </c>
      <c r="D6" s="219" t="s">
        <v>17</v>
      </c>
      <c r="E6" s="215">
        <v>3.0000000000000001E-3</v>
      </c>
      <c r="F6" s="53">
        <f t="shared" si="0"/>
        <v>3.3000000000000003</v>
      </c>
      <c r="G6" s="220"/>
      <c r="H6" s="217">
        <v>1000</v>
      </c>
      <c r="I6" s="217">
        <v>1100</v>
      </c>
      <c r="J6" s="154"/>
      <c r="K6" s="129">
        <f t="shared" si="2"/>
        <v>0.10000000000000009</v>
      </c>
      <c r="L6" s="227"/>
      <c r="M6" s="220" t="s">
        <v>86</v>
      </c>
      <c r="N6" s="220"/>
      <c r="O6" s="220"/>
      <c r="P6" s="256"/>
      <c r="Q6" s="9"/>
      <c r="R6" s="9"/>
      <c r="S6" s="9"/>
      <c r="T6" s="9"/>
      <c r="X6" s="7"/>
      <c r="Y6" s="10"/>
      <c r="Z6" s="7"/>
    </row>
    <row r="7" spans="1:28" outlineLevel="1" x14ac:dyDescent="0.25">
      <c r="A7" s="51">
        <f t="shared" si="1"/>
        <v>0.16666666666666666</v>
      </c>
      <c r="B7" s="231" t="s">
        <v>18</v>
      </c>
      <c r="C7" s="232" t="s">
        <v>19</v>
      </c>
      <c r="D7" s="215" t="s">
        <v>20</v>
      </c>
      <c r="E7" s="215">
        <v>0</v>
      </c>
      <c r="F7" s="53">
        <f t="shared" si="0"/>
        <v>0</v>
      </c>
      <c r="G7" s="220"/>
      <c r="H7" s="217">
        <f>800*1.1</f>
        <v>880.00000000000011</v>
      </c>
      <c r="I7" s="217">
        <v>1100</v>
      </c>
      <c r="J7" s="154"/>
      <c r="K7" s="129">
        <f t="shared" si="2"/>
        <v>0.24999999999999978</v>
      </c>
      <c r="L7" s="227"/>
      <c r="M7" s="220" t="s">
        <v>86</v>
      </c>
      <c r="N7" s="220"/>
      <c r="O7" s="220"/>
      <c r="P7" s="256"/>
      <c r="Q7" s="9"/>
      <c r="R7" s="9"/>
      <c r="S7" s="9"/>
      <c r="T7" s="9"/>
      <c r="X7" s="7"/>
      <c r="Y7" s="10"/>
      <c r="Z7" s="7"/>
    </row>
    <row r="8" spans="1:28" ht="14" outlineLevel="1" thickBot="1" x14ac:dyDescent="0.3">
      <c r="A8" s="55">
        <f t="shared" si="1"/>
        <v>0.16666666666666666</v>
      </c>
      <c r="B8" s="233" t="s">
        <v>18</v>
      </c>
      <c r="C8" s="234" t="s">
        <v>19</v>
      </c>
      <c r="D8" s="235" t="s">
        <v>14</v>
      </c>
      <c r="E8" s="216">
        <v>0</v>
      </c>
      <c r="F8" s="57">
        <f t="shared" si="0"/>
        <v>0</v>
      </c>
      <c r="G8" s="221"/>
      <c r="H8" s="218">
        <v>1000</v>
      </c>
      <c r="I8" s="218">
        <v>1100</v>
      </c>
      <c r="J8" s="155"/>
      <c r="K8" s="130">
        <f t="shared" si="2"/>
        <v>0.10000000000000009</v>
      </c>
      <c r="L8" s="228"/>
      <c r="M8" s="221" t="s">
        <v>85</v>
      </c>
      <c r="N8" s="221" t="s">
        <v>84</v>
      </c>
      <c r="O8" s="221"/>
      <c r="P8" s="257"/>
      <c r="Q8" s="9"/>
      <c r="R8" s="9"/>
      <c r="S8" s="9"/>
      <c r="T8" s="9"/>
      <c r="X8" s="7"/>
      <c r="Y8" s="10"/>
      <c r="Z8" s="7"/>
    </row>
    <row r="9" spans="1:28" ht="15" thickTop="1" thickBot="1" x14ac:dyDescent="0.35">
      <c r="A9" s="46">
        <f>SUM(A3:A8)</f>
        <v>0.99999999999999989</v>
      </c>
      <c r="B9" s="95" t="s">
        <v>21</v>
      </c>
      <c r="C9" s="98"/>
      <c r="D9" s="48"/>
      <c r="E9" s="49"/>
      <c r="F9" s="50">
        <f>SUM(F3:F8)</f>
        <v>9.9</v>
      </c>
      <c r="G9" s="47"/>
      <c r="H9" s="50">
        <f>SUM(H3:H8)</f>
        <v>5880</v>
      </c>
      <c r="I9" s="50">
        <f>SUM(I3:I8)</f>
        <v>6600</v>
      </c>
      <c r="J9" s="156"/>
      <c r="K9" s="133">
        <f t="shared" si="2"/>
        <v>0.12244897959183665</v>
      </c>
      <c r="L9" s="47"/>
      <c r="M9" s="47" t="s">
        <v>87</v>
      </c>
      <c r="N9" s="47"/>
      <c r="O9" s="47"/>
      <c r="P9" s="99"/>
      <c r="Q9" s="11"/>
      <c r="R9" s="11"/>
      <c r="S9" s="11"/>
      <c r="T9" s="11"/>
      <c r="Y9" s="10"/>
      <c r="AA9" s="7"/>
      <c r="AB9" s="7"/>
    </row>
    <row r="10" spans="1:28" ht="14" x14ac:dyDescent="0.3">
      <c r="A10" s="12"/>
      <c r="B10" s="6"/>
      <c r="E10" s="13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V10" s="2"/>
      <c r="AA10" s="7"/>
      <c r="AB10" s="7"/>
    </row>
    <row r="11" spans="1:28" ht="18" thickBot="1" x14ac:dyDescent="0.4">
      <c r="A11" s="41" t="s">
        <v>22</v>
      </c>
      <c r="E11" s="15"/>
      <c r="F11" s="16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X11" s="2"/>
      <c r="AA11" s="18"/>
      <c r="AB11" s="18"/>
    </row>
    <row r="12" spans="1:28" ht="26" thickBot="1" x14ac:dyDescent="0.35">
      <c r="A12" s="59" t="s">
        <v>1</v>
      </c>
      <c r="B12" s="60"/>
      <c r="C12" s="60" t="s">
        <v>3</v>
      </c>
      <c r="D12" s="60" t="s">
        <v>23</v>
      </c>
      <c r="E12" s="61" t="s">
        <v>77</v>
      </c>
      <c r="F12" s="61" t="s">
        <v>5</v>
      </c>
      <c r="G12" s="60" t="s">
        <v>6</v>
      </c>
      <c r="H12" s="62" t="str">
        <f>+H2</f>
        <v>1Q2024</v>
      </c>
      <c r="I12" s="62" t="str">
        <f>+I2</f>
        <v>2Q2024</v>
      </c>
      <c r="J12" s="83"/>
      <c r="K12" s="83" t="s">
        <v>7</v>
      </c>
      <c r="L12" s="88" t="s">
        <v>24</v>
      </c>
      <c r="M12" s="83" t="s">
        <v>8</v>
      </c>
      <c r="N12" s="62" t="s">
        <v>9</v>
      </c>
      <c r="O12" s="83" t="s">
        <v>10</v>
      </c>
      <c r="P12" s="109" t="s">
        <v>11</v>
      </c>
      <c r="Q12" s="5"/>
      <c r="R12" s="5"/>
      <c r="S12" s="5"/>
      <c r="T12" s="5"/>
      <c r="AA12" s="18"/>
      <c r="AB12" s="18"/>
    </row>
    <row r="13" spans="1:28" outlineLevel="1" x14ac:dyDescent="0.25">
      <c r="A13" s="51">
        <f>+I13/$I$16</f>
        <v>0.33333333333333331</v>
      </c>
      <c r="B13" s="219" t="s">
        <v>25</v>
      </c>
      <c r="C13" s="232" t="s">
        <v>13</v>
      </c>
      <c r="D13" s="215" t="s">
        <v>26</v>
      </c>
      <c r="E13" s="215">
        <v>0.05</v>
      </c>
      <c r="F13" s="53">
        <f>I13*E13</f>
        <v>500</v>
      </c>
      <c r="G13" s="219"/>
      <c r="H13" s="217">
        <v>10000</v>
      </c>
      <c r="I13" s="217">
        <v>10000</v>
      </c>
      <c r="J13" s="154"/>
      <c r="K13" s="129">
        <f>I13/H13-1</f>
        <v>0</v>
      </c>
      <c r="L13" s="229">
        <v>41760</v>
      </c>
      <c r="M13" s="222"/>
      <c r="N13" s="223"/>
      <c r="O13" s="222"/>
      <c r="P13" s="249"/>
      <c r="Q13" s="19"/>
      <c r="R13" s="19"/>
      <c r="S13" s="19"/>
      <c r="T13" s="19"/>
      <c r="AA13" s="18"/>
      <c r="AB13" s="18"/>
    </row>
    <row r="14" spans="1:28" outlineLevel="1" x14ac:dyDescent="0.25">
      <c r="A14" s="51">
        <f t="shared" ref="A14:A16" si="3">+I14/$I$16</f>
        <v>0.33333333333333331</v>
      </c>
      <c r="B14" s="219" t="s">
        <v>27</v>
      </c>
      <c r="C14" s="232" t="s">
        <v>13</v>
      </c>
      <c r="D14" s="215" t="s">
        <v>28</v>
      </c>
      <c r="E14" s="215">
        <v>0.04</v>
      </c>
      <c r="F14" s="53">
        <f>I14*E14</f>
        <v>400</v>
      </c>
      <c r="G14" s="220"/>
      <c r="H14" s="217">
        <v>10000</v>
      </c>
      <c r="I14" s="217">
        <v>10000</v>
      </c>
      <c r="J14" s="154"/>
      <c r="K14" s="129">
        <f t="shared" ref="K14:K16" si="4">I14/H14-1</f>
        <v>0</v>
      </c>
      <c r="L14" s="229">
        <v>41761</v>
      </c>
      <c r="M14" s="222"/>
      <c r="N14" s="223"/>
      <c r="O14" s="222"/>
      <c r="P14" s="249"/>
      <c r="Q14" s="19"/>
      <c r="R14" s="19"/>
      <c r="S14" s="19"/>
      <c r="T14" s="19"/>
      <c r="AA14" s="18"/>
      <c r="AB14" s="18"/>
    </row>
    <row r="15" spans="1:28" s="21" customFormat="1" ht="14" outlineLevel="1" thickBot="1" x14ac:dyDescent="0.3">
      <c r="A15" s="55">
        <f t="shared" si="3"/>
        <v>0.33333333333333331</v>
      </c>
      <c r="B15" s="235" t="s">
        <v>29</v>
      </c>
      <c r="C15" s="234" t="s">
        <v>30</v>
      </c>
      <c r="D15" s="235" t="s">
        <v>28</v>
      </c>
      <c r="E15" s="216">
        <v>0.02</v>
      </c>
      <c r="F15" s="57">
        <f>I15*E15</f>
        <v>200</v>
      </c>
      <c r="G15" s="221"/>
      <c r="H15" s="218">
        <v>10000</v>
      </c>
      <c r="I15" s="218">
        <v>10000</v>
      </c>
      <c r="J15" s="155"/>
      <c r="K15" s="130">
        <f t="shared" si="4"/>
        <v>0</v>
      </c>
      <c r="L15" s="230"/>
      <c r="M15" s="224"/>
      <c r="N15" s="225"/>
      <c r="O15" s="224"/>
      <c r="P15" s="251"/>
      <c r="Q15" s="9"/>
      <c r="R15" s="9"/>
      <c r="S15" s="9"/>
      <c r="T15" s="9"/>
      <c r="Y15" s="22"/>
      <c r="AA15" s="7"/>
      <c r="AB15" s="7"/>
    </row>
    <row r="16" spans="1:28" s="21" customFormat="1" ht="15" thickTop="1" thickBot="1" x14ac:dyDescent="0.35">
      <c r="A16" s="63">
        <f t="shared" si="3"/>
        <v>1</v>
      </c>
      <c r="B16" s="64" t="s">
        <v>21</v>
      </c>
      <c r="C16" s="65"/>
      <c r="D16" s="65"/>
      <c r="E16" s="66"/>
      <c r="F16" s="67">
        <f>SUM(F13:F15)</f>
        <v>1100</v>
      </c>
      <c r="G16" s="64"/>
      <c r="H16" s="67">
        <f>SUM(H13:H15)</f>
        <v>30000</v>
      </c>
      <c r="I16" s="67">
        <f>SUM(I13:I15)</f>
        <v>30000</v>
      </c>
      <c r="J16" s="157"/>
      <c r="K16" s="134">
        <f t="shared" si="4"/>
        <v>0</v>
      </c>
      <c r="L16" s="91"/>
      <c r="M16" s="85"/>
      <c r="N16" s="91"/>
      <c r="O16" s="85"/>
      <c r="P16" s="87"/>
      <c r="Q16" s="12"/>
      <c r="R16" s="12"/>
      <c r="S16" s="12"/>
      <c r="T16" s="12"/>
      <c r="U16" s="1"/>
      <c r="V16" s="1"/>
      <c r="Y16" s="4"/>
      <c r="AA16" s="23"/>
      <c r="AB16" s="23"/>
    </row>
    <row r="17" spans="1:28" ht="14" x14ac:dyDescent="0.3">
      <c r="E17" s="13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1:28" ht="18" thickBot="1" x14ac:dyDescent="0.4">
      <c r="A18" s="41" t="s">
        <v>31</v>
      </c>
      <c r="H18" s="1"/>
      <c r="AA18" s="23"/>
    </row>
    <row r="19" spans="1:28" ht="26" thickBot="1" x14ac:dyDescent="0.35">
      <c r="A19" s="74" t="s">
        <v>1</v>
      </c>
      <c r="B19" s="75" t="s">
        <v>32</v>
      </c>
      <c r="C19" s="75" t="s">
        <v>3</v>
      </c>
      <c r="D19" s="75" t="s">
        <v>33</v>
      </c>
      <c r="E19" s="76" t="s">
        <v>34</v>
      </c>
      <c r="F19" s="76" t="s">
        <v>35</v>
      </c>
      <c r="G19" s="76"/>
      <c r="H19" s="77" t="str">
        <f>+H2</f>
        <v>1Q2024</v>
      </c>
      <c r="I19" s="77" t="str">
        <f>+I2</f>
        <v>2Q2024</v>
      </c>
      <c r="J19" s="108"/>
      <c r="K19" s="108" t="s">
        <v>7</v>
      </c>
      <c r="L19" s="76" t="s">
        <v>24</v>
      </c>
      <c r="M19" s="76" t="s">
        <v>8</v>
      </c>
      <c r="N19" s="76" t="s">
        <v>9</v>
      </c>
      <c r="O19" s="111" t="s">
        <v>10</v>
      </c>
      <c r="P19" s="112" t="s">
        <v>11</v>
      </c>
      <c r="Q19" s="5"/>
      <c r="R19" s="5"/>
      <c r="S19" s="5"/>
      <c r="T19" s="5"/>
      <c r="U19" s="6"/>
      <c r="V19" s="6"/>
      <c r="AB19" s="7"/>
    </row>
    <row r="20" spans="1:28" s="21" customFormat="1" outlineLevel="1" x14ac:dyDescent="0.25">
      <c r="A20" s="51">
        <f>I20/$I$23</f>
        <v>0.8751818159406356</v>
      </c>
      <c r="B20" s="219" t="s">
        <v>12</v>
      </c>
      <c r="C20" s="236" t="s">
        <v>19</v>
      </c>
      <c r="D20" s="215"/>
      <c r="E20" s="238"/>
      <c r="F20" s="239"/>
      <c r="G20" s="52"/>
      <c r="H20" s="217">
        <v>70000</v>
      </c>
      <c r="I20" s="217">
        <v>71000</v>
      </c>
      <c r="J20" s="154"/>
      <c r="K20" s="129">
        <f t="shared" ref="K20:K23" si="5">I20/H20-1</f>
        <v>1.4285714285714235E-2</v>
      </c>
      <c r="L20" s="229">
        <v>41760</v>
      </c>
      <c r="M20" s="222"/>
      <c r="N20" s="248"/>
      <c r="O20" s="247"/>
      <c r="P20" s="249"/>
      <c r="Q20" s="19"/>
      <c r="R20" s="19"/>
      <c r="S20" s="19"/>
      <c r="T20" s="19"/>
      <c r="U20" s="1"/>
      <c r="V20" s="1"/>
      <c r="Y20" s="22"/>
      <c r="AA20" s="7"/>
      <c r="AB20" s="7"/>
    </row>
    <row r="21" spans="1:28" s="21" customFormat="1" outlineLevel="1" x14ac:dyDescent="0.25">
      <c r="A21" s="51">
        <f>I21/$I$23</f>
        <v>0.12481818405936444</v>
      </c>
      <c r="B21" s="219" t="s">
        <v>18</v>
      </c>
      <c r="C21" s="236" t="s">
        <v>19</v>
      </c>
      <c r="D21" s="215"/>
      <c r="E21" s="238"/>
      <c r="F21" s="239"/>
      <c r="G21" s="54"/>
      <c r="H21" s="217">
        <v>10000</v>
      </c>
      <c r="I21" s="217">
        <v>10126</v>
      </c>
      <c r="J21" s="154"/>
      <c r="K21" s="129">
        <f t="shared" si="5"/>
        <v>1.2599999999999945E-2</v>
      </c>
      <c r="L21" s="229">
        <v>43586</v>
      </c>
      <c r="M21" s="222"/>
      <c r="N21" s="248"/>
      <c r="O21" s="247"/>
      <c r="P21" s="249"/>
      <c r="Q21" s="9"/>
      <c r="R21" s="9"/>
      <c r="S21" s="9"/>
      <c r="T21" s="9"/>
      <c r="U21" s="1"/>
      <c r="V21" s="1"/>
      <c r="Y21" s="22"/>
      <c r="AA21" s="7"/>
      <c r="AB21" s="7"/>
    </row>
    <row r="22" spans="1:28" s="21" customFormat="1" ht="14" outlineLevel="1" thickBot="1" x14ac:dyDescent="0.3">
      <c r="A22" s="55"/>
      <c r="B22" s="235"/>
      <c r="C22" s="237"/>
      <c r="D22" s="235"/>
      <c r="E22" s="240"/>
      <c r="F22" s="241"/>
      <c r="G22" s="58"/>
      <c r="H22" s="218"/>
      <c r="I22" s="218"/>
      <c r="J22" s="155"/>
      <c r="K22" s="130"/>
      <c r="L22" s="230"/>
      <c r="M22" s="224"/>
      <c r="N22" s="230"/>
      <c r="O22" s="250"/>
      <c r="P22" s="251"/>
      <c r="Q22" s="9"/>
      <c r="R22" s="9"/>
      <c r="S22" s="9"/>
      <c r="T22" s="9"/>
      <c r="U22" s="1"/>
      <c r="V22" s="1"/>
      <c r="Y22" s="22"/>
      <c r="AA22" s="7"/>
      <c r="AB22" s="7"/>
    </row>
    <row r="23" spans="1:28" ht="15" thickTop="1" thickBot="1" x14ac:dyDescent="0.35">
      <c r="A23" s="101">
        <f>SUM(A20:A22)</f>
        <v>1</v>
      </c>
      <c r="B23" s="102" t="s">
        <v>21</v>
      </c>
      <c r="C23" s="103"/>
      <c r="D23" s="103"/>
      <c r="E23" s="104"/>
      <c r="F23" s="105"/>
      <c r="G23" s="102"/>
      <c r="H23" s="105">
        <f>SUM(H20:H22)</f>
        <v>80000</v>
      </c>
      <c r="I23" s="105">
        <f>SUM(I20:I22)</f>
        <v>81126</v>
      </c>
      <c r="J23" s="158"/>
      <c r="K23" s="131">
        <f t="shared" si="5"/>
        <v>1.407500000000006E-2</v>
      </c>
      <c r="L23" s="107"/>
      <c r="M23" s="106"/>
      <c r="N23" s="107"/>
      <c r="O23" s="106"/>
      <c r="P23" s="113"/>
      <c r="Q23" s="12"/>
      <c r="R23" s="12"/>
      <c r="S23" s="12"/>
      <c r="T23" s="12"/>
      <c r="W23" s="21"/>
      <c r="AA23" s="7"/>
    </row>
    <row r="24" spans="1:28" ht="14" x14ac:dyDescent="0.3">
      <c r="A24" s="12"/>
      <c r="B24" s="6"/>
      <c r="E24" s="26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AA24" s="23"/>
      <c r="AB24" s="23"/>
    </row>
    <row r="25" spans="1:28" ht="18" thickBot="1" x14ac:dyDescent="0.4">
      <c r="A25" s="41" t="s">
        <v>36</v>
      </c>
      <c r="B25" s="41"/>
      <c r="E25" s="26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AA25" s="23"/>
      <c r="AB25" s="23"/>
    </row>
    <row r="26" spans="1:28" ht="26" thickBot="1" x14ac:dyDescent="0.35">
      <c r="A26" s="70" t="s">
        <v>1</v>
      </c>
      <c r="B26" s="71" t="s">
        <v>37</v>
      </c>
      <c r="C26" s="71"/>
      <c r="D26" s="71" t="s">
        <v>33</v>
      </c>
      <c r="E26" s="72" t="s">
        <v>38</v>
      </c>
      <c r="F26" s="72"/>
      <c r="G26" s="117" t="s">
        <v>39</v>
      </c>
      <c r="H26" s="73" t="str">
        <f>+H2</f>
        <v>1Q2024</v>
      </c>
      <c r="I26" s="73" t="str">
        <f>+I19</f>
        <v>2Q2024</v>
      </c>
      <c r="J26" s="114"/>
      <c r="K26" s="114" t="s">
        <v>7</v>
      </c>
      <c r="L26" s="72" t="s">
        <v>24</v>
      </c>
      <c r="M26" s="72"/>
      <c r="N26" s="72"/>
      <c r="O26" s="115"/>
      <c r="P26" s="116" t="s">
        <v>11</v>
      </c>
      <c r="Q26" s="5"/>
      <c r="R26" s="5"/>
      <c r="S26" s="5"/>
      <c r="T26" s="5"/>
      <c r="AB26" s="7"/>
    </row>
    <row r="27" spans="1:28" ht="14.5" outlineLevel="1" thickBot="1" x14ac:dyDescent="0.35">
      <c r="A27" s="135"/>
      <c r="B27" s="242" t="s">
        <v>40</v>
      </c>
      <c r="C27" s="243"/>
      <c r="D27" s="243"/>
      <c r="E27" s="244">
        <v>100</v>
      </c>
      <c r="F27" s="245"/>
      <c r="G27" s="245">
        <v>1000</v>
      </c>
      <c r="H27" s="245">
        <v>1000</v>
      </c>
      <c r="I27" s="245">
        <v>1070</v>
      </c>
      <c r="J27" s="159"/>
      <c r="K27" s="136">
        <f>I27/H27-1</f>
        <v>7.0000000000000062E-2</v>
      </c>
      <c r="L27" s="246">
        <v>43040</v>
      </c>
      <c r="M27" s="252"/>
      <c r="N27" s="253"/>
      <c r="O27" s="252"/>
      <c r="P27" s="254"/>
      <c r="Q27" s="19"/>
      <c r="R27" s="19"/>
      <c r="S27" s="19"/>
      <c r="T27" s="19"/>
      <c r="Y27" s="28"/>
      <c r="AA27" s="7"/>
      <c r="AB27" s="23"/>
    </row>
    <row r="28" spans="1:28" ht="14" x14ac:dyDescent="0.3">
      <c r="A28" s="12"/>
      <c r="B28" s="6"/>
      <c r="E28" s="26"/>
      <c r="F28" s="14"/>
      <c r="G28" s="14"/>
      <c r="H28" s="14"/>
      <c r="I28" s="14"/>
      <c r="J28" s="14"/>
      <c r="K28" s="14"/>
      <c r="L28" s="25"/>
      <c r="M28" s="14"/>
      <c r="N28" s="14"/>
      <c r="O28" s="14"/>
      <c r="P28" s="14"/>
      <c r="Q28" s="14"/>
      <c r="R28" s="14"/>
      <c r="S28" s="14"/>
      <c r="T28" s="14"/>
      <c r="AA28" s="23"/>
      <c r="AB28" s="23"/>
    </row>
    <row r="29" spans="1:28" ht="17.5" x14ac:dyDescent="0.35">
      <c r="A29" s="41" t="s">
        <v>41</v>
      </c>
      <c r="E29" s="26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</row>
    <row r="30" spans="1:28" ht="14.5" thickBot="1" x14ac:dyDescent="0.35">
      <c r="A30" s="29" t="s">
        <v>84</v>
      </c>
      <c r="H30" s="1"/>
      <c r="L30" s="6"/>
      <c r="M30" s="6"/>
      <c r="N30" s="6"/>
      <c r="O30" s="6"/>
      <c r="P30" s="6"/>
      <c r="Q30" s="6"/>
      <c r="R30" s="6"/>
      <c r="S30" s="6"/>
      <c r="T30" s="6"/>
    </row>
    <row r="31" spans="1:28" ht="14" outlineLevel="1" thickBot="1" x14ac:dyDescent="0.3">
      <c r="A31" s="78" t="s">
        <v>1</v>
      </c>
      <c r="B31" s="79" t="s">
        <v>44</v>
      </c>
      <c r="C31" s="79" t="s">
        <v>3</v>
      </c>
      <c r="D31" s="79" t="s">
        <v>4</v>
      </c>
      <c r="E31" s="80" t="s">
        <v>42</v>
      </c>
      <c r="F31" s="80" t="s">
        <v>45</v>
      </c>
      <c r="G31" s="80" t="s">
        <v>43</v>
      </c>
      <c r="H31" s="81" t="str">
        <f>+H2</f>
        <v>1Q2024</v>
      </c>
      <c r="I31" s="81" t="str">
        <f>+I2</f>
        <v>2Q2024</v>
      </c>
      <c r="J31" s="118"/>
      <c r="K31" s="118" t="s">
        <v>7</v>
      </c>
      <c r="L31" s="80"/>
      <c r="M31" s="80"/>
      <c r="N31" s="80"/>
      <c r="O31" s="119"/>
      <c r="P31" s="120" t="s">
        <v>11</v>
      </c>
      <c r="Q31" s="19"/>
      <c r="R31" s="19"/>
      <c r="S31" s="19"/>
      <c r="T31" s="19"/>
    </row>
    <row r="32" spans="1:28" s="21" customFormat="1" outlineLevel="1" x14ac:dyDescent="0.25">
      <c r="A32" s="51">
        <f>+I32/$I$35</f>
        <v>0.33333333333333331</v>
      </c>
      <c r="B32" s="219" t="s">
        <v>46</v>
      </c>
      <c r="C32" s="236" t="s">
        <v>13</v>
      </c>
      <c r="D32" s="215" t="s">
        <v>26</v>
      </c>
      <c r="E32" s="215">
        <v>0.5</v>
      </c>
      <c r="F32" s="215">
        <v>0.5</v>
      </c>
      <c r="G32" s="215"/>
      <c r="H32" s="217">
        <v>5000</v>
      </c>
      <c r="I32" s="217">
        <v>5100</v>
      </c>
      <c r="J32" s="154"/>
      <c r="K32" s="129">
        <f>I32/H32-1</f>
        <v>2.0000000000000018E-2</v>
      </c>
      <c r="L32" s="89"/>
      <c r="M32" s="247"/>
      <c r="N32" s="248"/>
      <c r="O32" s="247"/>
      <c r="P32" s="249"/>
      <c r="Q32" s="19"/>
      <c r="R32" s="19"/>
      <c r="S32" s="19"/>
      <c r="T32" s="19"/>
      <c r="U32" s="1"/>
      <c r="V32" s="1"/>
      <c r="Y32" s="22"/>
      <c r="AA32" s="7"/>
      <c r="AB32" s="7"/>
    </row>
    <row r="33" spans="1:28" s="21" customFormat="1" outlineLevel="1" x14ac:dyDescent="0.25">
      <c r="A33" s="51">
        <f>+I33/$I$35</f>
        <v>0.33333333333333331</v>
      </c>
      <c r="B33" s="219" t="s">
        <v>47</v>
      </c>
      <c r="C33" s="236" t="s">
        <v>19</v>
      </c>
      <c r="D33" s="215" t="s">
        <v>48</v>
      </c>
      <c r="E33" s="215">
        <v>0.25</v>
      </c>
      <c r="F33" s="215">
        <v>0.75</v>
      </c>
      <c r="G33" s="215"/>
      <c r="H33" s="217">
        <v>5000</v>
      </c>
      <c r="I33" s="217">
        <v>5100</v>
      </c>
      <c r="J33" s="154"/>
      <c r="K33" s="129">
        <f t="shared" ref="K33:K35" si="6">I33/H33-1</f>
        <v>2.0000000000000018E-2</v>
      </c>
      <c r="L33" s="89"/>
      <c r="M33" s="247"/>
      <c r="N33" s="248"/>
      <c r="O33" s="247"/>
      <c r="P33" s="249"/>
      <c r="Q33" s="9"/>
      <c r="R33" s="9"/>
      <c r="S33" s="9"/>
      <c r="T33" s="9"/>
      <c r="U33" s="1"/>
      <c r="V33" s="1"/>
      <c r="Y33" s="22"/>
      <c r="AA33" s="7"/>
      <c r="AB33" s="7"/>
    </row>
    <row r="34" spans="1:28" s="21" customFormat="1" ht="14" outlineLevel="1" thickBot="1" x14ac:dyDescent="0.3">
      <c r="A34" s="92">
        <f t="shared" ref="A34" si="7">+I34/$I$35</f>
        <v>0.33333333333333331</v>
      </c>
      <c r="B34" s="235" t="s">
        <v>49</v>
      </c>
      <c r="C34" s="237"/>
      <c r="D34" s="235" t="s">
        <v>50</v>
      </c>
      <c r="E34" s="216"/>
      <c r="F34" s="218"/>
      <c r="G34" s="221"/>
      <c r="H34" s="218">
        <v>5000</v>
      </c>
      <c r="I34" s="218">
        <v>5100</v>
      </c>
      <c r="J34" s="155"/>
      <c r="K34" s="130">
        <f t="shared" si="6"/>
        <v>2.0000000000000018E-2</v>
      </c>
      <c r="L34" s="90"/>
      <c r="M34" s="250"/>
      <c r="N34" s="230"/>
      <c r="O34" s="250"/>
      <c r="P34" s="251"/>
      <c r="Q34" s="9"/>
      <c r="R34" s="9"/>
      <c r="S34" s="9"/>
      <c r="T34" s="9"/>
      <c r="U34" s="1"/>
      <c r="V34" s="1"/>
      <c r="Y34" s="22"/>
      <c r="AA34" s="7"/>
      <c r="AB34" s="7"/>
    </row>
    <row r="35" spans="1:28" ht="15" thickTop="1" thickBot="1" x14ac:dyDescent="0.35">
      <c r="A35" s="121">
        <f>SUM(A32:A34)</f>
        <v>1</v>
      </c>
      <c r="B35" s="122" t="s">
        <v>21</v>
      </c>
      <c r="C35" s="123"/>
      <c r="D35" s="123"/>
      <c r="E35" s="124"/>
      <c r="F35" s="125"/>
      <c r="G35" s="122"/>
      <c r="H35" s="125">
        <f>SUM(H32:H34)</f>
        <v>15000</v>
      </c>
      <c r="I35" s="125">
        <f>SUM(I32:I34)</f>
        <v>15300</v>
      </c>
      <c r="J35" s="160"/>
      <c r="K35" s="132">
        <f t="shared" si="6"/>
        <v>2.0000000000000018E-2</v>
      </c>
      <c r="L35" s="127"/>
      <c r="M35" s="126"/>
      <c r="N35" s="127"/>
      <c r="O35" s="126"/>
      <c r="P35" s="128"/>
      <c r="Q35" s="19"/>
      <c r="R35" s="19"/>
      <c r="S35" s="19"/>
      <c r="T35" s="19"/>
      <c r="U35" s="6"/>
      <c r="V35" s="6"/>
    </row>
    <row r="36" spans="1:28" ht="14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19"/>
      <c r="R36" s="19"/>
      <c r="S36" s="19"/>
      <c r="T36" s="19"/>
      <c r="U36" s="6"/>
      <c r="V36" s="6"/>
    </row>
    <row r="37" spans="1:28" ht="14.5" thickBot="1" x14ac:dyDescent="0.35">
      <c r="A37" s="29" t="s">
        <v>85</v>
      </c>
      <c r="B37" s="6"/>
      <c r="C37" s="6"/>
      <c r="E37" s="6"/>
      <c r="F37" s="6"/>
      <c r="H37" s="30"/>
      <c r="I37" s="30"/>
      <c r="J37" s="30"/>
      <c r="K37" s="19"/>
      <c r="L37" s="19"/>
      <c r="M37" s="19"/>
      <c r="N37" s="19"/>
      <c r="O37" s="19"/>
      <c r="P37" s="19"/>
      <c r="Q37" s="19"/>
      <c r="R37" s="19"/>
      <c r="S37" s="19"/>
      <c r="T37" s="19"/>
    </row>
    <row r="38" spans="1:28" ht="14" outlineLevel="1" thickBot="1" x14ac:dyDescent="0.3">
      <c r="A38" s="78" t="s">
        <v>1</v>
      </c>
      <c r="B38" s="79" t="s">
        <v>44</v>
      </c>
      <c r="C38" s="79" t="s">
        <v>3</v>
      </c>
      <c r="D38" s="79" t="s">
        <v>4</v>
      </c>
      <c r="E38" s="80" t="s">
        <v>42</v>
      </c>
      <c r="F38" s="80" t="s">
        <v>45</v>
      </c>
      <c r="G38" s="80" t="s">
        <v>43</v>
      </c>
      <c r="H38" s="81" t="str">
        <f>+H2</f>
        <v>1Q2024</v>
      </c>
      <c r="I38" s="81" t="str">
        <f>+I2</f>
        <v>2Q2024</v>
      </c>
      <c r="J38" s="118"/>
      <c r="K38" s="118" t="s">
        <v>7</v>
      </c>
      <c r="L38" s="80"/>
      <c r="M38" s="80"/>
      <c r="N38" s="80"/>
      <c r="O38" s="119"/>
      <c r="P38" s="120" t="s">
        <v>11</v>
      </c>
      <c r="Q38" s="19"/>
      <c r="R38" s="19"/>
      <c r="S38" s="19"/>
      <c r="T38" s="19"/>
      <c r="U38" s="20"/>
    </row>
    <row r="39" spans="1:28" outlineLevel="1" x14ac:dyDescent="0.25">
      <c r="A39" s="51">
        <f>+I39/$I$42</f>
        <v>0.33333333333333331</v>
      </c>
      <c r="B39" s="219" t="s">
        <v>46</v>
      </c>
      <c r="C39" s="236" t="s">
        <v>13</v>
      </c>
      <c r="D39" s="215" t="s">
        <v>26</v>
      </c>
      <c r="E39" s="215">
        <v>0.5</v>
      </c>
      <c r="F39" s="215">
        <v>0.5</v>
      </c>
      <c r="G39" s="215"/>
      <c r="H39" s="217">
        <v>5000</v>
      </c>
      <c r="I39" s="217">
        <v>5100</v>
      </c>
      <c r="J39" s="154"/>
      <c r="K39" s="129">
        <f>I39/H39-1</f>
        <v>2.0000000000000018E-2</v>
      </c>
      <c r="L39" s="89"/>
      <c r="M39" s="247"/>
      <c r="N39" s="248"/>
      <c r="O39" s="247"/>
      <c r="P39" s="249"/>
      <c r="Q39" s="19"/>
      <c r="R39" s="19"/>
      <c r="S39" s="19"/>
      <c r="T39" s="19"/>
      <c r="U39" s="20"/>
    </row>
    <row r="40" spans="1:28" ht="12" customHeight="1" outlineLevel="1" x14ac:dyDescent="0.25">
      <c r="A40" s="51">
        <f>+I40/$I$42</f>
        <v>0.33333333333333331</v>
      </c>
      <c r="B40" s="219" t="s">
        <v>47</v>
      </c>
      <c r="C40" s="236" t="s">
        <v>19</v>
      </c>
      <c r="D40" s="215" t="s">
        <v>48</v>
      </c>
      <c r="E40" s="215">
        <v>0.25</v>
      </c>
      <c r="F40" s="215">
        <v>0.75</v>
      </c>
      <c r="G40" s="215"/>
      <c r="H40" s="217">
        <v>5000</v>
      </c>
      <c r="I40" s="217">
        <v>5100</v>
      </c>
      <c r="J40" s="154"/>
      <c r="K40" s="129">
        <f t="shared" ref="K40:K42" si="8">I40/H40-1</f>
        <v>2.0000000000000018E-2</v>
      </c>
      <c r="L40" s="89"/>
      <c r="M40" s="247"/>
      <c r="N40" s="248"/>
      <c r="O40" s="247"/>
      <c r="P40" s="249"/>
      <c r="Q40" s="19"/>
      <c r="R40" s="19"/>
      <c r="S40" s="19"/>
      <c r="T40" s="19"/>
    </row>
    <row r="41" spans="1:28" ht="14" outlineLevel="1" thickBot="1" x14ac:dyDescent="0.3">
      <c r="A41" s="92">
        <f>+I41/$I$42</f>
        <v>0.33333333333333331</v>
      </c>
      <c r="B41" s="235" t="s">
        <v>49</v>
      </c>
      <c r="C41" s="237"/>
      <c r="D41" s="235" t="s">
        <v>50</v>
      </c>
      <c r="E41" s="216"/>
      <c r="F41" s="218"/>
      <c r="G41" s="221"/>
      <c r="H41" s="218">
        <v>5000</v>
      </c>
      <c r="I41" s="218">
        <v>5100</v>
      </c>
      <c r="J41" s="155"/>
      <c r="K41" s="130">
        <f t="shared" si="8"/>
        <v>2.0000000000000018E-2</v>
      </c>
      <c r="L41" s="90"/>
      <c r="M41" s="250"/>
      <c r="N41" s="230"/>
      <c r="O41" s="250"/>
      <c r="P41" s="251"/>
      <c r="Q41" s="19"/>
      <c r="R41" s="19"/>
      <c r="S41" s="19"/>
      <c r="T41" s="19"/>
    </row>
    <row r="42" spans="1:28" ht="15" thickTop="1" thickBot="1" x14ac:dyDescent="0.35">
      <c r="A42" s="121">
        <f>SUM(A39:A41)</f>
        <v>1</v>
      </c>
      <c r="B42" s="122" t="s">
        <v>21</v>
      </c>
      <c r="C42" s="123"/>
      <c r="D42" s="123"/>
      <c r="E42" s="124"/>
      <c r="F42" s="125"/>
      <c r="G42" s="122"/>
      <c r="H42" s="125">
        <f>SUM(H39:H41)</f>
        <v>15000</v>
      </c>
      <c r="I42" s="125">
        <f>SUM(I39:I41)</f>
        <v>15300</v>
      </c>
      <c r="J42" s="160"/>
      <c r="K42" s="132">
        <f t="shared" si="8"/>
        <v>2.0000000000000018E-2</v>
      </c>
      <c r="L42" s="127"/>
      <c r="M42" s="126"/>
      <c r="N42" s="127"/>
      <c r="O42" s="126"/>
      <c r="P42" s="128"/>
      <c r="Q42" s="19"/>
      <c r="R42" s="19"/>
      <c r="S42" s="19"/>
      <c r="T42" s="19"/>
      <c r="U42" s="6"/>
      <c r="V42" s="6"/>
    </row>
    <row r="43" spans="1:28" s="6" customFormat="1" ht="14" x14ac:dyDescent="0.3"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Y43" s="24"/>
    </row>
    <row r="44" spans="1:28" s="6" customFormat="1" ht="14" x14ac:dyDescent="0.3">
      <c r="A44" s="1" t="s">
        <v>88</v>
      </c>
      <c r="B44" s="1"/>
      <c r="C44" s="31"/>
      <c r="D44" s="1"/>
      <c r="E44" s="1"/>
      <c r="F44" s="1"/>
      <c r="G44" s="1"/>
      <c r="H44" s="14">
        <f>H35+H42</f>
        <v>30000</v>
      </c>
      <c r="I44" s="14">
        <f>I35+I42</f>
        <v>30600</v>
      </c>
      <c r="J44" s="14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Y44" s="24"/>
    </row>
    <row r="45" spans="1:28" s="6" customFormat="1" ht="14" x14ac:dyDescent="0.3">
      <c r="A45" s="1"/>
      <c r="B45" s="1"/>
      <c r="C45" s="31"/>
      <c r="D45" s="1"/>
      <c r="E45" s="1"/>
      <c r="F45" s="1"/>
      <c r="G45" s="1"/>
      <c r="H45" s="14"/>
      <c r="I45" s="14"/>
      <c r="J45" s="14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Y45" s="24"/>
    </row>
    <row r="46" spans="1:28" s="6" customFormat="1" ht="18" thickBot="1" x14ac:dyDescent="0.4">
      <c r="A46" s="41" t="s">
        <v>51</v>
      </c>
      <c r="B46" s="1"/>
      <c r="C46" s="3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Y46" s="24"/>
    </row>
    <row r="47" spans="1:28" s="6" customFormat="1" ht="26" outlineLevel="1" thickBot="1" x14ac:dyDescent="0.35">
      <c r="A47" s="137" t="s">
        <v>1</v>
      </c>
      <c r="B47" s="138" t="s">
        <v>3</v>
      </c>
      <c r="C47" s="138" t="s">
        <v>52</v>
      </c>
      <c r="D47" s="138" t="s">
        <v>53</v>
      </c>
      <c r="E47" s="139" t="s">
        <v>54</v>
      </c>
      <c r="F47" s="139" t="s">
        <v>55</v>
      </c>
      <c r="G47" s="140" t="s">
        <v>39</v>
      </c>
      <c r="H47" s="141" t="s">
        <v>80</v>
      </c>
      <c r="I47" s="141" t="s">
        <v>81</v>
      </c>
      <c r="J47" s="142"/>
      <c r="K47" s="142" t="s">
        <v>7</v>
      </c>
      <c r="L47" s="139" t="s">
        <v>24</v>
      </c>
      <c r="M47" s="139" t="s">
        <v>56</v>
      </c>
      <c r="N47" s="139" t="s">
        <v>57</v>
      </c>
      <c r="O47" s="143" t="s">
        <v>10</v>
      </c>
      <c r="P47" s="144" t="s">
        <v>11</v>
      </c>
      <c r="U47" s="1"/>
      <c r="Y47" s="24"/>
    </row>
    <row r="48" spans="1:28" s="6" customFormat="1" ht="14" outlineLevel="1" x14ac:dyDescent="0.3">
      <c r="A48" s="51">
        <f>I48/$I$50</f>
        <v>0.5</v>
      </c>
      <c r="B48" s="219" t="s">
        <v>58</v>
      </c>
      <c r="C48" s="236" t="s">
        <v>13</v>
      </c>
      <c r="D48" s="215"/>
      <c r="E48" s="238">
        <v>0.04</v>
      </c>
      <c r="F48" s="239">
        <f>G48*E48</f>
        <v>8000</v>
      </c>
      <c r="G48" s="217">
        <v>200000</v>
      </c>
      <c r="H48" s="217">
        <v>205000</v>
      </c>
      <c r="I48" s="217">
        <v>210000</v>
      </c>
      <c r="J48" s="154"/>
      <c r="K48" s="129">
        <f t="shared" ref="K48:K50" si="9">I48/H48-1</f>
        <v>2.4390243902439046E-2</v>
      </c>
      <c r="L48" s="258"/>
      <c r="M48" s="222"/>
      <c r="N48" s="93"/>
      <c r="O48" s="82"/>
      <c r="P48" s="110"/>
      <c r="Q48" s="19"/>
      <c r="R48" s="19"/>
      <c r="S48" s="19"/>
      <c r="T48" s="19"/>
      <c r="U48" s="1"/>
      <c r="Y48" s="24"/>
    </row>
    <row r="49" spans="1:25" s="6" customFormat="1" ht="14.5" outlineLevel="1" thickBot="1" x14ac:dyDescent="0.35">
      <c r="A49" s="55">
        <f>I49/$I$50</f>
        <v>0.5</v>
      </c>
      <c r="B49" s="235" t="s">
        <v>59</v>
      </c>
      <c r="C49" s="237" t="s">
        <v>19</v>
      </c>
      <c r="D49" s="216"/>
      <c r="E49" s="240">
        <v>0.06</v>
      </c>
      <c r="F49" s="241">
        <f>G49*E49</f>
        <v>6000</v>
      </c>
      <c r="G49" s="218">
        <v>100000</v>
      </c>
      <c r="H49" s="218">
        <v>205000</v>
      </c>
      <c r="I49" s="218">
        <v>210000</v>
      </c>
      <c r="J49" s="155"/>
      <c r="K49" s="130">
        <f t="shared" si="9"/>
        <v>2.4390243902439046E-2</v>
      </c>
      <c r="L49" s="259"/>
      <c r="M49" s="224"/>
      <c r="N49" s="90"/>
      <c r="O49" s="84"/>
      <c r="P49" s="86"/>
      <c r="Q49" s="19"/>
      <c r="R49" s="19"/>
      <c r="S49" s="19"/>
      <c r="T49" s="19"/>
      <c r="U49" s="1"/>
      <c r="Y49" s="24"/>
    </row>
    <row r="50" spans="1:25" s="6" customFormat="1" ht="15" thickTop="1" thickBot="1" x14ac:dyDescent="0.35">
      <c r="A50" s="145">
        <f>SUM(A48:A49)</f>
        <v>1</v>
      </c>
      <c r="B50" s="146" t="s">
        <v>21</v>
      </c>
      <c r="C50" s="147">
        <f>SUM(C48:C49)</f>
        <v>0</v>
      </c>
      <c r="D50" s="147"/>
      <c r="E50" s="148">
        <f>+F50/I50</f>
        <v>3.3333333333333333E-2</v>
      </c>
      <c r="F50" s="149">
        <f>SUM(F48:F49)</f>
        <v>14000</v>
      </c>
      <c r="G50" s="149">
        <f>SUM(G48:G49)</f>
        <v>300000</v>
      </c>
      <c r="H50" s="149">
        <f>SUM(H48:H49)</f>
        <v>410000</v>
      </c>
      <c r="I50" s="149">
        <f>SUM(I48:I49)</f>
        <v>420000</v>
      </c>
      <c r="J50" s="161"/>
      <c r="K50" s="148">
        <f t="shared" si="9"/>
        <v>2.4390243902439046E-2</v>
      </c>
      <c r="L50" s="150"/>
      <c r="M50" s="151"/>
      <c r="N50" s="150"/>
      <c r="O50" s="151"/>
      <c r="P50" s="152"/>
      <c r="Q50" s="19"/>
      <c r="R50" s="19"/>
      <c r="S50" s="19"/>
      <c r="T50" s="19"/>
      <c r="Y50" s="24"/>
    </row>
    <row r="51" spans="1:25" s="6" customFormat="1" ht="14.5" thickBot="1" x14ac:dyDescent="0.35">
      <c r="A51" s="191"/>
      <c r="B51" s="192"/>
      <c r="C51" s="193"/>
      <c r="D51" s="193"/>
      <c r="E51" s="194"/>
      <c r="F51" s="195"/>
      <c r="G51" s="195"/>
      <c r="H51" s="195"/>
      <c r="I51" s="195"/>
      <c r="J51" s="195"/>
      <c r="K51" s="194"/>
      <c r="L51" s="191"/>
      <c r="M51" s="191"/>
      <c r="N51" s="191"/>
      <c r="O51" s="191"/>
      <c r="P51" s="191"/>
      <c r="Q51" s="19"/>
      <c r="R51" s="19"/>
      <c r="S51" s="19"/>
      <c r="T51" s="19"/>
      <c r="Y51" s="24"/>
    </row>
    <row r="52" spans="1:25" s="6" customFormat="1" ht="18" thickBot="1" x14ac:dyDescent="0.4">
      <c r="A52" s="187" t="s">
        <v>60</v>
      </c>
      <c r="B52" s="1"/>
      <c r="C52" s="31"/>
      <c r="D52" s="1"/>
      <c r="E52" s="1"/>
      <c r="F52" s="1"/>
      <c r="G52" s="1"/>
      <c r="H52" s="1"/>
      <c r="I52" s="1"/>
      <c r="J52" s="1"/>
      <c r="K52" s="15"/>
      <c r="L52" s="1"/>
      <c r="M52" s="1"/>
      <c r="N52" s="1"/>
      <c r="O52" s="1"/>
      <c r="P52" s="1"/>
      <c r="Q52" s="1"/>
      <c r="R52" s="1"/>
      <c r="S52" s="1"/>
      <c r="T52" s="1"/>
      <c r="U52" s="1"/>
      <c r="Y52" s="24"/>
    </row>
    <row r="53" spans="1:25" ht="14.5" thickBot="1" x14ac:dyDescent="0.35">
      <c r="A53" s="260" t="s">
        <v>61</v>
      </c>
      <c r="B53" s="260"/>
      <c r="C53" s="196" t="s">
        <v>62</v>
      </c>
      <c r="D53" s="188"/>
      <c r="E53" s="188"/>
      <c r="F53" s="188"/>
      <c r="G53" s="188"/>
      <c r="H53" s="202" t="str">
        <f>+H2</f>
        <v>1Q2024</v>
      </c>
      <c r="I53" s="202" t="str">
        <f>+I2</f>
        <v>2Q2024</v>
      </c>
      <c r="J53" s="189"/>
      <c r="K53" s="190" t="s">
        <v>7</v>
      </c>
      <c r="L53" s="6"/>
      <c r="M53" s="6"/>
      <c r="N53" s="6"/>
      <c r="O53" s="6"/>
      <c r="P53" s="6"/>
      <c r="Q53" s="6"/>
      <c r="R53" s="6"/>
      <c r="S53" s="6"/>
      <c r="T53" s="6"/>
    </row>
    <row r="54" spans="1:25" x14ac:dyDescent="0.25">
      <c r="A54" s="173" t="str">
        <f>+A1</f>
        <v>Cash and Deposits</v>
      </c>
      <c r="B54" s="169"/>
      <c r="C54" s="197">
        <f>+I54/$I$59</f>
        <v>1.1613053071652538E-2</v>
      </c>
      <c r="D54" s="169"/>
      <c r="E54" s="170"/>
      <c r="F54" s="170"/>
      <c r="G54" s="170"/>
      <c r="H54" s="203">
        <f>H9+H27</f>
        <v>6880</v>
      </c>
      <c r="I54" s="203">
        <f>I9</f>
        <v>6600</v>
      </c>
      <c r="J54" s="170"/>
      <c r="K54" s="174">
        <f t="shared" ref="K54:K58" si="10">I54/H54-1</f>
        <v>-4.0697674418604612E-2</v>
      </c>
      <c r="L54" s="2"/>
      <c r="M54" s="19"/>
      <c r="N54" s="19"/>
      <c r="O54" s="19"/>
      <c r="P54" s="19"/>
      <c r="Q54" s="19"/>
      <c r="R54" s="19"/>
      <c r="S54" s="19"/>
      <c r="T54" s="19"/>
    </row>
    <row r="55" spans="1:25" x14ac:dyDescent="0.25">
      <c r="A55" s="175" t="str">
        <f>+A11</f>
        <v>Fixed income (Bonds)</v>
      </c>
      <c r="B55" s="31"/>
      <c r="C55" s="198">
        <f t="shared" ref="C55:C59" si="11">+I55/$I$59</f>
        <v>5.2786604871147898E-2</v>
      </c>
      <c r="D55" s="32"/>
      <c r="E55" s="2"/>
      <c r="F55" s="2"/>
      <c r="G55" s="2"/>
      <c r="H55" s="204">
        <f>H16</f>
        <v>30000</v>
      </c>
      <c r="I55" s="204">
        <f>I16</f>
        <v>30000</v>
      </c>
      <c r="J55" s="2"/>
      <c r="K55" s="176">
        <f t="shared" si="10"/>
        <v>0</v>
      </c>
      <c r="L55" s="2"/>
      <c r="M55" s="19"/>
      <c r="N55" s="19"/>
      <c r="O55" s="19"/>
      <c r="P55" s="19"/>
      <c r="Q55" s="19"/>
      <c r="R55" s="19"/>
      <c r="S55" s="19"/>
      <c r="T55" s="19"/>
    </row>
    <row r="56" spans="1:25" x14ac:dyDescent="0.25">
      <c r="A56" s="173" t="str">
        <f>+A18</f>
        <v>Equity (Stocks)</v>
      </c>
      <c r="B56" s="171"/>
      <c r="C56" s="197">
        <f t="shared" si="11"/>
        <v>0.14274553689255814</v>
      </c>
      <c r="D56" s="172"/>
      <c r="E56" s="170"/>
      <c r="F56" s="170"/>
      <c r="G56" s="170"/>
      <c r="H56" s="203">
        <f>H23</f>
        <v>80000</v>
      </c>
      <c r="I56" s="203">
        <f>I23</f>
        <v>81126</v>
      </c>
      <c r="J56" s="170"/>
      <c r="K56" s="174">
        <f t="shared" si="10"/>
        <v>1.407500000000006E-2</v>
      </c>
      <c r="L56" s="2"/>
      <c r="M56" s="19"/>
      <c r="N56" s="19"/>
      <c r="O56" s="19"/>
      <c r="P56" s="19"/>
      <c r="Q56" s="19"/>
      <c r="R56" s="19"/>
      <c r="S56" s="19"/>
      <c r="T56" s="19"/>
      <c r="V56" s="2"/>
    </row>
    <row r="57" spans="1:25" x14ac:dyDescent="0.25">
      <c r="A57" s="175" t="str">
        <f>+A29</f>
        <v xml:space="preserve">Pension funds </v>
      </c>
      <c r="C57" s="198">
        <f t="shared" si="11"/>
        <v>5.3842336968570853E-2</v>
      </c>
      <c r="E57" s="2"/>
      <c r="F57" s="2"/>
      <c r="G57" s="2"/>
      <c r="H57" s="204">
        <f>H44</f>
        <v>30000</v>
      </c>
      <c r="I57" s="204">
        <f>I44</f>
        <v>30600</v>
      </c>
      <c r="J57" s="2"/>
      <c r="K57" s="176">
        <f t="shared" si="10"/>
        <v>2.0000000000000018E-2</v>
      </c>
      <c r="L57" s="2"/>
      <c r="M57" s="19"/>
      <c r="N57" s="19"/>
      <c r="O57" s="19"/>
      <c r="P57" s="19"/>
      <c r="Q57" s="19"/>
      <c r="R57" s="19"/>
      <c r="S57" s="19"/>
      <c r="T57" s="19"/>
      <c r="V57" s="2"/>
    </row>
    <row r="58" spans="1:25" ht="14" thickBot="1" x14ac:dyDescent="0.3">
      <c r="A58" s="208" t="str">
        <f>+A46</f>
        <v>Real Estate</v>
      </c>
      <c r="B58" s="209"/>
      <c r="C58" s="210">
        <f t="shared" si="11"/>
        <v>0.73901246819607058</v>
      </c>
      <c r="D58" s="209"/>
      <c r="E58" s="211"/>
      <c r="F58" s="211"/>
      <c r="G58" s="211"/>
      <c r="H58" s="212">
        <f>H50</f>
        <v>410000</v>
      </c>
      <c r="I58" s="212">
        <f>I50</f>
        <v>420000</v>
      </c>
      <c r="J58" s="211"/>
      <c r="K58" s="213">
        <f t="shared" si="10"/>
        <v>2.4390243902439046E-2</v>
      </c>
      <c r="L58" s="2"/>
      <c r="M58" s="19"/>
      <c r="N58" s="19"/>
      <c r="O58" s="19"/>
      <c r="P58" s="19"/>
      <c r="Q58" s="19"/>
      <c r="R58" s="19"/>
      <c r="S58" s="19"/>
      <c r="T58" s="19"/>
      <c r="V58" s="34"/>
    </row>
    <row r="59" spans="1:25" ht="14.5" thickTop="1" x14ac:dyDescent="0.3">
      <c r="A59" s="177" t="s">
        <v>63</v>
      </c>
      <c r="B59" s="6"/>
      <c r="C59" s="199">
        <f t="shared" si="11"/>
        <v>1</v>
      </c>
      <c r="D59" s="6"/>
      <c r="E59" s="30"/>
      <c r="F59" s="30"/>
      <c r="G59" s="30"/>
      <c r="H59" s="205">
        <f>SUM(H54:H58)</f>
        <v>556880</v>
      </c>
      <c r="I59" s="205">
        <f>SUM(I54:I58)</f>
        <v>568326</v>
      </c>
      <c r="J59" s="30"/>
      <c r="K59" s="178">
        <f>I59/H59-1</f>
        <v>2.0553799741416467E-2</v>
      </c>
      <c r="L59" s="30"/>
      <c r="M59" s="19"/>
      <c r="N59" s="19"/>
      <c r="O59" s="19"/>
      <c r="P59" s="19"/>
      <c r="Q59" s="19"/>
      <c r="R59" s="19"/>
      <c r="S59" s="19"/>
      <c r="T59" s="19"/>
      <c r="U59" s="2"/>
      <c r="V59" s="2"/>
    </row>
    <row r="60" spans="1:25" s="33" customFormat="1" x14ac:dyDescent="0.25">
      <c r="A60" s="179"/>
      <c r="C60" s="200"/>
      <c r="H60" s="200"/>
      <c r="I60" s="200"/>
      <c r="K60" s="180"/>
      <c r="L60" s="35"/>
      <c r="M60" s="19"/>
      <c r="N60" s="19"/>
      <c r="O60" s="19"/>
      <c r="P60" s="19"/>
      <c r="Q60" s="19"/>
      <c r="R60" s="19"/>
      <c r="S60" s="19"/>
      <c r="T60" s="19"/>
      <c r="V60" s="35"/>
      <c r="Y60" s="36"/>
    </row>
    <row r="61" spans="1:25" ht="14" thickBot="1" x14ac:dyDescent="0.3">
      <c r="A61" s="181" t="s">
        <v>64</v>
      </c>
      <c r="B61" s="182"/>
      <c r="C61" s="201">
        <f>+H61/H59</f>
        <v>0.20988363740841834</v>
      </c>
      <c r="D61" s="183" t="s">
        <v>65</v>
      </c>
      <c r="E61" s="184"/>
      <c r="F61" s="184"/>
      <c r="G61" s="184"/>
      <c r="H61" s="206">
        <f>+H54+H56+H55</f>
        <v>116880</v>
      </c>
      <c r="I61" s="207">
        <f>+I54+I56</f>
        <v>87726</v>
      </c>
      <c r="J61" s="185"/>
      <c r="K61" s="186">
        <f>I61/H61-1</f>
        <v>-0.24943531827515397</v>
      </c>
    </row>
    <row r="62" spans="1:25" ht="14" x14ac:dyDescent="0.3">
      <c r="A62" s="6"/>
      <c r="H62" s="1"/>
    </row>
    <row r="63" spans="1:25" ht="16" x14ac:dyDescent="0.5">
      <c r="A63" s="275" t="s">
        <v>96</v>
      </c>
      <c r="F63" s="2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</row>
    <row r="64" spans="1:25" x14ac:dyDescent="0.25">
      <c r="B64" s="21"/>
      <c r="F64" s="38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</row>
    <row r="65" spans="1:22" x14ac:dyDescent="0.25">
      <c r="F65" s="27"/>
      <c r="H65" s="1"/>
    </row>
    <row r="66" spans="1:22" x14ac:dyDescent="0.25">
      <c r="H66" s="1"/>
    </row>
    <row r="67" spans="1:22" x14ac:dyDescent="0.25">
      <c r="H67" s="1"/>
    </row>
    <row r="68" spans="1:22" x14ac:dyDescent="0.25">
      <c r="H68" s="1"/>
    </row>
    <row r="69" spans="1:22" x14ac:dyDescent="0.25">
      <c r="H69" s="1"/>
    </row>
    <row r="70" spans="1:22" x14ac:dyDescent="0.25">
      <c r="C70" s="20"/>
      <c r="H70" s="1"/>
    </row>
    <row r="71" spans="1:22" x14ac:dyDescent="0.25">
      <c r="H71" s="1"/>
    </row>
    <row r="72" spans="1:22" x14ac:dyDescent="0.25">
      <c r="C72" s="39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V72" s="7"/>
    </row>
    <row r="73" spans="1:22" x14ac:dyDescent="0.25"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</row>
    <row r="74" spans="1:22" x14ac:dyDescent="0.25">
      <c r="A74" s="7"/>
      <c r="H74" s="1"/>
    </row>
    <row r="75" spans="1:22" x14ac:dyDescent="0.25"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</row>
    <row r="76" spans="1:22" x14ac:dyDescent="0.25">
      <c r="A76" s="7"/>
      <c r="C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</row>
    <row r="77" spans="1:22" x14ac:dyDescent="0.25"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</row>
    <row r="78" spans="1:22" x14ac:dyDescent="0.25">
      <c r="H78" s="1"/>
      <c r="U78" s="7"/>
    </row>
    <row r="79" spans="1:22" x14ac:dyDescent="0.25">
      <c r="H79" s="1"/>
    </row>
    <row r="80" spans="1:22" x14ac:dyDescent="0.25">
      <c r="H80" s="1"/>
    </row>
    <row r="81" spans="6:8" x14ac:dyDescent="0.25">
      <c r="H81" s="1"/>
    </row>
    <row r="82" spans="6:8" x14ac:dyDescent="0.25">
      <c r="H82" s="1"/>
    </row>
    <row r="83" spans="6:8" x14ac:dyDescent="0.25">
      <c r="F83" s="40"/>
      <c r="H83" s="1"/>
    </row>
    <row r="84" spans="6:8" x14ac:dyDescent="0.25">
      <c r="H84" s="1"/>
    </row>
    <row r="85" spans="6:8" x14ac:dyDescent="0.25">
      <c r="H85" s="1"/>
    </row>
    <row r="86" spans="6:8" x14ac:dyDescent="0.25">
      <c r="H86" s="1"/>
    </row>
    <row r="87" spans="6:8" x14ac:dyDescent="0.25">
      <c r="H87" s="1"/>
    </row>
    <row r="88" spans="6:8" x14ac:dyDescent="0.25">
      <c r="H88" s="1"/>
    </row>
    <row r="89" spans="6:8" x14ac:dyDescent="0.25">
      <c r="H89" s="1"/>
    </row>
    <row r="90" spans="6:8" x14ac:dyDescent="0.25">
      <c r="H90" s="1"/>
    </row>
    <row r="91" spans="6:8" x14ac:dyDescent="0.25">
      <c r="H91" s="1"/>
    </row>
    <row r="92" spans="6:8" x14ac:dyDescent="0.25">
      <c r="H92" s="1"/>
    </row>
    <row r="93" spans="6:8" x14ac:dyDescent="0.25">
      <c r="H93" s="1"/>
    </row>
    <row r="94" spans="6:8" x14ac:dyDescent="0.25">
      <c r="H94" s="1"/>
    </row>
    <row r="95" spans="6:8" x14ac:dyDescent="0.25">
      <c r="H95" s="1"/>
    </row>
    <row r="96" spans="6:8" x14ac:dyDescent="0.25">
      <c r="H96" s="1"/>
    </row>
    <row r="97" spans="8:8" x14ac:dyDescent="0.25">
      <c r="H97" s="1"/>
    </row>
    <row r="98" spans="8:8" x14ac:dyDescent="0.25">
      <c r="H98" s="1"/>
    </row>
    <row r="99" spans="8:8" x14ac:dyDescent="0.25">
      <c r="H99" s="1"/>
    </row>
    <row r="100" spans="8:8" x14ac:dyDescent="0.25">
      <c r="H100" s="1"/>
    </row>
    <row r="101" spans="8:8" x14ac:dyDescent="0.25">
      <c r="H101" s="1"/>
    </row>
    <row r="102" spans="8:8" x14ac:dyDescent="0.25">
      <c r="H102" s="1"/>
    </row>
    <row r="103" spans="8:8" x14ac:dyDescent="0.25">
      <c r="H103" s="1"/>
    </row>
    <row r="104" spans="8:8" x14ac:dyDescent="0.25">
      <c r="H104" s="1"/>
    </row>
    <row r="105" spans="8:8" x14ac:dyDescent="0.25">
      <c r="H105" s="1"/>
    </row>
    <row r="106" spans="8:8" x14ac:dyDescent="0.25">
      <c r="H106" s="1"/>
    </row>
    <row r="107" spans="8:8" x14ac:dyDescent="0.25">
      <c r="H107" s="1"/>
    </row>
  </sheetData>
  <mergeCells count="1">
    <mergeCell ref="A53:B53"/>
  </mergeCells>
  <pageMargins left="0.7" right="0.7" top="0.75" bottom="0.75" header="0.3" footer="0.3"/>
  <pageSetup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"/>
  <sheetViews>
    <sheetView showGridLines="0" workbookViewId="0"/>
  </sheetViews>
  <sheetFormatPr baseColWidth="10" defaultColWidth="9.1796875" defaultRowHeight="14.5" x14ac:dyDescent="0.35"/>
  <cols>
    <col min="1" max="1" width="20.81640625" customWidth="1"/>
    <col min="2" max="2" width="13.453125" customWidth="1"/>
    <col min="3" max="3" width="13.7265625" customWidth="1"/>
  </cols>
  <sheetData>
    <row r="1" spans="1:12" ht="17.5" x14ac:dyDescent="0.35">
      <c r="A1" s="41" t="str">
        <f>+'Full overview'!A52</f>
        <v>SUMMARY</v>
      </c>
      <c r="B1" s="266">
        <f>+'Full overview'!I1</f>
        <v>45292</v>
      </c>
      <c r="C1" s="266"/>
    </row>
    <row r="2" spans="1:12" ht="18" thickBot="1" x14ac:dyDescent="0.4">
      <c r="A2" s="41"/>
    </row>
    <row r="3" spans="1:12" x14ac:dyDescent="0.35">
      <c r="A3" s="263" t="s">
        <v>66</v>
      </c>
      <c r="B3" s="261" t="s">
        <v>67</v>
      </c>
      <c r="C3" s="262"/>
    </row>
    <row r="4" spans="1:12" ht="15" thickBot="1" x14ac:dyDescent="0.4">
      <c r="A4" s="264"/>
      <c r="B4" s="164" t="str">
        <f>+'Full overview'!H53</f>
        <v>1Q2024</v>
      </c>
      <c r="C4" s="165" t="str">
        <f>+'Full overview'!I53</f>
        <v>2Q2024</v>
      </c>
      <c r="D4" s="153"/>
      <c r="E4" s="153"/>
      <c r="F4" s="153"/>
      <c r="G4" s="153"/>
      <c r="H4" s="153"/>
      <c r="I4" s="153"/>
      <c r="J4" s="153"/>
      <c r="K4" s="153"/>
      <c r="L4" s="153"/>
    </row>
    <row r="5" spans="1:12" x14ac:dyDescent="0.35">
      <c r="A5" s="52" t="str">
        <f>+'Full overview'!A54</f>
        <v>Cash and Deposits</v>
      </c>
      <c r="B5" s="53">
        <f>+'Full overview'!H54</f>
        <v>6880</v>
      </c>
      <c r="C5" s="162">
        <f>+'Full overview'!I54</f>
        <v>6600</v>
      </c>
    </row>
    <row r="6" spans="1:12" x14ac:dyDescent="0.35">
      <c r="A6" s="52" t="str">
        <f>+'Full overview'!A55</f>
        <v>Fixed income (Bonds)</v>
      </c>
      <c r="B6" s="53">
        <f>+'Full overview'!H55</f>
        <v>30000</v>
      </c>
      <c r="C6" s="162">
        <f>+'Full overview'!I55</f>
        <v>30000</v>
      </c>
    </row>
    <row r="7" spans="1:12" x14ac:dyDescent="0.35">
      <c r="A7" s="52" t="str">
        <f>+'Full overview'!A56</f>
        <v>Equity (Stocks)</v>
      </c>
      <c r="B7" s="53">
        <f>+'Full overview'!H56</f>
        <v>80000</v>
      </c>
      <c r="C7" s="162">
        <f>+'Full overview'!I56</f>
        <v>81126</v>
      </c>
    </row>
    <row r="8" spans="1:12" x14ac:dyDescent="0.35">
      <c r="A8" s="52" t="str">
        <f>+'Full overview'!A57</f>
        <v xml:space="preserve">Pension funds </v>
      </c>
      <c r="B8" s="53">
        <f>+'Full overview'!H57</f>
        <v>30000</v>
      </c>
      <c r="C8" s="162">
        <f>+'Full overview'!I57</f>
        <v>30600</v>
      </c>
    </row>
    <row r="9" spans="1:12" ht="15" thickBot="1" x14ac:dyDescent="0.4">
      <c r="A9" s="56" t="str">
        <f>+'Full overview'!A58</f>
        <v>Real Estate</v>
      </c>
      <c r="B9" s="57">
        <f>+'Full overview'!H58</f>
        <v>410000</v>
      </c>
      <c r="C9" s="163">
        <f>+'Full overview'!I58</f>
        <v>420000</v>
      </c>
    </row>
    <row r="10" spans="1:12" ht="16.5" thickTop="1" thickBot="1" x14ac:dyDescent="0.4">
      <c r="A10" s="166" t="str">
        <f>+'Full overview'!A59</f>
        <v>TOTAL WEALTH</v>
      </c>
      <c r="B10" s="167">
        <f>+'Full overview'!H59</f>
        <v>556880</v>
      </c>
      <c r="C10" s="168">
        <f>+'Full overview'!I59</f>
        <v>568326</v>
      </c>
    </row>
  </sheetData>
  <mergeCells count="3">
    <mergeCell ref="B3:C3"/>
    <mergeCell ref="A3:A4"/>
    <mergeCell ref="B1:C1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4"/>
  <sheetViews>
    <sheetView showGridLines="0" workbookViewId="0">
      <selection activeCell="H2" sqref="H2"/>
    </sheetView>
  </sheetViews>
  <sheetFormatPr baseColWidth="10" defaultColWidth="9.1796875" defaultRowHeight="14.5" x14ac:dyDescent="0.35"/>
  <cols>
    <col min="1" max="1" width="30.26953125" customWidth="1"/>
    <col min="2" max="2" width="15.7265625" bestFit="1" customWidth="1"/>
  </cols>
  <sheetData>
    <row r="1" spans="1:9" ht="17.5" x14ac:dyDescent="0.35">
      <c r="A1" s="4" t="s">
        <v>68</v>
      </c>
      <c r="B1" s="4"/>
      <c r="H1" s="266">
        <f>+'Full overview'!I1</f>
        <v>45292</v>
      </c>
      <c r="I1" s="266"/>
    </row>
    <row r="2" spans="1:9" x14ac:dyDescent="0.35">
      <c r="A2" s="4"/>
      <c r="B2" s="4"/>
    </row>
    <row r="3" spans="1:9" x14ac:dyDescent="0.35">
      <c r="A3" s="4" t="s">
        <v>69</v>
      </c>
      <c r="B3" s="68">
        <f>+'Full overview'!H54</f>
        <v>6880</v>
      </c>
    </row>
    <row r="4" spans="1:9" x14ac:dyDescent="0.35">
      <c r="A4" s="4" t="s">
        <v>70</v>
      </c>
      <c r="B4" s="68">
        <f>+'Full overview'!H55</f>
        <v>30000</v>
      </c>
    </row>
    <row r="5" spans="1:9" x14ac:dyDescent="0.35">
      <c r="A5" s="4" t="s">
        <v>71</v>
      </c>
      <c r="B5" s="68">
        <f>+'Full overview'!H56</f>
        <v>80000</v>
      </c>
    </row>
    <row r="6" spans="1:9" x14ac:dyDescent="0.35">
      <c r="A6" s="4" t="s">
        <v>72</v>
      </c>
      <c r="B6" s="68">
        <f>+'Full overview'!H57</f>
        <v>30000</v>
      </c>
    </row>
    <row r="7" spans="1:9" x14ac:dyDescent="0.35">
      <c r="A7" s="4" t="s">
        <v>73</v>
      </c>
      <c r="B7" s="68">
        <f>+'Full overview'!H58</f>
        <v>410000</v>
      </c>
    </row>
    <row r="8" spans="1:9" x14ac:dyDescent="0.35">
      <c r="A8" s="24" t="str">
        <f>+'Full overview'!A59</f>
        <v>TOTAL WEALTH</v>
      </c>
      <c r="B8" s="69">
        <f>+'Full overview'!H59</f>
        <v>556880</v>
      </c>
    </row>
    <row r="12" spans="1:9" x14ac:dyDescent="0.35">
      <c r="A12" s="4"/>
    </row>
    <row r="13" spans="1:9" x14ac:dyDescent="0.35">
      <c r="A13" s="4"/>
    </row>
    <row r="14" spans="1:9" x14ac:dyDescent="0.35">
      <c r="A14" s="4"/>
    </row>
    <row r="15" spans="1:9" x14ac:dyDescent="0.35">
      <c r="A15" s="4"/>
    </row>
    <row r="16" spans="1:9" x14ac:dyDescent="0.35">
      <c r="A16" s="4"/>
    </row>
    <row r="21" spans="1:2" x14ac:dyDescent="0.35">
      <c r="B21" s="1">
        <v>2018</v>
      </c>
    </row>
    <row r="22" spans="1:2" x14ac:dyDescent="0.35">
      <c r="A22" s="1" t="s">
        <v>74</v>
      </c>
      <c r="B22" s="2" t="e">
        <f>+Growth!#REF!</f>
        <v>#REF!</v>
      </c>
    </row>
    <row r="23" spans="1:2" x14ac:dyDescent="0.35">
      <c r="A23" s="1" t="s">
        <v>45</v>
      </c>
      <c r="B23" s="2" t="e">
        <f>+Growth!#REF!</f>
        <v>#REF!</v>
      </c>
    </row>
    <row r="24" spans="1:2" x14ac:dyDescent="0.35">
      <c r="A24" s="1" t="s">
        <v>75</v>
      </c>
      <c r="B24" s="2" t="e">
        <f>+Growth!#REF!</f>
        <v>#REF!</v>
      </c>
    </row>
  </sheetData>
  <mergeCells count="1">
    <mergeCell ref="H1:I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"/>
  <sheetViews>
    <sheetView workbookViewId="0"/>
  </sheetViews>
  <sheetFormatPr baseColWidth="10" defaultColWidth="9.1796875" defaultRowHeight="14.5" x14ac:dyDescent="0.35"/>
  <cols>
    <col min="1" max="1" width="22.54296875" customWidth="1"/>
    <col min="2" max="2" width="10.1796875" customWidth="1"/>
    <col min="8" max="8" width="11" customWidth="1"/>
  </cols>
  <sheetData>
    <row r="1" spans="1:13" ht="17.5" x14ac:dyDescent="0.35">
      <c r="A1" s="41" t="s">
        <v>83</v>
      </c>
      <c r="G1" s="1"/>
      <c r="M1" s="1"/>
    </row>
    <row r="2" spans="1:13" x14ac:dyDescent="0.35">
      <c r="M2" s="1"/>
    </row>
    <row r="3" spans="1:13" ht="18" thickBot="1" x14ac:dyDescent="0.4">
      <c r="A3" s="41"/>
      <c r="G3" s="1"/>
      <c r="M3" s="1"/>
    </row>
    <row r="4" spans="1:13" x14ac:dyDescent="0.35">
      <c r="A4" s="267"/>
      <c r="B4" s="268">
        <v>2024</v>
      </c>
      <c r="C4" s="268">
        <v>2025</v>
      </c>
      <c r="D4" s="268">
        <v>2026</v>
      </c>
      <c r="E4" s="214">
        <v>2027</v>
      </c>
      <c r="F4" s="272">
        <v>2028</v>
      </c>
      <c r="G4" s="1"/>
      <c r="M4" s="1"/>
    </row>
    <row r="5" spans="1:13" x14ac:dyDescent="0.35">
      <c r="A5" s="273" t="str">
        <f>+'Full overview'!A54</f>
        <v>Cash and Deposits</v>
      </c>
      <c r="B5" s="53"/>
      <c r="C5" s="53"/>
      <c r="D5" s="53"/>
      <c r="E5" s="269"/>
      <c r="F5" s="162"/>
      <c r="G5" s="1"/>
      <c r="M5" s="1"/>
    </row>
    <row r="6" spans="1:13" x14ac:dyDescent="0.35">
      <c r="A6" s="273" t="str">
        <f>+'Full overview'!A55</f>
        <v>Fixed income (Bonds)</v>
      </c>
      <c r="B6" s="53"/>
      <c r="C6" s="53"/>
      <c r="D6" s="53"/>
      <c r="E6" s="269"/>
      <c r="F6" s="162"/>
      <c r="G6" s="1"/>
    </row>
    <row r="7" spans="1:13" x14ac:dyDescent="0.35">
      <c r="A7" s="273" t="str">
        <f>+'Full overview'!A56</f>
        <v>Equity (Stocks)</v>
      </c>
      <c r="B7" s="53"/>
      <c r="C7" s="53"/>
      <c r="D7" s="53"/>
      <c r="E7" s="269"/>
      <c r="F7" s="162"/>
    </row>
    <row r="8" spans="1:13" x14ac:dyDescent="0.35">
      <c r="A8" s="273" t="str">
        <f>+'Full overview'!A57</f>
        <v xml:space="preserve">Pension funds </v>
      </c>
      <c r="B8" s="53"/>
      <c r="C8" s="53"/>
      <c r="D8" s="53"/>
      <c r="E8" s="269"/>
      <c r="F8" s="162"/>
    </row>
    <row r="9" spans="1:13" ht="15" thickBot="1" x14ac:dyDescent="0.4">
      <c r="A9" s="274" t="str">
        <f>+'Full overview'!A58</f>
        <v>Real Estate</v>
      </c>
      <c r="B9" s="57"/>
      <c r="C9" s="57"/>
      <c r="D9" s="57"/>
      <c r="E9" s="270"/>
      <c r="F9" s="163"/>
    </row>
    <row r="10" spans="1:13" ht="16.5" thickTop="1" thickBot="1" x14ac:dyDescent="0.4">
      <c r="A10" s="166" t="str">
        <f>+'Full overview'!A59</f>
        <v>TOTAL WEALTH</v>
      </c>
      <c r="B10" s="167"/>
      <c r="C10" s="167"/>
      <c r="D10" s="167"/>
      <c r="E10" s="271"/>
      <c r="F10" s="16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Instructions</vt:lpstr>
      <vt:lpstr>Full overview</vt:lpstr>
      <vt:lpstr>Summary</vt:lpstr>
      <vt:lpstr>Charts</vt:lpstr>
      <vt:lpstr>Growth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Lena Perepelova;Copyright © 2023 Elena O. Perepelova</dc:creator>
  <cp:keywords/>
  <dc:description/>
  <cp:lastModifiedBy>Elena Perepelova</cp:lastModifiedBy>
  <cp:revision/>
  <dcterms:created xsi:type="dcterms:W3CDTF">2019-07-01T05:24:28Z</dcterms:created>
  <dcterms:modified xsi:type="dcterms:W3CDTF">2024-01-22T14:19:09Z</dcterms:modified>
  <cp:category/>
  <cp:contentStatus/>
</cp:coreProperties>
</file>