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enap\OneDrive\Finances\Real Estate\"/>
    </mc:Choice>
  </mc:AlternateContent>
  <xr:revisionPtr revIDLastSave="0" documentId="13_ncr:1_{46E324C2-63EF-4588-8E9E-E03843BCCF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g flat_no debt" sheetId="2" r:id="rId1"/>
    <sheet name="small flat - no deb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6" i="2"/>
  <c r="A42" i="2" l="1"/>
  <c r="A43" i="2" s="1"/>
  <c r="A44" i="2" s="1"/>
  <c r="A45" i="2" s="1"/>
  <c r="A46" i="2" s="1"/>
  <c r="D41" i="2"/>
  <c r="D42" i="2" s="1"/>
  <c r="D43" i="2" s="1"/>
  <c r="D44" i="2" s="1"/>
  <c r="D45" i="2" s="1"/>
  <c r="D46" i="2" s="1"/>
  <c r="B25" i="2"/>
  <c r="C25" i="2" s="1"/>
  <c r="D25" i="2" s="1"/>
  <c r="E25" i="2" s="1"/>
  <c r="F25" i="2" s="1"/>
  <c r="G25" i="2" s="1"/>
  <c r="H25" i="2" s="1"/>
  <c r="I25" i="2" s="1"/>
  <c r="J25" i="2" s="1"/>
  <c r="K25" i="2" s="1"/>
  <c r="B24" i="2"/>
  <c r="L14" i="2"/>
  <c r="K14" i="2"/>
  <c r="J14" i="2"/>
  <c r="I14" i="2"/>
  <c r="H14" i="2"/>
  <c r="G14" i="2"/>
  <c r="F14" i="2"/>
  <c r="E14" i="2"/>
  <c r="D14" i="2"/>
  <c r="C14" i="2"/>
  <c r="B14" i="2"/>
  <c r="C10" i="2"/>
  <c r="F9" i="2"/>
  <c r="G9" i="2" s="1"/>
  <c r="G8" i="2"/>
  <c r="G10" i="2" l="1"/>
  <c r="K15" i="2" s="1"/>
  <c r="K19" i="2" s="1"/>
  <c r="B26" i="2"/>
  <c r="C24" i="2"/>
  <c r="F9" i="1"/>
  <c r="G9" i="1" s="1"/>
  <c r="C10" i="1"/>
  <c r="C14" i="1"/>
  <c r="D14" i="1"/>
  <c r="E14" i="1"/>
  <c r="F14" i="1"/>
  <c r="G14" i="1"/>
  <c r="H14" i="1"/>
  <c r="I14" i="1"/>
  <c r="J14" i="1"/>
  <c r="K14" i="1"/>
  <c r="L14" i="1"/>
  <c r="B14" i="1"/>
  <c r="G8" i="1"/>
  <c r="B24" i="1"/>
  <c r="C24" i="1" s="1"/>
  <c r="D24" i="1" s="1"/>
  <c r="B25" i="1"/>
  <c r="C25" i="1" s="1"/>
  <c r="D25" i="1" s="1"/>
  <c r="E25" i="1" s="1"/>
  <c r="F25" i="1" s="1"/>
  <c r="G25" i="1" s="1"/>
  <c r="H25" i="1" s="1"/>
  <c r="I25" i="1" s="1"/>
  <c r="J25" i="1" s="1"/>
  <c r="K25" i="1" s="1"/>
  <c r="D41" i="1"/>
  <c r="D42" i="1"/>
  <c r="D43" i="1"/>
  <c r="D44" i="1" s="1"/>
  <c r="D45" i="1" s="1"/>
  <c r="D46" i="1" s="1"/>
  <c r="A42" i="1"/>
  <c r="A43" i="1" s="1"/>
  <c r="A44" i="1" s="1"/>
  <c r="A45" i="1" s="1"/>
  <c r="A46" i="1" s="1"/>
  <c r="D15" i="2" l="1"/>
  <c r="D19" i="2" s="1"/>
  <c r="H15" i="2"/>
  <c r="H19" i="2" s="1"/>
  <c r="E15" i="2"/>
  <c r="E19" i="2" s="1"/>
  <c r="I15" i="2"/>
  <c r="I19" i="2" s="1"/>
  <c r="B15" i="2"/>
  <c r="F15" i="2"/>
  <c r="F19" i="2" s="1"/>
  <c r="J15" i="2"/>
  <c r="J19" i="2" s="1"/>
  <c r="C15" i="2"/>
  <c r="C19" i="2" s="1"/>
  <c r="G15" i="2"/>
  <c r="G19" i="2" s="1"/>
  <c r="G10" i="1"/>
  <c r="B15" i="1" s="1"/>
  <c r="B26" i="1"/>
  <c r="E24" i="1"/>
  <c r="D26" i="1"/>
  <c r="C26" i="1"/>
  <c r="C26" i="2"/>
  <c r="D24" i="2"/>
  <c r="J15" i="1" l="1"/>
  <c r="J19" i="1" s="1"/>
  <c r="E15" i="1"/>
  <c r="E19" i="1" s="1"/>
  <c r="L15" i="2"/>
  <c r="B19" i="2"/>
  <c r="L19" i="2" s="1"/>
  <c r="B34" i="2" s="1"/>
  <c r="H15" i="1"/>
  <c r="H19" i="1" s="1"/>
  <c r="C15" i="1"/>
  <c r="C19" i="1" s="1"/>
  <c r="K15" i="1"/>
  <c r="K19" i="1" s="1"/>
  <c r="I15" i="1"/>
  <c r="I19" i="1" s="1"/>
  <c r="G15" i="1"/>
  <c r="G19" i="1" s="1"/>
  <c r="D15" i="1"/>
  <c r="D19" i="1" s="1"/>
  <c r="F15" i="1"/>
  <c r="F19" i="1" s="1"/>
  <c r="F24" i="1"/>
  <c r="E26" i="1"/>
  <c r="B19" i="1"/>
  <c r="D26" i="2"/>
  <c r="E24" i="2"/>
  <c r="D30" i="2" l="1"/>
  <c r="E39" i="2" s="1"/>
  <c r="L19" i="1"/>
  <c r="B34" i="1" s="1"/>
  <c r="L15" i="1"/>
  <c r="G24" i="1"/>
  <c r="F26" i="1"/>
  <c r="E26" i="2"/>
  <c r="F24" i="2"/>
  <c r="B39" i="2" l="1"/>
  <c r="D30" i="1"/>
  <c r="E39" i="1" s="1"/>
  <c r="H24" i="1"/>
  <c r="G26" i="1"/>
  <c r="F26" i="2"/>
  <c r="G24" i="2"/>
  <c r="B39" i="1" l="1"/>
  <c r="I24" i="1"/>
  <c r="H26" i="1"/>
  <c r="G26" i="2"/>
  <c r="H24" i="2"/>
  <c r="J24" i="1" l="1"/>
  <c r="I26" i="1"/>
  <c r="H26" i="2"/>
  <c r="I24" i="2"/>
  <c r="K24" i="1" l="1"/>
  <c r="K26" i="1" s="1"/>
  <c r="D32" i="1" s="1"/>
  <c r="J26" i="1"/>
  <c r="I26" i="2"/>
  <c r="J24" i="2"/>
  <c r="J26" i="2" l="1"/>
  <c r="K24" i="2"/>
  <c r="K26" i="2" s="1"/>
  <c r="D31" i="2" s="1"/>
  <c r="D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Lena Perepelova</author>
  </authors>
  <commentList>
    <comment ref="E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Lena Perepelova:</t>
        </r>
        <r>
          <rPr>
            <sz val="9"/>
            <color indexed="81"/>
            <rFont val="Tahoma"/>
            <charset val="1"/>
          </rPr>
          <t xml:space="preserve">
communidad de propietarios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Lena Perepelova</author>
  </authors>
  <commentList>
    <comment ref="I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Lena Perepelova:</t>
        </r>
        <r>
          <rPr>
            <sz val="9"/>
            <color indexed="81"/>
            <rFont val="Tahoma"/>
            <charset val="1"/>
          </rPr>
          <t xml:space="preserve">
2 rooms rented out 600eur per room. 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Lena Perepelova:</t>
        </r>
        <r>
          <rPr>
            <sz val="9"/>
            <color indexed="81"/>
            <rFont val="Tahoma"/>
            <charset val="1"/>
          </rPr>
          <t xml:space="preserve">
communidad de propietarios</t>
        </r>
      </text>
    </comment>
  </commentList>
</comments>
</file>

<file path=xl/sharedStrings.xml><?xml version="1.0" encoding="utf-8"?>
<sst xmlns="http://schemas.openxmlformats.org/spreadsheetml/2006/main" count="133" uniqueCount="54">
  <si>
    <t>Investment</t>
  </si>
  <si>
    <t>Costs</t>
  </si>
  <si>
    <t>Revenues</t>
  </si>
  <si>
    <t>Initial investment</t>
  </si>
  <si>
    <t>Costs of maintainance</t>
  </si>
  <si>
    <t>Monthly</t>
  </si>
  <si>
    <t>Annually</t>
  </si>
  <si>
    <t>Monthly rent</t>
  </si>
  <si>
    <t>Tax</t>
  </si>
  <si>
    <t>Insurance</t>
  </si>
  <si>
    <t>Months rented out</t>
  </si>
  <si>
    <t>Notary and papers</t>
  </si>
  <si>
    <t>Local tax</t>
  </si>
  <si>
    <t>Annual property appreciation</t>
  </si>
  <si>
    <t>Agent</t>
  </si>
  <si>
    <t>Service costs</t>
  </si>
  <si>
    <t>Decoration &amp; Furniture</t>
  </si>
  <si>
    <t>Small repairs</t>
  </si>
  <si>
    <t>Total investment</t>
  </si>
  <si>
    <t>Total annual costs</t>
  </si>
  <si>
    <t>Cash flow forecast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</si>
  <si>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</si>
  <si>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</si>
  <si>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</si>
  <si>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</si>
  <si>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</si>
  <si>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</si>
  <si>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</si>
  <si>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</si>
  <si>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</si>
  <si>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</si>
  <si>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</t>
  </si>
  <si>
    <t>Rent revenues</t>
  </si>
  <si>
    <t>Empty state</t>
  </si>
  <si>
    <t xml:space="preserve">Cost of changes </t>
  </si>
  <si>
    <t>Cost of management</t>
  </si>
  <si>
    <t>Net cash inflows</t>
  </si>
  <si>
    <t>Value appreciation / depreciation</t>
  </si>
  <si>
    <t>Property</t>
  </si>
  <si>
    <t>Total value</t>
  </si>
  <si>
    <t>Financial indicators</t>
  </si>
  <si>
    <t>Average net annual return excl. value increase</t>
  </si>
  <si>
    <t>Average net annual return value increase</t>
  </si>
  <si>
    <t>Total average net annual return incl. value increase</t>
  </si>
  <si>
    <t>Payback period</t>
  </si>
  <si>
    <t>years</t>
  </si>
  <si>
    <t>Sensitivity analysis</t>
  </si>
  <si>
    <t>Rent</t>
  </si>
  <si>
    <t>ROI</t>
  </si>
  <si>
    <t>Financial model for a buy-to-rent investment in a small size real estate property.</t>
  </si>
  <si>
    <t>Copyright © 2020 Elena O. Perepelova. All rights reserved.</t>
  </si>
  <si>
    <t>Author notes:</t>
  </si>
  <si>
    <t>This model is based on a real-life investment examples in Madrid, it can be adjusted for other countries / investment opportunities.</t>
  </si>
  <si>
    <t>For more information, please contact lena@womeninvestorsclub.com.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</si>
</sst>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[$€-2]\ * #,##0_);_([$€-2]\ * \(#,##0\);_([$€-2]\ 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70C0"/>
      <name val="Century Gothic"/>
      <family val="2"/>
    </font>
    <font>
      <sz val="10"/>
      <color theme="0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0" fontId="3" fillId="2" borderId="1" xfId="0" applyFont="1" applyFill="1" applyBorder="1"/>
    <xf numFmtId="165" fontId="3" fillId="2" borderId="22" xfId="0" applyNumberFormat="1" applyFont="1" applyFill="1" applyBorder="1"/>
    <xf numFmtId="0" fontId="3" fillId="2" borderId="10" xfId="0" applyFont="1" applyFill="1" applyBorder="1"/>
    <xf numFmtId="0" fontId="3" fillId="2" borderId="17" xfId="0" applyFont="1" applyFill="1" applyBorder="1"/>
    <xf numFmtId="165" fontId="3" fillId="2" borderId="12" xfId="0" applyNumberFormat="1" applyFont="1" applyFill="1" applyBorder="1"/>
    <xf numFmtId="0" fontId="3" fillId="2" borderId="11" xfId="0" applyFont="1" applyFill="1" applyBorder="1"/>
    <xf numFmtId="165" fontId="3" fillId="2" borderId="27" xfId="0" applyNumberFormat="1" applyFont="1" applyFill="1" applyBorder="1"/>
    <xf numFmtId="0" fontId="3" fillId="2" borderId="3" xfId="0" applyFont="1" applyFill="1" applyBorder="1"/>
    <xf numFmtId="0" fontId="3" fillId="2" borderId="21" xfId="0" applyFont="1" applyFill="1" applyBorder="1"/>
    <xf numFmtId="0" fontId="3" fillId="2" borderId="18" xfId="0" applyFont="1" applyFill="1" applyBorder="1"/>
    <xf numFmtId="165" fontId="3" fillId="2" borderId="4" xfId="0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9" fontId="3" fillId="2" borderId="25" xfId="0" applyNumberFormat="1" applyFont="1" applyFill="1" applyBorder="1"/>
    <xf numFmtId="0" fontId="3" fillId="2" borderId="5" xfId="0" applyFont="1" applyFill="1" applyBorder="1"/>
    <xf numFmtId="165" fontId="3" fillId="2" borderId="24" xfId="0" applyNumberFormat="1" applyFont="1" applyFill="1" applyBorder="1"/>
    <xf numFmtId="165" fontId="3" fillId="0" borderId="0" xfId="0" applyNumberFormat="1" applyFont="1"/>
    <xf numFmtId="165" fontId="3" fillId="2" borderId="25" xfId="0" applyNumberFormat="1" applyFont="1" applyFill="1" applyBorder="1"/>
    <xf numFmtId="165" fontId="3" fillId="2" borderId="18" xfId="0" applyNumberFormat="1" applyFont="1" applyFill="1" applyBorder="1"/>
    <xf numFmtId="9" fontId="3" fillId="0" borderId="0" xfId="0" applyNumberFormat="1" applyFont="1"/>
    <xf numFmtId="0" fontId="3" fillId="2" borderId="19" xfId="0" applyFont="1" applyFill="1" applyBorder="1"/>
    <xf numFmtId="165" fontId="3" fillId="2" borderId="6" xfId="0" applyNumberFormat="1" applyFont="1" applyFill="1" applyBorder="1"/>
    <xf numFmtId="0" fontId="2" fillId="2" borderId="7" xfId="0" applyFont="1" applyFill="1" applyBorder="1"/>
    <xf numFmtId="0" fontId="2" fillId="2" borderId="20" xfId="0" applyFont="1" applyFill="1" applyBorder="1"/>
    <xf numFmtId="165" fontId="3" fillId="2" borderId="9" xfId="0" applyNumberFormat="1" applyFont="1" applyFill="1" applyBorder="1"/>
    <xf numFmtId="10" fontId="3" fillId="0" borderId="0" xfId="0" applyNumberFormat="1" applyFont="1"/>
    <xf numFmtId="0" fontId="2" fillId="0" borderId="0" xfId="0" applyFont="1" applyBorder="1"/>
    <xf numFmtId="165" fontId="3" fillId="0" borderId="0" xfId="0" applyNumberFormat="1" applyFont="1" applyBorder="1"/>
    <xf numFmtId="0" fontId="3" fillId="4" borderId="28" xfId="0" applyFont="1" applyFill="1" applyBorder="1"/>
    <xf numFmtId="0" fontId="3" fillId="4" borderId="13" xfId="0" applyFont="1" applyFill="1" applyBorder="1"/>
    <xf numFmtId="0" fontId="3" fillId="4" borderId="26" xfId="0" applyFont="1" applyFill="1" applyBorder="1"/>
    <xf numFmtId="0" fontId="3" fillId="4" borderId="3" xfId="0" applyFont="1" applyFill="1" applyBorder="1"/>
    <xf numFmtId="165" fontId="3" fillId="4" borderId="14" xfId="0" applyNumberFormat="1" applyFont="1" applyFill="1" applyBorder="1"/>
    <xf numFmtId="165" fontId="3" fillId="4" borderId="23" xfId="0" applyNumberFormat="1" applyFont="1" applyFill="1" applyBorder="1"/>
    <xf numFmtId="0" fontId="3" fillId="4" borderId="30" xfId="0" applyFont="1" applyFill="1" applyBorder="1"/>
    <xf numFmtId="165" fontId="3" fillId="4" borderId="32" xfId="0" applyNumberFormat="1" applyFont="1" applyFill="1" applyBorder="1"/>
    <xf numFmtId="165" fontId="3" fillId="4" borderId="31" xfId="0" applyNumberFormat="1" applyFont="1" applyFill="1" applyBorder="1"/>
    <xf numFmtId="0" fontId="3" fillId="4" borderId="5" xfId="0" applyFont="1" applyFill="1" applyBorder="1"/>
    <xf numFmtId="165" fontId="3" fillId="4" borderId="15" xfId="0" applyNumberFormat="1" applyFont="1" applyFill="1" applyBorder="1"/>
    <xf numFmtId="165" fontId="3" fillId="4" borderId="24" xfId="0" applyNumberFormat="1" applyFont="1" applyFill="1" applyBorder="1"/>
    <xf numFmtId="0" fontId="3" fillId="0" borderId="0" xfId="0" applyFont="1" applyBorder="1"/>
    <xf numFmtId="0" fontId="2" fillId="4" borderId="7" xfId="0" applyFont="1" applyFill="1" applyBorder="1"/>
    <xf numFmtId="165" fontId="2" fillId="4" borderId="16" xfId="0" applyNumberFormat="1" applyFont="1" applyFill="1" applyBorder="1"/>
    <xf numFmtId="165" fontId="2" fillId="4" borderId="25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2" xfId="0" applyNumberFormat="1" applyFont="1" applyBorder="1"/>
    <xf numFmtId="165" fontId="3" fillId="4" borderId="34" xfId="0" applyNumberFormat="1" applyFont="1" applyFill="1" applyBorder="1"/>
    <xf numFmtId="165" fontId="3" fillId="4" borderId="35" xfId="0" applyNumberFormat="1" applyFont="1" applyFill="1" applyBorder="1"/>
    <xf numFmtId="165" fontId="3" fillId="4" borderId="1" xfId="0" applyNumberFormat="1" applyFont="1" applyFill="1" applyBorder="1"/>
    <xf numFmtId="165" fontId="3" fillId="4" borderId="2" xfId="0" applyNumberFormat="1" applyFont="1" applyFill="1" applyBorder="1"/>
    <xf numFmtId="10" fontId="3" fillId="4" borderId="22" xfId="2" applyNumberFormat="1" applyFont="1" applyFill="1" applyBorder="1"/>
    <xf numFmtId="9" fontId="3" fillId="0" borderId="0" xfId="2" applyFont="1"/>
    <xf numFmtId="165" fontId="3" fillId="4" borderId="3" xfId="0" applyNumberFormat="1" applyFont="1" applyFill="1" applyBorder="1"/>
    <xf numFmtId="165" fontId="3" fillId="4" borderId="0" xfId="0" applyNumberFormat="1" applyFont="1" applyFill="1" applyBorder="1"/>
    <xf numFmtId="10" fontId="3" fillId="4" borderId="23" xfId="2" applyNumberFormat="1" applyFont="1" applyFill="1" applyBorder="1"/>
    <xf numFmtId="165" fontId="3" fillId="4" borderId="7" xfId="0" applyNumberFormat="1" applyFont="1" applyFill="1" applyBorder="1"/>
    <xf numFmtId="0" fontId="3" fillId="4" borderId="8" xfId="0" applyFont="1" applyFill="1" applyBorder="1"/>
    <xf numFmtId="10" fontId="3" fillId="4" borderId="25" xfId="0" applyNumberFormat="1" applyFont="1" applyFill="1" applyBorder="1"/>
    <xf numFmtId="164" fontId="3" fillId="4" borderId="29" xfId="1" applyFont="1" applyFill="1" applyBorder="1"/>
    <xf numFmtId="0" fontId="3" fillId="4" borderId="33" xfId="0" applyFont="1" applyFill="1" applyBorder="1"/>
    <xf numFmtId="164" fontId="3" fillId="0" borderId="0" xfId="1" applyFont="1"/>
    <xf numFmtId="0" fontId="3" fillId="3" borderId="28" xfId="0" applyFont="1" applyFill="1" applyBorder="1"/>
    <xf numFmtId="0" fontId="3" fillId="3" borderId="26" xfId="0" applyFont="1" applyFill="1" applyBorder="1" applyAlignment="1">
      <alignment horizontal="right"/>
    </xf>
    <xf numFmtId="0" fontId="3" fillId="3" borderId="3" xfId="0" applyFont="1" applyFill="1" applyBorder="1"/>
    <xf numFmtId="10" fontId="5" fillId="3" borderId="23" xfId="0" applyNumberFormat="1" applyFont="1" applyFill="1" applyBorder="1"/>
    <xf numFmtId="165" fontId="3" fillId="3" borderId="36" xfId="0" applyNumberFormat="1" applyFont="1" applyFill="1" applyBorder="1"/>
    <xf numFmtId="10" fontId="3" fillId="3" borderId="31" xfId="2" applyNumberFormat="1" applyFont="1" applyFill="1" applyBorder="1"/>
    <xf numFmtId="165" fontId="3" fillId="3" borderId="37" xfId="0" applyNumberFormat="1" applyFont="1" applyFill="1" applyBorder="1"/>
    <xf numFmtId="10" fontId="3" fillId="3" borderId="38" xfId="2" applyNumberFormat="1" applyFont="1" applyFill="1" applyBorder="1"/>
    <xf numFmtId="0" fontId="3" fillId="2" borderId="39" xfId="0" applyFont="1" applyFill="1" applyBorder="1"/>
    <xf numFmtId="0" fontId="3" fillId="2" borderId="40" xfId="0" applyFont="1" applyFill="1" applyBorder="1"/>
    <xf numFmtId="166" fontId="3" fillId="2" borderId="41" xfId="1" applyNumberFormat="1" applyFont="1" applyFill="1" applyBorder="1"/>
    <xf numFmtId="0" fontId="3" fillId="2" borderId="30" xfId="0" applyFont="1" applyFill="1" applyBorder="1"/>
    <xf numFmtId="165" fontId="3" fillId="2" borderId="31" xfId="0" applyNumberFormat="1" applyFont="1" applyFill="1" applyBorder="1"/>
    <xf numFmtId="0" fontId="3" fillId="2" borderId="42" xfId="0" applyFont="1" applyFill="1" applyBorder="1"/>
    <xf numFmtId="9" fontId="3" fillId="2" borderId="43" xfId="2" applyFont="1" applyFill="1" applyBorder="1"/>
    <xf numFmtId="0" fontId="3" fillId="2" borderId="20" xfId="0" applyFont="1" applyFill="1" applyBorder="1"/>
    <xf numFmtId="165" fontId="3" fillId="2" borderId="19" xfId="0" applyNumberFormat="1" applyFont="1" applyFill="1" applyBorder="1"/>
    <xf numFmtId="0" fontId="8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topLeftCell="A31" zoomScale="110" zoomScaleNormal="110" workbookViewId="0">
      <selection activeCell="A51" sqref="A51"/>
    </sheetView>
  </sheetViews>
  <sheetFormatPr defaultColWidth="13.7265625" defaultRowHeight="12.5" x14ac:dyDescent="0.25"/>
  <cols>
    <col min="1" max="1" width="22" style="2" customWidth="1"/>
    <col min="2" max="16384" width="13.7265625" style="2"/>
  </cols>
  <sheetData>
    <row r="1" spans="1:22" x14ac:dyDescent="0.25">
      <c r="A1" s="1" t="s">
        <v>49</v>
      </c>
    </row>
    <row r="2" spans="1:22" x14ac:dyDescent="0.25">
      <c r="A2" s="84" t="s">
        <v>50</v>
      </c>
    </row>
    <row r="3" spans="1:22" x14ac:dyDescent="0.25">
      <c r="A3" s="84"/>
    </row>
    <row r="4" spans="1:22" x14ac:dyDescent="0.25">
      <c r="A4" s="3" t="s">
        <v>0</v>
      </c>
      <c r="B4" s="3"/>
      <c r="C4" s="3"/>
      <c r="E4" s="3" t="s">
        <v>1</v>
      </c>
      <c r="F4" s="4"/>
      <c r="G4" s="3"/>
      <c r="H4" s="3"/>
      <c r="I4" s="3" t="s">
        <v>2</v>
      </c>
    </row>
    <row r="5" spans="1:22" x14ac:dyDescent="0.25">
      <c r="A5" s="5" t="s">
        <v>3</v>
      </c>
      <c r="B5" s="80"/>
      <c r="C5" s="6">
        <v>210000</v>
      </c>
      <c r="E5" s="7" t="s">
        <v>4</v>
      </c>
      <c r="F5" s="8" t="s">
        <v>5</v>
      </c>
      <c r="G5" s="9" t="s">
        <v>6</v>
      </c>
      <c r="I5" s="7" t="s">
        <v>7</v>
      </c>
      <c r="J5" s="10"/>
      <c r="K5" s="10"/>
      <c r="L5" s="11">
        <v>1400</v>
      </c>
    </row>
    <row r="6" spans="1:22" x14ac:dyDescent="0.25">
      <c r="A6" s="78" t="s">
        <v>8</v>
      </c>
      <c r="B6" s="81">
        <v>0.06</v>
      </c>
      <c r="C6" s="79">
        <f>+C5*B6</f>
        <v>12600</v>
      </c>
      <c r="E6" s="13" t="s">
        <v>9</v>
      </c>
      <c r="F6" s="14"/>
      <c r="G6" s="15">
        <v>120</v>
      </c>
      <c r="I6" s="75" t="s">
        <v>10</v>
      </c>
      <c r="J6" s="76"/>
      <c r="K6" s="76"/>
      <c r="L6" s="77">
        <v>12</v>
      </c>
    </row>
    <row r="7" spans="1:22" x14ac:dyDescent="0.25">
      <c r="A7" s="78" t="s">
        <v>11</v>
      </c>
      <c r="B7" s="81"/>
      <c r="C7" s="79"/>
      <c r="E7" s="12" t="s">
        <v>12</v>
      </c>
      <c r="F7" s="14"/>
      <c r="G7" s="15">
        <v>200</v>
      </c>
      <c r="I7" s="16" t="s">
        <v>13</v>
      </c>
      <c r="J7" s="17"/>
      <c r="K7" s="17"/>
      <c r="L7" s="18">
        <v>0.02</v>
      </c>
    </row>
    <row r="8" spans="1:22" x14ac:dyDescent="0.25">
      <c r="A8" s="78" t="s">
        <v>14</v>
      </c>
      <c r="B8" s="81"/>
      <c r="C8" s="79"/>
      <c r="E8" s="12" t="s">
        <v>15</v>
      </c>
      <c r="F8" s="23">
        <v>50</v>
      </c>
      <c r="G8" s="15">
        <f>+F8*12</f>
        <v>600</v>
      </c>
      <c r="L8" s="21"/>
      <c r="M8" s="24"/>
    </row>
    <row r="9" spans="1:22" ht="13" thickBot="1" x14ac:dyDescent="0.3">
      <c r="A9" s="19" t="s">
        <v>16</v>
      </c>
      <c r="B9" s="25"/>
      <c r="C9" s="20"/>
      <c r="E9" s="19" t="s">
        <v>17</v>
      </c>
      <c r="F9" s="83">
        <f>+L5*0.04</f>
        <v>56</v>
      </c>
      <c r="G9" s="26">
        <f>+F9*12</f>
        <v>672</v>
      </c>
      <c r="L9" s="21"/>
      <c r="M9" s="24"/>
    </row>
    <row r="10" spans="1:22" ht="13.5" thickTop="1" thickBot="1" x14ac:dyDescent="0.3">
      <c r="A10" s="16" t="s">
        <v>18</v>
      </c>
      <c r="B10" s="82"/>
      <c r="C10" s="22">
        <f>+SUM(C5:C9)</f>
        <v>222600</v>
      </c>
      <c r="E10" s="27" t="s">
        <v>19</v>
      </c>
      <c r="F10" s="28"/>
      <c r="G10" s="29">
        <f>SUM(G6:G9)</f>
        <v>1592</v>
      </c>
      <c r="L10" s="30"/>
    </row>
    <row r="11" spans="1:22" x14ac:dyDescent="0.25">
      <c r="D11" s="31"/>
      <c r="E11" s="31"/>
      <c r="F11" s="32"/>
      <c r="L11" s="30"/>
    </row>
    <row r="12" spans="1:22" x14ac:dyDescent="0.25">
      <c r="A12" s="3" t="s">
        <v>20</v>
      </c>
    </row>
    <row r="13" spans="1:22" x14ac:dyDescent="0.25">
      <c r="A13" s="33"/>
      <c r="B13" s="34" t="s">
        <v>21</v>
      </c>
      <c r="C13" s="34" t="s">
        <v>22</v>
      </c>
      <c r="D13" s="34" t="s">
        <v>23</v>
      </c>
      <c r="E13" s="34" t="s">
        <v>24</v>
      </c>
      <c r="F13" s="34" t="s">
        <v>25</v>
      </c>
      <c r="G13" s="34" t="s">
        <v>26</v>
      </c>
      <c r="H13" s="34" t="s">
        <v>27</v>
      </c>
      <c r="I13" s="34" t="s">
        <v>28</v>
      </c>
      <c r="J13" s="34" t="s">
        <v>29</v>
      </c>
      <c r="K13" s="34" t="s">
        <v>30</v>
      </c>
      <c r="L13" s="35" t="s">
        <v>31</v>
      </c>
    </row>
    <row r="14" spans="1:22" x14ac:dyDescent="0.25">
      <c r="A14" s="36" t="s">
        <v>32</v>
      </c>
      <c r="B14" s="37">
        <f>$L$5*$L$6</f>
        <v>16800</v>
      </c>
      <c r="C14" s="37">
        <f t="shared" ref="C14:L14" si="0">$L$5*$L$6</f>
        <v>16800</v>
      </c>
      <c r="D14" s="37">
        <f t="shared" si="0"/>
        <v>16800</v>
      </c>
      <c r="E14" s="37">
        <f t="shared" si="0"/>
        <v>16800</v>
      </c>
      <c r="F14" s="37">
        <f t="shared" si="0"/>
        <v>16800</v>
      </c>
      <c r="G14" s="37">
        <f t="shared" si="0"/>
        <v>16800</v>
      </c>
      <c r="H14" s="37">
        <f t="shared" si="0"/>
        <v>16800</v>
      </c>
      <c r="I14" s="37">
        <f t="shared" si="0"/>
        <v>16800</v>
      </c>
      <c r="J14" s="37">
        <f t="shared" si="0"/>
        <v>16800</v>
      </c>
      <c r="K14" s="37">
        <f t="shared" si="0"/>
        <v>16800</v>
      </c>
      <c r="L14" s="38">
        <f t="shared" si="0"/>
        <v>16800</v>
      </c>
      <c r="N14" s="21"/>
      <c r="O14" s="21"/>
      <c r="P14" s="21"/>
      <c r="Q14" s="21"/>
      <c r="R14" s="21"/>
      <c r="S14" s="21"/>
      <c r="T14" s="21"/>
      <c r="U14" s="21"/>
      <c r="V14" s="21"/>
    </row>
    <row r="15" spans="1:22" x14ac:dyDescent="0.25">
      <c r="A15" s="39" t="s">
        <v>1</v>
      </c>
      <c r="B15" s="40">
        <f>-G10</f>
        <v>-1592</v>
      </c>
      <c r="C15" s="40">
        <f t="shared" ref="C15:K15" si="1">-$G$10</f>
        <v>-1592</v>
      </c>
      <c r="D15" s="40">
        <f t="shared" si="1"/>
        <v>-1592</v>
      </c>
      <c r="E15" s="40">
        <f t="shared" si="1"/>
        <v>-1592</v>
      </c>
      <c r="F15" s="40">
        <f t="shared" si="1"/>
        <v>-1592</v>
      </c>
      <c r="G15" s="40">
        <f t="shared" si="1"/>
        <v>-1592</v>
      </c>
      <c r="H15" s="40">
        <f t="shared" si="1"/>
        <v>-1592</v>
      </c>
      <c r="I15" s="40">
        <f t="shared" si="1"/>
        <v>-1592</v>
      </c>
      <c r="J15" s="40">
        <f t="shared" si="1"/>
        <v>-1592</v>
      </c>
      <c r="K15" s="40">
        <f t="shared" si="1"/>
        <v>-1592</v>
      </c>
      <c r="L15" s="41">
        <f>SUM(B15:K15)</f>
        <v>-15920</v>
      </c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A16" s="36" t="s">
        <v>33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N16" s="21"/>
      <c r="O16" s="21"/>
      <c r="P16" s="21"/>
      <c r="Q16" s="21"/>
      <c r="R16" s="21"/>
      <c r="S16" s="21"/>
      <c r="T16" s="21"/>
      <c r="U16" s="21"/>
      <c r="V16" s="21"/>
    </row>
    <row r="17" spans="1:23" x14ac:dyDescent="0.25">
      <c r="A17" s="39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N17" s="21"/>
      <c r="O17" s="21"/>
      <c r="P17" s="21"/>
      <c r="Q17" s="21"/>
      <c r="R17" s="21"/>
      <c r="S17" s="21"/>
      <c r="T17" s="21"/>
      <c r="U17" s="21"/>
      <c r="V17" s="21"/>
    </row>
    <row r="18" spans="1:23" x14ac:dyDescent="0.25">
      <c r="A18" s="42" t="s">
        <v>35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N18" s="32"/>
      <c r="O18" s="32"/>
      <c r="P18" s="32"/>
      <c r="Q18" s="32"/>
      <c r="R18" s="32"/>
      <c r="S18" s="32"/>
      <c r="T18" s="32"/>
      <c r="U18" s="32"/>
      <c r="V18" s="32"/>
      <c r="W18" s="45"/>
    </row>
    <row r="19" spans="1:23" s="1" customFormat="1" x14ac:dyDescent="0.25">
      <c r="A19" s="46" t="s">
        <v>36</v>
      </c>
      <c r="B19" s="47">
        <f>SUM(B14:B18)</f>
        <v>15208</v>
      </c>
      <c r="C19" s="47">
        <f t="shared" ref="C19:K19" si="2">SUM(C14:C18)</f>
        <v>15208</v>
      </c>
      <c r="D19" s="47">
        <f t="shared" si="2"/>
        <v>15208</v>
      </c>
      <c r="E19" s="47">
        <f t="shared" si="2"/>
        <v>15208</v>
      </c>
      <c r="F19" s="47">
        <f t="shared" si="2"/>
        <v>15208</v>
      </c>
      <c r="G19" s="47">
        <f t="shared" si="2"/>
        <v>15208</v>
      </c>
      <c r="H19" s="47">
        <f t="shared" si="2"/>
        <v>15208</v>
      </c>
      <c r="I19" s="47">
        <f t="shared" si="2"/>
        <v>15208</v>
      </c>
      <c r="J19" s="47">
        <f t="shared" si="2"/>
        <v>15208</v>
      </c>
      <c r="K19" s="47">
        <f t="shared" si="2"/>
        <v>15208</v>
      </c>
      <c r="L19" s="48">
        <f>SUM(B19:K19)</f>
        <v>152080</v>
      </c>
      <c r="N19" s="49"/>
      <c r="O19" s="49"/>
      <c r="P19" s="49"/>
      <c r="Q19" s="49"/>
      <c r="R19" s="49"/>
      <c r="S19" s="49"/>
      <c r="T19" s="49"/>
      <c r="U19" s="49"/>
      <c r="V19" s="49"/>
    </row>
    <row r="20" spans="1:23" s="1" customFormat="1" x14ac:dyDescent="0.25">
      <c r="A20" s="31"/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51"/>
      <c r="N20" s="49"/>
      <c r="O20" s="49"/>
      <c r="P20" s="49"/>
      <c r="Q20" s="49"/>
      <c r="R20" s="49"/>
      <c r="S20" s="49"/>
      <c r="T20" s="49"/>
      <c r="U20" s="49"/>
      <c r="V20" s="49"/>
    </row>
    <row r="21" spans="1:23" s="1" customFormat="1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N21" s="49"/>
      <c r="O21" s="49"/>
      <c r="P21" s="49"/>
      <c r="Q21" s="49"/>
      <c r="R21" s="49"/>
      <c r="S21" s="49"/>
      <c r="T21" s="49"/>
      <c r="U21" s="49"/>
      <c r="V21" s="49"/>
    </row>
    <row r="22" spans="1:23" x14ac:dyDescent="0.25">
      <c r="A22" s="3" t="s">
        <v>37</v>
      </c>
      <c r="B22" s="21"/>
      <c r="C22" s="21"/>
      <c r="D22" s="21"/>
      <c r="E22" s="21"/>
      <c r="F22" s="21"/>
      <c r="G22" s="21"/>
      <c r="H22" s="21"/>
      <c r="I22" s="21"/>
      <c r="J22" s="21"/>
      <c r="K22" s="32"/>
      <c r="L22" s="45"/>
    </row>
    <row r="23" spans="1:23" x14ac:dyDescent="0.25">
      <c r="A23" s="33"/>
      <c r="B23" s="34" t="s">
        <v>21</v>
      </c>
      <c r="C23" s="34" t="s">
        <v>22</v>
      </c>
      <c r="D23" s="34" t="s">
        <v>23</v>
      </c>
      <c r="E23" s="34" t="s">
        <v>24</v>
      </c>
      <c r="F23" s="34" t="s">
        <v>25</v>
      </c>
      <c r="G23" s="34" t="s">
        <v>26</v>
      </c>
      <c r="H23" s="34" t="s">
        <v>27</v>
      </c>
      <c r="I23" s="34" t="s">
        <v>28</v>
      </c>
      <c r="J23" s="34" t="s">
        <v>29</v>
      </c>
      <c r="K23" s="35" t="s">
        <v>30</v>
      </c>
    </row>
    <row r="24" spans="1:23" x14ac:dyDescent="0.25">
      <c r="A24" s="36" t="s">
        <v>38</v>
      </c>
      <c r="B24" s="37">
        <f>+C5</f>
        <v>210000</v>
      </c>
      <c r="C24" s="37">
        <f t="shared" ref="C24:K24" si="3">+B24*(1+$L$7)</f>
        <v>214200</v>
      </c>
      <c r="D24" s="37">
        <f t="shared" si="3"/>
        <v>218484</v>
      </c>
      <c r="E24" s="37">
        <f t="shared" si="3"/>
        <v>222853.68</v>
      </c>
      <c r="F24" s="37">
        <f t="shared" si="3"/>
        <v>227310.7536</v>
      </c>
      <c r="G24" s="37">
        <f t="shared" si="3"/>
        <v>231856.96867199999</v>
      </c>
      <c r="H24" s="37">
        <f t="shared" si="3"/>
        <v>236494.10804543999</v>
      </c>
      <c r="I24" s="37">
        <f t="shared" si="3"/>
        <v>241223.9902063488</v>
      </c>
      <c r="J24" s="37">
        <f t="shared" si="3"/>
        <v>246048.47001047578</v>
      </c>
      <c r="K24" s="38">
        <f t="shared" si="3"/>
        <v>250969.4394106853</v>
      </c>
      <c r="L24" s="45"/>
    </row>
    <row r="25" spans="1:23" x14ac:dyDescent="0.25">
      <c r="A25" s="42" t="s">
        <v>16</v>
      </c>
      <c r="B25" s="52">
        <f>+C9-($C$9/10)</f>
        <v>0</v>
      </c>
      <c r="C25" s="52">
        <f t="shared" ref="C25:K25" si="4">+B25-($C$9/10)</f>
        <v>0</v>
      </c>
      <c r="D25" s="52">
        <f t="shared" si="4"/>
        <v>0</v>
      </c>
      <c r="E25" s="52">
        <f t="shared" si="4"/>
        <v>0</v>
      </c>
      <c r="F25" s="52">
        <f t="shared" si="4"/>
        <v>0</v>
      </c>
      <c r="G25" s="52">
        <f t="shared" si="4"/>
        <v>0</v>
      </c>
      <c r="H25" s="52">
        <f t="shared" si="4"/>
        <v>0</v>
      </c>
      <c r="I25" s="52">
        <f t="shared" si="4"/>
        <v>0</v>
      </c>
      <c r="J25" s="52">
        <f t="shared" si="4"/>
        <v>0</v>
      </c>
      <c r="K25" s="53">
        <f t="shared" si="4"/>
        <v>0</v>
      </c>
      <c r="L25" s="45"/>
    </row>
    <row r="26" spans="1:23" x14ac:dyDescent="0.25">
      <c r="A26" s="46" t="s">
        <v>39</v>
      </c>
      <c r="B26" s="47">
        <f>SUM(B24:B25)</f>
        <v>210000</v>
      </c>
      <c r="C26" s="47">
        <f t="shared" ref="C26:K26" si="5">SUM(C24:C25)</f>
        <v>214200</v>
      </c>
      <c r="D26" s="47">
        <f t="shared" si="5"/>
        <v>218484</v>
      </c>
      <c r="E26" s="47">
        <f t="shared" si="5"/>
        <v>222853.68</v>
      </c>
      <c r="F26" s="47">
        <f t="shared" si="5"/>
        <v>227310.7536</v>
      </c>
      <c r="G26" s="47">
        <f t="shared" si="5"/>
        <v>231856.96867199999</v>
      </c>
      <c r="H26" s="47">
        <f t="shared" si="5"/>
        <v>236494.10804543999</v>
      </c>
      <c r="I26" s="47">
        <f t="shared" si="5"/>
        <v>241223.9902063488</v>
      </c>
      <c r="J26" s="47">
        <f t="shared" si="5"/>
        <v>246048.47001047578</v>
      </c>
      <c r="K26" s="48">
        <f t="shared" si="5"/>
        <v>250969.4394106853</v>
      </c>
      <c r="L26" s="45"/>
    </row>
    <row r="27" spans="1:23" x14ac:dyDescent="0.25">
      <c r="A27" s="31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5"/>
    </row>
    <row r="28" spans="1:23" x14ac:dyDescent="0.25"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23" x14ac:dyDescent="0.25">
      <c r="A29" s="3" t="s">
        <v>40</v>
      </c>
      <c r="D29" s="21"/>
      <c r="E29" s="21"/>
      <c r="F29" s="21"/>
      <c r="G29" s="21"/>
      <c r="H29" s="21"/>
      <c r="I29" s="21"/>
      <c r="J29" s="21"/>
      <c r="K29" s="21"/>
      <c r="L29" s="21"/>
    </row>
    <row r="30" spans="1:23" x14ac:dyDescent="0.25">
      <c r="A30" s="54" t="s">
        <v>41</v>
      </c>
      <c r="B30" s="55"/>
      <c r="C30" s="55"/>
      <c r="D30" s="56">
        <f>L19/C10/10</f>
        <v>6.8319856244384553E-2</v>
      </c>
      <c r="F30" s="21"/>
      <c r="P30" s="57"/>
      <c r="Q30" s="57"/>
      <c r="R30" s="57"/>
      <c r="S30" s="57"/>
    </row>
    <row r="31" spans="1:23" x14ac:dyDescent="0.25">
      <c r="A31" s="58" t="s">
        <v>42</v>
      </c>
      <c r="B31" s="59"/>
      <c r="C31" s="59"/>
      <c r="D31" s="60">
        <f>(K26-C10)/C10/10</f>
        <v>1.2744581945501033E-2</v>
      </c>
      <c r="F31" s="21"/>
    </row>
    <row r="32" spans="1:23" x14ac:dyDescent="0.25">
      <c r="A32" s="61" t="s">
        <v>43</v>
      </c>
      <c r="B32" s="62"/>
      <c r="C32" s="62"/>
      <c r="D32" s="63">
        <f>SUM(D30:D31)</f>
        <v>8.1064438189885582E-2</v>
      </c>
    </row>
    <row r="34" spans="1:5" x14ac:dyDescent="0.25">
      <c r="A34" s="33" t="s">
        <v>44</v>
      </c>
      <c r="B34" s="64">
        <f>+C5/(L19/10)</f>
        <v>13.808521830615465</v>
      </c>
      <c r="C34" s="65" t="s">
        <v>45</v>
      </c>
    </row>
    <row r="36" spans="1:5" x14ac:dyDescent="0.25">
      <c r="D36" s="66"/>
    </row>
    <row r="37" spans="1:5" x14ac:dyDescent="0.25">
      <c r="A37" s="3" t="s">
        <v>46</v>
      </c>
    </row>
    <row r="38" spans="1:5" x14ac:dyDescent="0.25">
      <c r="A38" s="67" t="s">
        <v>47</v>
      </c>
      <c r="B38" s="68" t="s">
        <v>48</v>
      </c>
      <c r="D38" s="67" t="s">
        <v>0</v>
      </c>
      <c r="E38" s="68" t="s">
        <v>48</v>
      </c>
    </row>
    <row r="39" spans="1:5" x14ac:dyDescent="0.25">
      <c r="A39" s="69"/>
      <c r="B39" s="70">
        <f>+D30</f>
        <v>6.8319856244384553E-2</v>
      </c>
      <c r="D39" s="69"/>
      <c r="E39" s="70">
        <f>+D30</f>
        <v>6.8319856244384553E-2</v>
      </c>
    </row>
    <row r="40" spans="1:5" x14ac:dyDescent="0.25">
      <c r="A40" s="71">
        <v>1100</v>
      </c>
      <c r="B40" s="72">
        <f t="dataTable" ref="B40:B46" dt2D="0" dtr="0" r1="L5"/>
        <v>5.279424977538185E-2</v>
      </c>
      <c r="D40" s="71">
        <v>200000</v>
      </c>
      <c r="E40" s="72">
        <f t="dataTable" ref="E40:E46" dt2D="0" dtr="0" r1="C5" ca="1"/>
        <v>7.1735849056603768E-2</v>
      </c>
    </row>
    <row r="41" spans="1:5" x14ac:dyDescent="0.25">
      <c r="A41" s="71">
        <v>1200</v>
      </c>
      <c r="B41" s="72">
        <v>5.7969451931716084E-2</v>
      </c>
      <c r="D41" s="71">
        <f>+D40+10000</f>
        <v>210000</v>
      </c>
      <c r="E41" s="72">
        <v>6.8319856244384553E-2</v>
      </c>
    </row>
    <row r="42" spans="1:5" x14ac:dyDescent="0.25">
      <c r="A42" s="71">
        <f>+A41+100</f>
        <v>1300</v>
      </c>
      <c r="B42" s="72">
        <v>6.3144654088050312E-2</v>
      </c>
      <c r="D42" s="71">
        <f t="shared" ref="D42:D46" si="6">+D41+10000</f>
        <v>220000</v>
      </c>
      <c r="E42" s="72">
        <v>6.521440823327615E-2</v>
      </c>
    </row>
    <row r="43" spans="1:5" x14ac:dyDescent="0.25">
      <c r="A43" s="71">
        <f>+A42+100</f>
        <v>1400</v>
      </c>
      <c r="B43" s="72">
        <v>6.8319856244384553E-2</v>
      </c>
      <c r="D43" s="71">
        <f t="shared" si="6"/>
        <v>230000</v>
      </c>
      <c r="E43" s="72">
        <v>6.2378999179655462E-2</v>
      </c>
    </row>
    <row r="44" spans="1:5" x14ac:dyDescent="0.25">
      <c r="A44" s="71">
        <f>+A43+100</f>
        <v>1500</v>
      </c>
      <c r="B44" s="72">
        <v>7.349505840071878E-2</v>
      </c>
      <c r="D44" s="71">
        <f t="shared" si="6"/>
        <v>240000</v>
      </c>
      <c r="E44" s="72">
        <v>5.977987421383648E-2</v>
      </c>
    </row>
    <row r="45" spans="1:5" x14ac:dyDescent="0.25">
      <c r="A45" s="71">
        <f>+A44+100</f>
        <v>1600</v>
      </c>
      <c r="B45" s="72">
        <v>7.8670260557053007E-2</v>
      </c>
      <c r="D45" s="71">
        <f t="shared" si="6"/>
        <v>250000</v>
      </c>
      <c r="E45" s="72">
        <v>5.7388679245283014E-2</v>
      </c>
    </row>
    <row r="46" spans="1:5" x14ac:dyDescent="0.25">
      <c r="A46" s="73">
        <f>+A45+100</f>
        <v>1700</v>
      </c>
      <c r="B46" s="74">
        <v>8.3845462713387248E-2</v>
      </c>
      <c r="D46" s="73">
        <f t="shared" si="6"/>
        <v>260000</v>
      </c>
      <c r="E46" s="74">
        <v>5.5181422351233668E-2</v>
      </c>
    </row>
    <row r="49" spans="1:1" x14ac:dyDescent="0.25">
      <c r="A49" s="2" t="s">
        <v>51</v>
      </c>
    </row>
    <row r="50" spans="1:1" x14ac:dyDescent="0.25">
      <c r="A50" s="2" t="s">
        <v>52</v>
      </c>
    </row>
    <row r="51" spans="1:1" x14ac:dyDescent="0.25">
      <c r="A51" s="2" t="s">
        <v>53</v>
      </c>
    </row>
  </sheetData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showGridLines="0" zoomScale="110" zoomScaleNormal="110" workbookViewId="0">
      <selection activeCell="L6" sqref="L6"/>
    </sheetView>
  </sheetViews>
  <sheetFormatPr defaultColWidth="13.7265625" defaultRowHeight="12.5" x14ac:dyDescent="0.25"/>
  <cols>
    <col min="1" max="1" width="22" style="2" customWidth="1"/>
    <col min="2" max="16384" width="13.7265625" style="2"/>
  </cols>
  <sheetData>
    <row r="1" spans="1:22" x14ac:dyDescent="0.25">
      <c r="A1" s="1" t="s">
        <v>49</v>
      </c>
    </row>
    <row r="2" spans="1:22" x14ac:dyDescent="0.25">
      <c r="A2" s="84" t="s">
        <v>50</v>
      </c>
    </row>
    <row r="3" spans="1:22" x14ac:dyDescent="0.25">
      <c r="A3" s="84"/>
    </row>
    <row r="4" spans="1:22" ht="13" thickBot="1" x14ac:dyDescent="0.3">
      <c r="A4" s="3" t="s">
        <v>0</v>
      </c>
      <c r="B4" s="3"/>
      <c r="C4" s="3"/>
      <c r="E4" s="3" t="s">
        <v>1</v>
      </c>
      <c r="F4" s="4"/>
      <c r="G4" s="3"/>
      <c r="H4" s="3"/>
      <c r="I4" s="3" t="s">
        <v>2</v>
      </c>
    </row>
    <row r="5" spans="1:22" x14ac:dyDescent="0.25">
      <c r="A5" s="5" t="s">
        <v>3</v>
      </c>
      <c r="B5" s="80"/>
      <c r="C5" s="6">
        <v>190000</v>
      </c>
      <c r="E5" s="7" t="s">
        <v>4</v>
      </c>
      <c r="F5" s="8" t="s">
        <v>5</v>
      </c>
      <c r="G5" s="9" t="s">
        <v>6</v>
      </c>
      <c r="I5" s="7" t="s">
        <v>7</v>
      </c>
      <c r="J5" s="10"/>
      <c r="K5" s="10"/>
      <c r="L5" s="11">
        <v>1200</v>
      </c>
    </row>
    <row r="6" spans="1:22" x14ac:dyDescent="0.25">
      <c r="A6" s="78" t="s">
        <v>8</v>
      </c>
      <c r="B6" s="81">
        <v>0.06</v>
      </c>
      <c r="C6" s="79">
        <f>+C5*B6</f>
        <v>11400</v>
      </c>
      <c r="E6" s="13" t="s">
        <v>9</v>
      </c>
      <c r="F6" s="14"/>
      <c r="G6" s="15">
        <v>120</v>
      </c>
      <c r="I6" s="75" t="s">
        <v>10</v>
      </c>
      <c r="J6" s="76"/>
      <c r="K6" s="76"/>
      <c r="L6" s="77">
        <v>12</v>
      </c>
    </row>
    <row r="7" spans="1:22" ht="13" thickBot="1" x14ac:dyDescent="0.3">
      <c r="A7" s="78" t="s">
        <v>11</v>
      </c>
      <c r="B7" s="81"/>
      <c r="C7" s="79"/>
      <c r="E7" s="12" t="s">
        <v>12</v>
      </c>
      <c r="F7" s="14"/>
      <c r="G7" s="15">
        <v>200</v>
      </c>
      <c r="I7" s="16" t="s">
        <v>13</v>
      </c>
      <c r="J7" s="17"/>
      <c r="K7" s="17"/>
      <c r="L7" s="18"/>
    </row>
    <row r="8" spans="1:22" x14ac:dyDescent="0.25">
      <c r="A8" s="78" t="s">
        <v>14</v>
      </c>
      <c r="B8" s="81"/>
      <c r="C8" s="79"/>
      <c r="E8" s="12" t="s">
        <v>15</v>
      </c>
      <c r="F8" s="23">
        <v>50</v>
      </c>
      <c r="G8" s="15">
        <f>+F8*12</f>
        <v>600</v>
      </c>
      <c r="L8" s="21"/>
      <c r="M8" s="24"/>
    </row>
    <row r="9" spans="1:22" ht="13" thickBot="1" x14ac:dyDescent="0.3">
      <c r="A9" s="19" t="s">
        <v>16</v>
      </c>
      <c r="B9" s="25"/>
      <c r="C9" s="20"/>
      <c r="E9" s="19" t="s">
        <v>17</v>
      </c>
      <c r="F9" s="83">
        <f>+L5*0.04</f>
        <v>48</v>
      </c>
      <c r="G9" s="26">
        <f>+F9*12</f>
        <v>576</v>
      </c>
      <c r="L9" s="21"/>
      <c r="M9" s="24"/>
    </row>
    <row r="10" spans="1:22" ht="13.5" thickTop="1" thickBot="1" x14ac:dyDescent="0.3">
      <c r="A10" s="16" t="s">
        <v>18</v>
      </c>
      <c r="B10" s="82"/>
      <c r="C10" s="22">
        <f>+SUM(C5:C9)</f>
        <v>201400</v>
      </c>
      <c r="E10" s="27" t="s">
        <v>19</v>
      </c>
      <c r="F10" s="28"/>
      <c r="G10" s="29">
        <f>SUM(G6:G9)</f>
        <v>1496</v>
      </c>
      <c r="L10" s="30"/>
    </row>
    <row r="11" spans="1:22" x14ac:dyDescent="0.25">
      <c r="D11" s="31"/>
      <c r="E11" s="31"/>
      <c r="F11" s="32"/>
      <c r="L11" s="30"/>
    </row>
    <row r="12" spans="1:22" ht="13" thickBot="1" x14ac:dyDescent="0.3">
      <c r="A12" s="3" t="s">
        <v>20</v>
      </c>
    </row>
    <row r="13" spans="1:22" ht="13" thickBot="1" x14ac:dyDescent="0.3">
      <c r="A13" s="33"/>
      <c r="B13" s="34" t="s">
        <v>21</v>
      </c>
      <c r="C13" s="34" t="s">
        <v>22</v>
      </c>
      <c r="D13" s="34" t="s">
        <v>23</v>
      </c>
      <c r="E13" s="34" t="s">
        <v>24</v>
      </c>
      <c r="F13" s="34" t="s">
        <v>25</v>
      </c>
      <c r="G13" s="34" t="s">
        <v>26</v>
      </c>
      <c r="H13" s="34" t="s">
        <v>27</v>
      </c>
      <c r="I13" s="34" t="s">
        <v>28</v>
      </c>
      <c r="J13" s="34" t="s">
        <v>29</v>
      </c>
      <c r="K13" s="34" t="s">
        <v>30</v>
      </c>
      <c r="L13" s="35" t="s">
        <v>31</v>
      </c>
    </row>
    <row r="14" spans="1:22" x14ac:dyDescent="0.25">
      <c r="A14" s="36" t="s">
        <v>32</v>
      </c>
      <c r="B14" s="37">
        <f>$L$5*$L$6</f>
        <v>14400</v>
      </c>
      <c r="C14" s="37">
        <f t="shared" ref="C14:L14" si="0">$L$5*$L$6</f>
        <v>14400</v>
      </c>
      <c r="D14" s="37">
        <f t="shared" si="0"/>
        <v>14400</v>
      </c>
      <c r="E14" s="37">
        <f t="shared" si="0"/>
        <v>14400</v>
      </c>
      <c r="F14" s="37">
        <f t="shared" si="0"/>
        <v>14400</v>
      </c>
      <c r="G14" s="37">
        <f t="shared" si="0"/>
        <v>14400</v>
      </c>
      <c r="H14" s="37">
        <f t="shared" si="0"/>
        <v>14400</v>
      </c>
      <c r="I14" s="37">
        <f t="shared" si="0"/>
        <v>14400</v>
      </c>
      <c r="J14" s="37">
        <f t="shared" si="0"/>
        <v>14400</v>
      </c>
      <c r="K14" s="37">
        <f t="shared" si="0"/>
        <v>14400</v>
      </c>
      <c r="L14" s="38">
        <f t="shared" si="0"/>
        <v>14400</v>
      </c>
      <c r="N14" s="21"/>
      <c r="O14" s="21"/>
      <c r="P14" s="21"/>
      <c r="Q14" s="21"/>
      <c r="R14" s="21"/>
      <c r="S14" s="21"/>
      <c r="T14" s="21"/>
      <c r="U14" s="21"/>
      <c r="V14" s="21"/>
    </row>
    <row r="15" spans="1:22" x14ac:dyDescent="0.25">
      <c r="A15" s="39" t="s">
        <v>1</v>
      </c>
      <c r="B15" s="40">
        <f>-G10</f>
        <v>-1496</v>
      </c>
      <c r="C15" s="40">
        <f t="shared" ref="C15:K15" si="1">-$G$10</f>
        <v>-1496</v>
      </c>
      <c r="D15" s="40">
        <f t="shared" si="1"/>
        <v>-1496</v>
      </c>
      <c r="E15" s="40">
        <f t="shared" si="1"/>
        <v>-1496</v>
      </c>
      <c r="F15" s="40">
        <f t="shared" si="1"/>
        <v>-1496</v>
      </c>
      <c r="G15" s="40">
        <f t="shared" si="1"/>
        <v>-1496</v>
      </c>
      <c r="H15" s="40">
        <f t="shared" si="1"/>
        <v>-1496</v>
      </c>
      <c r="I15" s="40">
        <f t="shared" si="1"/>
        <v>-1496</v>
      </c>
      <c r="J15" s="40">
        <f t="shared" si="1"/>
        <v>-1496</v>
      </c>
      <c r="K15" s="40">
        <f t="shared" si="1"/>
        <v>-1496</v>
      </c>
      <c r="L15" s="41">
        <f>SUM(B15:K15)</f>
        <v>-14960</v>
      </c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A16" s="36" t="s">
        <v>33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N16" s="21"/>
      <c r="O16" s="21"/>
      <c r="P16" s="21"/>
      <c r="Q16" s="21"/>
      <c r="R16" s="21"/>
      <c r="S16" s="21"/>
      <c r="T16" s="21"/>
      <c r="U16" s="21"/>
      <c r="V16" s="21"/>
    </row>
    <row r="17" spans="1:23" x14ac:dyDescent="0.25">
      <c r="A17" s="39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N17" s="21"/>
      <c r="O17" s="21"/>
      <c r="P17" s="21"/>
      <c r="Q17" s="21"/>
      <c r="R17" s="21"/>
      <c r="S17" s="21"/>
      <c r="T17" s="21"/>
      <c r="U17" s="21"/>
      <c r="V17" s="21"/>
    </row>
    <row r="18" spans="1:23" ht="13" thickBot="1" x14ac:dyDescent="0.3">
      <c r="A18" s="42" t="s">
        <v>35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N18" s="32"/>
      <c r="O18" s="32"/>
      <c r="P18" s="32"/>
      <c r="Q18" s="32"/>
      <c r="R18" s="32"/>
      <c r="S18" s="32"/>
      <c r="T18" s="32"/>
      <c r="U18" s="32"/>
      <c r="V18" s="32"/>
      <c r="W18" s="45"/>
    </row>
    <row r="19" spans="1:23" s="1" customFormat="1" ht="13.5" thickTop="1" thickBot="1" x14ac:dyDescent="0.3">
      <c r="A19" s="46" t="s">
        <v>36</v>
      </c>
      <c r="B19" s="47">
        <f>SUM(B14:B18)</f>
        <v>12904</v>
      </c>
      <c r="C19" s="47">
        <f t="shared" ref="C19:K19" si="2">SUM(C14:C18)</f>
        <v>12904</v>
      </c>
      <c r="D19" s="47">
        <f t="shared" si="2"/>
        <v>12904</v>
      </c>
      <c r="E19" s="47">
        <f t="shared" si="2"/>
        <v>12904</v>
      </c>
      <c r="F19" s="47">
        <f t="shared" si="2"/>
        <v>12904</v>
      </c>
      <c r="G19" s="47">
        <f t="shared" si="2"/>
        <v>12904</v>
      </c>
      <c r="H19" s="47">
        <f t="shared" si="2"/>
        <v>12904</v>
      </c>
      <c r="I19" s="47">
        <f t="shared" si="2"/>
        <v>12904</v>
      </c>
      <c r="J19" s="47">
        <f t="shared" si="2"/>
        <v>12904</v>
      </c>
      <c r="K19" s="47">
        <f t="shared" si="2"/>
        <v>12904</v>
      </c>
      <c r="L19" s="48">
        <f>SUM(B19:K19)</f>
        <v>129040</v>
      </c>
      <c r="N19" s="49"/>
      <c r="O19" s="49"/>
      <c r="P19" s="49"/>
      <c r="Q19" s="49"/>
      <c r="R19" s="49"/>
      <c r="S19" s="49"/>
      <c r="T19" s="49"/>
      <c r="U19" s="49"/>
      <c r="V19" s="49"/>
    </row>
    <row r="20" spans="1:23" s="1" customFormat="1" x14ac:dyDescent="0.25">
      <c r="A20" s="31"/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51"/>
      <c r="N20" s="49"/>
      <c r="O20" s="49"/>
      <c r="P20" s="49"/>
      <c r="Q20" s="49"/>
      <c r="R20" s="49"/>
      <c r="S20" s="49"/>
      <c r="T20" s="49"/>
      <c r="U20" s="49"/>
      <c r="V20" s="49"/>
    </row>
    <row r="21" spans="1:23" s="1" customFormat="1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N21" s="49"/>
      <c r="O21" s="49"/>
      <c r="P21" s="49"/>
      <c r="Q21" s="49"/>
      <c r="R21" s="49"/>
      <c r="S21" s="49"/>
      <c r="T21" s="49"/>
      <c r="U21" s="49"/>
      <c r="V21" s="49"/>
    </row>
    <row r="22" spans="1:23" ht="13" thickBot="1" x14ac:dyDescent="0.3">
      <c r="A22" s="3" t="s">
        <v>37</v>
      </c>
      <c r="B22" s="21"/>
      <c r="C22" s="21"/>
      <c r="D22" s="21"/>
      <c r="E22" s="21"/>
      <c r="F22" s="21"/>
      <c r="G22" s="21"/>
      <c r="H22" s="21"/>
      <c r="I22" s="21"/>
      <c r="J22" s="21"/>
      <c r="K22" s="32"/>
      <c r="L22" s="45"/>
    </row>
    <row r="23" spans="1:23" ht="13" thickBot="1" x14ac:dyDescent="0.3">
      <c r="A23" s="33"/>
      <c r="B23" s="34" t="s">
        <v>21</v>
      </c>
      <c r="C23" s="34" t="s">
        <v>22</v>
      </c>
      <c r="D23" s="34" t="s">
        <v>23</v>
      </c>
      <c r="E23" s="34" t="s">
        <v>24</v>
      </c>
      <c r="F23" s="34" t="s">
        <v>25</v>
      </c>
      <c r="G23" s="34" t="s">
        <v>26</v>
      </c>
      <c r="H23" s="34" t="s">
        <v>27</v>
      </c>
      <c r="I23" s="34" t="s">
        <v>28</v>
      </c>
      <c r="J23" s="34" t="s">
        <v>29</v>
      </c>
      <c r="K23" s="35" t="s">
        <v>30</v>
      </c>
    </row>
    <row r="24" spans="1:23" x14ac:dyDescent="0.25">
      <c r="A24" s="36" t="s">
        <v>38</v>
      </c>
      <c r="B24" s="37">
        <f>+C5</f>
        <v>190000</v>
      </c>
      <c r="C24" s="37">
        <f t="shared" ref="C24:K24" si="3">+B24*(1+$L$7)</f>
        <v>190000</v>
      </c>
      <c r="D24" s="37">
        <f t="shared" si="3"/>
        <v>190000</v>
      </c>
      <c r="E24" s="37">
        <f t="shared" si="3"/>
        <v>190000</v>
      </c>
      <c r="F24" s="37">
        <f t="shared" si="3"/>
        <v>190000</v>
      </c>
      <c r="G24" s="37">
        <f t="shared" si="3"/>
        <v>190000</v>
      </c>
      <c r="H24" s="37">
        <f t="shared" si="3"/>
        <v>190000</v>
      </c>
      <c r="I24" s="37">
        <f t="shared" si="3"/>
        <v>190000</v>
      </c>
      <c r="J24" s="37">
        <f t="shared" si="3"/>
        <v>190000</v>
      </c>
      <c r="K24" s="38">
        <f t="shared" si="3"/>
        <v>190000</v>
      </c>
      <c r="L24" s="45"/>
    </row>
    <row r="25" spans="1:23" ht="13" thickBot="1" x14ac:dyDescent="0.3">
      <c r="A25" s="42" t="s">
        <v>16</v>
      </c>
      <c r="B25" s="52">
        <f>+C9-($C$9/10)</f>
        <v>0</v>
      </c>
      <c r="C25" s="52">
        <f t="shared" ref="C25:K25" si="4">+B25-($C$9/10)</f>
        <v>0</v>
      </c>
      <c r="D25" s="52">
        <f t="shared" si="4"/>
        <v>0</v>
      </c>
      <c r="E25" s="52">
        <f t="shared" si="4"/>
        <v>0</v>
      </c>
      <c r="F25" s="52">
        <f t="shared" si="4"/>
        <v>0</v>
      </c>
      <c r="G25" s="52">
        <f t="shared" si="4"/>
        <v>0</v>
      </c>
      <c r="H25" s="52">
        <f t="shared" si="4"/>
        <v>0</v>
      </c>
      <c r="I25" s="52">
        <f t="shared" si="4"/>
        <v>0</v>
      </c>
      <c r="J25" s="52">
        <f t="shared" si="4"/>
        <v>0</v>
      </c>
      <c r="K25" s="53">
        <f t="shared" si="4"/>
        <v>0</v>
      </c>
      <c r="L25" s="45"/>
    </row>
    <row r="26" spans="1:23" ht="13.5" thickTop="1" thickBot="1" x14ac:dyDescent="0.3">
      <c r="A26" s="46" t="s">
        <v>39</v>
      </c>
      <c r="B26" s="47">
        <f>SUM(B24:B25)</f>
        <v>190000</v>
      </c>
      <c r="C26" s="47">
        <f t="shared" ref="C26:K26" si="5">SUM(C24:C25)</f>
        <v>190000</v>
      </c>
      <c r="D26" s="47">
        <f t="shared" si="5"/>
        <v>190000</v>
      </c>
      <c r="E26" s="47">
        <f t="shared" si="5"/>
        <v>190000</v>
      </c>
      <c r="F26" s="47">
        <f t="shared" si="5"/>
        <v>190000</v>
      </c>
      <c r="G26" s="47">
        <f t="shared" si="5"/>
        <v>190000</v>
      </c>
      <c r="H26" s="47">
        <f t="shared" si="5"/>
        <v>190000</v>
      </c>
      <c r="I26" s="47">
        <f t="shared" si="5"/>
        <v>190000</v>
      </c>
      <c r="J26" s="47">
        <f t="shared" si="5"/>
        <v>190000</v>
      </c>
      <c r="K26" s="48">
        <f t="shared" si="5"/>
        <v>190000</v>
      </c>
      <c r="L26" s="45"/>
    </row>
    <row r="27" spans="1:23" x14ac:dyDescent="0.25">
      <c r="A27" s="31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5"/>
    </row>
    <row r="28" spans="1:23" x14ac:dyDescent="0.25"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23" ht="13" thickBot="1" x14ac:dyDescent="0.3">
      <c r="A29" s="3" t="s">
        <v>40</v>
      </c>
      <c r="D29" s="21"/>
      <c r="E29" s="21"/>
      <c r="F29" s="21"/>
      <c r="G29" s="21"/>
      <c r="H29" s="21"/>
      <c r="I29" s="21"/>
      <c r="J29" s="21"/>
      <c r="K29" s="21"/>
      <c r="L29" s="21"/>
    </row>
    <row r="30" spans="1:23" x14ac:dyDescent="0.25">
      <c r="A30" s="54" t="s">
        <v>41</v>
      </c>
      <c r="B30" s="55"/>
      <c r="C30" s="55"/>
      <c r="D30" s="56">
        <f>L19/C10/10</f>
        <v>6.4071499503475668E-2</v>
      </c>
      <c r="F30" s="21"/>
      <c r="P30" s="57"/>
      <c r="Q30" s="57"/>
      <c r="R30" s="57"/>
      <c r="S30" s="57"/>
    </row>
    <row r="31" spans="1:23" x14ac:dyDescent="0.25">
      <c r="A31" s="58" t="s">
        <v>42</v>
      </c>
      <c r="B31" s="59"/>
      <c r="C31" s="59"/>
      <c r="D31" s="60"/>
      <c r="F31" s="21"/>
    </row>
    <row r="32" spans="1:23" ht="13" thickBot="1" x14ac:dyDescent="0.3">
      <c r="A32" s="61" t="s">
        <v>43</v>
      </c>
      <c r="B32" s="62"/>
      <c r="C32" s="62"/>
      <c r="D32" s="63">
        <f>SUM(D30:D31)</f>
        <v>6.4071499503475668E-2</v>
      </c>
    </row>
    <row r="33" spans="1:5" ht="13" thickBot="1" x14ac:dyDescent="0.3"/>
    <row r="34" spans="1:5" ht="13" thickBot="1" x14ac:dyDescent="0.3">
      <c r="A34" s="33" t="s">
        <v>44</v>
      </c>
      <c r="B34" s="64">
        <f>+C5/(L19/10)</f>
        <v>14.724116553006819</v>
      </c>
      <c r="C34" s="65" t="s">
        <v>45</v>
      </c>
    </row>
    <row r="36" spans="1:5" x14ac:dyDescent="0.25">
      <c r="D36" s="66"/>
    </row>
    <row r="37" spans="1:5" ht="13" thickBot="1" x14ac:dyDescent="0.3">
      <c r="A37" s="3" t="s">
        <v>46</v>
      </c>
    </row>
    <row r="38" spans="1:5" ht="13" thickBot="1" x14ac:dyDescent="0.3">
      <c r="A38" s="67" t="s">
        <v>47</v>
      </c>
      <c r="B38" s="68" t="s">
        <v>48</v>
      </c>
      <c r="D38" s="67" t="s">
        <v>0</v>
      </c>
      <c r="E38" s="68" t="s">
        <v>48</v>
      </c>
    </row>
    <row r="39" spans="1:5" x14ac:dyDescent="0.25">
      <c r="A39" s="69"/>
      <c r="B39" s="70">
        <f>+D30</f>
        <v>6.4071499503475668E-2</v>
      </c>
      <c r="D39" s="69"/>
      <c r="E39" s="70">
        <f>+D30</f>
        <v>6.4071499503475668E-2</v>
      </c>
    </row>
    <row r="40" spans="1:5" x14ac:dyDescent="0.25">
      <c r="A40" s="71">
        <v>1100</v>
      </c>
      <c r="B40" s="72">
        <f t="dataTable" ref="B40:B46" dt2D="0" dtr="0" r1="L5" ca="1"/>
        <v>5.8351539225422043E-2</v>
      </c>
      <c r="D40" s="71">
        <v>200000</v>
      </c>
      <c r="E40" s="72">
        <f t="dataTable" ref="E40:E46" dt2D="0" dtr="0" r1="C5"/>
        <v>6.0867924528301885E-2</v>
      </c>
    </row>
    <row r="41" spans="1:5" x14ac:dyDescent="0.25">
      <c r="A41" s="71">
        <v>1200</v>
      </c>
      <c r="B41" s="72">
        <v>6.4071499503475668E-2</v>
      </c>
      <c r="D41" s="71">
        <f>+D40+10000</f>
        <v>210000</v>
      </c>
      <c r="E41" s="72">
        <v>5.7969451931716084E-2</v>
      </c>
    </row>
    <row r="42" spans="1:5" x14ac:dyDescent="0.25">
      <c r="A42" s="71">
        <f>+A41+100</f>
        <v>1300</v>
      </c>
      <c r="B42" s="72">
        <v>6.97914597815293E-2</v>
      </c>
      <c r="D42" s="71">
        <f t="shared" ref="D42:D46" si="6">+D41+10000</f>
        <v>220000</v>
      </c>
      <c r="E42" s="72">
        <v>5.533447684391081E-2</v>
      </c>
    </row>
    <row r="43" spans="1:5" x14ac:dyDescent="0.25">
      <c r="A43" s="71">
        <f>+A42+100</f>
        <v>1400</v>
      </c>
      <c r="B43" s="72">
        <v>7.5511420059582918E-2</v>
      </c>
      <c r="D43" s="71">
        <f t="shared" si="6"/>
        <v>230000</v>
      </c>
      <c r="E43" s="72">
        <v>5.2928630024610332E-2</v>
      </c>
    </row>
    <row r="44" spans="1:5" x14ac:dyDescent="0.25">
      <c r="A44" s="71">
        <f>+A43+100</f>
        <v>1500</v>
      </c>
      <c r="B44" s="72">
        <v>8.123138033763655E-2</v>
      </c>
      <c r="D44" s="71">
        <f t="shared" si="6"/>
        <v>240000</v>
      </c>
      <c r="E44" s="72">
        <v>5.0723270440251579E-2</v>
      </c>
    </row>
    <row r="45" spans="1:5" x14ac:dyDescent="0.25">
      <c r="A45" s="71">
        <f>+A44+100</f>
        <v>1600</v>
      </c>
      <c r="B45" s="72">
        <v>8.6951340615690167E-2</v>
      </c>
      <c r="D45" s="71">
        <f t="shared" si="6"/>
        <v>250000</v>
      </c>
      <c r="E45" s="72">
        <v>4.8694339622641511E-2</v>
      </c>
    </row>
    <row r="46" spans="1:5" ht="13" thickBot="1" x14ac:dyDescent="0.3">
      <c r="A46" s="73">
        <f>+A45+100</f>
        <v>1700</v>
      </c>
      <c r="B46" s="74">
        <v>9.2671300893743785E-2</v>
      </c>
      <c r="D46" s="73">
        <f t="shared" si="6"/>
        <v>260000</v>
      </c>
      <c r="E46" s="74">
        <v>4.6821480406386069E-2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big flat_no debt</vt:lpstr>
      <vt:lpstr>small flat - no debt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Perepelova</dc:creator>
  <cp:keywords/>
  <dc:description/>
  <cp:lastModifiedBy>Lena Perepelova</cp:lastModifiedBy>
  <cp:revision/>
  <dcterms:created xsi:type="dcterms:W3CDTF">2019-10-08T13:33:20Z</dcterms:created>
  <dcterms:modified xsi:type="dcterms:W3CDTF">2021-08-05T13:55:46Z</dcterms:modified>
  <cp:category/>
  <cp:contentStatus/>
</cp:coreProperties>
</file>