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Albany\Golf\"/>
    </mc:Choice>
  </mc:AlternateContent>
  <xr:revisionPtr revIDLastSave="0" documentId="13_ncr:1_{13702BFA-3992-4BEF-A498-0B01E99CA51B}" xr6:coauthVersionLast="47" xr6:coauthVersionMax="47" xr10:uidLastSave="{00000000-0000-0000-0000-000000000000}"/>
  <bookViews>
    <workbookView xWindow="-108" yWindow="-108" windowWidth="23256" windowHeight="12576" tabRatio="908" xr2:uid="{00000000-000D-0000-FFFF-FFFF00000000}"/>
  </bookViews>
  <sheets>
    <sheet name="League bests" sheetId="3" r:id="rId1"/>
    <sheet name="Personal bests" sheetId="10" r:id="rId2"/>
    <sheet name="Team points totals" sheetId="34" r:id="rId3"/>
    <sheet name="Pars - total" sheetId="1" r:id="rId4"/>
    <sheet name="Pars - avg" sheetId="37" r:id="rId5"/>
    <sheet name="Birdies - total" sheetId="32" r:id="rId6"/>
    <sheet name="Birdies - avg" sheetId="38" r:id="rId7"/>
    <sheet name="Eagles" sheetId="7" r:id="rId8"/>
    <sheet name="Holes-in-One" sheetId="8" r:id="rId9"/>
    <sheet name="Individual contests" sheetId="22" r:id="rId10"/>
    <sheet name="Playoffs" sheetId="9" r:id="rId11"/>
    <sheet name="Champion breakdown" sheetId="30" r:id="rId12"/>
    <sheet name="Holes Played" sheetId="11" r:id="rId13"/>
  </sheets>
  <definedNames>
    <definedName name="_xlnm._FilterDatabase" localSheetId="6" hidden="1">'Birdies - avg'!$A$5:$R$5</definedName>
    <definedName name="_xlnm._FilterDatabase" localSheetId="5" hidden="1">'Birdies - total'!$A$5:$R$5</definedName>
    <definedName name="_xlnm._FilterDatabase" localSheetId="12" hidden="1">'Holes Played'!$A$4:$P$4</definedName>
    <definedName name="_xlnm._FilterDatabase" localSheetId="9" hidden="1">'Individual contests'!$A$5:$O$5</definedName>
    <definedName name="_xlnm._FilterDatabase" localSheetId="4" hidden="1">'Pars - avg'!$A$5:$R$5</definedName>
    <definedName name="_xlnm._FilterDatabase" localSheetId="3" hidden="1">'Pars - total'!$A$5:$R$5</definedName>
    <definedName name="_xlnm._FilterDatabase" localSheetId="2" hidden="1">'Team points totals'!$A$6:$I$6</definedName>
    <definedName name="_xlnm.Print_Area" localSheetId="1">'Personal bests'!$A$1:$I$70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38" l="1"/>
  <c r="L72" i="38"/>
  <c r="K72" i="38"/>
  <c r="J72" i="38"/>
  <c r="I72" i="38"/>
  <c r="H72" i="38"/>
  <c r="G72" i="38"/>
  <c r="F72" i="38"/>
  <c r="E72" i="38"/>
  <c r="D72" i="38"/>
  <c r="C72" i="38"/>
  <c r="O70" i="38"/>
  <c r="R70" i="38" s="1"/>
  <c r="O69" i="38"/>
  <c r="Q69" i="38" s="1"/>
  <c r="O67" i="38"/>
  <c r="R67" i="38" s="1"/>
  <c r="O66" i="38"/>
  <c r="R66" i="38" s="1"/>
  <c r="O61" i="38"/>
  <c r="R61" i="38" s="1"/>
  <c r="O60" i="38"/>
  <c r="Q60" i="38" s="1"/>
  <c r="O65" i="38"/>
  <c r="Q65" i="38" s="1"/>
  <c r="O59" i="38"/>
  <c r="R59" i="38" s="1"/>
  <c r="O68" i="38"/>
  <c r="R68" i="38" s="1"/>
  <c r="O63" i="38"/>
  <c r="Q63" i="38" s="1"/>
  <c r="O50" i="38"/>
  <c r="R50" i="38" s="1"/>
  <c r="O64" i="38"/>
  <c r="Q64" i="38" s="1"/>
  <c r="Q49" i="38"/>
  <c r="O49" i="38"/>
  <c r="R49" i="38" s="1"/>
  <c r="O48" i="38"/>
  <c r="R48" i="38" s="1"/>
  <c r="O47" i="38"/>
  <c r="R47" i="38" s="1"/>
  <c r="O58" i="38"/>
  <c r="R58" i="38" s="1"/>
  <c r="O56" i="38"/>
  <c r="R56" i="38" s="1"/>
  <c r="R39" i="38"/>
  <c r="O39" i="38"/>
  <c r="Q39" i="38" s="1"/>
  <c r="O38" i="38"/>
  <c r="R38" i="38" s="1"/>
  <c r="O57" i="38"/>
  <c r="R57" i="38" s="1"/>
  <c r="O46" i="38"/>
  <c r="R46" i="38" s="1"/>
  <c r="R37" i="38"/>
  <c r="Q37" i="38"/>
  <c r="O37" i="38"/>
  <c r="O32" i="38"/>
  <c r="R32" i="38" s="1"/>
  <c r="O12" i="38"/>
  <c r="R12" i="38" s="1"/>
  <c r="O11" i="38"/>
  <c r="R11" i="38" s="1"/>
  <c r="R36" i="38"/>
  <c r="O36" i="38"/>
  <c r="Q36" i="38" s="1"/>
  <c r="O54" i="38"/>
  <c r="R54" i="38" s="1"/>
  <c r="O35" i="38"/>
  <c r="Q35" i="38" s="1"/>
  <c r="O62" i="38"/>
  <c r="R62" i="38" s="1"/>
  <c r="R55" i="38"/>
  <c r="Q55" i="38"/>
  <c r="O55" i="38"/>
  <c r="O41" i="38"/>
  <c r="R41" i="38" s="1"/>
  <c r="O51" i="38"/>
  <c r="R51" i="38" s="1"/>
  <c r="O40" i="38"/>
  <c r="R40" i="38" s="1"/>
  <c r="R7" i="38"/>
  <c r="O7" i="38"/>
  <c r="Q7" i="38" s="1"/>
  <c r="Q43" i="38"/>
  <c r="O43" i="38"/>
  <c r="R43" i="38" s="1"/>
  <c r="O29" i="38"/>
  <c r="Q29" i="38" s="1"/>
  <c r="O15" i="38"/>
  <c r="R15" i="38" s="1"/>
  <c r="R6" i="38"/>
  <c r="Q6" i="38"/>
  <c r="O6" i="38"/>
  <c r="O52" i="38"/>
  <c r="R52" i="38" s="1"/>
  <c r="O45" i="38"/>
  <c r="R45" i="38" s="1"/>
  <c r="O53" i="38"/>
  <c r="R53" i="38" s="1"/>
  <c r="O19" i="38"/>
  <c r="Q19" i="38" s="1"/>
  <c r="Q42" i="38"/>
  <c r="O42" i="38"/>
  <c r="R42" i="38" s="1"/>
  <c r="O17" i="38"/>
  <c r="R17" i="38" s="1"/>
  <c r="O33" i="38"/>
  <c r="R33" i="38" s="1"/>
  <c r="O23" i="38"/>
  <c r="R23" i="38" s="1"/>
  <c r="R44" i="38"/>
  <c r="Q44" i="38"/>
  <c r="O44" i="38"/>
  <c r="O28" i="38"/>
  <c r="R28" i="38" s="1"/>
  <c r="O14" i="38"/>
  <c r="R14" i="38" s="1"/>
  <c r="O31" i="38"/>
  <c r="Q31" i="38" s="1"/>
  <c r="Q16" i="38"/>
  <c r="O16" i="38"/>
  <c r="R16" i="38" s="1"/>
  <c r="O24" i="38"/>
  <c r="R24" i="38" s="1"/>
  <c r="O27" i="38"/>
  <c r="R27" i="38" s="1"/>
  <c r="O21" i="38"/>
  <c r="R21" i="38" s="1"/>
  <c r="R34" i="38"/>
  <c r="Q34" i="38"/>
  <c r="O34" i="38"/>
  <c r="O18" i="38"/>
  <c r="R18" i="38" s="1"/>
  <c r="O26" i="38"/>
  <c r="R26" i="38" s="1"/>
  <c r="O30" i="38"/>
  <c r="Q30" i="38" s="1"/>
  <c r="O25" i="38"/>
  <c r="R25" i="38" s="1"/>
  <c r="O20" i="38"/>
  <c r="R20" i="38" s="1"/>
  <c r="Q22" i="38"/>
  <c r="O22" i="38"/>
  <c r="R22" i="38" s="1"/>
  <c r="O13" i="38"/>
  <c r="R13" i="38" s="1"/>
  <c r="R9" i="38"/>
  <c r="Q9" i="38"/>
  <c r="O9" i="38"/>
  <c r="O10" i="38"/>
  <c r="R10" i="38" s="1"/>
  <c r="O8" i="38"/>
  <c r="Q21" i="38" l="1"/>
  <c r="R31" i="38"/>
  <c r="R65" i="38"/>
  <c r="Q15" i="38"/>
  <c r="Q32" i="38"/>
  <c r="Q50" i="38"/>
  <c r="R69" i="38"/>
  <c r="Q33" i="38"/>
  <c r="Q41" i="38"/>
  <c r="O72" i="38"/>
  <c r="Q27" i="38"/>
  <c r="Q52" i="38"/>
  <c r="Q54" i="38"/>
  <c r="Q48" i="38"/>
  <c r="R63" i="38"/>
  <c r="R60" i="38"/>
  <c r="R19" i="38"/>
  <c r="Q47" i="38"/>
  <c r="Q13" i="38"/>
  <c r="Q38" i="38"/>
  <c r="Q25" i="38"/>
  <c r="Q23" i="38"/>
  <c r="Q46" i="38"/>
  <c r="Q62" i="38"/>
  <c r="R30" i="38"/>
  <c r="Q61" i="38"/>
  <c r="Q24" i="38"/>
  <c r="Q17" i="38"/>
  <c r="Q57" i="38"/>
  <c r="Q20" i="38"/>
  <c r="Q66" i="38"/>
  <c r="Q8" i="38"/>
  <c r="Q26" i="38"/>
  <c r="Q14" i="38"/>
  <c r="Q53" i="38"/>
  <c r="R29" i="38"/>
  <c r="Q40" i="38"/>
  <c r="R35" i="38"/>
  <c r="Q11" i="38"/>
  <c r="Q56" i="38"/>
  <c r="R64" i="38"/>
  <c r="Q68" i="38"/>
  <c r="Q70" i="38"/>
  <c r="R8" i="38"/>
  <c r="Q67" i="38"/>
  <c r="Q10" i="38"/>
  <c r="Q18" i="38"/>
  <c r="Q28" i="38"/>
  <c r="Q45" i="38"/>
  <c r="Q51" i="38"/>
  <c r="Q12" i="38"/>
  <c r="Q58" i="38"/>
  <c r="Q59" i="38"/>
  <c r="O63" i="32" l="1"/>
  <c r="R63" i="32" s="1"/>
  <c r="O60" i="32"/>
  <c r="Q60" i="32" s="1"/>
  <c r="O33" i="32"/>
  <c r="R33" i="32" s="1"/>
  <c r="M72" i="32"/>
  <c r="M72" i="37"/>
  <c r="L72" i="37"/>
  <c r="K72" i="37"/>
  <c r="J72" i="37"/>
  <c r="I72" i="37"/>
  <c r="H72" i="37"/>
  <c r="G72" i="37"/>
  <c r="F72" i="37"/>
  <c r="E72" i="37"/>
  <c r="D72" i="37"/>
  <c r="C72" i="37"/>
  <c r="O69" i="37"/>
  <c r="R69" i="37" s="1"/>
  <c r="O70" i="37"/>
  <c r="Q70" i="37" s="1"/>
  <c r="O65" i="37"/>
  <c r="R65" i="37" s="1"/>
  <c r="O56" i="37"/>
  <c r="R56" i="37" s="1"/>
  <c r="O47" i="37"/>
  <c r="R47" i="37" s="1"/>
  <c r="Q45" i="37"/>
  <c r="O45" i="37"/>
  <c r="R45" i="37" s="1"/>
  <c r="O62" i="37"/>
  <c r="Q62" i="37" s="1"/>
  <c r="R60" i="37"/>
  <c r="O60" i="37"/>
  <c r="Q60" i="37" s="1"/>
  <c r="O57" i="37"/>
  <c r="R57" i="37" s="1"/>
  <c r="O63" i="37"/>
  <c r="R63" i="37" s="1"/>
  <c r="O52" i="37"/>
  <c r="R52" i="37" s="1"/>
  <c r="O49" i="37"/>
  <c r="R49" i="37" s="1"/>
  <c r="R66" i="37"/>
  <c r="O66" i="37"/>
  <c r="Q66" i="37" s="1"/>
  <c r="Q21" i="37"/>
  <c r="O21" i="37"/>
  <c r="R21" i="37" s="1"/>
  <c r="O68" i="37"/>
  <c r="R68" i="37" s="1"/>
  <c r="O67" i="37"/>
  <c r="R67" i="37" s="1"/>
  <c r="O58" i="37"/>
  <c r="R58" i="37" s="1"/>
  <c r="O12" i="37"/>
  <c r="Q12" i="37" s="1"/>
  <c r="O11" i="37"/>
  <c r="R11" i="37" s="1"/>
  <c r="Q9" i="37"/>
  <c r="O9" i="37"/>
  <c r="R9" i="37" s="1"/>
  <c r="O40" i="37"/>
  <c r="R40" i="37" s="1"/>
  <c r="O50" i="37"/>
  <c r="R50" i="37" s="1"/>
  <c r="O35" i="37"/>
  <c r="R35" i="37" s="1"/>
  <c r="R61" i="37"/>
  <c r="Q61" i="37"/>
  <c r="O61" i="37"/>
  <c r="O33" i="37"/>
  <c r="R33" i="37" s="1"/>
  <c r="O59" i="37"/>
  <c r="Q59" i="37" s="1"/>
  <c r="O27" i="37"/>
  <c r="R27" i="37" s="1"/>
  <c r="O38" i="37"/>
  <c r="R38" i="37" s="1"/>
  <c r="R15" i="37"/>
  <c r="Q15" i="37"/>
  <c r="O15" i="37"/>
  <c r="O44" i="37"/>
  <c r="R44" i="37" s="1"/>
  <c r="O55" i="37"/>
  <c r="R55" i="37" s="1"/>
  <c r="R51" i="37"/>
  <c r="Q51" i="37"/>
  <c r="O51" i="37"/>
  <c r="O64" i="37"/>
  <c r="R64" i="37" s="1"/>
  <c r="O43" i="37"/>
  <c r="Q43" i="37" s="1"/>
  <c r="O34" i="37"/>
  <c r="R34" i="37" s="1"/>
  <c r="Q46" i="37"/>
  <c r="O46" i="37"/>
  <c r="R46" i="37" s="1"/>
  <c r="R14" i="37"/>
  <c r="Q14" i="37"/>
  <c r="O14" i="37"/>
  <c r="Q31" i="37"/>
  <c r="O31" i="37"/>
  <c r="R31" i="37" s="1"/>
  <c r="O53" i="37"/>
  <c r="R53" i="37" s="1"/>
  <c r="R28" i="37"/>
  <c r="O28" i="37"/>
  <c r="Q28" i="37" s="1"/>
  <c r="O48" i="37"/>
  <c r="R48" i="37" s="1"/>
  <c r="O20" i="37"/>
  <c r="Q20" i="37" s="1"/>
  <c r="O36" i="37"/>
  <c r="R36" i="37" s="1"/>
  <c r="O54" i="37"/>
  <c r="R54" i="37" s="1"/>
  <c r="R39" i="37"/>
  <c r="O39" i="37"/>
  <c r="Q39" i="37" s="1"/>
  <c r="Q37" i="37"/>
  <c r="O37" i="37"/>
  <c r="R37" i="37" s="1"/>
  <c r="O42" i="37"/>
  <c r="R42" i="37" s="1"/>
  <c r="O18" i="37"/>
  <c r="Q18" i="37" s="1"/>
  <c r="O13" i="37"/>
  <c r="R13" i="37" s="1"/>
  <c r="O32" i="37"/>
  <c r="Q32" i="37" s="1"/>
  <c r="O25" i="37"/>
  <c r="R25" i="37" s="1"/>
  <c r="Q24" i="37"/>
  <c r="O24" i="37"/>
  <c r="R24" i="37" s="1"/>
  <c r="O41" i="37"/>
  <c r="R41" i="37" s="1"/>
  <c r="O26" i="37"/>
  <c r="R26" i="37" s="1"/>
  <c r="O19" i="37"/>
  <c r="R19" i="37" s="1"/>
  <c r="R30" i="37"/>
  <c r="Q30" i="37"/>
  <c r="O30" i="37"/>
  <c r="O29" i="37"/>
  <c r="R29" i="37" s="1"/>
  <c r="O22" i="37"/>
  <c r="R22" i="37" s="1"/>
  <c r="O23" i="37"/>
  <c r="R23" i="37" s="1"/>
  <c r="O16" i="37"/>
  <c r="R16" i="37" s="1"/>
  <c r="R17" i="37"/>
  <c r="Q17" i="37"/>
  <c r="O17" i="37"/>
  <c r="O10" i="37"/>
  <c r="R10" i="37" s="1"/>
  <c r="O8" i="37"/>
  <c r="R8" i="37" s="1"/>
  <c r="R7" i="37"/>
  <c r="Q7" i="37"/>
  <c r="O7" i="37"/>
  <c r="O6" i="37"/>
  <c r="Q57" i="1"/>
  <c r="R65" i="1"/>
  <c r="Q68" i="1"/>
  <c r="R68" i="1"/>
  <c r="O57" i="1"/>
  <c r="R57" i="1" s="1"/>
  <c r="O65" i="1"/>
  <c r="Q65" i="1" s="1"/>
  <c r="O68" i="1"/>
  <c r="R60" i="32" l="1"/>
  <c r="Q63" i="32"/>
  <c r="Q33" i="32"/>
  <c r="Q41" i="37"/>
  <c r="Q40" i="37"/>
  <c r="Q67" i="37"/>
  <c r="Q56" i="37"/>
  <c r="R18" i="37"/>
  <c r="Q54" i="37"/>
  <c r="Q49" i="37"/>
  <c r="R62" i="37"/>
  <c r="Q44" i="37"/>
  <c r="O72" i="37"/>
  <c r="Q10" i="37"/>
  <c r="Q16" i="37"/>
  <c r="Q38" i="37"/>
  <c r="Q47" i="37"/>
  <c r="Q26" i="37"/>
  <c r="Q50" i="37"/>
  <c r="Q22" i="37"/>
  <c r="Q63" i="37"/>
  <c r="Q8" i="37"/>
  <c r="Q19" i="37"/>
  <c r="R32" i="37"/>
  <c r="Q42" i="37"/>
  <c r="R20" i="37"/>
  <c r="Q53" i="37"/>
  <c r="R43" i="37"/>
  <c r="Q55" i="37"/>
  <c r="R59" i="37"/>
  <c r="Q35" i="37"/>
  <c r="R12" i="37"/>
  <c r="Q68" i="37"/>
  <c r="R70" i="37"/>
  <c r="Q6" i="37"/>
  <c r="Q29" i="37"/>
  <c r="Q13" i="37"/>
  <c r="Q48" i="37"/>
  <c r="Q64" i="37"/>
  <c r="Q33" i="37"/>
  <c r="Q58" i="37"/>
  <c r="Q57" i="37"/>
  <c r="Q69" i="37"/>
  <c r="R6" i="37"/>
  <c r="Q23" i="37"/>
  <c r="Q25" i="37"/>
  <c r="Q36" i="37"/>
  <c r="Q34" i="37"/>
  <c r="Q27" i="37"/>
  <c r="Q11" i="37"/>
  <c r="Q52" i="37"/>
  <c r="Q65" i="37"/>
  <c r="M72" i="1"/>
  <c r="O1" i="34" l="1"/>
  <c r="J39" i="34"/>
  <c r="L39" i="34" s="1"/>
  <c r="K39" i="34"/>
  <c r="J53" i="34"/>
  <c r="K53" i="34"/>
  <c r="F48" i="34"/>
  <c r="F9" i="34"/>
  <c r="F88" i="34"/>
  <c r="F22" i="34"/>
  <c r="F10" i="34"/>
  <c r="F11" i="34"/>
  <c r="F49" i="34"/>
  <c r="F161" i="34"/>
  <c r="F107" i="34"/>
  <c r="F27" i="34"/>
  <c r="F166" i="34"/>
  <c r="F66" i="34"/>
  <c r="F170" i="34"/>
  <c r="F67" i="34"/>
  <c r="F51" i="34"/>
  <c r="F82" i="34"/>
  <c r="F40" i="34"/>
  <c r="F116" i="34"/>
  <c r="M57" i="11"/>
  <c r="M67" i="11"/>
  <c r="O67" i="11" s="1"/>
  <c r="M26" i="11"/>
  <c r="M15" i="11"/>
  <c r="M11" i="11"/>
  <c r="M75" i="11"/>
  <c r="O61" i="11"/>
  <c r="O63" i="11"/>
  <c r="O62" i="11"/>
  <c r="O60" i="22"/>
  <c r="O61" i="22"/>
  <c r="O62" i="22"/>
  <c r="O100" i="9"/>
  <c r="M7" i="8"/>
  <c r="AE159" i="9"/>
  <c r="AE160" i="9"/>
  <c r="AE161" i="9"/>
  <c r="O145" i="9"/>
  <c r="O160" i="9"/>
  <c r="O161" i="9"/>
  <c r="AE106" i="9"/>
  <c r="AE103" i="9"/>
  <c r="AE90" i="9"/>
  <c r="O109" i="9"/>
  <c r="O101" i="9"/>
  <c r="O108" i="9"/>
  <c r="O48" i="9"/>
  <c r="T48" i="9" s="1"/>
  <c r="O43" i="9"/>
  <c r="S43" i="9" s="1"/>
  <c r="O44" i="9"/>
  <c r="S44" i="9" s="1"/>
  <c r="AC168" i="9"/>
  <c r="AC112" i="9"/>
  <c r="M168" i="9"/>
  <c r="M112" i="9"/>
  <c r="M54" i="9"/>
  <c r="O43" i="22"/>
  <c r="O44" i="22"/>
  <c r="O45" i="22"/>
  <c r="L53" i="34" l="1"/>
  <c r="M71" i="11"/>
  <c r="U48" i="9"/>
  <c r="S48" i="9"/>
  <c r="T44" i="9"/>
  <c r="U44" i="9"/>
  <c r="U43" i="9"/>
  <c r="T43" i="9"/>
  <c r="J24" i="7"/>
  <c r="J25" i="7"/>
  <c r="J26" i="7"/>
  <c r="J23" i="7"/>
  <c r="M17" i="7"/>
  <c r="M72" i="22"/>
  <c r="O53" i="32"/>
  <c r="R53" i="32" s="1"/>
  <c r="O57" i="32"/>
  <c r="O48" i="32"/>
  <c r="R48" i="32" s="1"/>
  <c r="O58" i="32"/>
  <c r="R58" i="32" s="1"/>
  <c r="O64" i="32"/>
  <c r="R64" i="32" s="1"/>
  <c r="O64" i="1"/>
  <c r="R64" i="1" s="1"/>
  <c r="O59" i="1"/>
  <c r="R59" i="1" s="1"/>
  <c r="O50" i="1"/>
  <c r="R50" i="1" s="1"/>
  <c r="O46" i="1"/>
  <c r="R46" i="1" s="1"/>
  <c r="O63" i="1"/>
  <c r="R63" i="1" s="1"/>
  <c r="Q57" i="32" l="1"/>
  <c r="R57" i="32"/>
  <c r="Q64" i="32"/>
  <c r="Q58" i="32"/>
  <c r="Q48" i="32"/>
  <c r="Q53" i="32"/>
  <c r="L72" i="32"/>
  <c r="Q63" i="1"/>
  <c r="Q46" i="1"/>
  <c r="Q50" i="1"/>
  <c r="Q59" i="1"/>
  <c r="Q64" i="1"/>
  <c r="L72" i="1"/>
  <c r="L15" i="11" l="1"/>
  <c r="L30" i="11"/>
  <c r="L29" i="11"/>
  <c r="L16" i="11"/>
  <c r="L56" i="11"/>
  <c r="L27" i="11"/>
  <c r="L21" i="11"/>
  <c r="L42" i="11"/>
  <c r="L57" i="11"/>
  <c r="O57" i="11" s="1"/>
  <c r="L26" i="11"/>
  <c r="L20" i="11"/>
  <c r="O50" i="11"/>
  <c r="O54" i="11"/>
  <c r="O51" i="11"/>
  <c r="O52" i="11"/>
  <c r="L75" i="11"/>
  <c r="AE162" i="9"/>
  <c r="AE163" i="9"/>
  <c r="AE164" i="9"/>
  <c r="AE165" i="9"/>
  <c r="O162" i="9"/>
  <c r="O163" i="9"/>
  <c r="O164" i="9"/>
  <c r="O165" i="9"/>
  <c r="AE101" i="9"/>
  <c r="AE89" i="9"/>
  <c r="AE105" i="9"/>
  <c r="AE102" i="9"/>
  <c r="O94" i="9"/>
  <c r="O98" i="9"/>
  <c r="O105" i="9"/>
  <c r="O106" i="9"/>
  <c r="O38" i="9"/>
  <c r="T38" i="9" s="1"/>
  <c r="O42" i="9"/>
  <c r="S42" i="9" s="1"/>
  <c r="O50" i="9"/>
  <c r="S50" i="9" s="1"/>
  <c r="O51" i="9"/>
  <c r="S51" i="9" s="1"/>
  <c r="L54" i="9"/>
  <c r="AB168" i="9"/>
  <c r="AB112" i="9"/>
  <c r="L168" i="9"/>
  <c r="L112" i="9"/>
  <c r="J19" i="34"/>
  <c r="J40" i="34"/>
  <c r="K40" i="34"/>
  <c r="J9" i="34"/>
  <c r="J17" i="34"/>
  <c r="J27" i="34"/>
  <c r="K27" i="34"/>
  <c r="J21" i="34"/>
  <c r="J23" i="34"/>
  <c r="J14" i="34"/>
  <c r="J8" i="34"/>
  <c r="J25" i="34"/>
  <c r="J15" i="34"/>
  <c r="J28" i="34"/>
  <c r="J20" i="34"/>
  <c r="J13" i="34"/>
  <c r="J12" i="34"/>
  <c r="J18" i="34"/>
  <c r="J41" i="34"/>
  <c r="J24" i="34"/>
  <c r="J33" i="34"/>
  <c r="K33" i="34"/>
  <c r="J16" i="34"/>
  <c r="J11" i="34"/>
  <c r="J34" i="34"/>
  <c r="J10" i="34"/>
  <c r="J22" i="34"/>
  <c r="J43" i="34"/>
  <c r="J44" i="34"/>
  <c r="J45" i="34"/>
  <c r="J32" i="34"/>
  <c r="J46" i="34"/>
  <c r="J29" i="34"/>
  <c r="J26" i="34"/>
  <c r="J47" i="34"/>
  <c r="J48" i="34"/>
  <c r="J36" i="34"/>
  <c r="J49" i="34"/>
  <c r="J37" i="34"/>
  <c r="J38" i="34"/>
  <c r="J50" i="34"/>
  <c r="J31" i="34"/>
  <c r="K31" i="34"/>
  <c r="J30" i="34"/>
  <c r="K30" i="34"/>
  <c r="J51" i="34"/>
  <c r="J52" i="34"/>
  <c r="J35" i="34"/>
  <c r="K35" i="34"/>
  <c r="J42" i="34"/>
  <c r="J7" i="34"/>
  <c r="E171" i="34"/>
  <c r="F171" i="34" s="1"/>
  <c r="E148" i="34"/>
  <c r="F148" i="34" s="1"/>
  <c r="F157" i="34"/>
  <c r="E157" i="34"/>
  <c r="F164" i="34"/>
  <c r="E164" i="34"/>
  <c r="E173" i="34"/>
  <c r="F173" i="34" s="1"/>
  <c r="E162" i="34"/>
  <c r="F162" i="34" s="1"/>
  <c r="E146" i="34"/>
  <c r="F146" i="34" s="1"/>
  <c r="E137" i="34"/>
  <c r="F137" i="34" s="1"/>
  <c r="E89" i="34"/>
  <c r="F89" i="34" s="1"/>
  <c r="E102" i="34"/>
  <c r="F102" i="34" s="1"/>
  <c r="E144" i="34"/>
  <c r="F144" i="34" s="1"/>
  <c r="E152" i="34"/>
  <c r="F152" i="34" s="1"/>
  <c r="E154" i="34"/>
  <c r="F154" i="34" s="1"/>
  <c r="E143" i="34"/>
  <c r="F143" i="34" s="1"/>
  <c r="E104" i="34"/>
  <c r="F104" i="34" s="1"/>
  <c r="E65" i="34"/>
  <c r="F65" i="34" s="1"/>
  <c r="E73" i="34"/>
  <c r="F73" i="34" s="1"/>
  <c r="F46" i="34"/>
  <c r="E46" i="34"/>
  <c r="L40" i="34" l="1"/>
  <c r="L27" i="34"/>
  <c r="K38" i="34"/>
  <c r="L38" i="34" s="1"/>
  <c r="L71" i="11"/>
  <c r="U50" i="9"/>
  <c r="T50" i="9"/>
  <c r="S38" i="9"/>
  <c r="U42" i="9"/>
  <c r="T42" i="9"/>
  <c r="T51" i="9"/>
  <c r="U38" i="9"/>
  <c r="U51" i="9"/>
  <c r="L33" i="34"/>
  <c r="L31" i="34"/>
  <c r="L30" i="34"/>
  <c r="L35" i="34"/>
  <c r="E63" i="34"/>
  <c r="F63" i="34" s="1"/>
  <c r="E111" i="34"/>
  <c r="F111" i="34" s="1"/>
  <c r="E62" i="34"/>
  <c r="F62" i="34" s="1"/>
  <c r="E110" i="34"/>
  <c r="F110" i="34" s="1"/>
  <c r="E134" i="34"/>
  <c r="E70" i="34"/>
  <c r="E140" i="34"/>
  <c r="E127" i="34"/>
  <c r="F127" i="34" s="1"/>
  <c r="E23" i="34"/>
  <c r="E31" i="34"/>
  <c r="E80" i="34"/>
  <c r="F80" i="34" s="1"/>
  <c r="E115" i="34"/>
  <c r="F115" i="34" s="1"/>
  <c r="F134" i="34" l="1"/>
  <c r="K36" i="34"/>
  <c r="L36" i="34" s="1"/>
  <c r="F31" i="34"/>
  <c r="F23" i="34"/>
  <c r="F140" i="34"/>
  <c r="K37" i="34"/>
  <c r="L37" i="34" s="1"/>
  <c r="F70" i="34"/>
  <c r="E81" i="34"/>
  <c r="F81" i="34" s="1"/>
  <c r="E101" i="34"/>
  <c r="F101" i="34" s="1"/>
  <c r="E26" i="34"/>
  <c r="E150" i="34"/>
  <c r="F150" i="34" s="1"/>
  <c r="E84" i="34"/>
  <c r="F84" i="34" s="1"/>
  <c r="E156" i="34"/>
  <c r="F156" i="34" s="1"/>
  <c r="E87" i="34"/>
  <c r="E109" i="34"/>
  <c r="F109" i="34" s="1"/>
  <c r="E61" i="34"/>
  <c r="F61" i="34" s="1"/>
  <c r="E60" i="34"/>
  <c r="F60" i="34" s="1"/>
  <c r="E124" i="34"/>
  <c r="E139" i="34"/>
  <c r="F139" i="34" s="1"/>
  <c r="E39" i="34"/>
  <c r="F39" i="34" s="1"/>
  <c r="E94" i="34"/>
  <c r="F94" i="34" s="1"/>
  <c r="E44" i="34"/>
  <c r="F44" i="34" s="1"/>
  <c r="F26" i="34" l="1"/>
  <c r="F87" i="34"/>
  <c r="K45" i="34"/>
  <c r="L45" i="34" s="1"/>
  <c r="F124" i="34"/>
  <c r="K47" i="34"/>
  <c r="L47" i="34" s="1"/>
  <c r="K25" i="34"/>
  <c r="L25" i="34" s="1"/>
  <c r="E50" i="34"/>
  <c r="F50" i="34" s="1"/>
  <c r="E69" i="34"/>
  <c r="F69" i="34" s="1"/>
  <c r="F93" i="34"/>
  <c r="E93" i="34"/>
  <c r="K46" i="34" s="1"/>
  <c r="L46" i="34" s="1"/>
  <c r="E122" i="34"/>
  <c r="F122" i="34" s="1"/>
  <c r="F128" i="34"/>
  <c r="E128" i="34"/>
  <c r="E103" i="34"/>
  <c r="F103" i="34" s="1"/>
  <c r="E38" i="34"/>
  <c r="K24" i="34" s="1"/>
  <c r="L24" i="34" s="1"/>
  <c r="E168" i="34"/>
  <c r="F168" i="34" s="1"/>
  <c r="E136" i="34"/>
  <c r="F136" i="34" s="1"/>
  <c r="E149" i="34"/>
  <c r="F149" i="34" s="1"/>
  <c r="E86" i="34"/>
  <c r="F86" i="34" s="1"/>
  <c r="E76" i="34"/>
  <c r="E17" i="34"/>
  <c r="F17" i="34" s="1"/>
  <c r="F79" i="34"/>
  <c r="E79" i="34"/>
  <c r="E100" i="34"/>
  <c r="F100" i="34" s="1"/>
  <c r="E41" i="34"/>
  <c r="F41" i="34" s="1"/>
  <c r="F38" i="34" l="1"/>
  <c r="F76" i="34"/>
  <c r="K43" i="34"/>
  <c r="L43" i="34" s="1"/>
  <c r="E45" i="34"/>
  <c r="E77" i="34"/>
  <c r="E53" i="34"/>
  <c r="K34" i="34" s="1"/>
  <c r="L34" i="34" s="1"/>
  <c r="E18" i="34"/>
  <c r="E68" i="34"/>
  <c r="F68" i="34" s="1"/>
  <c r="E99" i="34"/>
  <c r="E72" i="34"/>
  <c r="F72" i="34" s="1"/>
  <c r="E147" i="34"/>
  <c r="F147" i="34" s="1"/>
  <c r="E52" i="34"/>
  <c r="F52" i="34" s="1"/>
  <c r="E59" i="34"/>
  <c r="F59" i="34" s="1"/>
  <c r="E56" i="34"/>
  <c r="F56" i="34" s="1"/>
  <c r="E34" i="34"/>
  <c r="E163" i="34"/>
  <c r="E145" i="34"/>
  <c r="F13" i="34"/>
  <c r="E13" i="34"/>
  <c r="E19" i="34"/>
  <c r="E33" i="34"/>
  <c r="E16" i="34"/>
  <c r="F77" i="34" l="1"/>
  <c r="K44" i="34"/>
  <c r="L44" i="34" s="1"/>
  <c r="F145" i="34"/>
  <c r="K50" i="34"/>
  <c r="L50" i="34" s="1"/>
  <c r="F45" i="34"/>
  <c r="F163" i="34"/>
  <c r="K51" i="34"/>
  <c r="L51" i="34" s="1"/>
  <c r="F34" i="34"/>
  <c r="F99" i="34"/>
  <c r="K22" i="34"/>
  <c r="L22" i="34" s="1"/>
  <c r="F16" i="34"/>
  <c r="F33" i="34"/>
  <c r="F18" i="34"/>
  <c r="K21" i="34"/>
  <c r="L21" i="34" s="1"/>
  <c r="F19" i="34"/>
  <c r="K23" i="34"/>
  <c r="L23" i="34" s="1"/>
  <c r="F53" i="34"/>
  <c r="F8" i="34"/>
  <c r="F12" i="34"/>
  <c r="F15" i="34"/>
  <c r="F21" i="34"/>
  <c r="F30" i="34"/>
  <c r="F32" i="34"/>
  <c r="F42" i="34"/>
  <c r="F55" i="34"/>
  <c r="F58" i="34"/>
  <c r="F71" i="34"/>
  <c r="F91" i="34"/>
  <c r="F95" i="34"/>
  <c r="F96" i="34"/>
  <c r="F108" i="34"/>
  <c r="F112" i="34"/>
  <c r="F123" i="34"/>
  <c r="F132" i="34"/>
  <c r="F135" i="34"/>
  <c r="F142" i="34"/>
  <c r="F151" i="34"/>
  <c r="F158" i="34"/>
  <c r="F159" i="34"/>
  <c r="F160" i="34"/>
  <c r="F169" i="34"/>
  <c r="F175" i="34"/>
  <c r="F7" i="34"/>
  <c r="E96" i="34"/>
  <c r="E142" i="34"/>
  <c r="E113" i="34"/>
  <c r="E120" i="34"/>
  <c r="F120" i="34" s="1"/>
  <c r="E135" i="34"/>
  <c r="E119" i="34"/>
  <c r="F119" i="34" s="1"/>
  <c r="E92" i="34"/>
  <c r="K32" i="34" s="1"/>
  <c r="L32" i="34" s="1"/>
  <c r="E158" i="34"/>
  <c r="E153" i="34"/>
  <c r="F153" i="34" s="1"/>
  <c r="E141" i="34"/>
  <c r="F141" i="34" s="1"/>
  <c r="E91" i="34"/>
  <c r="E174" i="34"/>
  <c r="F174" i="34" s="1"/>
  <c r="E175" i="34"/>
  <c r="E90" i="34"/>
  <c r="F90" i="34" s="1"/>
  <c r="E129" i="34"/>
  <c r="F129" i="34" s="1"/>
  <c r="E108" i="34"/>
  <c r="E151" i="34"/>
  <c r="E125" i="34"/>
  <c r="F125" i="34" s="1"/>
  <c r="F113" i="34" l="1"/>
  <c r="F92" i="34"/>
  <c r="E172" i="34"/>
  <c r="E167" i="34"/>
  <c r="E165" i="34"/>
  <c r="F165" i="34" s="1"/>
  <c r="E118" i="34"/>
  <c r="F118" i="34" s="1"/>
  <c r="E114" i="34"/>
  <c r="E106" i="34"/>
  <c r="E98" i="34"/>
  <c r="F98" i="34" s="1"/>
  <c r="E85" i="34"/>
  <c r="E83" i="34"/>
  <c r="F83" i="34" s="1"/>
  <c r="E75" i="34"/>
  <c r="F75" i="34" s="1"/>
  <c r="E74" i="34"/>
  <c r="E64" i="34"/>
  <c r="F64" i="34" s="1"/>
  <c r="E57" i="34"/>
  <c r="E37" i="34"/>
  <c r="E29" i="34"/>
  <c r="E28" i="34"/>
  <c r="F28" i="34" s="1"/>
  <c r="E25" i="34"/>
  <c r="E20" i="34"/>
  <c r="F106" i="34" l="1"/>
  <c r="K7" i="34"/>
  <c r="L7" i="34" s="1"/>
  <c r="F57" i="34"/>
  <c r="F114" i="34"/>
  <c r="F74" i="34"/>
  <c r="K12" i="34"/>
  <c r="L12" i="34" s="1"/>
  <c r="F37" i="34"/>
  <c r="K14" i="34"/>
  <c r="L14" i="34" s="1"/>
  <c r="F20" i="34"/>
  <c r="K52" i="34"/>
  <c r="L52" i="34" s="1"/>
  <c r="F167" i="34"/>
  <c r="K28" i="34"/>
  <c r="L28" i="34" s="1"/>
  <c r="F25" i="34"/>
  <c r="K42" i="34"/>
  <c r="L42" i="34" s="1"/>
  <c r="F172" i="34"/>
  <c r="F85" i="34"/>
  <c r="K20" i="34"/>
  <c r="L20" i="34" s="1"/>
  <c r="F29" i="34"/>
  <c r="E155" i="34"/>
  <c r="F155" i="34" s="1"/>
  <c r="E138" i="34"/>
  <c r="E133" i="34"/>
  <c r="F133" i="34" s="1"/>
  <c r="E131" i="34"/>
  <c r="E130" i="34"/>
  <c r="F130" i="34" s="1"/>
  <c r="E126" i="34"/>
  <c r="E121" i="34"/>
  <c r="E117" i="34"/>
  <c r="F117" i="34" s="1"/>
  <c r="E105" i="34"/>
  <c r="F105" i="34" s="1"/>
  <c r="E97" i="34"/>
  <c r="F97" i="34" s="1"/>
  <c r="E78" i="34"/>
  <c r="F78" i="34" s="1"/>
  <c r="E54" i="34"/>
  <c r="E47" i="34"/>
  <c r="E43" i="34"/>
  <c r="E36" i="34"/>
  <c r="E35" i="34"/>
  <c r="E24" i="34"/>
  <c r="E14" i="34"/>
  <c r="K15" i="34" l="1"/>
  <c r="L15" i="34" s="1"/>
  <c r="F24" i="34"/>
  <c r="K41" i="34"/>
  <c r="L41" i="34" s="1"/>
  <c r="F35" i="34"/>
  <c r="K26" i="34"/>
  <c r="L26" i="34" s="1"/>
  <c r="K16" i="34"/>
  <c r="L16" i="34" s="1"/>
  <c r="F43" i="34"/>
  <c r="K48" i="34"/>
  <c r="L48" i="34" s="1"/>
  <c r="F126" i="34"/>
  <c r="K9" i="34"/>
  <c r="L9" i="34" s="1"/>
  <c r="K17" i="34"/>
  <c r="L17" i="34" s="1"/>
  <c r="F14" i="34"/>
  <c r="K49" i="34"/>
  <c r="L49" i="34" s="1"/>
  <c r="F138" i="34"/>
  <c r="K8" i="34"/>
  <c r="L8" i="34" s="1"/>
  <c r="F36" i="34"/>
  <c r="K29" i="34"/>
  <c r="L29" i="34" s="1"/>
  <c r="F121" i="34"/>
  <c r="K13" i="34"/>
  <c r="L13" i="34" s="1"/>
  <c r="F47" i="34"/>
  <c r="K19" i="34"/>
  <c r="L19" i="34" s="1"/>
  <c r="K10" i="34"/>
  <c r="L10" i="34" s="1"/>
  <c r="F54" i="34"/>
  <c r="F131" i="34"/>
  <c r="K11" i="34"/>
  <c r="L11" i="34" s="1"/>
  <c r="K18" i="34"/>
  <c r="L18" i="34" s="1"/>
  <c r="L7" i="8"/>
  <c r="O56" i="22"/>
  <c r="O37" i="22"/>
  <c r="O55" i="22"/>
  <c r="O36" i="22"/>
  <c r="O54" i="22"/>
  <c r="L17" i="7"/>
  <c r="L72" i="22"/>
  <c r="O45" i="32"/>
  <c r="R45" i="32" s="1"/>
  <c r="O70" i="32"/>
  <c r="R70" i="32" s="1"/>
  <c r="O52" i="32"/>
  <c r="R52" i="32" s="1"/>
  <c r="K72" i="32"/>
  <c r="O22" i="32"/>
  <c r="R22" i="32" s="1"/>
  <c r="O7" i="32"/>
  <c r="R7" i="32" s="1"/>
  <c r="O11" i="32"/>
  <c r="R11" i="32" s="1"/>
  <c r="O25" i="32"/>
  <c r="R25" i="32" s="1"/>
  <c r="O27" i="32"/>
  <c r="R27" i="32" s="1"/>
  <c r="O17" i="32"/>
  <c r="R17" i="32" s="1"/>
  <c r="O15" i="32"/>
  <c r="R15" i="32" s="1"/>
  <c r="O14" i="32"/>
  <c r="R14" i="32" s="1"/>
  <c r="O21" i="32"/>
  <c r="R21" i="32" s="1"/>
  <c r="O28" i="32"/>
  <c r="R28" i="32" s="1"/>
  <c r="O49" i="32"/>
  <c r="R49" i="32" s="1"/>
  <c r="O38" i="32"/>
  <c r="R38" i="32" s="1"/>
  <c r="O41" i="32"/>
  <c r="R41" i="32" s="1"/>
  <c r="O32" i="32"/>
  <c r="R32" i="32" s="1"/>
  <c r="O44" i="32"/>
  <c r="R44" i="32" s="1"/>
  <c r="O30" i="32"/>
  <c r="R30" i="32" s="1"/>
  <c r="O51" i="32"/>
  <c r="R51" i="32" s="1"/>
  <c r="O65" i="32"/>
  <c r="R65" i="32" s="1"/>
  <c r="O66" i="32"/>
  <c r="R66" i="32" s="1"/>
  <c r="O59" i="32"/>
  <c r="R59" i="32" s="1"/>
  <c r="O54" i="32"/>
  <c r="R54" i="32" s="1"/>
  <c r="O68" i="32"/>
  <c r="R68" i="32" s="1"/>
  <c r="O62" i="32"/>
  <c r="R62" i="32" s="1"/>
  <c r="O37" i="32"/>
  <c r="R37" i="32" s="1"/>
  <c r="J72" i="32"/>
  <c r="I72" i="32"/>
  <c r="H72" i="32"/>
  <c r="G72" i="32"/>
  <c r="F72" i="32"/>
  <c r="E72" i="32"/>
  <c r="D72" i="32"/>
  <c r="C72" i="32"/>
  <c r="O69" i="32"/>
  <c r="R69" i="32" s="1"/>
  <c r="O67" i="32"/>
  <c r="R67" i="32" s="1"/>
  <c r="O42" i="32"/>
  <c r="R42" i="32" s="1"/>
  <c r="O61" i="32"/>
  <c r="R61" i="32" s="1"/>
  <c r="O31" i="32"/>
  <c r="R31" i="32" s="1"/>
  <c r="O55" i="32"/>
  <c r="R55" i="32" s="1"/>
  <c r="O39" i="32"/>
  <c r="R39" i="32" s="1"/>
  <c r="O56" i="32"/>
  <c r="R56" i="32" s="1"/>
  <c r="O50" i="32"/>
  <c r="R50" i="32" s="1"/>
  <c r="O24" i="32"/>
  <c r="R24" i="32" s="1"/>
  <c r="O19" i="32"/>
  <c r="R19" i="32" s="1"/>
  <c r="O26" i="32"/>
  <c r="R26" i="32" s="1"/>
  <c r="O16" i="32"/>
  <c r="R16" i="32" s="1"/>
  <c r="O40" i="32"/>
  <c r="R40" i="32" s="1"/>
  <c r="O43" i="32"/>
  <c r="R43" i="32" s="1"/>
  <c r="O36" i="32"/>
  <c r="R36" i="32" s="1"/>
  <c r="O13" i="32"/>
  <c r="R13" i="32" s="1"/>
  <c r="O35" i="32"/>
  <c r="R35" i="32" s="1"/>
  <c r="O18" i="32"/>
  <c r="R18" i="32" s="1"/>
  <c r="O10" i="32"/>
  <c r="R10" i="32" s="1"/>
  <c r="O12" i="32"/>
  <c r="R12" i="32" s="1"/>
  <c r="O23" i="32"/>
  <c r="R23" i="32" s="1"/>
  <c r="O29" i="32"/>
  <c r="R29" i="32" s="1"/>
  <c r="O20" i="32"/>
  <c r="R20" i="32" s="1"/>
  <c r="O34" i="32"/>
  <c r="R34" i="32" s="1"/>
  <c r="O9" i="32"/>
  <c r="R9" i="32" s="1"/>
  <c r="O8" i="32"/>
  <c r="R8" i="32" s="1"/>
  <c r="O47" i="32"/>
  <c r="R47" i="32" s="1"/>
  <c r="O46" i="32"/>
  <c r="R46" i="32" s="1"/>
  <c r="O6" i="32"/>
  <c r="R6" i="32" s="1"/>
  <c r="O70" i="1"/>
  <c r="R70" i="1" s="1"/>
  <c r="O61" i="1"/>
  <c r="R61" i="1" s="1"/>
  <c r="O66" i="1"/>
  <c r="R66" i="1" s="1"/>
  <c r="O41" i="1"/>
  <c r="R41" i="1" s="1"/>
  <c r="K72" i="1"/>
  <c r="O34" i="1"/>
  <c r="R34" i="1" s="1"/>
  <c r="O44" i="1"/>
  <c r="R44" i="1" s="1"/>
  <c r="M6" i="30"/>
  <c r="M7" i="30"/>
  <c r="M8" i="30"/>
  <c r="M9" i="30"/>
  <c r="M10" i="30"/>
  <c r="M11" i="30"/>
  <c r="M12" i="30"/>
  <c r="M5" i="30"/>
  <c r="J12" i="30"/>
  <c r="J13" i="30"/>
  <c r="J11" i="30"/>
  <c r="J6" i="30"/>
  <c r="J7" i="30"/>
  <c r="J5" i="30"/>
  <c r="K168" i="9"/>
  <c r="AA168" i="9"/>
  <c r="AA112" i="9"/>
  <c r="K112" i="9"/>
  <c r="K54" i="9"/>
  <c r="O30" i="22"/>
  <c r="O53" i="22"/>
  <c r="O69" i="22"/>
  <c r="K72" i="22"/>
  <c r="K16" i="11"/>
  <c r="K56" i="11"/>
  <c r="O56" i="11" s="1"/>
  <c r="K27" i="11"/>
  <c r="K31" i="11"/>
  <c r="K25" i="11"/>
  <c r="O45" i="11"/>
  <c r="K42" i="11"/>
  <c r="K19" i="11"/>
  <c r="K9" i="11"/>
  <c r="K20" i="11"/>
  <c r="K36" i="11"/>
  <c r="K75" i="11"/>
  <c r="O5" i="8"/>
  <c r="K7" i="8"/>
  <c r="K17" i="7"/>
  <c r="J72" i="1"/>
  <c r="J27" i="7" l="1"/>
  <c r="Q29" i="32"/>
  <c r="Q55" i="32"/>
  <c r="Q62" i="32"/>
  <c r="Q6" i="32"/>
  <c r="Q40" i="32"/>
  <c r="Q70" i="32"/>
  <c r="Q46" i="32"/>
  <c r="Q41" i="32"/>
  <c r="Q45" i="32"/>
  <c r="Q47" i="32"/>
  <c r="Q61" i="32"/>
  <c r="Q8" i="32"/>
  <c r="Q43" i="32"/>
  <c r="Q18" i="32"/>
  <c r="Q19" i="32"/>
  <c r="Q11" i="32"/>
  <c r="Q50" i="32"/>
  <c r="Q69" i="32"/>
  <c r="Q14" i="32"/>
  <c r="Q15" i="32"/>
  <c r="Q52" i="32"/>
  <c r="Q44" i="1"/>
  <c r="Q34" i="1"/>
  <c r="Q17" i="32"/>
  <c r="Q59" i="32"/>
  <c r="Q21" i="32"/>
  <c r="Q65" i="32"/>
  <c r="Q27" i="32"/>
  <c r="Q22" i="32"/>
  <c r="Q38" i="32"/>
  <c r="Q32" i="32"/>
  <c r="Q36" i="32"/>
  <c r="Q37" i="32"/>
  <c r="Q34" i="32"/>
  <c r="Q39" i="32"/>
  <c r="Q35" i="32"/>
  <c r="Q16" i="32"/>
  <c r="O72" i="32"/>
  <c r="Q49" i="32"/>
  <c r="Q31" i="32"/>
  <c r="Q7" i="32"/>
  <c r="Q23" i="32"/>
  <c r="Q20" i="32"/>
  <c r="Q28" i="32"/>
  <c r="Q24" i="32"/>
  <c r="Q51" i="32"/>
  <c r="Q25" i="32"/>
  <c r="Q56" i="32"/>
  <c r="Q9" i="32"/>
  <c r="Q12" i="32"/>
  <c r="Q13" i="32"/>
  <c r="Q26" i="32"/>
  <c r="Q30" i="32"/>
  <c r="Q42" i="32"/>
  <c r="Q68" i="32"/>
  <c r="Q44" i="32"/>
  <c r="Q66" i="32"/>
  <c r="Q10" i="32"/>
  <c r="Q54" i="32"/>
  <c r="Q67" i="32"/>
  <c r="Q70" i="1"/>
  <c r="K71" i="11"/>
  <c r="Q41" i="1"/>
  <c r="Z112" i="9" l="1"/>
  <c r="AE104" i="9"/>
  <c r="AE84" i="9"/>
  <c r="AE98" i="9"/>
  <c r="AE88" i="9"/>
  <c r="AE100" i="9"/>
  <c r="J112" i="9"/>
  <c r="O77" i="9"/>
  <c r="O90" i="9"/>
  <c r="O96" i="9"/>
  <c r="O92" i="9"/>
  <c r="O93" i="9"/>
  <c r="J168" i="9"/>
  <c r="O138" i="9"/>
  <c r="O144" i="9"/>
  <c r="O150" i="9"/>
  <c r="O151" i="9"/>
  <c r="O152" i="9"/>
  <c r="AE143" i="9"/>
  <c r="AE123" i="9"/>
  <c r="AE151" i="9"/>
  <c r="AE145" i="9"/>
  <c r="AE146" i="9"/>
  <c r="O33" i="9"/>
  <c r="S33" i="9" s="1"/>
  <c r="O41" i="9"/>
  <c r="T41" i="9" s="1"/>
  <c r="O34" i="9"/>
  <c r="U34" i="9" s="1"/>
  <c r="O35" i="9"/>
  <c r="S35" i="9" s="1"/>
  <c r="O19" i="9"/>
  <c r="S19" i="9" s="1"/>
  <c r="O49" i="9"/>
  <c r="T49" i="9" s="1"/>
  <c r="J54" i="9"/>
  <c r="Z168" i="9"/>
  <c r="J7" i="8"/>
  <c r="O29" i="22"/>
  <c r="J15" i="11"/>
  <c r="J46" i="11"/>
  <c r="J30" i="11"/>
  <c r="J48" i="11"/>
  <c r="J16" i="11"/>
  <c r="J13" i="11"/>
  <c r="J27" i="11"/>
  <c r="J31" i="11"/>
  <c r="J25" i="11"/>
  <c r="J42" i="11"/>
  <c r="O42" i="11" s="1"/>
  <c r="J26" i="11"/>
  <c r="J10" i="11"/>
  <c r="J28" i="11"/>
  <c r="J14" i="11"/>
  <c r="J60" i="11"/>
  <c r="J17" i="11"/>
  <c r="J34" i="11"/>
  <c r="J41" i="11"/>
  <c r="J9" i="11"/>
  <c r="J20" i="11"/>
  <c r="J36" i="11"/>
  <c r="J75" i="11"/>
  <c r="J72" i="22"/>
  <c r="O9" i="7"/>
  <c r="S34" i="9" l="1"/>
  <c r="U35" i="9"/>
  <c r="T35" i="9"/>
  <c r="T34" i="9"/>
  <c r="S49" i="9"/>
  <c r="U33" i="9"/>
  <c r="U49" i="9"/>
  <c r="T19" i="9"/>
  <c r="U41" i="9"/>
  <c r="T33" i="9"/>
  <c r="S41" i="9"/>
  <c r="U19" i="9"/>
  <c r="J71" i="11"/>
  <c r="J17" i="7"/>
  <c r="O8" i="7"/>
  <c r="I72" i="1" l="1"/>
  <c r="O31" i="1"/>
  <c r="R31" i="1" s="1"/>
  <c r="O37" i="1"/>
  <c r="R37" i="1" s="1"/>
  <c r="O42" i="1"/>
  <c r="R42" i="1" s="1"/>
  <c r="O56" i="1"/>
  <c r="R56" i="1" s="1"/>
  <c r="O47" i="1"/>
  <c r="R47" i="1" s="1"/>
  <c r="O58" i="1"/>
  <c r="R58" i="1" s="1"/>
  <c r="Q58" i="1" l="1"/>
  <c r="Q61" i="1"/>
  <c r="Q47" i="1"/>
  <c r="Q37" i="1"/>
  <c r="Q42" i="1"/>
  <c r="Q56" i="1"/>
  <c r="Q31" i="1"/>
  <c r="I75" i="11"/>
  <c r="H75" i="11"/>
  <c r="G75" i="11"/>
  <c r="F75" i="11"/>
  <c r="E75" i="11"/>
  <c r="D75" i="11"/>
  <c r="C75" i="11"/>
  <c r="O75" i="11" l="1"/>
  <c r="I168" i="9"/>
  <c r="I112" i="9"/>
  <c r="Y112" i="9"/>
  <c r="Y168" i="9"/>
  <c r="AE124" i="9"/>
  <c r="AE139" i="9"/>
  <c r="AE154" i="9"/>
  <c r="AE155" i="9"/>
  <c r="AE153" i="9"/>
  <c r="AE152" i="9"/>
  <c r="AE132" i="9"/>
  <c r="AE144" i="9"/>
  <c r="AE140" i="9"/>
  <c r="AE141" i="9"/>
  <c r="AE142" i="9"/>
  <c r="AE147" i="9"/>
  <c r="AE133" i="9"/>
  <c r="O132" i="9"/>
  <c r="O154" i="9"/>
  <c r="O134" i="9"/>
  <c r="O155" i="9"/>
  <c r="O139" i="9"/>
  <c r="O149" i="9"/>
  <c r="O125" i="9"/>
  <c r="O131" i="9"/>
  <c r="O121" i="9"/>
  <c r="O156" i="9"/>
  <c r="O153" i="9"/>
  <c r="O133" i="9"/>
  <c r="O130" i="9"/>
  <c r="AE70" i="9"/>
  <c r="AE92" i="9"/>
  <c r="AE107" i="9"/>
  <c r="AE108" i="9"/>
  <c r="AE91" i="9"/>
  <c r="AE97" i="9"/>
  <c r="AE82" i="9"/>
  <c r="AE87" i="9"/>
  <c r="AE72" i="9"/>
  <c r="AE79" i="9"/>
  <c r="AE80" i="9"/>
  <c r="AE81" i="9"/>
  <c r="O82" i="9"/>
  <c r="O99" i="9"/>
  <c r="O107" i="9"/>
  <c r="O97" i="9"/>
  <c r="O91" i="9"/>
  <c r="O83" i="9"/>
  <c r="O84" i="9"/>
  <c r="O81" i="9"/>
  <c r="O72" i="9"/>
  <c r="O69" i="9"/>
  <c r="O24" i="9"/>
  <c r="T24" i="9" s="1"/>
  <c r="O45" i="9"/>
  <c r="S45" i="9" s="1"/>
  <c r="O46" i="9"/>
  <c r="U46" i="9" s="1"/>
  <c r="O47" i="9"/>
  <c r="S47" i="9" s="1"/>
  <c r="O36" i="9"/>
  <c r="T36" i="9" s="1"/>
  <c r="O37" i="9"/>
  <c r="T37" i="9" s="1"/>
  <c r="O27" i="9"/>
  <c r="T27" i="9" s="1"/>
  <c r="O28" i="9"/>
  <c r="S28" i="9" s="1"/>
  <c r="O26" i="9"/>
  <c r="T26" i="9" s="1"/>
  <c r="O20" i="9"/>
  <c r="O39" i="9"/>
  <c r="I54" i="9"/>
  <c r="O32" i="11"/>
  <c r="O36" i="11"/>
  <c r="O41" i="11"/>
  <c r="O60" i="11"/>
  <c r="O33" i="11"/>
  <c r="O46" i="11"/>
  <c r="O11" i="11"/>
  <c r="T46" i="9" l="1"/>
  <c r="U36" i="9"/>
  <c r="U26" i="9"/>
  <c r="S26" i="9"/>
  <c r="U24" i="9"/>
  <c r="U27" i="9"/>
  <c r="U37" i="9"/>
  <c r="U28" i="9"/>
  <c r="S37" i="9"/>
  <c r="U45" i="9"/>
  <c r="S27" i="9"/>
  <c r="S36" i="9"/>
  <c r="S24" i="9"/>
  <c r="T28" i="9"/>
  <c r="U47" i="9"/>
  <c r="T47" i="9"/>
  <c r="S46" i="9"/>
  <c r="T45" i="9"/>
  <c r="I71" i="11"/>
  <c r="O7" i="8" l="1"/>
  <c r="I7" i="8"/>
  <c r="O31" i="22" l="1"/>
  <c r="O51" i="22"/>
  <c r="O59" i="22"/>
  <c r="O40" i="22"/>
  <c r="O39" i="22"/>
  <c r="O66" i="22"/>
  <c r="O63" i="22"/>
  <c r="I72" i="22"/>
  <c r="O6" i="7" l="1"/>
  <c r="O10" i="7"/>
  <c r="I17" i="7"/>
  <c r="O8" i="1" l="1"/>
  <c r="R8" i="1" s="1"/>
  <c r="O12" i="1"/>
  <c r="R12" i="1" s="1"/>
  <c r="O16" i="1"/>
  <c r="R16" i="1" s="1"/>
  <c r="O33" i="1"/>
  <c r="R33" i="1" s="1"/>
  <c r="O18" i="1"/>
  <c r="R18" i="1" s="1"/>
  <c r="O20" i="1"/>
  <c r="R20" i="1" s="1"/>
  <c r="O27" i="1"/>
  <c r="R27" i="1" s="1"/>
  <c r="O48" i="1"/>
  <c r="R48" i="1" s="1"/>
  <c r="O19" i="1"/>
  <c r="R19" i="1" s="1"/>
  <c r="O52" i="1"/>
  <c r="R52" i="1" s="1"/>
  <c r="O30" i="1"/>
  <c r="R30" i="1" s="1"/>
  <c r="O35" i="1"/>
  <c r="R35" i="1" s="1"/>
  <c r="O55" i="1"/>
  <c r="R55" i="1" s="1"/>
  <c r="O43" i="1"/>
  <c r="R43" i="1" s="1"/>
  <c r="O32" i="1"/>
  <c r="R32" i="1" s="1"/>
  <c r="O24" i="1"/>
  <c r="R24" i="1" s="1"/>
  <c r="O22" i="1"/>
  <c r="R22" i="1" s="1"/>
  <c r="O40" i="1"/>
  <c r="R40" i="1" s="1"/>
  <c r="O67" i="1"/>
  <c r="R67" i="1" s="1"/>
  <c r="O49" i="1"/>
  <c r="R49" i="1" s="1"/>
  <c r="O28" i="1"/>
  <c r="R28" i="1" s="1"/>
  <c r="O26" i="1"/>
  <c r="R26" i="1" s="1"/>
  <c r="O7" i="1"/>
  <c r="R7" i="1" s="1"/>
  <c r="O10" i="1"/>
  <c r="R10" i="1" s="1"/>
  <c r="O17" i="1"/>
  <c r="R17" i="1" s="1"/>
  <c r="O9" i="1"/>
  <c r="R9" i="1" s="1"/>
  <c r="O13" i="1"/>
  <c r="R13" i="1" s="1"/>
  <c r="O23" i="1"/>
  <c r="R23" i="1" s="1"/>
  <c r="O15" i="1"/>
  <c r="R15" i="1" s="1"/>
  <c r="O11" i="1"/>
  <c r="R11" i="1" s="1"/>
  <c r="O14" i="1"/>
  <c r="R14" i="1" s="1"/>
  <c r="O36" i="1"/>
  <c r="R36" i="1" s="1"/>
  <c r="O29" i="1"/>
  <c r="R29" i="1" s="1"/>
  <c r="O38" i="1"/>
  <c r="R38" i="1" s="1"/>
  <c r="O45" i="1"/>
  <c r="R45" i="1" s="1"/>
  <c r="O51" i="1"/>
  <c r="R51" i="1" s="1"/>
  <c r="O39" i="1"/>
  <c r="R39" i="1" s="1"/>
  <c r="O53" i="1"/>
  <c r="R53" i="1" s="1"/>
  <c r="O60" i="1"/>
  <c r="R60" i="1" s="1"/>
  <c r="O54" i="1"/>
  <c r="R54" i="1" s="1"/>
  <c r="O62" i="1"/>
  <c r="R62" i="1" s="1"/>
  <c r="O25" i="1"/>
  <c r="R25" i="1" s="1"/>
  <c r="O21" i="1"/>
  <c r="R21" i="1" s="1"/>
  <c r="O69" i="1"/>
  <c r="R69" i="1" s="1"/>
  <c r="Q10" i="1" l="1"/>
  <c r="Q62" i="1"/>
  <c r="Q15" i="1"/>
  <c r="Q49" i="1"/>
  <c r="Q19" i="1"/>
  <c r="Q8" i="1"/>
  <c r="Q29" i="1"/>
  <c r="Q35" i="1"/>
  <c r="Q18" i="1"/>
  <c r="Q23" i="1"/>
  <c r="Q21" i="1"/>
  <c r="Q60" i="1"/>
  <c r="Q45" i="1"/>
  <c r="Q14" i="1"/>
  <c r="Q7" i="1"/>
  <c r="Q67" i="1"/>
  <c r="Q32" i="1"/>
  <c r="Q66" i="1"/>
  <c r="Q48" i="1"/>
  <c r="Q33" i="1"/>
  <c r="Q20" i="1"/>
  <c r="Q69" i="1"/>
  <c r="Q54" i="1"/>
  <c r="Q51" i="1"/>
  <c r="Q36" i="1"/>
  <c r="Q24" i="1"/>
  <c r="Q13" i="1"/>
  <c r="Q25" i="1"/>
  <c r="Q53" i="1"/>
  <c r="Q38" i="1"/>
  <c r="Q11" i="1"/>
  <c r="Q9" i="1"/>
  <c r="Q26" i="1"/>
  <c r="Q40" i="1"/>
  <c r="Q43" i="1"/>
  <c r="Q30" i="1"/>
  <c r="Q27" i="1"/>
  <c r="Q16" i="1"/>
  <c r="Q39" i="1"/>
  <c r="Q17" i="1"/>
  <c r="Q28" i="1"/>
  <c r="Q22" i="1"/>
  <c r="Q52" i="1"/>
  <c r="Q12" i="1"/>
  <c r="Q55" i="1"/>
  <c r="H72" i="1"/>
  <c r="O6" i="1"/>
  <c r="R6" i="1" s="1"/>
  <c r="AE134" i="9"/>
  <c r="AE148" i="9"/>
  <c r="AE149" i="9"/>
  <c r="AE150" i="9"/>
  <c r="O166" i="9"/>
  <c r="O146" i="9"/>
  <c r="AE74" i="9"/>
  <c r="AE110" i="9"/>
  <c r="AE99" i="9"/>
  <c r="O75" i="9"/>
  <c r="O104" i="9"/>
  <c r="O102" i="9"/>
  <c r="Q6" i="1" l="1"/>
  <c r="H35" i="11"/>
  <c r="H48" i="11"/>
  <c r="H25" i="11"/>
  <c r="H10" i="11"/>
  <c r="H8" i="11"/>
  <c r="H14" i="11"/>
  <c r="O34" i="11"/>
  <c r="O69" i="11"/>
  <c r="O31" i="11"/>
  <c r="O66" i="11"/>
  <c r="O48" i="11"/>
  <c r="O29" i="11"/>
  <c r="O30" i="11"/>
  <c r="O22" i="11"/>
  <c r="O23" i="11"/>
  <c r="H53" i="11"/>
  <c r="H20" i="11"/>
  <c r="H71" i="11" l="1"/>
  <c r="H7" i="8"/>
  <c r="O7" i="11" l="1"/>
  <c r="O8" i="11"/>
  <c r="O12" i="11"/>
  <c r="O35" i="11"/>
  <c r="O19" i="11"/>
  <c r="O43" i="11"/>
  <c r="O27" i="11"/>
  <c r="O58" i="11"/>
  <c r="O59" i="11"/>
  <c r="O53" i="11"/>
  <c r="O26" i="11"/>
  <c r="O65" i="11"/>
  <c r="O25" i="11"/>
  <c r="O5" i="11"/>
  <c r="O7" i="9"/>
  <c r="O8" i="9"/>
  <c r="O9" i="9"/>
  <c r="O15" i="9"/>
  <c r="O6" i="9"/>
  <c r="O11" i="9"/>
  <c r="O12" i="9"/>
  <c r="O10" i="9"/>
  <c r="O25" i="9"/>
  <c r="O29" i="9"/>
  <c r="O30" i="9"/>
  <c r="O13" i="9"/>
  <c r="O14" i="9"/>
  <c r="O16" i="9"/>
  <c r="S16" i="9" s="1"/>
  <c r="O21" i="9"/>
  <c r="U21" i="9" s="1"/>
  <c r="O17" i="9"/>
  <c r="S17" i="9" s="1"/>
  <c r="O22" i="9"/>
  <c r="S22" i="9" s="1"/>
  <c r="O18" i="9"/>
  <c r="O40" i="9"/>
  <c r="O31" i="9"/>
  <c r="O23" i="9"/>
  <c r="O32" i="9"/>
  <c r="O52" i="9"/>
  <c r="O5" i="9"/>
  <c r="H54" i="9"/>
  <c r="AE121" i="9"/>
  <c r="AE122" i="9"/>
  <c r="AE125" i="9"/>
  <c r="AE126" i="9"/>
  <c r="AE127" i="9"/>
  <c r="AE128" i="9"/>
  <c r="AE129" i="9"/>
  <c r="AE130" i="9"/>
  <c r="AE131" i="9"/>
  <c r="AE135" i="9"/>
  <c r="AE136" i="9"/>
  <c r="AE137" i="9"/>
  <c r="AE138" i="9"/>
  <c r="AE120" i="9"/>
  <c r="AE156" i="9"/>
  <c r="AE157" i="9"/>
  <c r="AE158" i="9"/>
  <c r="AE166" i="9"/>
  <c r="AE119" i="9"/>
  <c r="O124" i="9"/>
  <c r="O120" i="9"/>
  <c r="O119" i="9"/>
  <c r="O122" i="9"/>
  <c r="O129" i="9"/>
  <c r="O137" i="9"/>
  <c r="O128" i="9"/>
  <c r="O135" i="9"/>
  <c r="O143" i="9"/>
  <c r="O142" i="9"/>
  <c r="O136" i="9"/>
  <c r="O127" i="9"/>
  <c r="O141" i="9"/>
  <c r="O126" i="9"/>
  <c r="O147" i="9"/>
  <c r="O148" i="9"/>
  <c r="O140" i="9"/>
  <c r="O157" i="9"/>
  <c r="O158" i="9"/>
  <c r="O159" i="9"/>
  <c r="O123" i="9"/>
  <c r="AE68" i="9"/>
  <c r="AE64" i="9"/>
  <c r="AE63" i="9"/>
  <c r="AE66" i="9"/>
  <c r="AE71" i="9"/>
  <c r="AE75" i="9"/>
  <c r="AE69" i="9"/>
  <c r="AE67" i="9"/>
  <c r="AE73" i="9"/>
  <c r="AE86" i="9"/>
  <c r="AE78" i="9"/>
  <c r="AE76" i="9"/>
  <c r="AE77" i="9"/>
  <c r="AE94" i="9"/>
  <c r="AE85" i="9"/>
  <c r="AE93" i="9"/>
  <c r="AE95" i="9"/>
  <c r="AE83" i="9"/>
  <c r="AE109" i="9"/>
  <c r="AE96" i="9"/>
  <c r="AE65" i="9"/>
  <c r="O67" i="9"/>
  <c r="O63" i="9"/>
  <c r="O64" i="9"/>
  <c r="O70" i="9"/>
  <c r="O71" i="9"/>
  <c r="O68" i="9"/>
  <c r="O74" i="9"/>
  <c r="O65" i="9"/>
  <c r="O85" i="9"/>
  <c r="O87" i="9"/>
  <c r="O88" i="9"/>
  <c r="O76" i="9"/>
  <c r="O79" i="9"/>
  <c r="O80" i="9"/>
  <c r="O78" i="9"/>
  <c r="O73" i="9"/>
  <c r="O103" i="9"/>
  <c r="O95" i="9"/>
  <c r="O89" i="9"/>
  <c r="O86" i="9"/>
  <c r="O110" i="9"/>
  <c r="O66" i="9"/>
  <c r="H112" i="9"/>
  <c r="X112" i="9"/>
  <c r="X168" i="9"/>
  <c r="H168" i="9"/>
  <c r="T21" i="9" l="1"/>
  <c r="U22" i="9"/>
  <c r="T17" i="9"/>
  <c r="S21" i="9"/>
  <c r="U16" i="9"/>
  <c r="U17" i="9"/>
  <c r="T22" i="9"/>
  <c r="T16" i="9"/>
  <c r="O11" i="7"/>
  <c r="O12" i="7"/>
  <c r="O16" i="22" l="1"/>
  <c r="O42" i="22"/>
  <c r="O12" i="22"/>
  <c r="O35" i="22"/>
  <c r="O64" i="22"/>
  <c r="O50" i="22"/>
  <c r="O47" i="22"/>
  <c r="O32" i="22"/>
  <c r="O41" i="22"/>
  <c r="O25" i="22"/>
  <c r="O6" i="22"/>
  <c r="O14" i="22"/>
  <c r="O27" i="22"/>
  <c r="O17" i="22"/>
  <c r="O65" i="22"/>
  <c r="O9" i="22"/>
  <c r="O8" i="22"/>
  <c r="O58" i="22"/>
  <c r="O68" i="22"/>
  <c r="O20" i="22"/>
  <c r="O67" i="22"/>
  <c r="O21" i="22"/>
  <c r="O46" i="22"/>
  <c r="O11" i="22"/>
  <c r="O34" i="22"/>
  <c r="O26" i="22"/>
  <c r="C72" i="22" l="1"/>
  <c r="O70" i="22"/>
  <c r="O18" i="22"/>
  <c r="O48" i="22"/>
  <c r="O7" i="22"/>
  <c r="D72" i="22"/>
  <c r="O49" i="22"/>
  <c r="O33" i="22"/>
  <c r="E72" i="22"/>
  <c r="O22" i="22"/>
  <c r="O23" i="22"/>
  <c r="O15" i="22"/>
  <c r="O38" i="22"/>
  <c r="H72" i="22"/>
  <c r="O10" i="22"/>
  <c r="O57" i="22"/>
  <c r="O52" i="22"/>
  <c r="O28" i="22"/>
  <c r="O19" i="22"/>
  <c r="O13" i="22"/>
  <c r="G72" i="22"/>
  <c r="F72" i="22"/>
  <c r="O24" i="22"/>
  <c r="O72" i="22" l="1"/>
  <c r="O5" i="7"/>
  <c r="O13" i="7"/>
  <c r="O14" i="7"/>
  <c r="O15" i="7"/>
  <c r="O7" i="7"/>
  <c r="H17" i="7"/>
  <c r="U31" i="9" l="1"/>
  <c r="S23" i="9"/>
  <c r="T39" i="9"/>
  <c r="U40" i="9"/>
  <c r="U20" i="9"/>
  <c r="S20" i="9" l="1"/>
  <c r="S39" i="9"/>
  <c r="U39" i="9"/>
  <c r="T23" i="9"/>
  <c r="U23" i="9"/>
  <c r="S31" i="9"/>
  <c r="T31" i="9"/>
  <c r="T20" i="9"/>
  <c r="S40" i="9"/>
  <c r="T40" i="9"/>
  <c r="G68" i="11"/>
  <c r="O68" i="11" s="1"/>
  <c r="G14" i="11"/>
  <c r="G47" i="11"/>
  <c r="O47" i="11" s="1"/>
  <c r="G9" i="11"/>
  <c r="G20" i="11"/>
  <c r="W168" i="9"/>
  <c r="V168" i="9"/>
  <c r="U168" i="9"/>
  <c r="T168" i="9"/>
  <c r="S168" i="9"/>
  <c r="AE168" i="9" l="1"/>
  <c r="U18" i="9"/>
  <c r="S13" i="9"/>
  <c r="U14" i="9"/>
  <c r="T15" i="9"/>
  <c r="F15" i="11"/>
  <c r="O15" i="11" s="1"/>
  <c r="F40" i="11"/>
  <c r="O40" i="11" s="1"/>
  <c r="F16" i="11"/>
  <c r="O16" i="11" s="1"/>
  <c r="F13" i="11"/>
  <c r="O13" i="11" s="1"/>
  <c r="F55" i="11"/>
  <c r="O55" i="11" s="1"/>
  <c r="F24" i="11"/>
  <c r="F44" i="11"/>
  <c r="O44" i="11" s="1"/>
  <c r="F37" i="11"/>
  <c r="O37" i="11" s="1"/>
  <c r="F10" i="11"/>
  <c r="O10" i="11" s="1"/>
  <c r="F38" i="11"/>
  <c r="F17" i="11"/>
  <c r="F9" i="11"/>
  <c r="F39" i="11"/>
  <c r="O39" i="11" s="1"/>
  <c r="F21" i="11"/>
  <c r="O21" i="11" s="1"/>
  <c r="F49" i="11"/>
  <c r="O49" i="11" s="1"/>
  <c r="F64" i="11"/>
  <c r="O64" i="11" s="1"/>
  <c r="F18" i="11"/>
  <c r="O18" i="11" s="1"/>
  <c r="F28" i="11"/>
  <c r="O28" i="11" s="1"/>
  <c r="F20" i="11"/>
  <c r="O20" i="11" s="1"/>
  <c r="D9" i="11"/>
  <c r="O9" i="11" s="1"/>
  <c r="W54" i="9"/>
  <c r="V54" i="9"/>
  <c r="T32" i="9"/>
  <c r="U52" i="9"/>
  <c r="U29" i="9"/>
  <c r="S30" i="9"/>
  <c r="E71" i="11"/>
  <c r="U9" i="9"/>
  <c r="U12" i="9"/>
  <c r="S11" i="9"/>
  <c r="D24" i="11"/>
  <c r="D6" i="11"/>
  <c r="O6" i="11" s="1"/>
  <c r="D38" i="11"/>
  <c r="D14" i="11"/>
  <c r="O14" i="11" s="1"/>
  <c r="D17" i="11"/>
  <c r="O17" i="11" s="1"/>
  <c r="G71" i="11"/>
  <c r="C71" i="11"/>
  <c r="G168" i="9"/>
  <c r="F168" i="9"/>
  <c r="E168" i="9"/>
  <c r="D168" i="9"/>
  <c r="C168" i="9"/>
  <c r="W112" i="9"/>
  <c r="V112" i="9"/>
  <c r="U112" i="9"/>
  <c r="T112" i="9"/>
  <c r="S112" i="9"/>
  <c r="G112" i="9"/>
  <c r="F112" i="9"/>
  <c r="E112" i="9"/>
  <c r="D112" i="9"/>
  <c r="C112" i="9"/>
  <c r="G54" i="9"/>
  <c r="F54" i="9"/>
  <c r="E54" i="9"/>
  <c r="D54" i="9"/>
  <c r="C54" i="9"/>
  <c r="U6" i="9"/>
  <c r="U25" i="9"/>
  <c r="U7" i="9"/>
  <c r="S10" i="9"/>
  <c r="S5" i="9"/>
  <c r="U8" i="9"/>
  <c r="G7" i="8"/>
  <c r="F7" i="8"/>
  <c r="E7" i="8"/>
  <c r="D7" i="8"/>
  <c r="C7" i="8"/>
  <c r="G17" i="7"/>
  <c r="F17" i="7"/>
  <c r="E17" i="7"/>
  <c r="D17" i="7"/>
  <c r="C17" i="7"/>
  <c r="D72" i="1"/>
  <c r="E72" i="1"/>
  <c r="F72" i="1"/>
  <c r="G72" i="1"/>
  <c r="C72" i="1"/>
  <c r="O38" i="11" l="1"/>
  <c r="F71" i="11"/>
  <c r="O24" i="11"/>
  <c r="D71" i="11"/>
  <c r="T13" i="9"/>
  <c r="S18" i="9"/>
  <c r="U13" i="9"/>
  <c r="T18" i="9"/>
  <c r="T29" i="9"/>
  <c r="U32" i="9"/>
  <c r="S52" i="9"/>
  <c r="T30" i="9"/>
  <c r="S29" i="9"/>
  <c r="U30" i="9"/>
  <c r="T52" i="9"/>
  <c r="S32" i="9"/>
  <c r="T11" i="9"/>
  <c r="S12" i="9"/>
  <c r="U15" i="9"/>
  <c r="U11" i="9"/>
  <c r="T12" i="9"/>
  <c r="S9" i="9"/>
  <c r="T9" i="9"/>
  <c r="S15" i="9"/>
  <c r="O72" i="1"/>
  <c r="O168" i="9"/>
  <c r="AE112" i="9"/>
  <c r="O112" i="9"/>
  <c r="U10" i="9"/>
  <c r="T10" i="9"/>
  <c r="S25" i="9"/>
  <c r="S8" i="9"/>
  <c r="S14" i="9"/>
  <c r="T5" i="9"/>
  <c r="U5" i="9"/>
  <c r="T14" i="9"/>
  <c r="S7" i="9"/>
  <c r="S6" i="9"/>
  <c r="T8" i="9"/>
  <c r="T25" i="9"/>
  <c r="T7" i="9"/>
  <c r="T6" i="9"/>
  <c r="O54" i="9"/>
  <c r="O17" i="7"/>
  <c r="O7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Cone, Brad</author>
  </authors>
  <commentList>
    <comment ref="V119" authorId="0" shapeId="0" xr:uid="{1ABDFDD3-3655-4896-B59C-1C3C8804EC6D}">
      <text>
        <r>
          <rPr>
            <b/>
            <sz val="9"/>
            <color indexed="81"/>
            <rFont val="Tahoma"/>
            <family val="2"/>
          </rPr>
          <t>Cone, Brad:</t>
        </r>
        <r>
          <rPr>
            <sz val="9"/>
            <color indexed="81"/>
            <rFont val="Tahoma"/>
            <family val="2"/>
          </rPr>
          <t xml:space="preserve">
*chip-in on Hole #18</t>
        </r>
      </text>
    </comment>
    <comment ref="AC120" authorId="0" shapeId="0" xr:uid="{10D242EF-16F6-4663-AC12-0E0D295903A6}">
      <text>
        <r>
          <rPr>
            <b/>
            <sz val="9"/>
            <color indexed="81"/>
            <rFont val="Tahoma"/>
            <family val="2"/>
          </rPr>
          <t>Cone, Brad:</t>
        </r>
        <r>
          <rPr>
            <sz val="9"/>
            <color indexed="81"/>
            <rFont val="Tahoma"/>
            <family val="2"/>
          </rPr>
          <t xml:space="preserve">
*Hole 18; on in two…made 20-ft downhill putt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Cone, Brad</author>
  </authors>
  <commentList>
    <comment ref="I74" authorId="0" shapeId="0" xr:uid="{C90D4EC9-B84A-4D1A-B084-03029004D359}">
      <text>
        <r>
          <rPr>
            <b/>
            <sz val="9"/>
            <color indexed="81"/>
            <rFont val="Tahoma"/>
            <family val="2"/>
          </rPr>
          <t>Cone, Brad:</t>
        </r>
        <r>
          <rPr>
            <sz val="9"/>
            <color indexed="81"/>
            <rFont val="Tahoma"/>
            <family val="2"/>
          </rPr>
          <t xml:space="preserve">
Cancelled first three weeks due to Covid</t>
        </r>
      </text>
    </comment>
    <comment ref="L74" authorId="0" shapeId="0" xr:uid="{64340CF0-FF1E-432A-BDCC-A8A032B03F24}">
      <text>
        <r>
          <rPr>
            <b/>
            <sz val="9"/>
            <color indexed="81"/>
            <rFont val="Tahoma"/>
            <family val="2"/>
          </rPr>
          <t>Cone, Brad:</t>
        </r>
        <r>
          <rPr>
            <sz val="9"/>
            <color indexed="81"/>
            <rFont val="Tahoma"/>
            <family val="2"/>
          </rPr>
          <t xml:space="preserve">
*Two weeks shortened to 8 holes</t>
        </r>
      </text>
    </comment>
    <comment ref="M74" authorId="0" shapeId="0" xr:uid="{5B138483-6785-4D81-91C8-019C57D6B887}">
      <text>
        <r>
          <rPr>
            <b/>
            <sz val="9"/>
            <color indexed="81"/>
            <rFont val="Tahoma"/>
            <family val="2"/>
          </rPr>
          <t>Cone, Brad:</t>
        </r>
        <r>
          <rPr>
            <sz val="9"/>
            <color indexed="81"/>
            <rFont val="Tahoma"/>
            <family val="2"/>
          </rPr>
          <t xml:space="preserve">
*One week shortened to 7 holes</t>
        </r>
      </text>
    </comment>
  </commentList>
</comments>
</file>

<file path=xl/sharedStrings.xml><?xml version="1.0" encoding="utf-8"?>
<sst xmlns="http://schemas.openxmlformats.org/spreadsheetml/2006/main" count="3547" uniqueCount="295">
  <si>
    <t>Caddyshack Golf League</t>
  </si>
  <si>
    <t>All-time pars</t>
  </si>
  <si>
    <t>In order by most pars</t>
  </si>
  <si>
    <t>Rank</t>
  </si>
  <si>
    <t>Player</t>
  </si>
  <si>
    <t>Total</t>
  </si>
  <si>
    <t>Average</t>
  </si>
  <si>
    <t>Cone, Brad</t>
  </si>
  <si>
    <t>Cone, Bill</t>
  </si>
  <si>
    <t>Ryan, Joe</t>
  </si>
  <si>
    <t>Herrington, Matt</t>
  </si>
  <si>
    <t>Bailey, Bruce</t>
  </si>
  <si>
    <t>Mott, Randy</t>
  </si>
  <si>
    <t>Colvin, Ron</t>
  </si>
  <si>
    <t>Decker, Jim</t>
  </si>
  <si>
    <t>Benson, Mike</t>
  </si>
  <si>
    <t>Gleason, Troy</t>
  </si>
  <si>
    <t>Stone, Glen</t>
  </si>
  <si>
    <t>In order by average pars</t>
  </si>
  <si>
    <t>All-time birdies</t>
  </si>
  <si>
    <t>In order by most birdies</t>
  </si>
  <si>
    <t>All-time eagles</t>
  </si>
  <si>
    <t>Eagle</t>
  </si>
  <si>
    <t>Hole</t>
  </si>
  <si>
    <t>2014 - 1</t>
  </si>
  <si>
    <t>Play</t>
  </si>
  <si>
    <t>Driver, 5-iron, putt</t>
  </si>
  <si>
    <t>All-time Holes-in-One</t>
  </si>
  <si>
    <t>*None*</t>
  </si>
  <si>
    <t>Hole-in-One</t>
  </si>
  <si>
    <t>All-time Playoff Appearances</t>
  </si>
  <si>
    <t>Championships</t>
  </si>
  <si>
    <t>Runners-up</t>
  </si>
  <si>
    <t>Third Place</t>
  </si>
  <si>
    <t>Champion</t>
  </si>
  <si>
    <t>Percentage</t>
  </si>
  <si>
    <t>1st</t>
  </si>
  <si>
    <t>2nd</t>
  </si>
  <si>
    <t>3rd</t>
  </si>
  <si>
    <t>All-time Playoff Holes played</t>
  </si>
  <si>
    <t>All-time Playoff pars</t>
  </si>
  <si>
    <t>All-time Playoff birdies</t>
  </si>
  <si>
    <t>League bests</t>
  </si>
  <si>
    <t>Longest longest putt</t>
  </si>
  <si>
    <t>Closest closest to the pin</t>
  </si>
  <si>
    <t>Feat</t>
  </si>
  <si>
    <t>Score</t>
  </si>
  <si>
    <t>Date</t>
  </si>
  <si>
    <t>Joe Ryan</t>
  </si>
  <si>
    <t>2014 - wk 15</t>
  </si>
  <si>
    <t>62 ft, 10 in</t>
  </si>
  <si>
    <t>Most points won in a match</t>
  </si>
  <si>
    <t>Most points won in a season</t>
  </si>
  <si>
    <t>Most points won in a half</t>
  </si>
  <si>
    <t>Most pars in a round (individual)</t>
  </si>
  <si>
    <t>Most birdies in a round (individual)</t>
  </si>
  <si>
    <t>Most pars in a round (team)</t>
  </si>
  <si>
    <t>Most birdies in a round (team)</t>
  </si>
  <si>
    <t>All-time holes played</t>
  </si>
  <si>
    <t>3 rainouts</t>
  </si>
  <si>
    <t>Notes</t>
  </si>
  <si>
    <t>Longest playoff round (holes)</t>
  </si>
  <si>
    <t>Shortest playoff round (holes)</t>
  </si>
  <si>
    <t>Wins</t>
  </si>
  <si>
    <t>Losses</t>
  </si>
  <si>
    <t>Personal bests</t>
  </si>
  <si>
    <t>Front</t>
  </si>
  <si>
    <t>Back</t>
  </si>
  <si>
    <t>Low gross</t>
  </si>
  <si>
    <t>Low net</t>
  </si>
  <si>
    <t>Pars</t>
  </si>
  <si>
    <t>Birdies</t>
  </si>
  <si>
    <t>Round</t>
  </si>
  <si>
    <t>Season</t>
  </si>
  <si>
    <t>Most pars in a round (league)</t>
  </si>
  <si>
    <t>Most birdies in a round (league)</t>
  </si>
  <si>
    <t>All</t>
  </si>
  <si>
    <t>Crossman, Doug</t>
  </si>
  <si>
    <t>Crossman, Joe</t>
  </si>
  <si>
    <t>Sausville, Bruce M.</t>
  </si>
  <si>
    <t>Sausville, Bruce J.</t>
  </si>
  <si>
    <t>Hastings, Jordon</t>
  </si>
  <si>
    <t>Crucetti, Chris</t>
  </si>
  <si>
    <t>Wysocki, Josh</t>
  </si>
  <si>
    <t>Colvin, Brad</t>
  </si>
  <si>
    <t>Thorpe, Buddy</t>
  </si>
  <si>
    <t>Woodward, Bob</t>
  </si>
  <si>
    <t>Wolfe, Bill</t>
  </si>
  <si>
    <t>-</t>
  </si>
  <si>
    <t>Colvin, Jordan</t>
  </si>
  <si>
    <t>0 rainouts</t>
  </si>
  <si>
    <t>Johndrow, Dale</t>
  </si>
  <si>
    <t>In order by average birdies</t>
  </si>
  <si>
    <t>3-wood, 6-iron, putt</t>
  </si>
  <si>
    <t>2016 - 2</t>
  </si>
  <si>
    <t>2016 - 3</t>
  </si>
  <si>
    <t>Driver, iron, chip-in</t>
  </si>
  <si>
    <t>2016 - 4</t>
  </si>
  <si>
    <t>Driver, 4-iron, putt</t>
  </si>
  <si>
    <t>12 weeks</t>
  </si>
  <si>
    <t>15 weeks</t>
  </si>
  <si>
    <t>16 weeks</t>
  </si>
  <si>
    <t>% of holes played</t>
  </si>
  <si>
    <t>Andrew, Rock</t>
  </si>
  <si>
    <t>Burdick, Drew</t>
  </si>
  <si>
    <t>Colvin, Craig</t>
  </si>
  <si>
    <t>Fauler, Matt</t>
  </si>
  <si>
    <t>Gardiner, Joe</t>
  </si>
  <si>
    <t>Genevick, Dan</t>
  </si>
  <si>
    <t>Herrington, Tyler</t>
  </si>
  <si>
    <t>Wysocki, Chad</t>
  </si>
  <si>
    <t>2017 - 5</t>
  </si>
  <si>
    <t>Driver, iron, putt</t>
  </si>
  <si>
    <t>2017 - 6</t>
  </si>
  <si>
    <t>All-time Playoff eagles</t>
  </si>
  <si>
    <t>Ty Colvin &amp; Joe Ryan</t>
  </si>
  <si>
    <t>DeNisco, Mike</t>
  </si>
  <si>
    <t>2018 - 7</t>
  </si>
  <si>
    <t>Beach, Eric</t>
  </si>
  <si>
    <t>Colvin, Ty</t>
  </si>
  <si>
    <t>Cross, Dan</t>
  </si>
  <si>
    <t>Leary, Bob</t>
  </si>
  <si>
    <t>Mackay, Cailean</t>
  </si>
  <si>
    <t>Monast, Tim</t>
  </si>
  <si>
    <t>Reilly, Kevin</t>
  </si>
  <si>
    <t>Low gross front nine (individual)</t>
  </si>
  <si>
    <t>Low gross back nine (individual)</t>
  </si>
  <si>
    <t>Low net front nine (individual)</t>
  </si>
  <si>
    <t>Low net back nine (individual)</t>
  </si>
  <si>
    <t>Low gross front nine (team)</t>
  </si>
  <si>
    <t>Low gross back nine (team)</t>
  </si>
  <si>
    <t>Low net front nine (team)</t>
  </si>
  <si>
    <t>Low net back nine (team)</t>
  </si>
  <si>
    <t>Buddy Thorpe
Joe Crossman</t>
  </si>
  <si>
    <t>2018 - wk 7
2019 - wk 9</t>
  </si>
  <si>
    <t>2019 - 8</t>
  </si>
  <si>
    <t>4-iron, wedge</t>
  </si>
  <si>
    <t>All-time individual contests</t>
  </si>
  <si>
    <t>Benson, Kordell</t>
  </si>
  <si>
    <t>Dobbins, Dave</t>
  </si>
  <si>
    <t>Marsh, Trevor</t>
  </si>
  <si>
    <t>Steller, Jared</t>
  </si>
  <si>
    <t>Sweet, Jim</t>
  </si>
  <si>
    <t>VanEarden, Ben</t>
  </si>
  <si>
    <t>VanEarden, Hal</t>
  </si>
  <si>
    <t>In order by most contest wins</t>
  </si>
  <si>
    <t>2019 - 9</t>
  </si>
  <si>
    <t>17 weeks</t>
  </si>
  <si>
    <t>M. Benson/M. Herrington vs. T. Colvin/C. Wysocki</t>
  </si>
  <si>
    <t>2019 championship final</t>
  </si>
  <si>
    <t>Benson, Carter</t>
  </si>
  <si>
    <t>2020 - 10</t>
  </si>
  <si>
    <t>Drive, wedge, putt</t>
  </si>
  <si>
    <t>*COVID*</t>
  </si>
  <si>
    <t>Vienneau, Jeff</t>
  </si>
  <si>
    <t>Vienneau, Ryan</t>
  </si>
  <si>
    <t>Callan, CJ</t>
  </si>
  <si>
    <t>Adams, Chris</t>
  </si>
  <si>
    <t>Ludwig, Fritz</t>
  </si>
  <si>
    <t>14 weeks</t>
  </si>
  <si>
    <t>Callan, C.J.</t>
  </si>
  <si>
    <t>C.J. Callan</t>
  </si>
  <si>
    <t>2021 - wk 8</t>
  </si>
  <si>
    <t>Dan Cross &amp; Cailean Mackay</t>
  </si>
  <si>
    <t>2021 1st half</t>
  </si>
  <si>
    <t>2021 - 11</t>
  </si>
  <si>
    <t>Drive, iron</t>
  </si>
  <si>
    <t>2021 - 12</t>
  </si>
  <si>
    <t>Drive, iron, putt</t>
  </si>
  <si>
    <t>*1 rainout*</t>
  </si>
  <si>
    <t>*5 doubles*</t>
  </si>
  <si>
    <t>2021 - wk 17</t>
  </si>
  <si>
    <t>1 rainout</t>
  </si>
  <si>
    <t>Henes, Jacob</t>
  </si>
  <si>
    <t>2022 - 13</t>
  </si>
  <si>
    <t># of eagles</t>
  </si>
  <si>
    <t>Ron Colvin &amp; Glen Stone</t>
  </si>
  <si>
    <t>2022 - wk 7</t>
  </si>
  <si>
    <t>Brad Cone
Bill Cone</t>
  </si>
  <si>
    <t>Bill Cone &amp; Brad Cone</t>
  </si>
  <si>
    <t>Ty Colvin &amp; Joe Ryan
Bill Cone &amp; Brad Cone</t>
  </si>
  <si>
    <t>2021 - wk 17
2022 - wk 12</t>
  </si>
  <si>
    <t>Ty Colvin &amp; Joe Ryan
Bill Cone &amp; Brad Cone
Brad Colvin &amp; Josh Wysocki</t>
  </si>
  <si>
    <t>2022 - wk 11 &amp; 16</t>
  </si>
  <si>
    <t>1 bye week</t>
  </si>
  <si>
    <t>Lang, Bob</t>
  </si>
  <si>
    <t>Marsh, Brynly</t>
  </si>
  <si>
    <t>Sausville, Brady</t>
  </si>
  <si>
    <t>*1 bye week*</t>
  </si>
  <si>
    <t>*4 doubles*</t>
  </si>
  <si>
    <t>*5 triples*</t>
  </si>
  <si>
    <t>Champion breakdown</t>
  </si>
  <si>
    <t>Year</t>
  </si>
  <si>
    <t>Division</t>
  </si>
  <si>
    <t>Seed</t>
  </si>
  <si>
    <t>Qualifier</t>
  </si>
  <si>
    <t>Tyler Colvin/Joe Ryan</t>
  </si>
  <si>
    <t>Bill Cone/Brad Cone</t>
  </si>
  <si>
    <t>Bruce J. Sausville/Bruce M. Sausville</t>
  </si>
  <si>
    <t>Mike Benson/Matt Herrington</t>
  </si>
  <si>
    <t>Mike DeNisco/Bob Leary</t>
  </si>
  <si>
    <t>Carter Benson/Jim Sweet</t>
  </si>
  <si>
    <t>Kordell Benson/Mike Benson</t>
  </si>
  <si>
    <t>I</t>
  </si>
  <si>
    <t>II</t>
  </si>
  <si>
    <t>Wild Card</t>
  </si>
  <si>
    <t>2nd Half</t>
  </si>
  <si>
    <t>1st Half</t>
  </si>
  <si>
    <t>III</t>
  </si>
  <si>
    <t>*1 div/4 teams</t>
  </si>
  <si>
    <t>*2 div/6 teams</t>
  </si>
  <si>
    <t>*3 div/8 teams</t>
  </si>
  <si>
    <t>2023 - 14</t>
  </si>
  <si>
    <t>0 ft, 5.5 in</t>
  </si>
  <si>
    <t>Bob Lang</t>
  </si>
  <si>
    <t>2023 - wk 5</t>
  </si>
  <si>
    <t>Ty Colvin
Brad Cone</t>
  </si>
  <si>
    <t>2023 - wk 5
2023 - wk 6</t>
  </si>
  <si>
    <t>Brad Cone</t>
  </si>
  <si>
    <t>2023 - wk 6</t>
  </si>
  <si>
    <t>Drake, Dan</t>
  </si>
  <si>
    <t>Patrick, Wayne</t>
  </si>
  <si>
    <t>Mancari, Logan</t>
  </si>
  <si>
    <t>Duszak, Tomek</t>
  </si>
  <si>
    <t>Jacob Henes
Chris Adams</t>
  </si>
  <si>
    <t>2022 - wk 2
2023 - wk 14</t>
  </si>
  <si>
    <t>Fauler, Jake</t>
  </si>
  <si>
    <t>*5 doubles</t>
  </si>
  <si>
    <t>2022 - wk 17, 2023 - wk 6 &amp; wk 17</t>
  </si>
  <si>
    <t>2023 season</t>
  </si>
  <si>
    <t>Team points totals</t>
  </si>
  <si>
    <t>Team</t>
  </si>
  <si>
    <t>Points</t>
  </si>
  <si>
    <t>Chris Adams/Buddy Thorpe</t>
  </si>
  <si>
    <t>Carter Benson/Kordell Benson</t>
  </si>
  <si>
    <t>Ty Colvin/Joe Ryan</t>
  </si>
  <si>
    <t>Bruce Bailey/Bob Lang</t>
  </si>
  <si>
    <t>Dan Cross/Cailean Mackay</t>
  </si>
  <si>
    <t>Brad Colvin/Josh Wysocki</t>
  </si>
  <si>
    <t>Trevor Marsh/Jeff Vienneau</t>
  </si>
  <si>
    <t>Dan Drake/Wayne Patrick</t>
  </si>
  <si>
    <t>Jacob Henes/Brady Sausville</t>
  </si>
  <si>
    <t>Tomek Duszak/Logan Mancari</t>
  </si>
  <si>
    <t>Ben VanEarden/Hal VanEarden</t>
  </si>
  <si>
    <t>Ron Colvin/Glen Stone</t>
  </si>
  <si>
    <t>Doug Crossman/Fritz Ludwig</t>
  </si>
  <si>
    <t>Tim Monast/Kevin Reilly</t>
  </si>
  <si>
    <t>Jake Fauler/Matt Fauler</t>
  </si>
  <si>
    <t>Rock Andrew/Tyler Herrington</t>
  </si>
  <si>
    <t>Bruce Bailey/Chris Crucetti</t>
  </si>
  <si>
    <t>Carter Benson/Bob Lang</t>
  </si>
  <si>
    <t>Craig Colvin/Matt Fauler</t>
  </si>
  <si>
    <t>Jeff Vienneau/Ryan Vienneau</t>
  </si>
  <si>
    <t>Brynly Marsh/Trevor Marsh</t>
  </si>
  <si>
    <t>CJ Callan/Trevor Marsh</t>
  </si>
  <si>
    <t>Kordell Benson/Jacob Henes</t>
  </si>
  <si>
    <t>Possible Pts</t>
  </si>
  <si>
    <t>Kordell Benson/Dan Genevick</t>
  </si>
  <si>
    <t>% pts won</t>
  </si>
  <si>
    <t>Jordan Colvin/Jared Steller</t>
  </si>
  <si>
    <t>Dave Dobbins/Jim Sweet</t>
  </si>
  <si>
    <t>Buddy Thorpe/Bob Woodward</t>
  </si>
  <si>
    <t>Doug Crossman/Joe Crossman</t>
  </si>
  <si>
    <t>Eric Beach/Kevin Reilly</t>
  </si>
  <si>
    <t>Trevor Marsh/Tim Monast</t>
  </si>
  <si>
    <t>Jordan Colvin/Bill Wolfe</t>
  </si>
  <si>
    <t>Drew Burdick/Tim Monast</t>
  </si>
  <si>
    <t>Ty Colvin/Chad Wysocki</t>
  </si>
  <si>
    <t>Bruce Bailey/Jim Decker</t>
  </si>
  <si>
    <t>Chris Crucetti/Dan Genevick</t>
  </si>
  <si>
    <t>Drew Burdick/Joe Gardiner</t>
  </si>
  <si>
    <t>Dale Johndrow/Randy Mott</t>
  </si>
  <si>
    <t>Chris Crucetti/Jordan Hastings</t>
  </si>
  <si>
    <t>Troy Gleason/Randy Mott</t>
  </si>
  <si>
    <t>Career point totals by team</t>
  </si>
  <si>
    <t>Season point totals by teams</t>
  </si>
  <si>
    <t>2024 - 15</t>
  </si>
  <si>
    <t>Drive, 6-iron, putt</t>
  </si>
  <si>
    <t>Kordell Benson &amp; Dan Genevick
Carter Benson &amp; Jim Sweet
Jacob Henes &amp; Brady Sausville
Hal VanEarden &amp; Ben VanEarden
Tim Monast &amp; Kevin Reilly</t>
  </si>
  <si>
    <t>2020 - wk 15
2021 - wk 14
2022 - wk 3
2022 - wk 12
2024 - wk 4</t>
  </si>
  <si>
    <t>2015 - wk 7, 2022 - wk 3, 2023 - wk 5
2022 - wk 9, 2023 - wk 6
2022 - wk 16, 2023 - wk 2, 2024 - wk 12</t>
  </si>
  <si>
    <t>2017 - wk 10, 2024 - wk 15
2022 - wk 7</t>
  </si>
  <si>
    <t>Shaffer, Mike</t>
  </si>
  <si>
    <t>*1 bye week</t>
  </si>
  <si>
    <t>*1 missed</t>
  </si>
  <si>
    <t>*4 doubles</t>
  </si>
  <si>
    <t>Mysliwiec, Donnie</t>
  </si>
  <si>
    <t>*should be 160-160 thru 2024 playoffs</t>
  </si>
  <si>
    <t>Cone/Cone vs. R. Colvin/Stone
T. Colvin/Ryan vs. Sausville/Sausville
R. Colvin/Stone vs. B. Colvin/J. Wysocki
Benson/M. Herrington vs. J. Colvin/Wolfe
J. Colvin/Wolfe vs. B. Colvin/J. Wysocki
J. Colvin/Wolfe vs. DeNisco/Leary
M. Benson/M. Herrington vs. B. Colvin/J. Wysocki
T. Colvin/Ryan vs. VanEarden/VanEarden
Henes/Mysliwiec vs. B. Colvin/J. Wysocki
Monast/Reilly vs. Adams/Thorpe</t>
  </si>
  <si>
    <t>2015 semifinals
2016 semifinals
2017 quarterfinals
2017 semifinals
2017 consolation final
2018 quarterfinals
2019 semifinals
2020 quarterfinals
2024 quarterfinals
2024 semifinals</t>
  </si>
  <si>
    <t>Bianco, Troy</t>
  </si>
  <si>
    <t>Jacob Henes/Donnie Mysliwiec</t>
  </si>
  <si>
    <t>Troy Bianco/Mike Shaffer</t>
  </si>
  <si>
    <t>*check</t>
  </si>
  <si>
    <t>Inactive 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</si>
</sst>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8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ill="0" applyBorder="0" applyAlignment="0" applyProtection="0"/>
    <xf numFmtId="0" fontId="5" fillId="0" borderId="0"/>
    <xf numFmtId="9" fontId="5" fillId="0" borderId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5" fillId="0" borderId="0" applyFill="0" applyBorder="0" applyAlignment="0" applyProtection="0"/>
    <xf numFmtId="0" fontId="13" fillId="0" borderId="0"/>
    <xf numFmtId="0" fontId="1" fillId="0" borderId="0"/>
  </cellStyleXfs>
  <cellXfs count="166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3" applyFont="1" applyFill="1" applyBorder="1"/>
    <xf numFmtId="1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3" applyFont="1" applyFill="1" applyBorder="1"/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1" fontId="1" fillId="0" borderId="0" xfId="1" applyNumberFormat="1" applyFont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/>
    </xf>
    <xf numFmtId="0" fontId="5" fillId="0" borderId="0" xfId="5" applyFont="1" applyFill="1" applyBorder="1"/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5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horizontal="center" vertical="top"/>
    </xf>
    <xf numFmtId="0" fontId="0" fillId="4" borderId="0" xfId="0" applyFill="1" applyAlignment="1">
      <alignment vertical="top" wrapText="1"/>
    </xf>
    <xf numFmtId="0" fontId="0" fillId="7" borderId="0" xfId="0" applyFill="1" applyAlignment="1">
      <alignment vertical="top"/>
    </xf>
    <xf numFmtId="0" fontId="0" fillId="7" borderId="0" xfId="0" applyFill="1" applyAlignment="1">
      <alignment horizontal="center" vertical="top"/>
    </xf>
    <xf numFmtId="0" fontId="0" fillId="8" borderId="0" xfId="0" applyFill="1" applyAlignment="1">
      <alignment vertical="top"/>
    </xf>
    <xf numFmtId="0" fontId="0" fillId="8" borderId="0" xfId="0" applyFill="1" applyAlignment="1">
      <alignment horizontal="center" vertical="top"/>
    </xf>
    <xf numFmtId="0" fontId="0" fillId="8" borderId="0" xfId="0" applyFill="1" applyAlignment="1">
      <alignment vertical="top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Border="1" applyAlignment="1">
      <alignment horizontal="left"/>
    </xf>
    <xf numFmtId="1" fontId="2" fillId="3" borderId="0" xfId="1" applyNumberFormat="1" applyFont="1" applyFill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9" fontId="0" fillId="0" borderId="0" xfId="2" applyFont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8" xfId="0" applyFont="1" applyFill="1" applyBorder="1"/>
    <xf numFmtId="0" fontId="0" fillId="0" borderId="1" xfId="0" applyBorder="1"/>
    <xf numFmtId="0" fontId="0" fillId="0" borderId="7" xfId="0" applyBorder="1"/>
    <xf numFmtId="1" fontId="0" fillId="0" borderId="6" xfId="1" applyNumberFormat="1" applyFont="1" applyBorder="1" applyAlignment="1">
      <alignment horizontal="center"/>
    </xf>
    <xf numFmtId="1" fontId="1" fillId="0" borderId="0" xfId="1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0" fillId="0" borderId="0" xfId="1" quotePrefix="1" applyNumberFormat="1" applyFont="1" applyAlignment="1">
      <alignment horizontal="center"/>
    </xf>
    <xf numFmtId="0" fontId="0" fillId="5" borderId="0" xfId="0" applyFill="1" applyAlignment="1">
      <alignment vertical="top" wrapText="1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5" fillId="0" borderId="0" xfId="5" applyFont="1" applyFill="1" applyBorder="1"/>
    <xf numFmtId="0" fontId="5" fillId="0" borderId="0" xfId="3" applyFont="1" applyFill="1" applyBorder="1"/>
    <xf numFmtId="0" fontId="9" fillId="0" borderId="0" xfId="0" applyFont="1" applyAlignment="1">
      <alignment horizontal="left"/>
    </xf>
    <xf numFmtId="0" fontId="0" fillId="6" borderId="0" xfId="0" applyFill="1" applyAlignment="1">
      <alignment vertical="top" wrapText="1"/>
    </xf>
    <xf numFmtId="0" fontId="0" fillId="0" borderId="0" xfId="0" applyAlignment="1">
      <alignment horizontal="left"/>
    </xf>
    <xf numFmtId="1" fontId="1" fillId="0" borderId="0" xfId="1" applyNumberFormat="1" applyFont="1" applyAlignment="1">
      <alignment horizontal="center"/>
    </xf>
    <xf numFmtId="0" fontId="0" fillId="0" borderId="0" xfId="0" applyFill="1" applyBorder="1"/>
    <xf numFmtId="0" fontId="0" fillId="0" borderId="0" xfId="0"/>
    <xf numFmtId="1" fontId="1" fillId="0" borderId="0" xfId="1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3" applyFont="1" applyFill="1" applyBorder="1" applyAlignment="1">
      <alignment horizontal="center"/>
    </xf>
    <xf numFmtId="1" fontId="0" fillId="0" borderId="0" xfId="0" applyNumberFormat="1"/>
    <xf numFmtId="0" fontId="6" fillId="0" borderId="0" xfId="5" applyFont="1" applyFill="1" applyBorder="1"/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1" fontId="0" fillId="0" borderId="0" xfId="1" quotePrefix="1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" fontId="0" fillId="0" borderId="0" xfId="1" applyNumberFormat="1" applyFont="1" applyFill="1" applyAlignment="1">
      <alignment horizontal="center"/>
    </xf>
    <xf numFmtId="1" fontId="1" fillId="0" borderId="0" xfId="1" quotePrefix="1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" fontId="0" fillId="0" borderId="0" xfId="0" applyNumberFormat="1" applyFill="1"/>
    <xf numFmtId="1" fontId="2" fillId="0" borderId="0" xfId="0" applyNumberFormat="1" applyFont="1" applyFill="1" applyAlignment="1">
      <alignment horizontal="center"/>
    </xf>
    <xf numFmtId="0" fontId="6" fillId="0" borderId="0" xfId="3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Alignment="1">
      <alignment horizontal="left" vertical="top" wrapText="1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10" xfId="0" applyBorder="1"/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Fill="1" applyBorder="1" applyAlignment="1"/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0" fillId="0" borderId="0" xfId="1" applyNumberFormat="1" applyFont="1"/>
    <xf numFmtId="10" fontId="0" fillId="0" borderId="0" xfId="2" applyNumberFormat="1" applyFont="1"/>
    <xf numFmtId="0" fontId="0" fillId="0" borderId="0" xfId="0" applyAlignment="1">
      <alignment horizontal="left"/>
    </xf>
    <xf numFmtId="1" fontId="0" fillId="0" borderId="0" xfId="0" applyNumberFormat="1" applyFont="1"/>
    <xf numFmtId="0" fontId="5" fillId="9" borderId="0" xfId="3" applyFont="1" applyFill="1" applyBorder="1"/>
    <xf numFmtId="0" fontId="0" fillId="9" borderId="0" xfId="0" applyFont="1" applyFill="1" applyAlignment="1">
      <alignment horizontal="center"/>
    </xf>
    <xf numFmtId="1" fontId="6" fillId="9" borderId="0" xfId="5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43" fontId="15" fillId="2" borderId="0" xfId="1" applyFont="1" applyFill="1"/>
    <xf numFmtId="0" fontId="15" fillId="2" borderId="0" xfId="0" applyFont="1" applyFill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5">
    <cellStyle name="Comma" xfId="1" builtinId="3"/>
    <cellStyle name="Comma 2" xfId="4" xr:uid="{00000000-0005-0000-0000-000001000000}"/>
    <cellStyle name="Comma 2 2" xfId="10" xr:uid="{00000000-0005-0000-0000-000002000000}"/>
    <cellStyle name="Comma 2 3" xfId="12" xr:uid="{00000000-0005-0000-0000-000003000000}"/>
    <cellStyle name="Comma 3" xfId="7" xr:uid="{00000000-0005-0000-0000-000004000000}"/>
    <cellStyle name="Hyperlink 2" xfId="11" xr:uid="{00000000-0005-0000-0000-000005000000}"/>
    <cellStyle name="Normal" xfId="0" builtinId="0"/>
    <cellStyle name="Normal 2" xfId="5" xr:uid="{00000000-0005-0000-0000-000007000000}"/>
    <cellStyle name="Normal 2 2" xfId="9" xr:uid="{00000000-0005-0000-0000-000008000000}"/>
    <cellStyle name="Normal 2 3" xfId="14" xr:uid="{00000000-0005-0000-0000-000003000000}"/>
    <cellStyle name="Normal 3" xfId="3" xr:uid="{00000000-0005-0000-0000-000009000000}"/>
    <cellStyle name="Normal 4" xfId="13" xr:uid="{00000000-0005-0000-0000-00003A000000}"/>
    <cellStyle name="Percent" xfId="2" builtinId="5"/>
    <cellStyle name="Percent 2" xfId="6" xr:uid="{00000000-0005-0000-0000-00000B000000}"/>
    <cellStyle name="Percent 3" xfId="8" xr:uid="{00000000-0005-0000-0000-00000C000000}"/>
  </cellStyles>
  <dxfs count="2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54"/>
  <sheetViews>
    <sheetView tabSelected="1" zoomScaleNormal="100" zoomScaleSheetLayoutView="100" workbookViewId="0">
      <selection activeCell="D30" sqref="D30"/>
    </sheetView>
  </sheetViews>
  <sheetFormatPr defaultRowHeight="14.4" x14ac:dyDescent="0.3"/>
  <cols>
    <col min="1" max="1" width="32.6640625" bestFit="1" customWidth="1"/>
    <col min="2" max="2" width="10" bestFit="1" customWidth="1"/>
    <col min="3" max="3" width="45.6640625" bestFit="1" customWidth="1"/>
    <col min="4" max="4" width="45.33203125" customWidth="1"/>
  </cols>
  <sheetData>
    <row r="1" spans="1:4" ht="18" x14ac:dyDescent="0.35">
      <c r="A1" s="147" t="s">
        <v>0</v>
      </c>
      <c r="B1" s="147"/>
      <c r="C1" s="147"/>
      <c r="D1" s="147"/>
    </row>
    <row r="2" spans="1:4" ht="15.6" x14ac:dyDescent="0.3">
      <c r="A2" s="148" t="s">
        <v>42</v>
      </c>
      <c r="B2" s="148"/>
      <c r="C2" s="148"/>
      <c r="D2" s="148"/>
    </row>
    <row r="4" spans="1:4" s="1" customFormat="1" x14ac:dyDescent="0.3">
      <c r="A4" s="1" t="s">
        <v>45</v>
      </c>
      <c r="B4" s="1" t="s">
        <v>46</v>
      </c>
      <c r="C4" s="1" t="s">
        <v>4</v>
      </c>
      <c r="D4" s="1" t="s">
        <v>47</v>
      </c>
    </row>
    <row r="5" spans="1:4" s="12" customFormat="1" x14ac:dyDescent="0.3">
      <c r="A5" s="18" t="s">
        <v>125</v>
      </c>
      <c r="B5" s="19">
        <v>34</v>
      </c>
      <c r="C5" s="18" t="s">
        <v>161</v>
      </c>
      <c r="D5" s="18" t="s">
        <v>162</v>
      </c>
    </row>
    <row r="6" spans="1:4" s="12" customFormat="1" x14ac:dyDescent="0.3">
      <c r="A6" s="18" t="s">
        <v>126</v>
      </c>
      <c r="B6" s="19">
        <v>34</v>
      </c>
      <c r="C6" s="50" t="s">
        <v>218</v>
      </c>
      <c r="D6" s="50" t="s">
        <v>219</v>
      </c>
    </row>
    <row r="7" spans="1:4" s="12" customFormat="1" ht="28.8" x14ac:dyDescent="0.3">
      <c r="A7" s="18" t="s">
        <v>127</v>
      </c>
      <c r="B7" s="19">
        <v>26</v>
      </c>
      <c r="C7" s="50" t="s">
        <v>133</v>
      </c>
      <c r="D7" s="50" t="s">
        <v>134</v>
      </c>
    </row>
    <row r="8" spans="1:4" s="12" customFormat="1" ht="28.8" x14ac:dyDescent="0.3">
      <c r="A8" s="18" t="s">
        <v>128</v>
      </c>
      <c r="B8" s="19">
        <v>26</v>
      </c>
      <c r="C8" s="50" t="s">
        <v>224</v>
      </c>
      <c r="D8" s="50" t="s">
        <v>225</v>
      </c>
    </row>
    <row r="9" spans="1:4" s="12" customFormat="1" x14ac:dyDescent="0.3">
      <c r="A9" s="18" t="s">
        <v>129</v>
      </c>
      <c r="B9" s="19">
        <v>74</v>
      </c>
      <c r="C9" s="50" t="s">
        <v>115</v>
      </c>
      <c r="D9" s="50" t="s">
        <v>215</v>
      </c>
    </row>
    <row r="10" spans="1:4" s="12" customFormat="1" ht="28.8" x14ac:dyDescent="0.3">
      <c r="A10" s="18" t="s">
        <v>130</v>
      </c>
      <c r="B10" s="19">
        <v>74</v>
      </c>
      <c r="C10" s="50" t="s">
        <v>180</v>
      </c>
      <c r="D10" s="50" t="s">
        <v>181</v>
      </c>
    </row>
    <row r="11" spans="1:4" s="12" customFormat="1" x14ac:dyDescent="0.3">
      <c r="A11" s="18" t="s">
        <v>131</v>
      </c>
      <c r="B11" s="19">
        <v>58</v>
      </c>
      <c r="C11" s="50" t="s">
        <v>176</v>
      </c>
      <c r="D11" s="50" t="s">
        <v>177</v>
      </c>
    </row>
    <row r="12" spans="1:4" s="12" customFormat="1" x14ac:dyDescent="0.3">
      <c r="A12" s="18" t="s">
        <v>132</v>
      </c>
      <c r="B12" s="19">
        <v>59</v>
      </c>
      <c r="C12" s="50" t="s">
        <v>115</v>
      </c>
      <c r="D12" s="50" t="s">
        <v>171</v>
      </c>
    </row>
    <row r="13" spans="1:4" s="12" customFormat="1" x14ac:dyDescent="0.3">
      <c r="B13" s="13"/>
    </row>
    <row r="14" spans="1:4" s="12" customFormat="1" ht="28.8" x14ac:dyDescent="0.3">
      <c r="A14" s="16" t="s">
        <v>54</v>
      </c>
      <c r="B14" s="17">
        <v>8</v>
      </c>
      <c r="C14" s="22" t="s">
        <v>178</v>
      </c>
      <c r="D14" s="22" t="s">
        <v>281</v>
      </c>
    </row>
    <row r="15" spans="1:4" s="12" customFormat="1" ht="28.8" x14ac:dyDescent="0.3">
      <c r="A15" s="16" t="s">
        <v>55</v>
      </c>
      <c r="B15" s="17">
        <v>4</v>
      </c>
      <c r="C15" s="22" t="s">
        <v>216</v>
      </c>
      <c r="D15" s="22" t="s">
        <v>217</v>
      </c>
    </row>
    <row r="16" spans="1:4" s="12" customFormat="1" x14ac:dyDescent="0.3">
      <c r="A16" s="16" t="s">
        <v>56</v>
      </c>
      <c r="B16" s="17">
        <v>15</v>
      </c>
      <c r="C16" s="22" t="s">
        <v>179</v>
      </c>
      <c r="D16" s="22" t="s">
        <v>177</v>
      </c>
    </row>
    <row r="17" spans="1:4" s="12" customFormat="1" ht="43.2" x14ac:dyDescent="0.3">
      <c r="A17" s="16" t="s">
        <v>57</v>
      </c>
      <c r="B17" s="17">
        <v>4</v>
      </c>
      <c r="C17" s="22" t="s">
        <v>182</v>
      </c>
      <c r="D17" s="22" t="s">
        <v>280</v>
      </c>
    </row>
    <row r="18" spans="1:4" s="12" customFormat="1" x14ac:dyDescent="0.3">
      <c r="A18" s="16" t="s">
        <v>74</v>
      </c>
      <c r="B18" s="17">
        <v>99</v>
      </c>
      <c r="C18" s="16" t="s">
        <v>76</v>
      </c>
      <c r="D18" s="16" t="s">
        <v>183</v>
      </c>
    </row>
    <row r="19" spans="1:4" s="12" customFormat="1" x14ac:dyDescent="0.3">
      <c r="A19" s="16" t="s">
        <v>75</v>
      </c>
      <c r="B19" s="17">
        <v>15</v>
      </c>
      <c r="C19" s="16" t="s">
        <v>76</v>
      </c>
      <c r="D19" s="16" t="s">
        <v>228</v>
      </c>
    </row>
    <row r="20" spans="1:4" s="12" customFormat="1" x14ac:dyDescent="0.3">
      <c r="B20" s="13"/>
    </row>
    <row r="21" spans="1:4" s="12" customFormat="1" x14ac:dyDescent="0.3">
      <c r="A21" s="23" t="s">
        <v>43</v>
      </c>
      <c r="B21" s="24" t="s">
        <v>50</v>
      </c>
      <c r="C21" s="23" t="s">
        <v>48</v>
      </c>
      <c r="D21" s="23" t="s">
        <v>49</v>
      </c>
    </row>
    <row r="22" spans="1:4" s="12" customFormat="1" x14ac:dyDescent="0.3">
      <c r="A22" s="23" t="s">
        <v>44</v>
      </c>
      <c r="B22" s="24" t="s">
        <v>213</v>
      </c>
      <c r="C22" s="23" t="s">
        <v>214</v>
      </c>
      <c r="D22" s="23" t="s">
        <v>215</v>
      </c>
    </row>
    <row r="23" spans="1:4" s="12" customFormat="1" x14ac:dyDescent="0.3">
      <c r="B23" s="13"/>
    </row>
    <row r="24" spans="1:4" s="12" customFormat="1" ht="72" x14ac:dyDescent="0.3">
      <c r="A24" s="25" t="s">
        <v>51</v>
      </c>
      <c r="B24" s="26">
        <v>11</v>
      </c>
      <c r="C24" s="27" t="s">
        <v>278</v>
      </c>
      <c r="D24" s="27" t="s">
        <v>279</v>
      </c>
    </row>
    <row r="25" spans="1:4" s="12" customFormat="1" x14ac:dyDescent="0.3">
      <c r="A25" s="25" t="s">
        <v>53</v>
      </c>
      <c r="B25" s="26">
        <v>65.5</v>
      </c>
      <c r="C25" s="27" t="s">
        <v>163</v>
      </c>
      <c r="D25" s="27" t="s">
        <v>164</v>
      </c>
    </row>
    <row r="26" spans="1:4" s="12" customFormat="1" x14ac:dyDescent="0.3">
      <c r="A26" s="25" t="s">
        <v>52</v>
      </c>
      <c r="B26" s="26">
        <v>111.5</v>
      </c>
      <c r="C26" s="25" t="s">
        <v>179</v>
      </c>
      <c r="D26" s="25" t="s">
        <v>229</v>
      </c>
    </row>
    <row r="27" spans="1:4" s="12" customFormat="1" x14ac:dyDescent="0.3">
      <c r="B27" s="13"/>
    </row>
    <row r="28" spans="1:4" s="12" customFormat="1" ht="18.75" customHeight="1" x14ac:dyDescent="0.3">
      <c r="A28" s="20" t="s">
        <v>61</v>
      </c>
      <c r="B28" s="21">
        <v>13</v>
      </c>
      <c r="C28" s="97" t="s">
        <v>148</v>
      </c>
      <c r="D28" s="57" t="s">
        <v>149</v>
      </c>
    </row>
    <row r="29" spans="1:4" s="12" customFormat="1" ht="144" x14ac:dyDescent="0.3">
      <c r="A29" s="20" t="s">
        <v>62</v>
      </c>
      <c r="B29" s="21">
        <v>6</v>
      </c>
      <c r="C29" s="57" t="s">
        <v>288</v>
      </c>
      <c r="D29" s="57" t="s">
        <v>289</v>
      </c>
    </row>
    <row r="30" spans="1:4" s="12" customFormat="1" x14ac:dyDescent="0.3">
      <c r="B30" s="13"/>
    </row>
    <row r="31" spans="1:4" s="12" customFormat="1" x14ac:dyDescent="0.3">
      <c r="B31" s="13"/>
    </row>
    <row r="32" spans="1:4" x14ac:dyDescent="0.3">
      <c r="B32" s="5"/>
    </row>
    <row r="33" spans="2:2" x14ac:dyDescent="0.3">
      <c r="B33" s="5"/>
    </row>
    <row r="34" spans="2:2" x14ac:dyDescent="0.3">
      <c r="B34" s="5"/>
    </row>
    <row r="35" spans="2:2" x14ac:dyDescent="0.3">
      <c r="B35" s="5"/>
    </row>
    <row r="36" spans="2:2" x14ac:dyDescent="0.3">
      <c r="B36" s="5"/>
    </row>
    <row r="37" spans="2:2" x14ac:dyDescent="0.3">
      <c r="B37" s="5"/>
    </row>
    <row r="38" spans="2:2" x14ac:dyDescent="0.3">
      <c r="B38" s="5"/>
    </row>
    <row r="39" spans="2:2" x14ac:dyDescent="0.3">
      <c r="B39" s="5"/>
    </row>
    <row r="40" spans="2:2" x14ac:dyDescent="0.3">
      <c r="B40" s="5"/>
    </row>
    <row r="41" spans="2:2" x14ac:dyDescent="0.3">
      <c r="B41" s="5"/>
    </row>
    <row r="42" spans="2:2" x14ac:dyDescent="0.3">
      <c r="B42" s="5"/>
    </row>
    <row r="43" spans="2:2" x14ac:dyDescent="0.3">
      <c r="B43" s="5"/>
    </row>
    <row r="44" spans="2:2" x14ac:dyDescent="0.3">
      <c r="B44" s="5"/>
    </row>
    <row r="45" spans="2:2" x14ac:dyDescent="0.3">
      <c r="B45" s="5"/>
    </row>
    <row r="46" spans="2:2" x14ac:dyDescent="0.3">
      <c r="B46" s="5"/>
    </row>
    <row r="47" spans="2:2" x14ac:dyDescent="0.3">
      <c r="B47" s="5"/>
    </row>
    <row r="48" spans="2:2" x14ac:dyDescent="0.3">
      <c r="B48" s="5"/>
    </row>
    <row r="49" spans="2:2" x14ac:dyDescent="0.3">
      <c r="B49" s="5"/>
    </row>
    <row r="50" spans="2:2" x14ac:dyDescent="0.3">
      <c r="B50" s="5"/>
    </row>
    <row r="51" spans="2:2" x14ac:dyDescent="0.3">
      <c r="B51" s="5"/>
    </row>
    <row r="52" spans="2:2" x14ac:dyDescent="0.3">
      <c r="B52" s="5"/>
    </row>
    <row r="53" spans="2:2" x14ac:dyDescent="0.3">
      <c r="B53" s="5"/>
    </row>
    <row r="54" spans="2:2" x14ac:dyDescent="0.3">
      <c r="B54" s="5"/>
    </row>
  </sheetData>
  <mergeCells count="2">
    <mergeCell ref="A1:D1"/>
    <mergeCell ref="A2:D2"/>
  </mergeCells>
  <pageMargins left="0.7" right="0.7" top="0.75" bottom="0.75" header="0.3" footer="0.3"/>
  <pageSetup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75"/>
  <sheetViews>
    <sheetView zoomScaleNormal="100" workbookViewId="0">
      <pane xSplit="2" ySplit="5" topLeftCell="C6" activePane="bottomRight" state="frozen"/>
      <selection activeCell="D9" sqref="D9"/>
      <selection pane="topRight" activeCell="D9" sqref="D9"/>
      <selection pane="bottomLeft" activeCell="D9" sqref="D9"/>
      <selection pane="bottomRight" activeCell="P17" sqref="P17"/>
    </sheetView>
  </sheetViews>
  <sheetFormatPr defaultColWidth="9.109375" defaultRowHeight="14.4" x14ac:dyDescent="0.3"/>
  <cols>
    <col min="1" max="1" width="9.33203125" style="72" bestFit="1" customWidth="1"/>
    <col min="2" max="2" width="17.33203125" style="72" bestFit="1" customWidth="1"/>
    <col min="3" max="10" width="12" style="72" customWidth="1"/>
    <col min="11" max="13" width="12.33203125" style="72" customWidth="1"/>
    <col min="14" max="14" width="9.109375" style="72"/>
    <col min="15" max="15" width="9.33203125" style="72" bestFit="1" customWidth="1"/>
    <col min="16" max="16384" width="9.109375" style="72"/>
  </cols>
  <sheetData>
    <row r="1" spans="1:15" ht="18" x14ac:dyDescent="0.3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5.6" x14ac:dyDescent="0.3">
      <c r="A2" s="148" t="s">
        <v>137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1:15" ht="15.6" x14ac:dyDescent="0.3">
      <c r="A3" s="148" t="s">
        <v>145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5" spans="1:15" s="71" customFormat="1" x14ac:dyDescent="0.3">
      <c r="A5" s="71" t="s">
        <v>3</v>
      </c>
      <c r="B5" s="71" t="s">
        <v>4</v>
      </c>
      <c r="C5" s="71">
        <v>2014</v>
      </c>
      <c r="D5" s="71">
        <v>2015</v>
      </c>
      <c r="E5" s="71">
        <v>2016</v>
      </c>
      <c r="F5" s="71">
        <v>2017</v>
      </c>
      <c r="G5" s="71">
        <v>2018</v>
      </c>
      <c r="H5" s="71">
        <v>2019</v>
      </c>
      <c r="I5" s="71">
        <v>2020</v>
      </c>
      <c r="J5" s="71">
        <v>2021</v>
      </c>
      <c r="K5" s="71">
        <v>2022</v>
      </c>
      <c r="L5" s="71">
        <v>2023</v>
      </c>
      <c r="M5" s="71">
        <v>2024</v>
      </c>
      <c r="O5" s="71" t="s">
        <v>5</v>
      </c>
    </row>
    <row r="6" spans="1:15" x14ac:dyDescent="0.3">
      <c r="A6" s="83">
        <v>1</v>
      </c>
      <c r="B6" s="55" t="s">
        <v>7</v>
      </c>
      <c r="C6" s="84">
        <v>3</v>
      </c>
      <c r="D6" s="84">
        <v>0</v>
      </c>
      <c r="E6" s="84">
        <v>2</v>
      </c>
      <c r="F6" s="84">
        <v>2</v>
      </c>
      <c r="G6" s="84">
        <v>1</v>
      </c>
      <c r="H6" s="84">
        <v>1</v>
      </c>
      <c r="I6" s="84">
        <v>0</v>
      </c>
      <c r="J6" s="84">
        <v>0</v>
      </c>
      <c r="K6" s="84">
        <v>1</v>
      </c>
      <c r="L6" s="84">
        <v>2</v>
      </c>
      <c r="M6" s="84">
        <v>0</v>
      </c>
      <c r="N6" s="3"/>
      <c r="O6" s="3">
        <f t="shared" ref="O6:O37" si="0">SUM(C6:N6)</f>
        <v>12</v>
      </c>
    </row>
    <row r="7" spans="1:15" x14ac:dyDescent="0.3">
      <c r="A7" s="83">
        <v>2</v>
      </c>
      <c r="B7" s="55" t="s">
        <v>84</v>
      </c>
      <c r="C7" s="85" t="s">
        <v>88</v>
      </c>
      <c r="D7" s="84">
        <v>0</v>
      </c>
      <c r="E7" s="84">
        <v>0</v>
      </c>
      <c r="F7" s="84">
        <v>3</v>
      </c>
      <c r="G7" s="84">
        <v>1</v>
      </c>
      <c r="H7" s="84">
        <v>0</v>
      </c>
      <c r="I7" s="84">
        <v>0</v>
      </c>
      <c r="J7" s="84">
        <v>1</v>
      </c>
      <c r="K7" s="84">
        <v>4</v>
      </c>
      <c r="L7" s="84">
        <v>2</v>
      </c>
      <c r="M7" s="84">
        <v>1</v>
      </c>
      <c r="N7" s="84"/>
      <c r="O7" s="3">
        <f t="shared" si="0"/>
        <v>12</v>
      </c>
    </row>
    <row r="8" spans="1:15" x14ac:dyDescent="0.3">
      <c r="A8" s="83">
        <v>3</v>
      </c>
      <c r="B8" s="55" t="s">
        <v>8</v>
      </c>
      <c r="C8" s="84">
        <v>0</v>
      </c>
      <c r="D8" s="84">
        <v>3</v>
      </c>
      <c r="E8" s="84">
        <v>1</v>
      </c>
      <c r="F8" s="84">
        <v>1</v>
      </c>
      <c r="G8" s="84">
        <v>0</v>
      </c>
      <c r="H8" s="84">
        <v>1</v>
      </c>
      <c r="I8" s="84">
        <v>0</v>
      </c>
      <c r="J8" s="84">
        <v>2</v>
      </c>
      <c r="K8" s="84">
        <v>3</v>
      </c>
      <c r="L8" s="84">
        <v>0</v>
      </c>
      <c r="M8" s="84">
        <v>1</v>
      </c>
      <c r="N8" s="84"/>
      <c r="O8" s="3">
        <f t="shared" si="0"/>
        <v>12</v>
      </c>
    </row>
    <row r="9" spans="1:15" x14ac:dyDescent="0.3">
      <c r="A9" s="83">
        <v>4</v>
      </c>
      <c r="B9" s="55" t="s">
        <v>120</v>
      </c>
      <c r="C9" s="85" t="s">
        <v>88</v>
      </c>
      <c r="D9" s="85" t="s">
        <v>88</v>
      </c>
      <c r="E9" s="85" t="s">
        <v>88</v>
      </c>
      <c r="F9" s="85" t="s">
        <v>88</v>
      </c>
      <c r="G9" s="84">
        <v>1</v>
      </c>
      <c r="H9" s="84">
        <v>2</v>
      </c>
      <c r="I9" s="84">
        <v>0</v>
      </c>
      <c r="J9" s="84">
        <v>1</v>
      </c>
      <c r="K9" s="84">
        <v>4</v>
      </c>
      <c r="L9" s="84">
        <v>0</v>
      </c>
      <c r="M9" s="84">
        <v>0</v>
      </c>
      <c r="N9" s="84"/>
      <c r="O9" s="3">
        <f t="shared" si="0"/>
        <v>8</v>
      </c>
    </row>
    <row r="10" spans="1:15" x14ac:dyDescent="0.3">
      <c r="A10" s="123">
        <v>5</v>
      </c>
      <c r="B10" s="55" t="s">
        <v>77</v>
      </c>
      <c r="C10" s="85" t="s">
        <v>88</v>
      </c>
      <c r="D10" s="84">
        <v>2</v>
      </c>
      <c r="E10" s="84">
        <v>1</v>
      </c>
      <c r="F10" s="84">
        <v>1</v>
      </c>
      <c r="G10" s="84">
        <v>3</v>
      </c>
      <c r="H10" s="84">
        <v>0</v>
      </c>
      <c r="I10" s="84">
        <v>0</v>
      </c>
      <c r="J10" s="84">
        <v>0</v>
      </c>
      <c r="K10" s="84">
        <v>1</v>
      </c>
      <c r="L10" s="84">
        <v>0</v>
      </c>
      <c r="M10" s="84">
        <v>0</v>
      </c>
      <c r="N10" s="84"/>
      <c r="O10" s="3">
        <f t="shared" si="0"/>
        <v>8</v>
      </c>
    </row>
    <row r="11" spans="1:15" x14ac:dyDescent="0.3">
      <c r="A11" s="124">
        <v>6</v>
      </c>
      <c r="B11" s="55" t="s">
        <v>119</v>
      </c>
      <c r="C11" s="84">
        <v>0</v>
      </c>
      <c r="D11" s="84">
        <v>0</v>
      </c>
      <c r="E11" s="84">
        <v>1</v>
      </c>
      <c r="F11" s="84">
        <v>1</v>
      </c>
      <c r="G11" s="84">
        <v>1</v>
      </c>
      <c r="H11" s="84">
        <v>1</v>
      </c>
      <c r="I11" s="84">
        <v>0</v>
      </c>
      <c r="J11" s="84">
        <v>0</v>
      </c>
      <c r="K11" s="84">
        <v>2</v>
      </c>
      <c r="L11" s="84">
        <v>2</v>
      </c>
      <c r="M11" s="84">
        <v>0</v>
      </c>
      <c r="N11" s="84"/>
      <c r="O11" s="3">
        <f t="shared" si="0"/>
        <v>8</v>
      </c>
    </row>
    <row r="12" spans="1:15" x14ac:dyDescent="0.3">
      <c r="A12" s="124">
        <v>7</v>
      </c>
      <c r="B12" s="55" t="s">
        <v>83</v>
      </c>
      <c r="C12" s="85" t="s">
        <v>88</v>
      </c>
      <c r="D12" s="84">
        <v>0</v>
      </c>
      <c r="E12" s="84">
        <v>1</v>
      </c>
      <c r="F12" s="84">
        <v>2</v>
      </c>
      <c r="G12" s="84">
        <v>1</v>
      </c>
      <c r="H12" s="84">
        <v>0</v>
      </c>
      <c r="I12" s="84">
        <v>0</v>
      </c>
      <c r="J12" s="84">
        <v>0</v>
      </c>
      <c r="K12" s="84">
        <v>1</v>
      </c>
      <c r="L12" s="84">
        <v>2</v>
      </c>
      <c r="M12" s="84">
        <v>0</v>
      </c>
      <c r="N12" s="84"/>
      <c r="O12" s="3">
        <f t="shared" si="0"/>
        <v>7</v>
      </c>
    </row>
    <row r="13" spans="1:15" x14ac:dyDescent="0.3">
      <c r="A13" s="124">
        <v>8</v>
      </c>
      <c r="B13" s="55" t="s">
        <v>11</v>
      </c>
      <c r="C13" s="84">
        <v>3</v>
      </c>
      <c r="D13" s="84">
        <v>0</v>
      </c>
      <c r="E13" s="84">
        <v>1</v>
      </c>
      <c r="F13" s="84">
        <v>0</v>
      </c>
      <c r="G13" s="84">
        <v>0</v>
      </c>
      <c r="H13" s="84">
        <v>0</v>
      </c>
      <c r="I13" s="84">
        <v>0</v>
      </c>
      <c r="J13" s="84">
        <v>1</v>
      </c>
      <c r="K13" s="84">
        <v>1</v>
      </c>
      <c r="L13" s="84">
        <v>0</v>
      </c>
      <c r="M13" s="84">
        <v>0</v>
      </c>
      <c r="N13" s="84"/>
      <c r="O13" s="3">
        <f t="shared" si="0"/>
        <v>6</v>
      </c>
    </row>
    <row r="14" spans="1:15" x14ac:dyDescent="0.3">
      <c r="A14" s="137">
        <v>9</v>
      </c>
      <c r="B14" s="55" t="s">
        <v>82</v>
      </c>
      <c r="C14" s="85" t="s">
        <v>88</v>
      </c>
      <c r="D14" s="84">
        <v>1</v>
      </c>
      <c r="E14" s="84">
        <v>0</v>
      </c>
      <c r="F14" s="84">
        <v>1</v>
      </c>
      <c r="G14" s="84">
        <v>0</v>
      </c>
      <c r="H14" s="84">
        <v>2</v>
      </c>
      <c r="I14" s="84">
        <v>0</v>
      </c>
      <c r="J14" s="84">
        <v>1</v>
      </c>
      <c r="K14" s="84">
        <v>1</v>
      </c>
      <c r="L14" s="76" t="s">
        <v>88</v>
      </c>
      <c r="M14" s="76" t="s">
        <v>88</v>
      </c>
      <c r="N14" s="84"/>
      <c r="O14" s="3">
        <f t="shared" si="0"/>
        <v>6</v>
      </c>
    </row>
    <row r="15" spans="1:15" x14ac:dyDescent="0.3">
      <c r="A15" s="137">
        <v>10</v>
      </c>
      <c r="B15" s="55" t="s">
        <v>10</v>
      </c>
      <c r="C15" s="84">
        <v>0</v>
      </c>
      <c r="D15" s="84">
        <v>1</v>
      </c>
      <c r="E15" s="84">
        <v>1</v>
      </c>
      <c r="F15" s="84">
        <v>0</v>
      </c>
      <c r="G15" s="84">
        <v>2</v>
      </c>
      <c r="H15" s="84">
        <v>1</v>
      </c>
      <c r="I15" s="84">
        <v>0</v>
      </c>
      <c r="J15" s="84">
        <v>1</v>
      </c>
      <c r="K15" s="76" t="s">
        <v>88</v>
      </c>
      <c r="L15" s="76" t="s">
        <v>88</v>
      </c>
      <c r="M15" s="76" t="s">
        <v>88</v>
      </c>
      <c r="N15" s="84"/>
      <c r="O15" s="3">
        <f t="shared" si="0"/>
        <v>6</v>
      </c>
    </row>
    <row r="16" spans="1:15" x14ac:dyDescent="0.3">
      <c r="A16" s="138">
        <v>11</v>
      </c>
      <c r="B16" s="55" t="s">
        <v>9</v>
      </c>
      <c r="C16" s="11">
        <v>4</v>
      </c>
      <c r="D16" s="84">
        <v>1</v>
      </c>
      <c r="E16" s="84">
        <v>0</v>
      </c>
      <c r="F16" s="76" t="s">
        <v>88</v>
      </c>
      <c r="G16" s="76" t="s">
        <v>88</v>
      </c>
      <c r="H16" s="76" t="s">
        <v>88</v>
      </c>
      <c r="I16" s="84">
        <v>0</v>
      </c>
      <c r="J16" s="84">
        <v>0</v>
      </c>
      <c r="K16" s="84">
        <v>1</v>
      </c>
      <c r="L16" s="84">
        <v>0</v>
      </c>
      <c r="M16" s="76" t="s">
        <v>88</v>
      </c>
      <c r="N16" s="84"/>
      <c r="O16" s="3">
        <f t="shared" si="0"/>
        <v>6</v>
      </c>
    </row>
    <row r="17" spans="1:15" x14ac:dyDescent="0.3">
      <c r="A17" s="138">
        <v>12</v>
      </c>
      <c r="B17" s="55" t="s">
        <v>122</v>
      </c>
      <c r="C17" s="85" t="s">
        <v>88</v>
      </c>
      <c r="D17" s="85" t="s">
        <v>88</v>
      </c>
      <c r="E17" s="85" t="s">
        <v>88</v>
      </c>
      <c r="F17" s="85" t="s">
        <v>88</v>
      </c>
      <c r="G17" s="84">
        <v>1</v>
      </c>
      <c r="H17" s="84">
        <v>3</v>
      </c>
      <c r="I17" s="84">
        <v>0</v>
      </c>
      <c r="J17" s="84">
        <v>0</v>
      </c>
      <c r="K17" s="84">
        <v>1</v>
      </c>
      <c r="L17" s="84">
        <v>1</v>
      </c>
      <c r="M17" s="84">
        <v>0</v>
      </c>
      <c r="N17" s="84"/>
      <c r="O17" s="3">
        <f t="shared" si="0"/>
        <v>6</v>
      </c>
    </row>
    <row r="18" spans="1:15" x14ac:dyDescent="0.3">
      <c r="A18" s="138">
        <v>13</v>
      </c>
      <c r="B18" s="55" t="s">
        <v>79</v>
      </c>
      <c r="C18" s="85" t="s">
        <v>88</v>
      </c>
      <c r="D18" s="84">
        <v>1</v>
      </c>
      <c r="E18" s="84">
        <v>1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2</v>
      </c>
      <c r="M18" s="84">
        <v>2</v>
      </c>
      <c r="N18" s="84"/>
      <c r="O18" s="3">
        <f t="shared" si="0"/>
        <v>6</v>
      </c>
    </row>
    <row r="19" spans="1:15" x14ac:dyDescent="0.3">
      <c r="A19" s="138">
        <v>14</v>
      </c>
      <c r="B19" s="55" t="s">
        <v>13</v>
      </c>
      <c r="C19" s="84">
        <v>0</v>
      </c>
      <c r="D19" s="84">
        <v>2</v>
      </c>
      <c r="E19" s="84">
        <v>0</v>
      </c>
      <c r="F19" s="84">
        <v>0</v>
      </c>
      <c r="G19" s="84">
        <v>1</v>
      </c>
      <c r="H19" s="84">
        <v>0</v>
      </c>
      <c r="I19" s="84">
        <v>0</v>
      </c>
      <c r="J19" s="84">
        <v>1</v>
      </c>
      <c r="K19" s="84">
        <v>0</v>
      </c>
      <c r="L19" s="84">
        <v>0</v>
      </c>
      <c r="M19" s="84">
        <v>1</v>
      </c>
      <c r="N19" s="84"/>
      <c r="O19" s="3">
        <f t="shared" si="0"/>
        <v>5</v>
      </c>
    </row>
    <row r="20" spans="1:15" x14ac:dyDescent="0.3">
      <c r="A20" s="138">
        <v>15</v>
      </c>
      <c r="B20" s="55" t="s">
        <v>144</v>
      </c>
      <c r="C20" s="85" t="s">
        <v>88</v>
      </c>
      <c r="D20" s="85" t="s">
        <v>88</v>
      </c>
      <c r="E20" s="85" t="s">
        <v>88</v>
      </c>
      <c r="F20" s="85" t="s">
        <v>88</v>
      </c>
      <c r="G20" s="85" t="s">
        <v>88</v>
      </c>
      <c r="H20" s="84">
        <v>0</v>
      </c>
      <c r="I20" s="84">
        <v>0</v>
      </c>
      <c r="J20" s="84">
        <v>3</v>
      </c>
      <c r="K20" s="84">
        <v>1</v>
      </c>
      <c r="L20" s="84">
        <v>0</v>
      </c>
      <c r="M20" s="84">
        <v>1</v>
      </c>
      <c r="N20" s="84"/>
      <c r="O20" s="3">
        <f t="shared" si="0"/>
        <v>5</v>
      </c>
    </row>
    <row r="21" spans="1:15" x14ac:dyDescent="0.3">
      <c r="A21" s="138">
        <v>16</v>
      </c>
      <c r="B21" s="55" t="s">
        <v>140</v>
      </c>
      <c r="C21" s="76" t="s">
        <v>88</v>
      </c>
      <c r="D21" s="76" t="s">
        <v>88</v>
      </c>
      <c r="E21" s="76" t="s">
        <v>88</v>
      </c>
      <c r="F21" s="76" t="s">
        <v>88</v>
      </c>
      <c r="G21" s="76" t="s">
        <v>88</v>
      </c>
      <c r="H21" s="84">
        <v>0</v>
      </c>
      <c r="I21" s="84">
        <v>0</v>
      </c>
      <c r="J21" s="84">
        <v>0</v>
      </c>
      <c r="K21" s="84">
        <v>1</v>
      </c>
      <c r="L21" s="84">
        <v>1</v>
      </c>
      <c r="M21" s="84">
        <v>3</v>
      </c>
      <c r="N21" s="84"/>
      <c r="O21" s="3">
        <f t="shared" si="0"/>
        <v>5</v>
      </c>
    </row>
    <row r="22" spans="1:15" x14ac:dyDescent="0.3">
      <c r="A22" s="138">
        <v>17</v>
      </c>
      <c r="B22" s="55" t="s">
        <v>80</v>
      </c>
      <c r="C22" s="85" t="s">
        <v>88</v>
      </c>
      <c r="D22" s="84">
        <v>1</v>
      </c>
      <c r="E22" s="84">
        <v>0</v>
      </c>
      <c r="F22" s="84">
        <v>0</v>
      </c>
      <c r="G22" s="84">
        <v>0</v>
      </c>
      <c r="H22" s="84">
        <v>1</v>
      </c>
      <c r="I22" s="84">
        <v>0</v>
      </c>
      <c r="J22" s="84">
        <v>1</v>
      </c>
      <c r="K22" s="84">
        <v>1</v>
      </c>
      <c r="L22" s="84">
        <v>0</v>
      </c>
      <c r="M22" s="84">
        <v>1</v>
      </c>
      <c r="N22" s="84"/>
      <c r="O22" s="3">
        <f t="shared" si="0"/>
        <v>5</v>
      </c>
    </row>
    <row r="23" spans="1:15" x14ac:dyDescent="0.3">
      <c r="A23" s="138">
        <v>18</v>
      </c>
      <c r="B23" s="55" t="s">
        <v>124</v>
      </c>
      <c r="C23" s="85" t="s">
        <v>88</v>
      </c>
      <c r="D23" s="85" t="s">
        <v>88</v>
      </c>
      <c r="E23" s="85" t="s">
        <v>88</v>
      </c>
      <c r="F23" s="85" t="s">
        <v>88</v>
      </c>
      <c r="G23" s="84">
        <v>0</v>
      </c>
      <c r="H23" s="84">
        <v>1</v>
      </c>
      <c r="I23" s="84">
        <v>0</v>
      </c>
      <c r="J23" s="84">
        <v>2</v>
      </c>
      <c r="K23" s="84">
        <v>0</v>
      </c>
      <c r="L23" s="84">
        <v>1</v>
      </c>
      <c r="M23" s="84">
        <v>0</v>
      </c>
      <c r="N23" s="84"/>
      <c r="O23" s="3">
        <f t="shared" si="0"/>
        <v>4</v>
      </c>
    </row>
    <row r="24" spans="1:15" x14ac:dyDescent="0.3">
      <c r="A24" s="138">
        <v>19</v>
      </c>
      <c r="B24" s="55" t="s">
        <v>103</v>
      </c>
      <c r="C24" s="85" t="s">
        <v>88</v>
      </c>
      <c r="D24" s="85" t="s">
        <v>88</v>
      </c>
      <c r="E24" s="85" t="s">
        <v>88</v>
      </c>
      <c r="F24" s="84">
        <v>1</v>
      </c>
      <c r="G24" s="84">
        <v>1</v>
      </c>
      <c r="H24" s="84">
        <v>0</v>
      </c>
      <c r="I24" s="84">
        <v>0</v>
      </c>
      <c r="J24" s="84">
        <v>0</v>
      </c>
      <c r="K24" s="84">
        <v>1</v>
      </c>
      <c r="L24" s="84">
        <v>0</v>
      </c>
      <c r="M24" s="84">
        <v>0</v>
      </c>
      <c r="N24" s="84"/>
      <c r="O24" s="3">
        <f t="shared" si="0"/>
        <v>3</v>
      </c>
    </row>
    <row r="25" spans="1:15" x14ac:dyDescent="0.3">
      <c r="A25" s="138">
        <v>20</v>
      </c>
      <c r="B25" s="55" t="s">
        <v>89</v>
      </c>
      <c r="C25" s="85" t="s">
        <v>88</v>
      </c>
      <c r="D25" s="84">
        <v>0</v>
      </c>
      <c r="E25" s="84">
        <v>2</v>
      </c>
      <c r="F25" s="84">
        <v>1</v>
      </c>
      <c r="G25" s="84">
        <v>0</v>
      </c>
      <c r="H25" s="84">
        <v>0</v>
      </c>
      <c r="I25" s="76" t="s">
        <v>88</v>
      </c>
      <c r="J25" s="76" t="s">
        <v>88</v>
      </c>
      <c r="K25" s="76" t="s">
        <v>88</v>
      </c>
      <c r="L25" s="76" t="s">
        <v>88</v>
      </c>
      <c r="M25" s="76" t="s">
        <v>88</v>
      </c>
      <c r="N25" s="84"/>
      <c r="O25" s="3">
        <f t="shared" si="0"/>
        <v>3</v>
      </c>
    </row>
    <row r="26" spans="1:15" x14ac:dyDescent="0.3">
      <c r="A26" s="138">
        <v>21</v>
      </c>
      <c r="B26" s="55" t="s">
        <v>78</v>
      </c>
      <c r="C26" s="85" t="s">
        <v>88</v>
      </c>
      <c r="D26" s="84">
        <v>0</v>
      </c>
      <c r="E26" s="84">
        <v>1</v>
      </c>
      <c r="F26" s="84">
        <v>0</v>
      </c>
      <c r="G26" s="84">
        <v>0</v>
      </c>
      <c r="H26" s="84">
        <v>2</v>
      </c>
      <c r="I26" s="76" t="s">
        <v>88</v>
      </c>
      <c r="J26" s="76" t="s">
        <v>88</v>
      </c>
      <c r="K26" s="76" t="s">
        <v>88</v>
      </c>
      <c r="L26" s="76" t="s">
        <v>88</v>
      </c>
      <c r="M26" s="76" t="s">
        <v>88</v>
      </c>
      <c r="N26" s="84"/>
      <c r="O26" s="3">
        <f t="shared" si="0"/>
        <v>3</v>
      </c>
    </row>
    <row r="27" spans="1:15" x14ac:dyDescent="0.3">
      <c r="A27" s="138">
        <v>22</v>
      </c>
      <c r="B27" s="55" t="s">
        <v>123</v>
      </c>
      <c r="C27" s="85" t="s">
        <v>88</v>
      </c>
      <c r="D27" s="85" t="s">
        <v>88</v>
      </c>
      <c r="E27" s="85" t="s">
        <v>88</v>
      </c>
      <c r="F27" s="85" t="s">
        <v>88</v>
      </c>
      <c r="G27" s="84">
        <v>0</v>
      </c>
      <c r="H27" s="84">
        <v>1</v>
      </c>
      <c r="I27" s="84">
        <v>0</v>
      </c>
      <c r="J27" s="84">
        <v>2</v>
      </c>
      <c r="K27" s="84">
        <v>0</v>
      </c>
      <c r="L27" s="84">
        <v>0</v>
      </c>
      <c r="M27" s="84">
        <v>0</v>
      </c>
      <c r="N27" s="84"/>
      <c r="O27" s="3">
        <f t="shared" si="0"/>
        <v>3</v>
      </c>
    </row>
    <row r="28" spans="1:15" x14ac:dyDescent="0.3">
      <c r="A28" s="138">
        <v>23</v>
      </c>
      <c r="B28" s="55" t="s">
        <v>17</v>
      </c>
      <c r="C28" s="84">
        <v>0</v>
      </c>
      <c r="D28" s="84">
        <v>1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1</v>
      </c>
      <c r="L28" s="84">
        <v>1</v>
      </c>
      <c r="M28" s="84">
        <v>0</v>
      </c>
      <c r="N28" s="84"/>
      <c r="O28" s="3">
        <f t="shared" si="0"/>
        <v>3</v>
      </c>
    </row>
    <row r="29" spans="1:15" x14ac:dyDescent="0.3">
      <c r="A29" s="138">
        <v>24</v>
      </c>
      <c r="B29" s="55" t="s">
        <v>173</v>
      </c>
      <c r="C29" s="76" t="s">
        <v>88</v>
      </c>
      <c r="D29" s="76" t="s">
        <v>88</v>
      </c>
      <c r="E29" s="76" t="s">
        <v>88</v>
      </c>
      <c r="F29" s="76" t="s">
        <v>88</v>
      </c>
      <c r="G29" s="76" t="s">
        <v>88</v>
      </c>
      <c r="H29" s="76" t="s">
        <v>88</v>
      </c>
      <c r="I29" s="76" t="s">
        <v>88</v>
      </c>
      <c r="J29" s="84">
        <v>0</v>
      </c>
      <c r="K29" s="84">
        <v>2</v>
      </c>
      <c r="L29" s="84">
        <v>0</v>
      </c>
      <c r="M29" s="84">
        <v>1</v>
      </c>
      <c r="N29" s="84"/>
      <c r="O29" s="3">
        <f t="shared" si="0"/>
        <v>3</v>
      </c>
    </row>
    <row r="30" spans="1:15" x14ac:dyDescent="0.3">
      <c r="A30" s="138">
        <v>25</v>
      </c>
      <c r="B30" s="55" t="s">
        <v>185</v>
      </c>
      <c r="C30" s="76" t="s">
        <v>88</v>
      </c>
      <c r="D30" s="76" t="s">
        <v>88</v>
      </c>
      <c r="E30" s="76" t="s">
        <v>88</v>
      </c>
      <c r="F30" s="76" t="s">
        <v>88</v>
      </c>
      <c r="G30" s="76" t="s">
        <v>88</v>
      </c>
      <c r="H30" s="76" t="s">
        <v>88</v>
      </c>
      <c r="I30" s="76" t="s">
        <v>88</v>
      </c>
      <c r="J30" s="76" t="s">
        <v>88</v>
      </c>
      <c r="K30" s="76">
        <v>0</v>
      </c>
      <c r="L30" s="76">
        <v>1</v>
      </c>
      <c r="M30" s="76">
        <v>2</v>
      </c>
      <c r="N30" s="84"/>
      <c r="O30" s="3">
        <f t="shared" si="0"/>
        <v>3</v>
      </c>
    </row>
    <row r="31" spans="1:15" x14ac:dyDescent="0.3">
      <c r="A31" s="138">
        <v>26</v>
      </c>
      <c r="B31" s="55" t="s">
        <v>154</v>
      </c>
      <c r="C31" s="76" t="s">
        <v>88</v>
      </c>
      <c r="D31" s="76" t="s">
        <v>88</v>
      </c>
      <c r="E31" s="76" t="s">
        <v>88</v>
      </c>
      <c r="F31" s="76" t="s">
        <v>88</v>
      </c>
      <c r="G31" s="76" t="s">
        <v>88</v>
      </c>
      <c r="H31" s="76" t="s">
        <v>88</v>
      </c>
      <c r="I31" s="76">
        <v>0</v>
      </c>
      <c r="J31" s="76">
        <v>1</v>
      </c>
      <c r="K31" s="76">
        <v>1</v>
      </c>
      <c r="L31" s="76">
        <v>0</v>
      </c>
      <c r="M31" s="76">
        <v>1</v>
      </c>
      <c r="N31" s="84"/>
      <c r="O31" s="3">
        <f t="shared" si="0"/>
        <v>3</v>
      </c>
    </row>
    <row r="32" spans="1:15" x14ac:dyDescent="0.3">
      <c r="A32" s="138">
        <v>27</v>
      </c>
      <c r="B32" s="55" t="s">
        <v>138</v>
      </c>
      <c r="C32" s="76" t="s">
        <v>88</v>
      </c>
      <c r="D32" s="76" t="s">
        <v>88</v>
      </c>
      <c r="E32" s="76" t="s">
        <v>88</v>
      </c>
      <c r="F32" s="76" t="s">
        <v>88</v>
      </c>
      <c r="G32" s="76" t="s">
        <v>88</v>
      </c>
      <c r="H32" s="84">
        <v>0</v>
      </c>
      <c r="I32" s="84">
        <v>0</v>
      </c>
      <c r="J32" s="84">
        <v>1</v>
      </c>
      <c r="K32" s="84">
        <v>1</v>
      </c>
      <c r="L32" s="84">
        <v>0</v>
      </c>
      <c r="M32" s="76" t="s">
        <v>88</v>
      </c>
      <c r="N32" s="84"/>
      <c r="O32" s="3">
        <f t="shared" si="0"/>
        <v>2</v>
      </c>
    </row>
    <row r="33" spans="1:15" x14ac:dyDescent="0.3">
      <c r="A33" s="138">
        <v>28</v>
      </c>
      <c r="B33" s="55" t="s">
        <v>15</v>
      </c>
      <c r="C33" s="84">
        <v>1</v>
      </c>
      <c r="D33" s="84">
        <v>1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76" t="s">
        <v>88</v>
      </c>
      <c r="M33" s="76" t="s">
        <v>88</v>
      </c>
      <c r="N33" s="84"/>
      <c r="O33" s="3">
        <f t="shared" si="0"/>
        <v>2</v>
      </c>
    </row>
    <row r="34" spans="1:15" x14ac:dyDescent="0.3">
      <c r="A34" s="138">
        <v>29</v>
      </c>
      <c r="B34" s="55" t="s">
        <v>110</v>
      </c>
      <c r="C34" s="85" t="s">
        <v>88</v>
      </c>
      <c r="D34" s="85" t="s">
        <v>88</v>
      </c>
      <c r="E34" s="85" t="s">
        <v>88</v>
      </c>
      <c r="F34" s="84">
        <v>0</v>
      </c>
      <c r="G34" s="84">
        <v>2</v>
      </c>
      <c r="H34" s="84">
        <v>0</v>
      </c>
      <c r="I34" s="76" t="s">
        <v>88</v>
      </c>
      <c r="J34" s="76" t="s">
        <v>88</v>
      </c>
      <c r="K34" s="76" t="s">
        <v>88</v>
      </c>
      <c r="L34" s="76" t="s">
        <v>88</v>
      </c>
      <c r="M34" s="76">
        <v>0</v>
      </c>
      <c r="N34" s="84"/>
      <c r="O34" s="3">
        <f t="shared" si="0"/>
        <v>2</v>
      </c>
    </row>
    <row r="35" spans="1:15" x14ac:dyDescent="0.3">
      <c r="A35" s="138">
        <v>30</v>
      </c>
      <c r="B35" s="55" t="s">
        <v>85</v>
      </c>
      <c r="C35" s="85" t="s">
        <v>88</v>
      </c>
      <c r="D35" s="84">
        <v>0</v>
      </c>
      <c r="E35" s="84">
        <v>1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1</v>
      </c>
      <c r="N35" s="84"/>
      <c r="O35" s="3">
        <f t="shared" si="0"/>
        <v>2</v>
      </c>
    </row>
    <row r="36" spans="1:15" x14ac:dyDescent="0.3">
      <c r="A36" s="138">
        <v>31</v>
      </c>
      <c r="B36" s="55" t="s">
        <v>221</v>
      </c>
      <c r="C36" s="76" t="s">
        <v>88</v>
      </c>
      <c r="D36" s="76" t="s">
        <v>88</v>
      </c>
      <c r="E36" s="76" t="s">
        <v>88</v>
      </c>
      <c r="F36" s="76" t="s">
        <v>88</v>
      </c>
      <c r="G36" s="76" t="s">
        <v>88</v>
      </c>
      <c r="H36" s="76" t="s">
        <v>88</v>
      </c>
      <c r="I36" s="76" t="s">
        <v>88</v>
      </c>
      <c r="J36" s="76" t="s">
        <v>88</v>
      </c>
      <c r="K36" s="76" t="s">
        <v>88</v>
      </c>
      <c r="L36" s="76">
        <v>1</v>
      </c>
      <c r="M36" s="76">
        <v>1</v>
      </c>
      <c r="N36" s="84"/>
      <c r="O36" s="3">
        <f t="shared" si="0"/>
        <v>2</v>
      </c>
    </row>
    <row r="37" spans="1:15" x14ac:dyDescent="0.3">
      <c r="A37" s="138">
        <v>32</v>
      </c>
      <c r="B37" s="55" t="s">
        <v>223</v>
      </c>
      <c r="C37" s="76" t="s">
        <v>88</v>
      </c>
      <c r="D37" s="76" t="s">
        <v>88</v>
      </c>
      <c r="E37" s="76" t="s">
        <v>88</v>
      </c>
      <c r="F37" s="76" t="s">
        <v>88</v>
      </c>
      <c r="G37" s="76" t="s">
        <v>88</v>
      </c>
      <c r="H37" s="76" t="s">
        <v>88</v>
      </c>
      <c r="I37" s="76" t="s">
        <v>88</v>
      </c>
      <c r="J37" s="76" t="s">
        <v>88</v>
      </c>
      <c r="K37" s="76" t="s">
        <v>88</v>
      </c>
      <c r="L37" s="76">
        <v>1</v>
      </c>
      <c r="M37" s="76">
        <v>1</v>
      </c>
      <c r="N37" s="84"/>
      <c r="O37" s="3">
        <f t="shared" si="0"/>
        <v>2</v>
      </c>
    </row>
    <row r="38" spans="1:15" x14ac:dyDescent="0.3">
      <c r="A38" s="138">
        <v>33</v>
      </c>
      <c r="B38" s="55" t="s">
        <v>109</v>
      </c>
      <c r="C38" s="85" t="s">
        <v>88</v>
      </c>
      <c r="D38" s="85" t="s">
        <v>88</v>
      </c>
      <c r="E38" s="85" t="s">
        <v>88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1</v>
      </c>
      <c r="M38" s="84">
        <v>1</v>
      </c>
      <c r="N38" s="84"/>
      <c r="O38" s="3">
        <f t="shared" ref="O38:O70" si="1">SUM(C38:N38)</f>
        <v>2</v>
      </c>
    </row>
    <row r="39" spans="1:15" x14ac:dyDescent="0.3">
      <c r="A39" s="138">
        <v>34</v>
      </c>
      <c r="B39" s="55" t="s">
        <v>157</v>
      </c>
      <c r="C39" s="76" t="s">
        <v>88</v>
      </c>
      <c r="D39" s="76" t="s">
        <v>88</v>
      </c>
      <c r="E39" s="76" t="s">
        <v>88</v>
      </c>
      <c r="F39" s="76" t="s">
        <v>88</v>
      </c>
      <c r="G39" s="76" t="s">
        <v>88</v>
      </c>
      <c r="H39" s="76" t="s">
        <v>88</v>
      </c>
      <c r="I39" s="76">
        <v>0</v>
      </c>
      <c r="J39" s="76">
        <v>0</v>
      </c>
      <c r="K39" s="76">
        <v>1</v>
      </c>
      <c r="L39" s="76">
        <v>0</v>
      </c>
      <c r="M39" s="76">
        <v>0</v>
      </c>
      <c r="N39" s="84"/>
      <c r="O39" s="3">
        <f t="shared" si="1"/>
        <v>1</v>
      </c>
    </row>
    <row r="40" spans="1:15" x14ac:dyDescent="0.3">
      <c r="A40" s="138">
        <v>35</v>
      </c>
      <c r="B40" s="55" t="s">
        <v>150</v>
      </c>
      <c r="C40" s="76" t="s">
        <v>88</v>
      </c>
      <c r="D40" s="76" t="s">
        <v>88</v>
      </c>
      <c r="E40" s="76" t="s">
        <v>88</v>
      </c>
      <c r="F40" s="76" t="s">
        <v>88</v>
      </c>
      <c r="G40" s="76" t="s">
        <v>88</v>
      </c>
      <c r="H40" s="76" t="s">
        <v>88</v>
      </c>
      <c r="I40" s="76">
        <v>0</v>
      </c>
      <c r="J40" s="76">
        <v>1</v>
      </c>
      <c r="K40" s="76">
        <v>0</v>
      </c>
      <c r="L40" s="76">
        <v>0</v>
      </c>
      <c r="M40" s="76" t="s">
        <v>88</v>
      </c>
      <c r="N40" s="84"/>
      <c r="O40" s="3">
        <f t="shared" si="1"/>
        <v>1</v>
      </c>
    </row>
    <row r="41" spans="1:15" x14ac:dyDescent="0.3">
      <c r="A41" s="138">
        <v>36</v>
      </c>
      <c r="B41" s="55" t="s">
        <v>105</v>
      </c>
      <c r="C41" s="85" t="s">
        <v>88</v>
      </c>
      <c r="D41" s="85" t="s">
        <v>88</v>
      </c>
      <c r="E41" s="85" t="s">
        <v>88</v>
      </c>
      <c r="F41" s="84">
        <v>1</v>
      </c>
      <c r="G41" s="84">
        <v>0</v>
      </c>
      <c r="H41" s="84">
        <v>0</v>
      </c>
      <c r="I41" s="84">
        <v>0</v>
      </c>
      <c r="J41" s="84">
        <v>0</v>
      </c>
      <c r="K41" s="84">
        <v>0</v>
      </c>
      <c r="L41" s="76" t="s">
        <v>88</v>
      </c>
      <c r="M41" s="76" t="s">
        <v>88</v>
      </c>
      <c r="N41" s="84"/>
      <c r="O41" s="3">
        <f t="shared" si="1"/>
        <v>1</v>
      </c>
    </row>
    <row r="42" spans="1:15" x14ac:dyDescent="0.3">
      <c r="A42" s="138">
        <v>37</v>
      </c>
      <c r="B42" s="55" t="s">
        <v>14</v>
      </c>
      <c r="C42" s="84">
        <v>0</v>
      </c>
      <c r="D42" s="84">
        <v>0</v>
      </c>
      <c r="E42" s="84">
        <v>1</v>
      </c>
      <c r="F42" s="84">
        <v>0</v>
      </c>
      <c r="G42" s="76" t="s">
        <v>88</v>
      </c>
      <c r="H42" s="76" t="s">
        <v>88</v>
      </c>
      <c r="I42" s="76" t="s">
        <v>88</v>
      </c>
      <c r="J42" s="76" t="s">
        <v>88</v>
      </c>
      <c r="K42" s="76" t="s">
        <v>88</v>
      </c>
      <c r="L42" s="76" t="s">
        <v>88</v>
      </c>
      <c r="M42" s="76" t="s">
        <v>88</v>
      </c>
      <c r="N42" s="84"/>
      <c r="O42" s="3">
        <f t="shared" si="1"/>
        <v>1</v>
      </c>
    </row>
    <row r="43" spans="1:15" x14ac:dyDescent="0.3">
      <c r="A43" s="138">
        <v>38</v>
      </c>
      <c r="B43" s="55" t="s">
        <v>282</v>
      </c>
      <c r="C43" s="76" t="s">
        <v>88</v>
      </c>
      <c r="D43" s="76" t="s">
        <v>88</v>
      </c>
      <c r="E43" s="76" t="s">
        <v>88</v>
      </c>
      <c r="F43" s="76" t="s">
        <v>88</v>
      </c>
      <c r="G43" s="76" t="s">
        <v>88</v>
      </c>
      <c r="H43" s="76" t="s">
        <v>88</v>
      </c>
      <c r="I43" s="76" t="s">
        <v>88</v>
      </c>
      <c r="J43" s="76" t="s">
        <v>88</v>
      </c>
      <c r="K43" s="76" t="s">
        <v>88</v>
      </c>
      <c r="L43" s="76" t="s">
        <v>88</v>
      </c>
      <c r="M43" s="76">
        <v>1</v>
      </c>
      <c r="N43" s="84"/>
      <c r="O43" s="3">
        <f t="shared" si="1"/>
        <v>1</v>
      </c>
    </row>
    <row r="44" spans="1:15" x14ac:dyDescent="0.3">
      <c r="A44" s="138">
        <v>39</v>
      </c>
      <c r="B44" s="55" t="s">
        <v>116</v>
      </c>
      <c r="C44" s="85" t="s">
        <v>88</v>
      </c>
      <c r="D44" s="85" t="s">
        <v>88</v>
      </c>
      <c r="E44" s="85" t="s">
        <v>88</v>
      </c>
      <c r="F44" s="85" t="s">
        <v>88</v>
      </c>
      <c r="G44" s="84">
        <v>1</v>
      </c>
      <c r="H44" s="76" t="s">
        <v>88</v>
      </c>
      <c r="I44" s="76" t="s">
        <v>88</v>
      </c>
      <c r="J44" s="76" t="s">
        <v>88</v>
      </c>
      <c r="K44" s="76" t="s">
        <v>88</v>
      </c>
      <c r="L44" s="76" t="s">
        <v>88</v>
      </c>
      <c r="M44" s="76" t="s">
        <v>88</v>
      </c>
      <c r="N44" s="84"/>
      <c r="O44" s="3">
        <f t="shared" si="1"/>
        <v>1</v>
      </c>
    </row>
    <row r="45" spans="1:15" x14ac:dyDescent="0.3">
      <c r="A45" s="138">
        <v>40</v>
      </c>
      <c r="B45" s="55" t="s">
        <v>106</v>
      </c>
      <c r="C45" s="85" t="s">
        <v>88</v>
      </c>
      <c r="D45" s="85" t="s">
        <v>88</v>
      </c>
      <c r="E45" s="85" t="s">
        <v>88</v>
      </c>
      <c r="F45" s="84">
        <v>1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/>
      <c r="O45" s="3">
        <f t="shared" si="1"/>
        <v>1</v>
      </c>
    </row>
    <row r="46" spans="1:15" x14ac:dyDescent="0.3">
      <c r="A46" s="138">
        <v>41</v>
      </c>
      <c r="B46" s="55" t="s">
        <v>107</v>
      </c>
      <c r="C46" s="85" t="s">
        <v>88</v>
      </c>
      <c r="D46" s="85" t="s">
        <v>88</v>
      </c>
      <c r="E46" s="85" t="s">
        <v>88</v>
      </c>
      <c r="F46" s="84">
        <v>1</v>
      </c>
      <c r="G46" s="76" t="s">
        <v>88</v>
      </c>
      <c r="H46" s="76" t="s">
        <v>88</v>
      </c>
      <c r="I46" s="76" t="s">
        <v>88</v>
      </c>
      <c r="J46" s="76" t="s">
        <v>88</v>
      </c>
      <c r="K46" s="76" t="s">
        <v>88</v>
      </c>
      <c r="L46" s="76" t="s">
        <v>88</v>
      </c>
      <c r="M46" s="76" t="s">
        <v>88</v>
      </c>
      <c r="N46" s="84"/>
      <c r="O46" s="3">
        <f t="shared" si="1"/>
        <v>1</v>
      </c>
    </row>
    <row r="47" spans="1:15" x14ac:dyDescent="0.3">
      <c r="A47" s="138">
        <v>42</v>
      </c>
      <c r="B47" s="55" t="s">
        <v>108</v>
      </c>
      <c r="C47" s="85" t="s">
        <v>88</v>
      </c>
      <c r="D47" s="85" t="s">
        <v>88</v>
      </c>
      <c r="E47" s="85" t="s">
        <v>88</v>
      </c>
      <c r="F47" s="84">
        <v>0</v>
      </c>
      <c r="G47" s="76" t="s">
        <v>88</v>
      </c>
      <c r="H47" s="84">
        <v>1</v>
      </c>
      <c r="I47" s="84">
        <v>0</v>
      </c>
      <c r="J47" s="76" t="s">
        <v>88</v>
      </c>
      <c r="K47" s="76" t="s">
        <v>88</v>
      </c>
      <c r="L47" s="76" t="s">
        <v>88</v>
      </c>
      <c r="M47" s="76" t="s">
        <v>88</v>
      </c>
      <c r="N47" s="84"/>
      <c r="O47" s="3">
        <f t="shared" si="1"/>
        <v>1</v>
      </c>
    </row>
    <row r="48" spans="1:15" x14ac:dyDescent="0.3">
      <c r="A48" s="138">
        <v>43</v>
      </c>
      <c r="B48" s="55" t="s">
        <v>81</v>
      </c>
      <c r="C48" s="85" t="s">
        <v>88</v>
      </c>
      <c r="D48" s="84">
        <v>1</v>
      </c>
      <c r="E48" s="84">
        <v>0</v>
      </c>
      <c r="F48" s="76" t="s">
        <v>88</v>
      </c>
      <c r="G48" s="76" t="s">
        <v>88</v>
      </c>
      <c r="H48" s="76" t="s">
        <v>88</v>
      </c>
      <c r="I48" s="76" t="s">
        <v>88</v>
      </c>
      <c r="J48" s="76" t="s">
        <v>88</v>
      </c>
      <c r="K48" s="76" t="s">
        <v>88</v>
      </c>
      <c r="L48" s="76" t="s">
        <v>88</v>
      </c>
      <c r="M48" s="76" t="s">
        <v>88</v>
      </c>
      <c r="N48" s="84"/>
      <c r="O48" s="3">
        <f t="shared" si="1"/>
        <v>1</v>
      </c>
    </row>
    <row r="49" spans="1:15" x14ac:dyDescent="0.3">
      <c r="A49" s="138">
        <v>44</v>
      </c>
      <c r="B49" s="55" t="s">
        <v>12</v>
      </c>
      <c r="C49" s="84">
        <v>1</v>
      </c>
      <c r="D49" s="84">
        <v>0</v>
      </c>
      <c r="E49" s="84">
        <v>0</v>
      </c>
      <c r="F49" s="84">
        <v>0</v>
      </c>
      <c r="G49" s="76" t="s">
        <v>88</v>
      </c>
      <c r="H49" s="76" t="s">
        <v>88</v>
      </c>
      <c r="I49" s="76" t="s">
        <v>88</v>
      </c>
      <c r="J49" s="76" t="s">
        <v>88</v>
      </c>
      <c r="K49" s="76" t="s">
        <v>88</v>
      </c>
      <c r="L49" s="76" t="s">
        <v>88</v>
      </c>
      <c r="M49" s="76" t="s">
        <v>88</v>
      </c>
      <c r="N49" s="84"/>
      <c r="O49" s="3">
        <f t="shared" si="1"/>
        <v>1</v>
      </c>
    </row>
    <row r="50" spans="1:15" x14ac:dyDescent="0.3">
      <c r="A50" s="138">
        <v>45</v>
      </c>
      <c r="B50" s="55" t="s">
        <v>142</v>
      </c>
      <c r="C50" s="76" t="s">
        <v>88</v>
      </c>
      <c r="D50" s="89" t="s">
        <v>88</v>
      </c>
      <c r="E50" s="89" t="s">
        <v>88</v>
      </c>
      <c r="F50" s="76" t="s">
        <v>88</v>
      </c>
      <c r="G50" s="76" t="s">
        <v>88</v>
      </c>
      <c r="H50" s="84">
        <v>0</v>
      </c>
      <c r="I50" s="84">
        <v>0</v>
      </c>
      <c r="J50" s="84">
        <v>1</v>
      </c>
      <c r="K50" s="76" t="s">
        <v>88</v>
      </c>
      <c r="L50" s="76" t="s">
        <v>88</v>
      </c>
      <c r="M50" s="76" t="s">
        <v>88</v>
      </c>
      <c r="N50" s="84"/>
      <c r="O50" s="3">
        <f t="shared" si="1"/>
        <v>1</v>
      </c>
    </row>
    <row r="51" spans="1:15" x14ac:dyDescent="0.3">
      <c r="A51" s="138">
        <v>46</v>
      </c>
      <c r="B51" s="55" t="s">
        <v>155</v>
      </c>
      <c r="C51" s="76" t="s">
        <v>88</v>
      </c>
      <c r="D51" s="76" t="s">
        <v>88</v>
      </c>
      <c r="E51" s="76" t="s">
        <v>88</v>
      </c>
      <c r="F51" s="76" t="s">
        <v>88</v>
      </c>
      <c r="G51" s="76" t="s">
        <v>88</v>
      </c>
      <c r="H51" s="76" t="s">
        <v>88</v>
      </c>
      <c r="I51" s="76">
        <v>0</v>
      </c>
      <c r="J51" s="76">
        <v>1</v>
      </c>
      <c r="K51" s="76">
        <v>0</v>
      </c>
      <c r="L51" s="76" t="s">
        <v>88</v>
      </c>
      <c r="M51" s="76" t="s">
        <v>88</v>
      </c>
      <c r="N51" s="84"/>
      <c r="O51" s="3">
        <f t="shared" si="1"/>
        <v>1</v>
      </c>
    </row>
    <row r="52" spans="1:15" x14ac:dyDescent="0.3">
      <c r="A52" s="138">
        <v>47</v>
      </c>
      <c r="B52" s="55" t="s">
        <v>87</v>
      </c>
      <c r="C52" s="85" t="s">
        <v>88</v>
      </c>
      <c r="D52" s="84">
        <v>0</v>
      </c>
      <c r="E52" s="84">
        <v>1</v>
      </c>
      <c r="F52" s="84">
        <v>0</v>
      </c>
      <c r="G52" s="84">
        <v>0</v>
      </c>
      <c r="H52" s="76" t="s">
        <v>88</v>
      </c>
      <c r="I52" s="76" t="s">
        <v>88</v>
      </c>
      <c r="J52" s="76" t="s">
        <v>88</v>
      </c>
      <c r="K52" s="76" t="s">
        <v>88</v>
      </c>
      <c r="L52" s="76" t="s">
        <v>88</v>
      </c>
      <c r="M52" s="76" t="s">
        <v>88</v>
      </c>
      <c r="N52" s="84"/>
      <c r="O52" s="3">
        <f t="shared" si="1"/>
        <v>1</v>
      </c>
    </row>
    <row r="53" spans="1:15" x14ac:dyDescent="0.3">
      <c r="A53" s="138">
        <v>48</v>
      </c>
      <c r="B53" s="55" t="s">
        <v>187</v>
      </c>
      <c r="C53" s="76" t="s">
        <v>88</v>
      </c>
      <c r="D53" s="76" t="s">
        <v>88</v>
      </c>
      <c r="E53" s="76" t="s">
        <v>88</v>
      </c>
      <c r="F53" s="76" t="s">
        <v>88</v>
      </c>
      <c r="G53" s="76" t="s">
        <v>88</v>
      </c>
      <c r="H53" s="76" t="s">
        <v>88</v>
      </c>
      <c r="I53" s="76" t="s">
        <v>88</v>
      </c>
      <c r="J53" s="76" t="s">
        <v>88</v>
      </c>
      <c r="K53" s="76">
        <v>0</v>
      </c>
      <c r="L53" s="76">
        <v>1</v>
      </c>
      <c r="M53" s="76" t="s">
        <v>88</v>
      </c>
      <c r="N53" s="84"/>
      <c r="O53" s="3">
        <f t="shared" si="1"/>
        <v>1</v>
      </c>
    </row>
    <row r="54" spans="1:15" x14ac:dyDescent="0.3">
      <c r="A54" s="138">
        <v>49</v>
      </c>
      <c r="B54" s="55" t="s">
        <v>220</v>
      </c>
      <c r="C54" s="76" t="s">
        <v>88</v>
      </c>
      <c r="D54" s="76" t="s">
        <v>88</v>
      </c>
      <c r="E54" s="76" t="s">
        <v>88</v>
      </c>
      <c r="F54" s="76" t="s">
        <v>88</v>
      </c>
      <c r="G54" s="76" t="s">
        <v>88</v>
      </c>
      <c r="H54" s="76" t="s">
        <v>88</v>
      </c>
      <c r="I54" s="76" t="s">
        <v>88</v>
      </c>
      <c r="J54" s="76" t="s">
        <v>88</v>
      </c>
      <c r="K54" s="76" t="s">
        <v>88</v>
      </c>
      <c r="L54" s="84">
        <v>1</v>
      </c>
      <c r="M54" s="84">
        <v>0</v>
      </c>
      <c r="N54" s="84"/>
      <c r="O54" s="3">
        <f t="shared" si="1"/>
        <v>1</v>
      </c>
    </row>
    <row r="55" spans="1:15" x14ac:dyDescent="0.3">
      <c r="A55" s="138">
        <v>50</v>
      </c>
      <c r="B55" s="55" t="s">
        <v>222</v>
      </c>
      <c r="C55" s="76" t="s">
        <v>88</v>
      </c>
      <c r="D55" s="76" t="s">
        <v>88</v>
      </c>
      <c r="E55" s="76" t="s">
        <v>88</v>
      </c>
      <c r="F55" s="76" t="s">
        <v>88</v>
      </c>
      <c r="G55" s="76" t="s">
        <v>88</v>
      </c>
      <c r="H55" s="76" t="s">
        <v>88</v>
      </c>
      <c r="I55" s="76" t="s">
        <v>88</v>
      </c>
      <c r="J55" s="76" t="s">
        <v>88</v>
      </c>
      <c r="K55" s="76" t="s">
        <v>88</v>
      </c>
      <c r="L55" s="76">
        <v>1</v>
      </c>
      <c r="M55" s="76">
        <v>0</v>
      </c>
      <c r="N55" s="84"/>
      <c r="O55" s="3">
        <f t="shared" si="1"/>
        <v>1</v>
      </c>
    </row>
    <row r="56" spans="1:15" x14ac:dyDescent="0.3">
      <c r="A56" s="138">
        <v>51</v>
      </c>
      <c r="B56" s="55" t="s">
        <v>226</v>
      </c>
      <c r="C56" s="76" t="s">
        <v>88</v>
      </c>
      <c r="D56" s="76" t="s">
        <v>88</v>
      </c>
      <c r="E56" s="76" t="s">
        <v>88</v>
      </c>
      <c r="F56" s="76" t="s">
        <v>88</v>
      </c>
      <c r="G56" s="76" t="s">
        <v>88</v>
      </c>
      <c r="H56" s="76" t="s">
        <v>88</v>
      </c>
      <c r="I56" s="76" t="s">
        <v>88</v>
      </c>
      <c r="J56" s="76" t="s">
        <v>88</v>
      </c>
      <c r="K56" s="76" t="s">
        <v>88</v>
      </c>
      <c r="L56" s="76">
        <v>1</v>
      </c>
      <c r="M56" s="76">
        <v>0</v>
      </c>
      <c r="N56" s="84"/>
      <c r="O56" s="3">
        <f t="shared" si="1"/>
        <v>1</v>
      </c>
    </row>
    <row r="57" spans="1:15" x14ac:dyDescent="0.3">
      <c r="A57" s="138">
        <v>52</v>
      </c>
      <c r="B57" s="55" t="s">
        <v>118</v>
      </c>
      <c r="C57" s="85" t="s">
        <v>88</v>
      </c>
      <c r="D57" s="85" t="s">
        <v>88</v>
      </c>
      <c r="E57" s="85" t="s">
        <v>88</v>
      </c>
      <c r="F57" s="85" t="s">
        <v>88</v>
      </c>
      <c r="G57" s="84">
        <v>0</v>
      </c>
      <c r="H57" s="84">
        <v>0</v>
      </c>
      <c r="I57" s="76" t="s">
        <v>88</v>
      </c>
      <c r="J57" s="76" t="s">
        <v>88</v>
      </c>
      <c r="K57" s="76" t="s">
        <v>88</v>
      </c>
      <c r="L57" s="76" t="s">
        <v>88</v>
      </c>
      <c r="M57" s="76" t="s">
        <v>88</v>
      </c>
      <c r="N57" s="84"/>
      <c r="O57" s="3">
        <f t="shared" si="1"/>
        <v>0</v>
      </c>
    </row>
    <row r="58" spans="1:15" x14ac:dyDescent="0.3">
      <c r="A58" s="138">
        <v>53</v>
      </c>
      <c r="B58" s="55" t="s">
        <v>104</v>
      </c>
      <c r="C58" s="85" t="s">
        <v>88</v>
      </c>
      <c r="D58" s="85" t="s">
        <v>88</v>
      </c>
      <c r="E58" s="85" t="s">
        <v>88</v>
      </c>
      <c r="F58" s="84">
        <v>0</v>
      </c>
      <c r="G58" s="84">
        <v>0</v>
      </c>
      <c r="H58" s="84">
        <v>0</v>
      </c>
      <c r="I58" s="76" t="s">
        <v>88</v>
      </c>
      <c r="J58" s="76" t="s">
        <v>88</v>
      </c>
      <c r="K58" s="76" t="s">
        <v>88</v>
      </c>
      <c r="L58" s="76" t="s">
        <v>88</v>
      </c>
      <c r="M58" s="76" t="s">
        <v>88</v>
      </c>
      <c r="N58" s="84"/>
      <c r="O58" s="3">
        <f t="shared" si="1"/>
        <v>0</v>
      </c>
    </row>
    <row r="59" spans="1:15" x14ac:dyDescent="0.3">
      <c r="A59" s="138">
        <v>54</v>
      </c>
      <c r="B59" s="55" t="s">
        <v>156</v>
      </c>
      <c r="C59" s="76" t="s">
        <v>88</v>
      </c>
      <c r="D59" s="76" t="s">
        <v>88</v>
      </c>
      <c r="E59" s="76" t="s">
        <v>88</v>
      </c>
      <c r="F59" s="76" t="s">
        <v>88</v>
      </c>
      <c r="G59" s="76" t="s">
        <v>88</v>
      </c>
      <c r="H59" s="76" t="s">
        <v>88</v>
      </c>
      <c r="I59" s="76">
        <v>0</v>
      </c>
      <c r="J59" s="76">
        <v>0</v>
      </c>
      <c r="K59" s="76" t="s">
        <v>88</v>
      </c>
      <c r="L59" s="76" t="s">
        <v>88</v>
      </c>
      <c r="M59" s="76" t="s">
        <v>88</v>
      </c>
      <c r="N59" s="84"/>
      <c r="O59" s="3">
        <f t="shared" si="1"/>
        <v>0</v>
      </c>
    </row>
    <row r="60" spans="1:15" x14ac:dyDescent="0.3">
      <c r="A60" s="142">
        <v>55</v>
      </c>
      <c r="B60" s="55" t="s">
        <v>290</v>
      </c>
      <c r="C60" s="76" t="s">
        <v>88</v>
      </c>
      <c r="D60" s="76" t="s">
        <v>88</v>
      </c>
      <c r="E60" s="76" t="s">
        <v>88</v>
      </c>
      <c r="F60" s="76" t="s">
        <v>88</v>
      </c>
      <c r="G60" s="76" t="s">
        <v>88</v>
      </c>
      <c r="H60" s="76" t="s">
        <v>88</v>
      </c>
      <c r="I60" s="76" t="s">
        <v>88</v>
      </c>
      <c r="J60" s="76" t="s">
        <v>88</v>
      </c>
      <c r="K60" s="76" t="s">
        <v>88</v>
      </c>
      <c r="L60" s="76" t="s">
        <v>88</v>
      </c>
      <c r="M60" s="76">
        <v>0</v>
      </c>
      <c r="N60" s="84"/>
      <c r="O60" s="3">
        <f t="shared" si="1"/>
        <v>0</v>
      </c>
    </row>
    <row r="61" spans="1:15" x14ac:dyDescent="0.3">
      <c r="A61" s="142">
        <v>56</v>
      </c>
      <c r="B61" s="55" t="s">
        <v>286</v>
      </c>
      <c r="C61" s="76" t="s">
        <v>88</v>
      </c>
      <c r="D61" s="76" t="s">
        <v>88</v>
      </c>
      <c r="E61" s="76" t="s">
        <v>88</v>
      </c>
      <c r="F61" s="76" t="s">
        <v>88</v>
      </c>
      <c r="G61" s="76" t="s">
        <v>88</v>
      </c>
      <c r="H61" s="76" t="s">
        <v>88</v>
      </c>
      <c r="I61" s="76" t="s">
        <v>88</v>
      </c>
      <c r="J61" s="76" t="s">
        <v>88</v>
      </c>
      <c r="K61" s="76" t="s">
        <v>88</v>
      </c>
      <c r="L61" s="76" t="s">
        <v>88</v>
      </c>
      <c r="M61" s="76">
        <v>0</v>
      </c>
      <c r="N61" s="84"/>
      <c r="O61" s="3">
        <f t="shared" si="1"/>
        <v>0</v>
      </c>
    </row>
    <row r="62" spans="1:15" x14ac:dyDescent="0.3">
      <c r="A62" s="138">
        <v>57</v>
      </c>
      <c r="B62" s="55" t="s">
        <v>139</v>
      </c>
      <c r="C62" s="76" t="s">
        <v>88</v>
      </c>
      <c r="D62" s="76" t="s">
        <v>88</v>
      </c>
      <c r="E62" s="76" t="s">
        <v>88</v>
      </c>
      <c r="F62" s="76" t="s">
        <v>88</v>
      </c>
      <c r="G62" s="76" t="s">
        <v>88</v>
      </c>
      <c r="H62" s="84">
        <v>0</v>
      </c>
      <c r="I62" s="76" t="s">
        <v>88</v>
      </c>
      <c r="J62" s="76" t="s">
        <v>88</v>
      </c>
      <c r="K62" s="76" t="s">
        <v>88</v>
      </c>
      <c r="L62" s="76" t="s">
        <v>88</v>
      </c>
      <c r="M62" s="76" t="s">
        <v>88</v>
      </c>
      <c r="N62" s="84"/>
      <c r="O62" s="3">
        <f t="shared" si="1"/>
        <v>0</v>
      </c>
    </row>
    <row r="63" spans="1:15" x14ac:dyDescent="0.3">
      <c r="A63" s="138">
        <v>58</v>
      </c>
      <c r="B63" s="55" t="s">
        <v>16</v>
      </c>
      <c r="C63" s="84">
        <v>0</v>
      </c>
      <c r="D63" s="84">
        <v>0</v>
      </c>
      <c r="E63" s="86" t="s">
        <v>88</v>
      </c>
      <c r="F63" s="76" t="s">
        <v>88</v>
      </c>
      <c r="G63" s="76" t="s">
        <v>88</v>
      </c>
      <c r="H63" s="76" t="s">
        <v>88</v>
      </c>
      <c r="I63" s="76" t="s">
        <v>88</v>
      </c>
      <c r="J63" s="76" t="s">
        <v>88</v>
      </c>
      <c r="K63" s="76" t="s">
        <v>88</v>
      </c>
      <c r="L63" s="76" t="s">
        <v>88</v>
      </c>
      <c r="M63" s="76" t="s">
        <v>88</v>
      </c>
      <c r="N63" s="84"/>
      <c r="O63" s="3">
        <f t="shared" si="1"/>
        <v>0</v>
      </c>
    </row>
    <row r="64" spans="1:15" x14ac:dyDescent="0.3">
      <c r="A64" s="138">
        <v>59</v>
      </c>
      <c r="B64" s="55" t="s">
        <v>91</v>
      </c>
      <c r="C64" s="11" t="s">
        <v>88</v>
      </c>
      <c r="D64" s="64" t="s">
        <v>88</v>
      </c>
      <c r="E64" s="84">
        <v>0</v>
      </c>
      <c r="F64" s="84">
        <v>0</v>
      </c>
      <c r="G64" s="76" t="s">
        <v>88</v>
      </c>
      <c r="H64" s="76" t="s">
        <v>88</v>
      </c>
      <c r="I64" s="76" t="s">
        <v>88</v>
      </c>
      <c r="J64" s="76" t="s">
        <v>88</v>
      </c>
      <c r="K64" s="76" t="s">
        <v>88</v>
      </c>
      <c r="L64" s="76" t="s">
        <v>88</v>
      </c>
      <c r="M64" s="76" t="s">
        <v>88</v>
      </c>
      <c r="N64" s="84"/>
      <c r="O64" s="3">
        <f t="shared" si="1"/>
        <v>0</v>
      </c>
    </row>
    <row r="65" spans="1:15" x14ac:dyDescent="0.3">
      <c r="A65" s="138">
        <v>60</v>
      </c>
      <c r="B65" s="55" t="s">
        <v>121</v>
      </c>
      <c r="C65" s="85" t="s">
        <v>88</v>
      </c>
      <c r="D65" s="85" t="s">
        <v>88</v>
      </c>
      <c r="E65" s="85" t="s">
        <v>88</v>
      </c>
      <c r="F65" s="85" t="s">
        <v>88</v>
      </c>
      <c r="G65" s="84">
        <v>0</v>
      </c>
      <c r="H65" s="76" t="s">
        <v>88</v>
      </c>
      <c r="I65" s="76" t="s">
        <v>88</v>
      </c>
      <c r="J65" s="76" t="s">
        <v>88</v>
      </c>
      <c r="K65" s="76" t="s">
        <v>88</v>
      </c>
      <c r="L65" s="76" t="s">
        <v>88</v>
      </c>
      <c r="M65" s="76" t="s">
        <v>88</v>
      </c>
      <c r="N65" s="84"/>
      <c r="O65" s="3">
        <f t="shared" si="1"/>
        <v>0</v>
      </c>
    </row>
    <row r="66" spans="1:15" x14ac:dyDescent="0.3">
      <c r="A66" s="138">
        <v>61</v>
      </c>
      <c r="B66" s="55" t="s">
        <v>158</v>
      </c>
      <c r="C66" s="76" t="s">
        <v>88</v>
      </c>
      <c r="D66" s="76" t="s">
        <v>88</v>
      </c>
      <c r="E66" s="76" t="s">
        <v>88</v>
      </c>
      <c r="F66" s="76" t="s">
        <v>88</v>
      </c>
      <c r="G66" s="76" t="s">
        <v>88</v>
      </c>
      <c r="H66" s="76" t="s">
        <v>88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84"/>
      <c r="O66" s="3">
        <f t="shared" si="1"/>
        <v>0</v>
      </c>
    </row>
    <row r="67" spans="1:15" x14ac:dyDescent="0.3">
      <c r="A67" s="138">
        <v>62</v>
      </c>
      <c r="B67" s="55" t="s">
        <v>141</v>
      </c>
      <c r="C67" s="76" t="s">
        <v>88</v>
      </c>
      <c r="D67" s="89" t="s">
        <v>88</v>
      </c>
      <c r="E67" s="89" t="s">
        <v>88</v>
      </c>
      <c r="F67" s="76" t="s">
        <v>88</v>
      </c>
      <c r="G67" s="76" t="s">
        <v>88</v>
      </c>
      <c r="H67" s="84">
        <v>0</v>
      </c>
      <c r="I67" s="76" t="s">
        <v>88</v>
      </c>
      <c r="J67" s="76" t="s">
        <v>88</v>
      </c>
      <c r="K67" s="76" t="s">
        <v>88</v>
      </c>
      <c r="L67" s="76" t="s">
        <v>88</v>
      </c>
      <c r="M67" s="76" t="s">
        <v>88</v>
      </c>
      <c r="N67" s="84"/>
      <c r="O67" s="3">
        <f t="shared" si="1"/>
        <v>0</v>
      </c>
    </row>
    <row r="68" spans="1:15" x14ac:dyDescent="0.3">
      <c r="A68" s="138">
        <v>63</v>
      </c>
      <c r="B68" s="55" t="s">
        <v>143</v>
      </c>
      <c r="C68" s="85" t="s">
        <v>88</v>
      </c>
      <c r="D68" s="85" t="s">
        <v>88</v>
      </c>
      <c r="E68" s="85" t="s">
        <v>88</v>
      </c>
      <c r="F68" s="85" t="s">
        <v>88</v>
      </c>
      <c r="G68" s="85" t="s">
        <v>88</v>
      </c>
      <c r="H68" s="84">
        <v>0</v>
      </c>
      <c r="I68" s="84">
        <v>0</v>
      </c>
      <c r="J68" s="84">
        <v>0</v>
      </c>
      <c r="K68" s="84">
        <v>0</v>
      </c>
      <c r="L68" s="84">
        <v>0</v>
      </c>
      <c r="M68" s="84">
        <v>0</v>
      </c>
      <c r="N68" s="84"/>
      <c r="O68" s="3">
        <f t="shared" si="1"/>
        <v>0</v>
      </c>
    </row>
    <row r="69" spans="1:15" x14ac:dyDescent="0.3">
      <c r="A69" s="138">
        <v>64</v>
      </c>
      <c r="B69" s="55" t="s">
        <v>186</v>
      </c>
      <c r="C69" s="76" t="s">
        <v>88</v>
      </c>
      <c r="D69" s="76" t="s">
        <v>88</v>
      </c>
      <c r="E69" s="76" t="s">
        <v>88</v>
      </c>
      <c r="F69" s="76" t="s">
        <v>88</v>
      </c>
      <c r="G69" s="76" t="s">
        <v>88</v>
      </c>
      <c r="H69" s="76" t="s">
        <v>88</v>
      </c>
      <c r="I69" s="76" t="s">
        <v>88</v>
      </c>
      <c r="J69" s="76" t="s">
        <v>88</v>
      </c>
      <c r="K69" s="76">
        <v>0</v>
      </c>
      <c r="L69" s="76" t="s">
        <v>88</v>
      </c>
      <c r="M69" s="76" t="s">
        <v>88</v>
      </c>
      <c r="N69" s="84"/>
      <c r="O69" s="3">
        <f t="shared" si="1"/>
        <v>0</v>
      </c>
    </row>
    <row r="70" spans="1:15" x14ac:dyDescent="0.3">
      <c r="A70" s="138">
        <v>65</v>
      </c>
      <c r="B70" s="55" t="s">
        <v>86</v>
      </c>
      <c r="C70" s="85" t="s">
        <v>88</v>
      </c>
      <c r="D70" s="84">
        <v>0</v>
      </c>
      <c r="E70" s="84">
        <v>0</v>
      </c>
      <c r="F70" s="84">
        <v>0</v>
      </c>
      <c r="G70" s="84">
        <v>0</v>
      </c>
      <c r="H70" s="84">
        <v>0</v>
      </c>
      <c r="I70" s="76" t="s">
        <v>88</v>
      </c>
      <c r="J70" s="76" t="s">
        <v>88</v>
      </c>
      <c r="K70" s="76" t="s">
        <v>88</v>
      </c>
      <c r="L70" s="76" t="s">
        <v>88</v>
      </c>
      <c r="M70" s="76" t="s">
        <v>88</v>
      </c>
      <c r="N70" s="84"/>
      <c r="O70" s="3">
        <f t="shared" si="1"/>
        <v>0</v>
      </c>
    </row>
    <row r="71" spans="1:15" x14ac:dyDescent="0.3">
      <c r="A71" s="8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</row>
    <row r="72" spans="1:15" s="71" customFormat="1" x14ac:dyDescent="0.3">
      <c r="B72" s="51" t="s">
        <v>5</v>
      </c>
      <c r="C72" s="51">
        <f t="shared" ref="C72:M72" si="2">SUM(C6:C71)</f>
        <v>12</v>
      </c>
      <c r="D72" s="51">
        <f t="shared" si="2"/>
        <v>15</v>
      </c>
      <c r="E72" s="51">
        <f t="shared" si="2"/>
        <v>15</v>
      </c>
      <c r="F72" s="51">
        <f t="shared" si="2"/>
        <v>16</v>
      </c>
      <c r="G72" s="51">
        <f t="shared" si="2"/>
        <v>16</v>
      </c>
      <c r="H72" s="88">
        <f t="shared" si="2"/>
        <v>17</v>
      </c>
      <c r="I72" s="88">
        <f t="shared" si="2"/>
        <v>0</v>
      </c>
      <c r="J72" s="88">
        <f t="shared" si="2"/>
        <v>21</v>
      </c>
      <c r="K72" s="88">
        <f t="shared" si="2"/>
        <v>30</v>
      </c>
      <c r="L72" s="88">
        <f t="shared" si="2"/>
        <v>22</v>
      </c>
      <c r="M72" s="88">
        <f t="shared" si="2"/>
        <v>19</v>
      </c>
      <c r="N72" s="51"/>
      <c r="O72" s="88">
        <f>SUM(O6:O71)</f>
        <v>183</v>
      </c>
    </row>
    <row r="73" spans="1:15" x14ac:dyDescent="0.3">
      <c r="B73" s="53"/>
      <c r="C73" s="53"/>
      <c r="D73" s="53"/>
      <c r="E73" s="53"/>
      <c r="F73" s="53"/>
      <c r="G73" s="53"/>
      <c r="H73" s="53"/>
      <c r="I73" s="100" t="s">
        <v>153</v>
      </c>
      <c r="J73" s="106" t="s">
        <v>169</v>
      </c>
      <c r="K73" s="114" t="s">
        <v>188</v>
      </c>
      <c r="L73" s="121" t="s">
        <v>227</v>
      </c>
      <c r="M73" s="135" t="s">
        <v>283</v>
      </c>
      <c r="N73" s="53"/>
      <c r="O73" s="53"/>
    </row>
    <row r="74" spans="1:15" x14ac:dyDescent="0.3">
      <c r="B74" s="53"/>
      <c r="C74" s="87"/>
      <c r="D74" s="53"/>
      <c r="E74" s="53"/>
      <c r="F74" s="53"/>
      <c r="G74" s="53"/>
      <c r="H74" s="53"/>
      <c r="I74" s="53"/>
      <c r="J74" s="106" t="s">
        <v>170</v>
      </c>
      <c r="K74" s="114" t="s">
        <v>189</v>
      </c>
      <c r="L74" s="121"/>
      <c r="M74" s="135" t="s">
        <v>284</v>
      </c>
      <c r="N74" s="53"/>
      <c r="O74" s="53"/>
    </row>
    <row r="75" spans="1:15" x14ac:dyDescent="0.3">
      <c r="K75" s="114" t="s">
        <v>190</v>
      </c>
      <c r="L75" s="121"/>
      <c r="M75" s="135" t="s">
        <v>285</v>
      </c>
    </row>
  </sheetData>
  <autoFilter ref="A5:O5" xr:uid="{00000000-0001-0000-0800-000000000000}">
    <sortState xmlns:xlrd2="http://schemas.microsoft.com/office/spreadsheetml/2017/richdata2" ref="A6:O68">
      <sortCondition descending="1" ref="O5"/>
    </sortState>
  </autoFilter>
  <sortState xmlns:xlrd2="http://schemas.microsoft.com/office/spreadsheetml/2017/richdata2" ref="B6:O70">
    <sortCondition descending="1" ref="O6:O70"/>
  </sortState>
  <mergeCells count="3">
    <mergeCell ref="A1:O1"/>
    <mergeCell ref="A2:O2"/>
    <mergeCell ref="A3:O3"/>
  </mergeCells>
  <conditionalFormatting sqref="N6:N57 C71:N71 N62:N67 N69:N70">
    <cfRule type="top10" dxfId="17" priority="13" rank="1"/>
    <cfRule type="top10" dxfId="16" priority="14" rank="1"/>
  </conditionalFormatting>
  <conditionalFormatting sqref="N68">
    <cfRule type="top10" dxfId="15" priority="9" rank="1"/>
    <cfRule type="top10" dxfId="14" priority="10" rank="1"/>
  </conditionalFormatting>
  <conditionalFormatting sqref="N6:N57 C71:N71 N62:N70">
    <cfRule type="top10" dxfId="13" priority="8" rank="1"/>
  </conditionalFormatting>
  <conditionalFormatting sqref="N58:N61">
    <cfRule type="top10" dxfId="12" priority="4" rank="1"/>
    <cfRule type="top10" dxfId="11" priority="5" rank="1"/>
  </conditionalFormatting>
  <conditionalFormatting sqref="N58:N61">
    <cfRule type="top10" dxfId="10" priority="3" rank="1"/>
  </conditionalFormatting>
  <conditionalFormatting sqref="C6:M70">
    <cfRule type="top10" dxfId="9" priority="1" rank="1"/>
  </conditionalFormatting>
  <pageMargins left="0.7" right="0.7" top="0.75" bottom="0.75" header="0.3" footer="0.3"/>
  <pageSetup orientation="portrait" r:id="rId1"/>
  <ignoredErrors>
    <ignoredError sqref="H72 J7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E168"/>
  <sheetViews>
    <sheetView workbookViewId="0">
      <selection activeCell="Q34" sqref="Q34"/>
    </sheetView>
  </sheetViews>
  <sheetFormatPr defaultRowHeight="14.4" x14ac:dyDescent="0.3"/>
  <cols>
    <col min="1" max="1" width="10" bestFit="1" customWidth="1"/>
    <col min="2" max="2" width="17.33203125" bestFit="1" customWidth="1"/>
    <col min="3" max="7" width="8.88671875" customWidth="1"/>
    <col min="8" max="8" width="8.88671875" style="72" customWidth="1"/>
    <col min="9" max="13" width="8.88671875" style="53" customWidth="1"/>
    <col min="14" max="15" width="8.88671875" customWidth="1"/>
    <col min="16" max="16" width="14.6640625" bestFit="1" customWidth="1"/>
    <col min="17" max="17" width="11.33203125" bestFit="1" customWidth="1"/>
    <col min="18" max="18" width="17.33203125" bestFit="1" customWidth="1"/>
    <col min="24" max="24" width="9.109375" style="72"/>
    <col min="25" max="29" width="8.88671875" style="72"/>
  </cols>
  <sheetData>
    <row r="1" spans="1:29" ht="18" x14ac:dyDescent="0.35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7"/>
      <c r="X1" s="95"/>
      <c r="Y1" s="95"/>
      <c r="Z1" s="95"/>
      <c r="AA1" s="95"/>
      <c r="AB1" s="127"/>
      <c r="AC1" s="141"/>
    </row>
    <row r="2" spans="1:29" s="53" customFormat="1" ht="15.6" x14ac:dyDescent="0.3">
      <c r="A2" s="158" t="s">
        <v>30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60"/>
      <c r="X2" s="110"/>
      <c r="Y2" s="110"/>
      <c r="Z2" s="110"/>
      <c r="AA2" s="117"/>
      <c r="AB2" s="125"/>
      <c r="AC2" s="139"/>
    </row>
    <row r="3" spans="1:29" x14ac:dyDescent="0.3">
      <c r="A3" s="28"/>
      <c r="B3" s="29"/>
      <c r="C3" s="29"/>
      <c r="D3" s="29"/>
      <c r="E3" s="29"/>
      <c r="F3" s="29"/>
      <c r="G3" s="29"/>
      <c r="H3" s="29"/>
      <c r="I3" s="60"/>
      <c r="J3" s="60"/>
      <c r="K3" s="60"/>
      <c r="L3" s="60"/>
      <c r="M3" s="60"/>
      <c r="N3" s="29"/>
      <c r="O3" s="29"/>
      <c r="P3" s="29"/>
      <c r="Q3" s="29"/>
      <c r="R3" s="29"/>
      <c r="S3" s="164" t="s">
        <v>35</v>
      </c>
      <c r="T3" s="164"/>
      <c r="U3" s="164"/>
      <c r="V3" s="29"/>
      <c r="W3" s="30"/>
      <c r="X3" s="29"/>
      <c r="Y3" s="29"/>
      <c r="Z3" s="29"/>
      <c r="AA3" s="29"/>
      <c r="AB3" s="29"/>
      <c r="AC3" s="29"/>
    </row>
    <row r="4" spans="1:29" s="1" customFormat="1" x14ac:dyDescent="0.3">
      <c r="A4" s="31" t="s">
        <v>3</v>
      </c>
      <c r="B4" s="32" t="s">
        <v>4</v>
      </c>
      <c r="C4" s="32">
        <v>2014</v>
      </c>
      <c r="D4" s="32">
        <v>2015</v>
      </c>
      <c r="E4" s="32">
        <v>2016</v>
      </c>
      <c r="F4" s="32">
        <v>2017</v>
      </c>
      <c r="G4" s="32">
        <v>2018</v>
      </c>
      <c r="H4" s="94">
        <v>2019</v>
      </c>
      <c r="I4" s="90">
        <v>2020</v>
      </c>
      <c r="J4" s="90">
        <v>2021</v>
      </c>
      <c r="K4" s="90">
        <v>2022</v>
      </c>
      <c r="L4" s="90">
        <v>2023</v>
      </c>
      <c r="M4" s="90">
        <v>2024</v>
      </c>
      <c r="N4" s="32"/>
      <c r="O4" s="32" t="s">
        <v>5</v>
      </c>
      <c r="P4" s="32" t="s">
        <v>31</v>
      </c>
      <c r="Q4" s="32" t="s">
        <v>32</v>
      </c>
      <c r="R4" s="32" t="s">
        <v>33</v>
      </c>
      <c r="S4" s="32" t="s">
        <v>36</v>
      </c>
      <c r="T4" s="32" t="s">
        <v>37</v>
      </c>
      <c r="U4" s="32" t="s">
        <v>38</v>
      </c>
      <c r="V4" s="32" t="s">
        <v>63</v>
      </c>
      <c r="W4" s="33" t="s">
        <v>64</v>
      </c>
      <c r="X4" s="94"/>
      <c r="Y4" s="102"/>
      <c r="Z4" s="109"/>
      <c r="AA4" s="118"/>
      <c r="AB4" s="126"/>
      <c r="AC4" s="140"/>
    </row>
    <row r="5" spans="1:29" x14ac:dyDescent="0.3">
      <c r="A5" s="34">
        <v>1</v>
      </c>
      <c r="B5" s="54" t="s">
        <v>119</v>
      </c>
      <c r="C5" s="35">
        <v>1</v>
      </c>
      <c r="D5" s="36">
        <v>1</v>
      </c>
      <c r="E5" s="36">
        <v>1</v>
      </c>
      <c r="F5" s="36">
        <v>1</v>
      </c>
      <c r="G5" s="36"/>
      <c r="H5" s="36">
        <v>1</v>
      </c>
      <c r="I5" s="35">
        <v>1</v>
      </c>
      <c r="J5" s="79">
        <v>1</v>
      </c>
      <c r="K5" s="79">
        <v>1</v>
      </c>
      <c r="L5" s="79"/>
      <c r="M5" s="79">
        <v>1</v>
      </c>
      <c r="N5" s="36"/>
      <c r="O5" s="36">
        <f>SUM(C5:N5)</f>
        <v>9</v>
      </c>
      <c r="P5" s="37">
        <v>2</v>
      </c>
      <c r="Q5" s="37">
        <v>2</v>
      </c>
      <c r="R5" s="37">
        <v>3</v>
      </c>
      <c r="S5" s="38">
        <f>P5/$O5</f>
        <v>0.22222222222222221</v>
      </c>
      <c r="T5" s="38">
        <f>Q5/$O5</f>
        <v>0.22222222222222221</v>
      </c>
      <c r="U5" s="38">
        <f>R5/$O5</f>
        <v>0.33333333333333331</v>
      </c>
      <c r="V5" s="39">
        <v>14</v>
      </c>
      <c r="W5" s="40">
        <v>8</v>
      </c>
      <c r="X5" s="39"/>
      <c r="Y5" s="39"/>
      <c r="Z5" s="39"/>
      <c r="AA5" s="39"/>
      <c r="AB5" s="39"/>
      <c r="AC5" s="39"/>
    </row>
    <row r="6" spans="1:29" x14ac:dyDescent="0.3">
      <c r="A6" s="34">
        <v>2</v>
      </c>
      <c r="B6" s="15" t="s">
        <v>11</v>
      </c>
      <c r="C6" s="36">
        <v>1</v>
      </c>
      <c r="D6" s="36">
        <v>1</v>
      </c>
      <c r="E6" s="36">
        <v>1</v>
      </c>
      <c r="F6" s="36"/>
      <c r="G6" s="36">
        <v>1</v>
      </c>
      <c r="H6" s="36">
        <v>1</v>
      </c>
      <c r="I6" s="79"/>
      <c r="J6" s="79">
        <v>1</v>
      </c>
      <c r="K6" s="79">
        <v>1</v>
      </c>
      <c r="L6" s="79">
        <v>1</v>
      </c>
      <c r="M6" s="79"/>
      <c r="N6" s="36"/>
      <c r="O6" s="36">
        <f>SUM(C6:N6)</f>
        <v>8</v>
      </c>
      <c r="P6" s="37"/>
      <c r="Q6" s="37">
        <v>4</v>
      </c>
      <c r="R6" s="37">
        <v>1</v>
      </c>
      <c r="S6" s="38">
        <f>P6/$O6</f>
        <v>0</v>
      </c>
      <c r="T6" s="38">
        <f>Q6/$O6</f>
        <v>0.5</v>
      </c>
      <c r="U6" s="38">
        <f>R6/$O6</f>
        <v>0.125</v>
      </c>
      <c r="V6" s="39">
        <v>9</v>
      </c>
      <c r="W6" s="40">
        <v>9</v>
      </c>
      <c r="X6" s="39"/>
      <c r="Y6" s="39"/>
      <c r="Z6" s="39"/>
      <c r="AA6" s="39"/>
      <c r="AB6" s="39"/>
      <c r="AC6" s="39"/>
    </row>
    <row r="7" spans="1:29" x14ac:dyDescent="0.3">
      <c r="A7" s="34">
        <v>3</v>
      </c>
      <c r="B7" s="15" t="s">
        <v>8</v>
      </c>
      <c r="C7" s="36">
        <v>1</v>
      </c>
      <c r="D7" s="35">
        <v>1</v>
      </c>
      <c r="E7" s="36"/>
      <c r="F7" s="36">
        <v>1</v>
      </c>
      <c r="G7" s="36">
        <v>1</v>
      </c>
      <c r="H7" s="36">
        <v>1</v>
      </c>
      <c r="I7" s="79"/>
      <c r="J7" s="79">
        <v>1</v>
      </c>
      <c r="K7" s="79"/>
      <c r="L7" s="79">
        <v>1</v>
      </c>
      <c r="M7" s="79"/>
      <c r="N7" s="36"/>
      <c r="O7" s="36">
        <f>SUM(C7:N7)</f>
        <v>7</v>
      </c>
      <c r="P7" s="37">
        <v>1</v>
      </c>
      <c r="Q7" s="37">
        <v>1</v>
      </c>
      <c r="R7" s="37"/>
      <c r="S7" s="38">
        <f>P7/$O7</f>
        <v>0.14285714285714285</v>
      </c>
      <c r="T7" s="38">
        <f>Q7/$O7</f>
        <v>0.14285714285714285</v>
      </c>
      <c r="U7" s="38">
        <f>R7/$O7</f>
        <v>0</v>
      </c>
      <c r="V7" s="39">
        <v>5</v>
      </c>
      <c r="W7" s="40">
        <v>8</v>
      </c>
      <c r="X7" s="39"/>
      <c r="Y7" s="39"/>
      <c r="Z7" s="39"/>
      <c r="AA7" s="39"/>
      <c r="AB7" s="39"/>
      <c r="AC7" s="39"/>
    </row>
    <row r="8" spans="1:29" x14ac:dyDescent="0.3">
      <c r="A8" s="34">
        <v>4</v>
      </c>
      <c r="B8" s="54" t="s">
        <v>7</v>
      </c>
      <c r="C8" s="36">
        <v>1</v>
      </c>
      <c r="D8" s="35">
        <v>1</v>
      </c>
      <c r="E8" s="36"/>
      <c r="F8" s="36">
        <v>1</v>
      </c>
      <c r="G8" s="36">
        <v>1</v>
      </c>
      <c r="H8" s="36">
        <v>1</v>
      </c>
      <c r="I8" s="79"/>
      <c r="J8" s="79">
        <v>1</v>
      </c>
      <c r="K8" s="79"/>
      <c r="L8" s="79">
        <v>1</v>
      </c>
      <c r="M8" s="79"/>
      <c r="N8" s="36"/>
      <c r="O8" s="36">
        <f>SUM(C8:N8)</f>
        <v>7</v>
      </c>
      <c r="P8" s="37">
        <v>1</v>
      </c>
      <c r="Q8" s="37">
        <v>1</v>
      </c>
      <c r="R8" s="37"/>
      <c r="S8" s="38">
        <f>P8/$O8</f>
        <v>0.14285714285714285</v>
      </c>
      <c r="T8" s="38">
        <f>Q8/$O8</f>
        <v>0.14285714285714285</v>
      </c>
      <c r="U8" s="38">
        <f>R8/$O8</f>
        <v>0</v>
      </c>
      <c r="V8" s="39">
        <v>5</v>
      </c>
      <c r="W8" s="40">
        <v>8</v>
      </c>
      <c r="X8" s="39"/>
      <c r="Y8" s="39"/>
      <c r="Z8" s="39"/>
      <c r="AA8" s="39"/>
      <c r="AB8" s="39"/>
      <c r="AC8" s="39"/>
    </row>
    <row r="9" spans="1:29" x14ac:dyDescent="0.3">
      <c r="A9" s="34">
        <v>5</v>
      </c>
      <c r="B9" s="15" t="s">
        <v>15</v>
      </c>
      <c r="C9" s="36"/>
      <c r="D9" s="36">
        <v>1</v>
      </c>
      <c r="E9" s="36">
        <v>1</v>
      </c>
      <c r="F9" s="35">
        <v>1</v>
      </c>
      <c r="G9" s="36">
        <v>1</v>
      </c>
      <c r="H9" s="35">
        <v>1</v>
      </c>
      <c r="I9" s="80"/>
      <c r="J9" s="80"/>
      <c r="K9" s="35">
        <v>1</v>
      </c>
      <c r="L9" s="45"/>
      <c r="M9" s="45"/>
      <c r="N9" s="36"/>
      <c r="O9" s="36">
        <f>SUM(C9:N9)</f>
        <v>6</v>
      </c>
      <c r="P9" s="37">
        <v>3</v>
      </c>
      <c r="Q9" s="37"/>
      <c r="R9" s="37">
        <v>1</v>
      </c>
      <c r="S9" s="38">
        <f>P9/$O9</f>
        <v>0.5</v>
      </c>
      <c r="T9" s="38">
        <f>Q9/$O9</f>
        <v>0</v>
      </c>
      <c r="U9" s="38">
        <f>R9/$O9</f>
        <v>0.16666666666666666</v>
      </c>
      <c r="V9" s="39">
        <v>11</v>
      </c>
      <c r="W9" s="40">
        <v>3</v>
      </c>
      <c r="X9" s="39"/>
      <c r="Y9" s="39"/>
      <c r="Z9" s="39"/>
      <c r="AA9" s="39"/>
      <c r="AB9" s="39"/>
      <c r="AC9" s="39"/>
    </row>
    <row r="10" spans="1:29" x14ac:dyDescent="0.3">
      <c r="A10" s="34">
        <v>6</v>
      </c>
      <c r="B10" s="15" t="s">
        <v>9</v>
      </c>
      <c r="C10" s="35">
        <v>1</v>
      </c>
      <c r="D10" s="36">
        <v>1</v>
      </c>
      <c r="E10" s="36">
        <v>1</v>
      </c>
      <c r="F10" s="36"/>
      <c r="G10" s="36"/>
      <c r="H10" s="36"/>
      <c r="I10" s="35">
        <v>1</v>
      </c>
      <c r="J10" s="79">
        <v>1</v>
      </c>
      <c r="K10" s="79">
        <v>1</v>
      </c>
      <c r="L10" s="79"/>
      <c r="M10" s="79"/>
      <c r="N10" s="36"/>
      <c r="O10" s="36">
        <f>SUM(C10:N10)</f>
        <v>6</v>
      </c>
      <c r="P10" s="37">
        <v>2</v>
      </c>
      <c r="Q10" s="37"/>
      <c r="R10" s="37">
        <v>3</v>
      </c>
      <c r="S10" s="38">
        <f>P10/$O10</f>
        <v>0.33333333333333331</v>
      </c>
      <c r="T10" s="38">
        <f>Q10/$O10</f>
        <v>0</v>
      </c>
      <c r="U10" s="38">
        <f>R10/$O10</f>
        <v>0.5</v>
      </c>
      <c r="V10" s="39">
        <v>10</v>
      </c>
      <c r="W10" s="40">
        <v>5</v>
      </c>
      <c r="X10" s="39"/>
      <c r="Y10" s="39"/>
      <c r="Z10" s="39"/>
      <c r="AA10" s="39"/>
      <c r="AB10" s="39"/>
      <c r="AC10" s="39"/>
    </row>
    <row r="11" spans="1:29" x14ac:dyDescent="0.3">
      <c r="A11" s="34">
        <v>7</v>
      </c>
      <c r="B11" s="54" t="s">
        <v>80</v>
      </c>
      <c r="C11" s="36"/>
      <c r="D11" s="36">
        <v>1</v>
      </c>
      <c r="E11" s="35">
        <v>1</v>
      </c>
      <c r="F11" s="36">
        <v>1</v>
      </c>
      <c r="G11" s="36"/>
      <c r="H11" s="36">
        <v>1</v>
      </c>
      <c r="I11" s="79"/>
      <c r="J11" s="79"/>
      <c r="K11" s="79">
        <v>1</v>
      </c>
      <c r="L11" s="79">
        <v>1</v>
      </c>
      <c r="M11" s="79"/>
      <c r="N11" s="36"/>
      <c r="O11" s="36">
        <f>SUM(C11:N11)</f>
        <v>6</v>
      </c>
      <c r="P11" s="37">
        <v>1</v>
      </c>
      <c r="Q11" s="37">
        <v>1</v>
      </c>
      <c r="R11" s="37">
        <v>1</v>
      </c>
      <c r="S11" s="38">
        <f>P11/$O11</f>
        <v>0.16666666666666666</v>
      </c>
      <c r="T11" s="38">
        <f>Q11/$O11</f>
        <v>0.16666666666666666</v>
      </c>
      <c r="U11" s="38">
        <f>R11/$O11</f>
        <v>0.16666666666666666</v>
      </c>
      <c r="V11" s="39">
        <v>7</v>
      </c>
      <c r="W11" s="40">
        <v>5</v>
      </c>
      <c r="X11" s="39"/>
      <c r="Y11" s="39"/>
      <c r="Z11" s="39"/>
      <c r="AA11" s="39"/>
      <c r="AB11" s="39"/>
      <c r="AC11" s="39"/>
    </row>
    <row r="12" spans="1:29" x14ac:dyDescent="0.3">
      <c r="A12" s="34">
        <v>8</v>
      </c>
      <c r="B12" s="54" t="s">
        <v>79</v>
      </c>
      <c r="C12" s="36"/>
      <c r="D12" s="36">
        <v>1</v>
      </c>
      <c r="E12" s="35">
        <v>1</v>
      </c>
      <c r="F12" s="36">
        <v>1</v>
      </c>
      <c r="G12" s="36"/>
      <c r="H12" s="36">
        <v>1</v>
      </c>
      <c r="I12" s="79"/>
      <c r="J12" s="79"/>
      <c r="K12" s="79">
        <v>1</v>
      </c>
      <c r="L12" s="79">
        <v>1</v>
      </c>
      <c r="M12" s="79"/>
      <c r="N12" s="36"/>
      <c r="O12" s="36">
        <f>SUM(C12:N12)</f>
        <v>6</v>
      </c>
      <c r="P12" s="37">
        <v>1</v>
      </c>
      <c r="Q12" s="37">
        <v>1</v>
      </c>
      <c r="R12" s="37">
        <v>1</v>
      </c>
      <c r="S12" s="38">
        <f>P12/$O12</f>
        <v>0.16666666666666666</v>
      </c>
      <c r="T12" s="38">
        <f>Q12/$O12</f>
        <v>0.16666666666666666</v>
      </c>
      <c r="U12" s="38">
        <f>R12/$O12</f>
        <v>0.16666666666666666</v>
      </c>
      <c r="V12" s="39">
        <v>7</v>
      </c>
      <c r="W12" s="40">
        <v>5</v>
      </c>
      <c r="X12" s="39"/>
      <c r="Y12" s="39"/>
      <c r="Z12" s="39"/>
      <c r="AA12" s="39"/>
      <c r="AB12" s="39"/>
      <c r="AC12" s="39"/>
    </row>
    <row r="13" spans="1:29" s="72" customFormat="1" x14ac:dyDescent="0.3">
      <c r="A13" s="34">
        <v>9</v>
      </c>
      <c r="B13" s="54" t="s">
        <v>13</v>
      </c>
      <c r="C13" s="36">
        <v>1</v>
      </c>
      <c r="D13" s="36">
        <v>1</v>
      </c>
      <c r="E13" s="36"/>
      <c r="F13" s="36">
        <v>1</v>
      </c>
      <c r="G13" s="36"/>
      <c r="H13" s="36"/>
      <c r="I13" s="79">
        <v>1</v>
      </c>
      <c r="J13" s="79"/>
      <c r="K13" s="79">
        <v>1</v>
      </c>
      <c r="L13" s="79">
        <v>1</v>
      </c>
      <c r="M13" s="79"/>
      <c r="N13" s="36"/>
      <c r="O13" s="36">
        <f>SUM(C13:N13)</f>
        <v>6</v>
      </c>
      <c r="P13" s="37"/>
      <c r="Q13" s="37">
        <v>1</v>
      </c>
      <c r="R13" s="37">
        <v>1</v>
      </c>
      <c r="S13" s="38">
        <f>P13/$O13</f>
        <v>0</v>
      </c>
      <c r="T13" s="38">
        <f>Q13/$O13</f>
        <v>0.16666666666666666</v>
      </c>
      <c r="U13" s="38">
        <f>R13/$O13</f>
        <v>0.16666666666666666</v>
      </c>
      <c r="V13" s="39">
        <v>5</v>
      </c>
      <c r="W13" s="40">
        <v>8</v>
      </c>
      <c r="X13" s="39"/>
      <c r="Y13" s="39"/>
      <c r="Z13" s="39"/>
      <c r="AA13" s="39"/>
      <c r="AB13" s="39"/>
      <c r="AC13" s="39"/>
    </row>
    <row r="14" spans="1:29" s="72" customFormat="1" x14ac:dyDescent="0.3">
      <c r="A14" s="34">
        <v>10</v>
      </c>
      <c r="B14" s="54" t="s">
        <v>17</v>
      </c>
      <c r="C14" s="36">
        <v>1</v>
      </c>
      <c r="D14" s="36">
        <v>1</v>
      </c>
      <c r="E14" s="36"/>
      <c r="F14" s="36">
        <v>1</v>
      </c>
      <c r="G14" s="36"/>
      <c r="H14" s="36"/>
      <c r="I14" s="79">
        <v>1</v>
      </c>
      <c r="J14" s="79"/>
      <c r="K14" s="79">
        <v>1</v>
      </c>
      <c r="L14" s="79">
        <v>1</v>
      </c>
      <c r="M14" s="79"/>
      <c r="N14" s="36"/>
      <c r="O14" s="36">
        <f>SUM(C14:N14)</f>
        <v>6</v>
      </c>
      <c r="P14" s="37"/>
      <c r="Q14" s="37">
        <v>1</v>
      </c>
      <c r="R14" s="37">
        <v>1</v>
      </c>
      <c r="S14" s="38">
        <f>P14/$O14</f>
        <v>0</v>
      </c>
      <c r="T14" s="38">
        <f>Q14/$O14</f>
        <v>0.16666666666666666</v>
      </c>
      <c r="U14" s="38">
        <f>R14/$O14</f>
        <v>0.16666666666666666</v>
      </c>
      <c r="V14" s="39">
        <v>5</v>
      </c>
      <c r="W14" s="40">
        <v>8</v>
      </c>
      <c r="X14" s="39"/>
      <c r="Y14" s="39"/>
      <c r="Z14" s="39"/>
      <c r="AA14" s="39"/>
      <c r="AB14" s="39"/>
      <c r="AC14" s="39"/>
    </row>
    <row r="15" spans="1:29" s="72" customFormat="1" x14ac:dyDescent="0.3">
      <c r="A15" s="34">
        <v>11</v>
      </c>
      <c r="B15" s="54" t="s">
        <v>10</v>
      </c>
      <c r="C15" s="36"/>
      <c r="D15" s="36">
        <v>1</v>
      </c>
      <c r="E15" s="36">
        <v>1</v>
      </c>
      <c r="F15" s="35">
        <v>1</v>
      </c>
      <c r="G15" s="36">
        <v>1</v>
      </c>
      <c r="H15" s="35">
        <v>1</v>
      </c>
      <c r="I15" s="80"/>
      <c r="J15" s="80"/>
      <c r="K15" s="80"/>
      <c r="L15" s="80"/>
      <c r="M15" s="80"/>
      <c r="N15" s="36"/>
      <c r="O15" s="36">
        <f>SUM(C15:N15)</f>
        <v>5</v>
      </c>
      <c r="P15" s="37">
        <v>2</v>
      </c>
      <c r="Q15" s="37"/>
      <c r="R15" s="37">
        <v>1</v>
      </c>
      <c r="S15" s="38">
        <f>P15/$O15</f>
        <v>0.4</v>
      </c>
      <c r="T15" s="38">
        <f>Q15/$O15</f>
        <v>0</v>
      </c>
      <c r="U15" s="38">
        <f>R15/$O15</f>
        <v>0.2</v>
      </c>
      <c r="V15" s="39">
        <v>8</v>
      </c>
      <c r="W15" s="40">
        <v>3</v>
      </c>
      <c r="X15" s="39"/>
      <c r="Y15" s="39"/>
      <c r="Z15" s="39"/>
      <c r="AA15" s="39"/>
      <c r="AB15" s="39"/>
      <c r="AC15" s="39"/>
    </row>
    <row r="16" spans="1:29" s="72" customFormat="1" x14ac:dyDescent="0.3">
      <c r="A16" s="34">
        <v>12</v>
      </c>
      <c r="B16" s="54" t="s">
        <v>77</v>
      </c>
      <c r="C16" s="36"/>
      <c r="D16" s="36"/>
      <c r="E16" s="36"/>
      <c r="F16" s="36"/>
      <c r="G16" s="36"/>
      <c r="H16" s="36">
        <v>1</v>
      </c>
      <c r="I16" s="79"/>
      <c r="J16" s="79">
        <v>1</v>
      </c>
      <c r="K16" s="79">
        <v>1</v>
      </c>
      <c r="L16" s="35">
        <v>1</v>
      </c>
      <c r="M16" s="45">
        <v>1</v>
      </c>
      <c r="N16" s="36"/>
      <c r="O16" s="36">
        <f>SUM(C16:N16)</f>
        <v>5</v>
      </c>
      <c r="P16" s="37">
        <v>1</v>
      </c>
      <c r="Q16" s="37">
        <v>1</v>
      </c>
      <c r="R16" s="37"/>
      <c r="S16" s="38">
        <f>P16/$O16</f>
        <v>0.2</v>
      </c>
      <c r="T16" s="38">
        <f>Q16/$O16</f>
        <v>0.2</v>
      </c>
      <c r="U16" s="38">
        <f>R16/$O16</f>
        <v>0</v>
      </c>
      <c r="V16" s="39">
        <v>5</v>
      </c>
      <c r="W16" s="40">
        <v>4</v>
      </c>
      <c r="X16" s="39"/>
      <c r="Y16" s="39"/>
      <c r="Z16" s="39"/>
      <c r="AA16" s="39"/>
      <c r="AB16" s="39"/>
      <c r="AC16" s="39"/>
    </row>
    <row r="17" spans="1:29" s="72" customFormat="1" x14ac:dyDescent="0.3">
      <c r="A17" s="34">
        <v>13</v>
      </c>
      <c r="B17" s="54" t="s">
        <v>84</v>
      </c>
      <c r="C17" s="36"/>
      <c r="D17" s="45"/>
      <c r="E17" s="36"/>
      <c r="F17" s="36">
        <v>1</v>
      </c>
      <c r="G17" s="36">
        <v>1</v>
      </c>
      <c r="H17" s="36">
        <v>1</v>
      </c>
      <c r="I17" s="79">
        <v>1</v>
      </c>
      <c r="J17" s="79"/>
      <c r="K17" s="79"/>
      <c r="L17" s="79"/>
      <c r="M17" s="45">
        <v>1</v>
      </c>
      <c r="N17" s="36"/>
      <c r="O17" s="36">
        <f>SUM(C17:N17)</f>
        <v>5</v>
      </c>
      <c r="P17" s="37"/>
      <c r="Q17" s="37"/>
      <c r="R17" s="37">
        <v>1</v>
      </c>
      <c r="S17" s="38">
        <f>P17/$O17</f>
        <v>0</v>
      </c>
      <c r="T17" s="38">
        <f>Q17/$O17</f>
        <v>0</v>
      </c>
      <c r="U17" s="38">
        <f>R17/$O17</f>
        <v>0.2</v>
      </c>
      <c r="V17" s="39">
        <v>3</v>
      </c>
      <c r="W17" s="40">
        <v>6</v>
      </c>
      <c r="X17" s="39"/>
      <c r="Y17" s="39"/>
      <c r="Z17" s="39"/>
      <c r="AA17" s="39"/>
      <c r="AB17" s="39"/>
      <c r="AC17" s="39"/>
    </row>
    <row r="18" spans="1:29" x14ac:dyDescent="0.3">
      <c r="A18" s="34">
        <v>14</v>
      </c>
      <c r="B18" s="54" t="s">
        <v>83</v>
      </c>
      <c r="C18" s="36"/>
      <c r="D18" s="45"/>
      <c r="E18" s="36"/>
      <c r="F18" s="36">
        <v>1</v>
      </c>
      <c r="G18" s="36">
        <v>1</v>
      </c>
      <c r="H18" s="79">
        <v>1</v>
      </c>
      <c r="I18" s="79">
        <v>1</v>
      </c>
      <c r="J18" s="79"/>
      <c r="K18" s="79"/>
      <c r="L18" s="79"/>
      <c r="M18" s="45">
        <v>1</v>
      </c>
      <c r="N18" s="36"/>
      <c r="O18" s="36">
        <f>SUM(C18:N18)</f>
        <v>5</v>
      </c>
      <c r="P18" s="37"/>
      <c r="Q18" s="37"/>
      <c r="R18" s="37">
        <v>1</v>
      </c>
      <c r="S18" s="38">
        <f>P18/$O18</f>
        <v>0</v>
      </c>
      <c r="T18" s="38">
        <f>Q18/$O18</f>
        <v>0</v>
      </c>
      <c r="U18" s="38">
        <f>R18/$O18</f>
        <v>0.2</v>
      </c>
      <c r="V18" s="39">
        <v>3</v>
      </c>
      <c r="W18" s="40">
        <v>6</v>
      </c>
      <c r="X18" s="39"/>
      <c r="Y18" s="39"/>
      <c r="Z18" s="39"/>
      <c r="AA18" s="39"/>
      <c r="AB18" s="39"/>
      <c r="AC18" s="39"/>
    </row>
    <row r="19" spans="1:29" s="72" customFormat="1" x14ac:dyDescent="0.3">
      <c r="A19" s="34">
        <v>15</v>
      </c>
      <c r="B19" s="54" t="s">
        <v>158</v>
      </c>
      <c r="C19" s="36"/>
      <c r="D19" s="36"/>
      <c r="E19" s="36"/>
      <c r="F19" s="36"/>
      <c r="G19" s="36"/>
      <c r="H19" s="36"/>
      <c r="I19" s="79"/>
      <c r="J19" s="79">
        <v>1</v>
      </c>
      <c r="K19" s="79">
        <v>1</v>
      </c>
      <c r="L19" s="35">
        <v>1</v>
      </c>
      <c r="M19" s="45">
        <v>1</v>
      </c>
      <c r="N19" s="36"/>
      <c r="O19" s="36">
        <f>SUM(C19:N19)</f>
        <v>4</v>
      </c>
      <c r="P19" s="37">
        <v>1</v>
      </c>
      <c r="Q19" s="37">
        <v>1</v>
      </c>
      <c r="R19" s="37"/>
      <c r="S19" s="38">
        <f>P19/$O19</f>
        <v>0.25</v>
      </c>
      <c r="T19" s="38">
        <f>Q19/$O19</f>
        <v>0.25</v>
      </c>
      <c r="U19" s="38">
        <f>R19/$O19</f>
        <v>0</v>
      </c>
      <c r="V19" s="39">
        <v>5</v>
      </c>
      <c r="W19" s="40">
        <v>3</v>
      </c>
      <c r="X19" s="39"/>
      <c r="Y19" s="39"/>
      <c r="Z19" s="39"/>
      <c r="AA19" s="39"/>
      <c r="AB19" s="39"/>
      <c r="AC19" s="39"/>
    </row>
    <row r="20" spans="1:29" s="72" customFormat="1" x14ac:dyDescent="0.3">
      <c r="A20" s="34">
        <v>16</v>
      </c>
      <c r="B20" s="54" t="s">
        <v>82</v>
      </c>
      <c r="C20" s="36"/>
      <c r="D20" s="45"/>
      <c r="E20" s="36"/>
      <c r="F20" s="36"/>
      <c r="G20" s="36">
        <v>1</v>
      </c>
      <c r="H20" s="79">
        <v>1</v>
      </c>
      <c r="I20" s="79"/>
      <c r="J20" s="79">
        <v>1</v>
      </c>
      <c r="K20" s="79">
        <v>1</v>
      </c>
      <c r="L20" s="79"/>
      <c r="M20" s="79"/>
      <c r="N20" s="36"/>
      <c r="O20" s="36">
        <f>SUM(C20:N20)</f>
        <v>4</v>
      </c>
      <c r="P20" s="37"/>
      <c r="Q20" s="37">
        <v>1</v>
      </c>
      <c r="R20" s="37">
        <v>1</v>
      </c>
      <c r="S20" s="38">
        <f>P20/$O20</f>
        <v>0</v>
      </c>
      <c r="T20" s="38">
        <f>Q20/$O20</f>
        <v>0.25</v>
      </c>
      <c r="U20" s="38">
        <f>R20/$O20</f>
        <v>0.25</v>
      </c>
      <c r="V20" s="39">
        <v>5</v>
      </c>
      <c r="W20" s="40">
        <v>5</v>
      </c>
      <c r="X20" s="39"/>
      <c r="Y20" s="39"/>
      <c r="Z20" s="39"/>
      <c r="AA20" s="39"/>
      <c r="AB20" s="39"/>
      <c r="AC20" s="39"/>
    </row>
    <row r="21" spans="1:29" x14ac:dyDescent="0.3">
      <c r="A21" s="34">
        <v>17</v>
      </c>
      <c r="B21" s="54" t="s">
        <v>103</v>
      </c>
      <c r="C21" s="36"/>
      <c r="D21" s="45"/>
      <c r="E21" s="36"/>
      <c r="F21" s="36">
        <v>1</v>
      </c>
      <c r="G21" s="36">
        <v>1</v>
      </c>
      <c r="H21" s="36">
        <v>1</v>
      </c>
      <c r="I21" s="79">
        <v>1</v>
      </c>
      <c r="J21" s="79"/>
      <c r="K21" s="79"/>
      <c r="L21" s="79"/>
      <c r="M21" s="79"/>
      <c r="N21" s="36"/>
      <c r="O21" s="36">
        <f>SUM(C21:N21)</f>
        <v>4</v>
      </c>
      <c r="P21" s="37"/>
      <c r="Q21" s="37"/>
      <c r="R21" s="37">
        <v>1</v>
      </c>
      <c r="S21" s="38">
        <f>P21/$O21</f>
        <v>0</v>
      </c>
      <c r="T21" s="38">
        <f>Q21/$O21</f>
        <v>0</v>
      </c>
      <c r="U21" s="38">
        <f>R21/$O21</f>
        <v>0.25</v>
      </c>
      <c r="V21" s="39">
        <v>3</v>
      </c>
      <c r="W21" s="40">
        <v>5</v>
      </c>
      <c r="X21" s="39"/>
      <c r="Y21" s="39"/>
      <c r="Z21" s="39"/>
      <c r="AA21" s="39"/>
      <c r="AB21" s="39"/>
      <c r="AC21" s="39"/>
    </row>
    <row r="22" spans="1:29" s="72" customFormat="1" x14ac:dyDescent="0.3">
      <c r="A22" s="34">
        <v>18</v>
      </c>
      <c r="B22" s="54" t="s">
        <v>109</v>
      </c>
      <c r="C22" s="36"/>
      <c r="D22" s="45"/>
      <c r="E22" s="36"/>
      <c r="F22" s="36">
        <v>1</v>
      </c>
      <c r="G22" s="36">
        <v>1</v>
      </c>
      <c r="H22" s="79">
        <v>1</v>
      </c>
      <c r="I22" s="79">
        <v>1</v>
      </c>
      <c r="J22" s="79"/>
      <c r="K22" s="79"/>
      <c r="L22" s="79"/>
      <c r="M22" s="79"/>
      <c r="N22" s="36"/>
      <c r="O22" s="36">
        <f>SUM(C22:N22)</f>
        <v>4</v>
      </c>
      <c r="P22" s="37"/>
      <c r="Q22" s="37"/>
      <c r="R22" s="37">
        <v>1</v>
      </c>
      <c r="S22" s="38">
        <f>P22/$O22</f>
        <v>0</v>
      </c>
      <c r="T22" s="38">
        <f>Q22/$O22</f>
        <v>0</v>
      </c>
      <c r="U22" s="38">
        <f>R22/$O22</f>
        <v>0.25</v>
      </c>
      <c r="V22" s="39">
        <v>3</v>
      </c>
      <c r="W22" s="40">
        <v>5</v>
      </c>
      <c r="X22" s="39"/>
      <c r="Y22" s="39"/>
      <c r="Z22" s="39"/>
      <c r="AA22" s="39"/>
      <c r="AB22" s="39"/>
      <c r="AC22" s="39"/>
    </row>
    <row r="23" spans="1:29" s="72" customFormat="1" x14ac:dyDescent="0.3">
      <c r="A23" s="34">
        <v>19</v>
      </c>
      <c r="B23" s="54" t="s">
        <v>106</v>
      </c>
      <c r="C23" s="36"/>
      <c r="D23" s="45"/>
      <c r="E23" s="36"/>
      <c r="F23" s="36"/>
      <c r="G23" s="36">
        <v>1</v>
      </c>
      <c r="H23" s="36"/>
      <c r="I23" s="79"/>
      <c r="J23" s="79">
        <v>1</v>
      </c>
      <c r="K23" s="79">
        <v>1</v>
      </c>
      <c r="L23" s="79"/>
      <c r="M23" s="79">
        <v>1</v>
      </c>
      <c r="N23" s="36"/>
      <c r="O23" s="36">
        <f>SUM(C23:N23)</f>
        <v>4</v>
      </c>
      <c r="P23" s="37"/>
      <c r="Q23" s="37"/>
      <c r="R23" s="37"/>
      <c r="S23" s="38">
        <f>P23/$O23</f>
        <v>0</v>
      </c>
      <c r="T23" s="38">
        <f>Q23/$O23</f>
        <v>0</v>
      </c>
      <c r="U23" s="38">
        <f>R23/$O23</f>
        <v>0</v>
      </c>
      <c r="V23" s="39">
        <v>0</v>
      </c>
      <c r="W23" s="40">
        <v>4</v>
      </c>
      <c r="X23" s="39"/>
      <c r="Y23" s="39"/>
      <c r="Z23" s="39"/>
      <c r="AA23" s="39"/>
      <c r="AB23" s="39"/>
      <c r="AC23" s="39"/>
    </row>
    <row r="24" spans="1:29" s="72" customFormat="1" x14ac:dyDescent="0.3">
      <c r="A24" s="34">
        <v>20</v>
      </c>
      <c r="B24" s="54" t="s">
        <v>138</v>
      </c>
      <c r="C24" s="36"/>
      <c r="D24" s="45"/>
      <c r="E24" s="36"/>
      <c r="F24" s="36"/>
      <c r="G24" s="36"/>
      <c r="H24" s="79"/>
      <c r="I24" s="79">
        <v>1</v>
      </c>
      <c r="J24" s="79"/>
      <c r="K24" s="35">
        <v>1</v>
      </c>
      <c r="L24" s="45">
        <v>1</v>
      </c>
      <c r="M24" s="45"/>
      <c r="N24" s="36"/>
      <c r="O24" s="36">
        <f>SUM(C24:N24)</f>
        <v>3</v>
      </c>
      <c r="P24" s="37">
        <v>1</v>
      </c>
      <c r="Q24" s="37"/>
      <c r="R24" s="37"/>
      <c r="S24" s="38">
        <f>P24/$O24</f>
        <v>0.33333333333333331</v>
      </c>
      <c r="T24" s="38">
        <f>Q24/$O24</f>
        <v>0</v>
      </c>
      <c r="U24" s="38">
        <f>R24/$O24</f>
        <v>0</v>
      </c>
      <c r="V24" s="39">
        <v>4</v>
      </c>
      <c r="W24" s="40">
        <v>3</v>
      </c>
      <c r="X24" s="39"/>
      <c r="Y24" s="39"/>
      <c r="Z24" s="39"/>
      <c r="AA24" s="39"/>
      <c r="AB24" s="39"/>
      <c r="AC24" s="39"/>
    </row>
    <row r="25" spans="1:29" s="72" customFormat="1" x14ac:dyDescent="0.3">
      <c r="A25" s="34">
        <v>21</v>
      </c>
      <c r="B25" s="54" t="s">
        <v>14</v>
      </c>
      <c r="C25" s="36">
        <v>1</v>
      </c>
      <c r="D25" s="36">
        <v>1</v>
      </c>
      <c r="E25" s="36">
        <v>1</v>
      </c>
      <c r="F25" s="36"/>
      <c r="G25" s="36"/>
      <c r="H25" s="36"/>
      <c r="I25" s="79"/>
      <c r="J25" s="79"/>
      <c r="K25" s="79"/>
      <c r="L25" s="79"/>
      <c r="M25" s="79"/>
      <c r="N25" s="36"/>
      <c r="O25" s="36">
        <f>SUM(C25:N25)</f>
        <v>3</v>
      </c>
      <c r="P25" s="37"/>
      <c r="Q25" s="37">
        <v>2</v>
      </c>
      <c r="R25" s="37"/>
      <c r="S25" s="38">
        <f>P25/$O25</f>
        <v>0</v>
      </c>
      <c r="T25" s="38">
        <f>Q25/$O25</f>
        <v>0.66666666666666663</v>
      </c>
      <c r="U25" s="38">
        <f>R25/$O25</f>
        <v>0</v>
      </c>
      <c r="V25" s="39">
        <v>2</v>
      </c>
      <c r="W25" s="40">
        <v>3</v>
      </c>
      <c r="X25" s="39"/>
      <c r="Y25" s="39"/>
      <c r="Z25" s="39"/>
      <c r="AA25" s="39"/>
      <c r="AB25" s="39"/>
      <c r="AC25" s="39"/>
    </row>
    <row r="26" spans="1:29" s="72" customFormat="1" x14ac:dyDescent="0.3">
      <c r="A26" s="34">
        <v>22</v>
      </c>
      <c r="B26" s="54" t="s">
        <v>110</v>
      </c>
      <c r="C26" s="36"/>
      <c r="D26" s="45"/>
      <c r="E26" s="36"/>
      <c r="F26" s="36">
        <v>1</v>
      </c>
      <c r="G26" s="36"/>
      <c r="H26" s="79">
        <v>1</v>
      </c>
      <c r="I26" s="79"/>
      <c r="J26" s="79"/>
      <c r="K26" s="79"/>
      <c r="L26" s="79"/>
      <c r="M26" s="79">
        <v>1</v>
      </c>
      <c r="N26" s="36"/>
      <c r="O26" s="36">
        <f>SUM(C26:N26)</f>
        <v>3</v>
      </c>
      <c r="P26" s="37"/>
      <c r="Q26" s="37">
        <v>2</v>
      </c>
      <c r="R26" s="37"/>
      <c r="S26" s="38">
        <f>P26/$O26</f>
        <v>0</v>
      </c>
      <c r="T26" s="38">
        <f>Q26/$O26</f>
        <v>0.66666666666666663</v>
      </c>
      <c r="U26" s="38">
        <f>R26/$O26</f>
        <v>0</v>
      </c>
      <c r="V26" s="39">
        <v>4</v>
      </c>
      <c r="W26" s="40">
        <v>3</v>
      </c>
      <c r="X26" s="39"/>
      <c r="Y26" s="39"/>
      <c r="Z26" s="39"/>
      <c r="AA26" s="39"/>
      <c r="AB26" s="39"/>
      <c r="AC26" s="39"/>
    </row>
    <row r="27" spans="1:29" s="72" customFormat="1" x14ac:dyDescent="0.3">
      <c r="A27" s="34">
        <v>23</v>
      </c>
      <c r="B27" s="54" t="s">
        <v>120</v>
      </c>
      <c r="C27" s="36"/>
      <c r="D27" s="45"/>
      <c r="E27" s="36"/>
      <c r="F27" s="36"/>
      <c r="G27" s="36"/>
      <c r="H27" s="79"/>
      <c r="I27" s="79">
        <v>1</v>
      </c>
      <c r="J27" s="79">
        <v>1</v>
      </c>
      <c r="K27" s="79"/>
      <c r="L27" s="79"/>
      <c r="M27" s="79">
        <v>1</v>
      </c>
      <c r="N27" s="36"/>
      <c r="O27" s="36">
        <f>SUM(C27:N27)</f>
        <v>3</v>
      </c>
      <c r="P27" s="37"/>
      <c r="Q27" s="37">
        <v>1</v>
      </c>
      <c r="R27" s="37"/>
      <c r="S27" s="38">
        <f>P27/$O27</f>
        <v>0</v>
      </c>
      <c r="T27" s="38">
        <f>Q27/$O27</f>
        <v>0.33333333333333331</v>
      </c>
      <c r="U27" s="38">
        <f>R27/$O27</f>
        <v>0</v>
      </c>
      <c r="V27" s="39">
        <v>2</v>
      </c>
      <c r="W27" s="40">
        <v>3</v>
      </c>
      <c r="X27" s="39"/>
      <c r="Y27" s="39"/>
      <c r="Z27" s="39"/>
      <c r="AA27" s="39"/>
      <c r="AB27" s="39"/>
      <c r="AC27" s="39"/>
    </row>
    <row r="28" spans="1:29" s="72" customFormat="1" x14ac:dyDescent="0.3">
      <c r="A28" s="34">
        <v>24</v>
      </c>
      <c r="B28" s="54" t="s">
        <v>122</v>
      </c>
      <c r="C28" s="36"/>
      <c r="D28" s="45"/>
      <c r="E28" s="36"/>
      <c r="F28" s="36"/>
      <c r="G28" s="36"/>
      <c r="H28" s="79"/>
      <c r="I28" s="79">
        <v>1</v>
      </c>
      <c r="J28" s="79">
        <v>1</v>
      </c>
      <c r="K28" s="79"/>
      <c r="L28" s="79"/>
      <c r="M28" s="79">
        <v>1</v>
      </c>
      <c r="N28" s="36"/>
      <c r="O28" s="36">
        <f>SUM(C28:N28)</f>
        <v>3</v>
      </c>
      <c r="P28" s="37"/>
      <c r="Q28" s="37">
        <v>1</v>
      </c>
      <c r="R28" s="37"/>
      <c r="S28" s="38">
        <f>P28/$O28</f>
        <v>0</v>
      </c>
      <c r="T28" s="38">
        <f>Q28/$O28</f>
        <v>0.33333333333333331</v>
      </c>
      <c r="U28" s="38">
        <f>R28/$O28</f>
        <v>0</v>
      </c>
      <c r="V28" s="39">
        <v>2</v>
      </c>
      <c r="W28" s="40">
        <v>3</v>
      </c>
      <c r="X28" s="39"/>
      <c r="Y28" s="39"/>
      <c r="Z28" s="39"/>
      <c r="AA28" s="39"/>
      <c r="AB28" s="39"/>
      <c r="AC28" s="39"/>
    </row>
    <row r="29" spans="1:29" s="72" customFormat="1" x14ac:dyDescent="0.3">
      <c r="A29" s="34">
        <v>25</v>
      </c>
      <c r="B29" s="54" t="s">
        <v>89</v>
      </c>
      <c r="C29" s="36"/>
      <c r="D29" s="36"/>
      <c r="E29" s="36">
        <v>1</v>
      </c>
      <c r="F29" s="36">
        <v>1</v>
      </c>
      <c r="G29" s="36">
        <v>1</v>
      </c>
      <c r="H29" s="36"/>
      <c r="I29" s="79"/>
      <c r="J29" s="79"/>
      <c r="K29" s="79"/>
      <c r="L29" s="79"/>
      <c r="M29" s="79"/>
      <c r="N29" s="36"/>
      <c r="O29" s="36">
        <f>SUM(C29:N29)</f>
        <v>3</v>
      </c>
      <c r="P29" s="37"/>
      <c r="Q29" s="37"/>
      <c r="R29" s="37">
        <v>1</v>
      </c>
      <c r="S29" s="38">
        <f>P29/$O29</f>
        <v>0</v>
      </c>
      <c r="T29" s="38">
        <f>Q29/$O29</f>
        <v>0</v>
      </c>
      <c r="U29" s="38">
        <f>R29/$O29</f>
        <v>0.33333333333333331</v>
      </c>
      <c r="V29" s="39">
        <v>2</v>
      </c>
      <c r="W29" s="40">
        <v>3</v>
      </c>
      <c r="X29" s="39"/>
      <c r="Y29" s="39"/>
      <c r="Z29" s="39"/>
      <c r="AA29" s="39"/>
      <c r="AB29" s="39"/>
      <c r="AC29" s="39"/>
    </row>
    <row r="30" spans="1:29" s="72" customFormat="1" x14ac:dyDescent="0.3">
      <c r="A30" s="34">
        <v>26</v>
      </c>
      <c r="B30" s="54" t="s">
        <v>87</v>
      </c>
      <c r="C30" s="36"/>
      <c r="D30" s="36"/>
      <c r="E30" s="36">
        <v>1</v>
      </c>
      <c r="F30" s="36">
        <v>1</v>
      </c>
      <c r="G30" s="36">
        <v>1</v>
      </c>
      <c r="H30" s="36"/>
      <c r="I30" s="79"/>
      <c r="J30" s="79"/>
      <c r="K30" s="79"/>
      <c r="L30" s="79"/>
      <c r="M30" s="79"/>
      <c r="N30" s="36"/>
      <c r="O30" s="36">
        <f>SUM(C30:N30)</f>
        <v>3</v>
      </c>
      <c r="P30" s="37"/>
      <c r="Q30" s="37"/>
      <c r="R30" s="37">
        <v>1</v>
      </c>
      <c r="S30" s="38">
        <f>P30/$O30</f>
        <v>0</v>
      </c>
      <c r="T30" s="38">
        <f>Q30/$O30</f>
        <v>0</v>
      </c>
      <c r="U30" s="38">
        <f>R30/$O30</f>
        <v>0.33333333333333331</v>
      </c>
      <c r="V30" s="39">
        <v>2</v>
      </c>
      <c r="W30" s="40">
        <v>3</v>
      </c>
      <c r="X30" s="39"/>
      <c r="Y30" s="39"/>
      <c r="Z30" s="39"/>
      <c r="AA30" s="39"/>
      <c r="AB30" s="39"/>
      <c r="AC30" s="39"/>
    </row>
    <row r="31" spans="1:29" s="72" customFormat="1" x14ac:dyDescent="0.3">
      <c r="A31" s="34">
        <v>27</v>
      </c>
      <c r="B31" s="54" t="s">
        <v>105</v>
      </c>
      <c r="C31" s="36"/>
      <c r="D31" s="45"/>
      <c r="E31" s="36"/>
      <c r="F31" s="36"/>
      <c r="G31" s="36">
        <v>1</v>
      </c>
      <c r="H31" s="79"/>
      <c r="I31" s="79"/>
      <c r="J31" s="79">
        <v>1</v>
      </c>
      <c r="K31" s="79">
        <v>1</v>
      </c>
      <c r="L31" s="79"/>
      <c r="M31" s="79"/>
      <c r="N31" s="36"/>
      <c r="O31" s="36">
        <f>SUM(C31:N31)</f>
        <v>3</v>
      </c>
      <c r="P31" s="37"/>
      <c r="Q31" s="37"/>
      <c r="R31" s="37"/>
      <c r="S31" s="38">
        <f>P31/$O31</f>
        <v>0</v>
      </c>
      <c r="T31" s="38">
        <f>Q31/$O31</f>
        <v>0</v>
      </c>
      <c r="U31" s="38">
        <f>R31/$O31</f>
        <v>0</v>
      </c>
      <c r="V31" s="39">
        <v>0</v>
      </c>
      <c r="W31" s="40">
        <v>3</v>
      </c>
      <c r="X31" s="39"/>
      <c r="Y31" s="39"/>
      <c r="Z31" s="39"/>
      <c r="AA31" s="39"/>
      <c r="AB31" s="39"/>
      <c r="AC31" s="39"/>
    </row>
    <row r="32" spans="1:29" s="72" customFormat="1" x14ac:dyDescent="0.3">
      <c r="A32" s="34">
        <v>28</v>
      </c>
      <c r="B32" s="54" t="s">
        <v>85</v>
      </c>
      <c r="C32" s="36"/>
      <c r="D32" s="36"/>
      <c r="E32" s="36">
        <v>1</v>
      </c>
      <c r="F32" s="36"/>
      <c r="G32" s="36"/>
      <c r="H32" s="36"/>
      <c r="I32" s="79"/>
      <c r="J32" s="79"/>
      <c r="K32" s="79"/>
      <c r="L32" s="79">
        <v>1</v>
      </c>
      <c r="M32" s="79">
        <v>1</v>
      </c>
      <c r="N32" s="36"/>
      <c r="O32" s="36">
        <f>SUM(C32:N32)</f>
        <v>3</v>
      </c>
      <c r="P32" s="37"/>
      <c r="Q32" s="37"/>
      <c r="R32" s="37"/>
      <c r="S32" s="38">
        <f>P32/$O32</f>
        <v>0</v>
      </c>
      <c r="T32" s="38">
        <f>Q32/$O32</f>
        <v>0</v>
      </c>
      <c r="U32" s="38">
        <f>R32/$O32</f>
        <v>0</v>
      </c>
      <c r="V32" s="39">
        <v>1</v>
      </c>
      <c r="W32" s="40">
        <v>4</v>
      </c>
      <c r="X32" s="39"/>
      <c r="Y32" s="39"/>
      <c r="Z32" s="39"/>
      <c r="AA32" s="39"/>
      <c r="AB32" s="39"/>
      <c r="AC32" s="39"/>
    </row>
    <row r="33" spans="1:29" s="72" customFormat="1" x14ac:dyDescent="0.3">
      <c r="A33" s="34">
        <v>29</v>
      </c>
      <c r="B33" s="54" t="s">
        <v>150</v>
      </c>
      <c r="C33" s="36"/>
      <c r="D33" s="36"/>
      <c r="E33" s="36"/>
      <c r="F33" s="36"/>
      <c r="G33" s="36"/>
      <c r="H33" s="36"/>
      <c r="I33" s="79"/>
      <c r="J33" s="35">
        <v>1</v>
      </c>
      <c r="K33" s="80"/>
      <c r="L33" s="45">
        <v>1</v>
      </c>
      <c r="M33" s="45"/>
      <c r="N33" s="36"/>
      <c r="O33" s="36">
        <f>SUM(C33:N33)</f>
        <v>2</v>
      </c>
      <c r="P33" s="37">
        <v>1</v>
      </c>
      <c r="Q33" s="37"/>
      <c r="R33" s="37"/>
      <c r="S33" s="38">
        <f>P33/$O33</f>
        <v>0.5</v>
      </c>
      <c r="T33" s="38">
        <f>Q33/$O33</f>
        <v>0</v>
      </c>
      <c r="U33" s="38">
        <f>R33/$O33</f>
        <v>0</v>
      </c>
      <c r="V33" s="39">
        <v>3</v>
      </c>
      <c r="W33" s="40">
        <v>1</v>
      </c>
      <c r="X33" s="39"/>
      <c r="Y33" s="39"/>
      <c r="Z33" s="39"/>
      <c r="AA33" s="39"/>
      <c r="AB33" s="39"/>
      <c r="AC33" s="39"/>
    </row>
    <row r="34" spans="1:29" s="72" customFormat="1" x14ac:dyDescent="0.3">
      <c r="A34" s="34">
        <v>30</v>
      </c>
      <c r="B34" s="54" t="s">
        <v>123</v>
      </c>
      <c r="C34" s="36"/>
      <c r="D34" s="36"/>
      <c r="E34" s="36"/>
      <c r="F34" s="36"/>
      <c r="G34" s="36"/>
      <c r="H34" s="36"/>
      <c r="I34" s="79"/>
      <c r="J34" s="79">
        <v>1</v>
      </c>
      <c r="K34" s="79"/>
      <c r="L34" s="79"/>
      <c r="M34" s="35">
        <v>1</v>
      </c>
      <c r="N34" s="36"/>
      <c r="O34" s="36">
        <f>SUM(C34:N34)</f>
        <v>2</v>
      </c>
      <c r="P34" s="37">
        <v>1</v>
      </c>
      <c r="Q34" s="37"/>
      <c r="R34" s="37"/>
      <c r="S34" s="38">
        <f>P34/$O34</f>
        <v>0.5</v>
      </c>
      <c r="T34" s="38">
        <f>Q34/$O34</f>
        <v>0</v>
      </c>
      <c r="U34" s="38">
        <f>R34/$O34</f>
        <v>0</v>
      </c>
      <c r="V34" s="39">
        <v>3</v>
      </c>
      <c r="W34" s="40">
        <v>1</v>
      </c>
      <c r="X34" s="39"/>
      <c r="Y34" s="39"/>
      <c r="Z34" s="39"/>
      <c r="AA34" s="39"/>
      <c r="AB34" s="39"/>
      <c r="AC34" s="39"/>
    </row>
    <row r="35" spans="1:29" x14ac:dyDescent="0.3">
      <c r="A35" s="34">
        <v>31</v>
      </c>
      <c r="B35" s="15" t="s">
        <v>124</v>
      </c>
      <c r="C35" s="36"/>
      <c r="D35" s="36"/>
      <c r="E35" s="36"/>
      <c r="F35" s="36"/>
      <c r="G35" s="36"/>
      <c r="H35" s="36"/>
      <c r="I35" s="79"/>
      <c r="J35" s="79">
        <v>1</v>
      </c>
      <c r="K35" s="79"/>
      <c r="L35" s="79"/>
      <c r="M35" s="35">
        <v>1</v>
      </c>
      <c r="N35" s="36"/>
      <c r="O35" s="36">
        <f>SUM(C35:N35)</f>
        <v>2</v>
      </c>
      <c r="P35" s="37">
        <v>1</v>
      </c>
      <c r="Q35" s="37"/>
      <c r="R35" s="37"/>
      <c r="S35" s="38">
        <f>P35/$O35</f>
        <v>0.5</v>
      </c>
      <c r="T35" s="38">
        <f>Q35/$O35</f>
        <v>0</v>
      </c>
      <c r="U35" s="38">
        <f>R35/$O35</f>
        <v>0</v>
      </c>
      <c r="V35" s="39">
        <v>3</v>
      </c>
      <c r="W35" s="40">
        <v>1</v>
      </c>
      <c r="X35" s="39"/>
      <c r="Y35" s="39"/>
      <c r="Z35" s="39"/>
      <c r="AA35" s="39"/>
      <c r="AB35" s="39"/>
      <c r="AC35" s="39"/>
    </row>
    <row r="36" spans="1:29" s="72" customFormat="1" x14ac:dyDescent="0.3">
      <c r="A36" s="34">
        <v>32</v>
      </c>
      <c r="B36" s="54" t="s">
        <v>144</v>
      </c>
      <c r="C36" s="36"/>
      <c r="D36" s="45"/>
      <c r="E36" s="36"/>
      <c r="F36" s="36"/>
      <c r="G36" s="36"/>
      <c r="H36" s="79"/>
      <c r="I36" s="79">
        <v>1</v>
      </c>
      <c r="J36" s="79"/>
      <c r="K36" s="79">
        <v>1</v>
      </c>
      <c r="L36" s="79"/>
      <c r="M36" s="79"/>
      <c r="N36" s="36"/>
      <c r="O36" s="36">
        <f>SUM(C36:N36)</f>
        <v>2</v>
      </c>
      <c r="P36" s="37"/>
      <c r="Q36" s="37"/>
      <c r="R36" s="37"/>
      <c r="S36" s="38">
        <f>P36/$O36</f>
        <v>0</v>
      </c>
      <c r="T36" s="38">
        <f>Q36/$O36</f>
        <v>0</v>
      </c>
      <c r="U36" s="38">
        <f>R36/$O36</f>
        <v>0</v>
      </c>
      <c r="V36" s="39">
        <v>1</v>
      </c>
      <c r="W36" s="40">
        <v>3</v>
      </c>
      <c r="X36" s="39"/>
      <c r="Y36" s="39"/>
      <c r="Z36" s="39"/>
      <c r="AA36" s="39"/>
      <c r="AB36" s="39"/>
      <c r="AC36" s="39"/>
    </row>
    <row r="37" spans="1:29" s="72" customFormat="1" x14ac:dyDescent="0.3">
      <c r="A37" s="34">
        <v>33</v>
      </c>
      <c r="B37" s="54" t="s">
        <v>143</v>
      </c>
      <c r="C37" s="36"/>
      <c r="D37" s="45"/>
      <c r="E37" s="36"/>
      <c r="F37" s="36"/>
      <c r="G37" s="36"/>
      <c r="H37" s="79"/>
      <c r="I37" s="79">
        <v>1</v>
      </c>
      <c r="J37" s="79"/>
      <c r="K37" s="79">
        <v>1</v>
      </c>
      <c r="L37" s="79"/>
      <c r="M37" s="79"/>
      <c r="N37" s="36"/>
      <c r="O37" s="36">
        <f>SUM(C37:N37)</f>
        <v>2</v>
      </c>
      <c r="P37" s="37"/>
      <c r="Q37" s="37"/>
      <c r="R37" s="37"/>
      <c r="S37" s="38">
        <f>P37/$O37</f>
        <v>0</v>
      </c>
      <c r="T37" s="38">
        <f>Q37/$O37</f>
        <v>0</v>
      </c>
      <c r="U37" s="38">
        <f>R37/$O37</f>
        <v>0</v>
      </c>
      <c r="V37" s="39">
        <v>1</v>
      </c>
      <c r="W37" s="40">
        <v>3</v>
      </c>
      <c r="X37" s="39"/>
      <c r="Y37" s="39"/>
      <c r="Z37" s="39"/>
      <c r="AA37" s="39"/>
      <c r="AB37" s="39"/>
      <c r="AC37" s="39"/>
    </row>
    <row r="38" spans="1:29" s="72" customFormat="1" x14ac:dyDescent="0.3">
      <c r="A38" s="34">
        <v>34</v>
      </c>
      <c r="B38" s="54" t="s">
        <v>157</v>
      </c>
      <c r="C38" s="36"/>
      <c r="D38" s="36"/>
      <c r="E38" s="36"/>
      <c r="F38" s="36"/>
      <c r="G38" s="36"/>
      <c r="H38" s="36"/>
      <c r="I38" s="79"/>
      <c r="J38" s="79"/>
      <c r="K38" s="79"/>
      <c r="L38" s="79">
        <v>1</v>
      </c>
      <c r="M38" s="79">
        <v>1</v>
      </c>
      <c r="N38" s="36"/>
      <c r="O38" s="36">
        <f>SUM(C38:N38)</f>
        <v>2</v>
      </c>
      <c r="P38" s="37"/>
      <c r="Q38" s="37"/>
      <c r="R38" s="37"/>
      <c r="S38" s="38">
        <f>P38/$O38</f>
        <v>0</v>
      </c>
      <c r="T38" s="38">
        <f>Q38/$O38</f>
        <v>0</v>
      </c>
      <c r="U38" s="38">
        <f>R38/$O38</f>
        <v>0</v>
      </c>
      <c r="V38" s="39">
        <v>1</v>
      </c>
      <c r="W38" s="40">
        <v>3</v>
      </c>
      <c r="X38" s="39"/>
      <c r="Y38" s="39"/>
      <c r="Z38" s="39"/>
      <c r="AA38" s="39"/>
      <c r="AB38" s="39"/>
      <c r="AC38" s="39"/>
    </row>
    <row r="39" spans="1:29" s="72" customFormat="1" x14ac:dyDescent="0.3">
      <c r="A39" s="34">
        <v>35</v>
      </c>
      <c r="B39" s="54" t="s">
        <v>116</v>
      </c>
      <c r="C39" s="36"/>
      <c r="D39" s="45"/>
      <c r="E39" s="36"/>
      <c r="F39" s="36"/>
      <c r="G39" s="35">
        <v>1</v>
      </c>
      <c r="H39" s="80"/>
      <c r="I39" s="80"/>
      <c r="J39" s="80"/>
      <c r="K39" s="80"/>
      <c r="L39" s="80"/>
      <c r="M39" s="80"/>
      <c r="N39" s="36"/>
      <c r="O39" s="36">
        <f>SUM(C39:N39)</f>
        <v>1</v>
      </c>
      <c r="P39" s="37">
        <v>1</v>
      </c>
      <c r="Q39" s="37"/>
      <c r="R39" s="37"/>
      <c r="S39" s="38">
        <f>P39/$O39</f>
        <v>1</v>
      </c>
      <c r="T39" s="38">
        <f>Q39/$O39</f>
        <v>0</v>
      </c>
      <c r="U39" s="38">
        <f>R39/$O39</f>
        <v>0</v>
      </c>
      <c r="V39" s="39">
        <v>3</v>
      </c>
      <c r="W39" s="40">
        <v>0</v>
      </c>
      <c r="X39" s="39"/>
      <c r="Y39" s="39"/>
      <c r="Z39" s="39"/>
      <c r="AA39" s="39"/>
      <c r="AB39" s="39"/>
      <c r="AC39" s="39"/>
    </row>
    <row r="40" spans="1:29" s="72" customFormat="1" x14ac:dyDescent="0.3">
      <c r="A40" s="34">
        <v>36</v>
      </c>
      <c r="B40" s="54" t="s">
        <v>121</v>
      </c>
      <c r="C40" s="36"/>
      <c r="D40" s="45"/>
      <c r="E40" s="36"/>
      <c r="F40" s="36"/>
      <c r="G40" s="35">
        <v>1</v>
      </c>
      <c r="H40" s="80"/>
      <c r="I40" s="80"/>
      <c r="J40" s="80"/>
      <c r="K40" s="80"/>
      <c r="L40" s="80"/>
      <c r="M40" s="80"/>
      <c r="N40" s="36"/>
      <c r="O40" s="36">
        <f>SUM(C40:N40)</f>
        <v>1</v>
      </c>
      <c r="P40" s="37">
        <v>1</v>
      </c>
      <c r="Q40" s="37"/>
      <c r="R40" s="37"/>
      <c r="S40" s="38">
        <f>P40/$O40</f>
        <v>1</v>
      </c>
      <c r="T40" s="38">
        <f>Q40/$O40</f>
        <v>0</v>
      </c>
      <c r="U40" s="38">
        <f>R40/$O40</f>
        <v>0</v>
      </c>
      <c r="V40" s="39">
        <v>3</v>
      </c>
      <c r="W40" s="40">
        <v>0</v>
      </c>
      <c r="X40" s="39"/>
      <c r="Y40" s="39"/>
      <c r="Z40" s="39"/>
      <c r="AA40" s="39"/>
      <c r="AB40" s="39"/>
      <c r="AC40" s="39"/>
    </row>
    <row r="41" spans="1:29" x14ac:dyDescent="0.3">
      <c r="A41" s="34">
        <v>37</v>
      </c>
      <c r="B41" s="15" t="s">
        <v>142</v>
      </c>
      <c r="C41" s="36"/>
      <c r="D41" s="36"/>
      <c r="E41" s="36"/>
      <c r="F41" s="36"/>
      <c r="G41" s="36"/>
      <c r="H41" s="36"/>
      <c r="I41" s="79"/>
      <c r="J41" s="35">
        <v>1</v>
      </c>
      <c r="K41" s="80"/>
      <c r="L41" s="80"/>
      <c r="M41" s="80"/>
      <c r="N41" s="36"/>
      <c r="O41" s="36">
        <f>SUM(C41:N41)</f>
        <v>1</v>
      </c>
      <c r="P41" s="37">
        <v>1</v>
      </c>
      <c r="Q41" s="37"/>
      <c r="R41" s="37"/>
      <c r="S41" s="38">
        <f>P41/$O41</f>
        <v>1</v>
      </c>
      <c r="T41" s="38">
        <f>Q41/$O41</f>
        <v>0</v>
      </c>
      <c r="U41" s="38">
        <f>R41/$O41</f>
        <v>0</v>
      </c>
      <c r="V41" s="39">
        <v>3</v>
      </c>
      <c r="W41" s="40">
        <v>0</v>
      </c>
      <c r="X41" s="39"/>
      <c r="Y41" s="39"/>
      <c r="Z41" s="39"/>
      <c r="AA41" s="39"/>
      <c r="AB41" s="39"/>
      <c r="AC41" s="39"/>
    </row>
    <row r="42" spans="1:29" s="72" customFormat="1" x14ac:dyDescent="0.3">
      <c r="A42" s="34">
        <v>38</v>
      </c>
      <c r="B42" s="54" t="s">
        <v>185</v>
      </c>
      <c r="C42" s="36"/>
      <c r="D42" s="36"/>
      <c r="E42" s="36"/>
      <c r="F42" s="36"/>
      <c r="G42" s="36"/>
      <c r="H42" s="36"/>
      <c r="I42" s="79"/>
      <c r="J42" s="79"/>
      <c r="K42" s="79"/>
      <c r="L42" s="79">
        <v>1</v>
      </c>
      <c r="M42" s="79"/>
      <c r="N42" s="36"/>
      <c r="O42" s="36">
        <f>SUM(C42:N42)</f>
        <v>1</v>
      </c>
      <c r="P42" s="37"/>
      <c r="Q42" s="37">
        <v>1</v>
      </c>
      <c r="R42" s="37"/>
      <c r="S42" s="38">
        <f>P42/$O42</f>
        <v>0</v>
      </c>
      <c r="T42" s="38">
        <f>Q42/$O42</f>
        <v>1</v>
      </c>
      <c r="U42" s="38">
        <f>R42/$O42</f>
        <v>0</v>
      </c>
      <c r="V42" s="39">
        <v>2</v>
      </c>
      <c r="W42" s="40">
        <v>1</v>
      </c>
      <c r="X42" s="39"/>
      <c r="Y42" s="39"/>
      <c r="Z42" s="39"/>
      <c r="AA42" s="39"/>
      <c r="AB42" s="39"/>
      <c r="AC42" s="39"/>
    </row>
    <row r="43" spans="1:29" s="72" customFormat="1" x14ac:dyDescent="0.3">
      <c r="A43" s="34">
        <v>39</v>
      </c>
      <c r="B43" s="54" t="s">
        <v>173</v>
      </c>
      <c r="C43" s="36"/>
      <c r="D43" s="45"/>
      <c r="E43" s="36"/>
      <c r="F43" s="36"/>
      <c r="G43" s="36"/>
      <c r="H43" s="79"/>
      <c r="I43" s="79"/>
      <c r="J43" s="79"/>
      <c r="K43" s="79"/>
      <c r="L43" s="79"/>
      <c r="M43" s="79">
        <v>1</v>
      </c>
      <c r="N43" s="36"/>
      <c r="O43" s="36">
        <f>SUM(C43:N43)</f>
        <v>1</v>
      </c>
      <c r="P43" s="37"/>
      <c r="Q43" s="37"/>
      <c r="R43" s="37">
        <v>1</v>
      </c>
      <c r="S43" s="38">
        <f>P43/$O43</f>
        <v>0</v>
      </c>
      <c r="T43" s="38">
        <f>Q43/$O43</f>
        <v>0</v>
      </c>
      <c r="U43" s="38">
        <f>R43/$O43</f>
        <v>1</v>
      </c>
      <c r="V43" s="39">
        <v>2</v>
      </c>
      <c r="W43" s="40">
        <v>1</v>
      </c>
      <c r="X43" s="39"/>
      <c r="Y43" s="39"/>
      <c r="Z43" s="39"/>
      <c r="AA43" s="39"/>
      <c r="AB43" s="39"/>
      <c r="AC43" s="39"/>
    </row>
    <row r="44" spans="1:29" s="72" customFormat="1" x14ac:dyDescent="0.3">
      <c r="A44" s="34">
        <v>40</v>
      </c>
      <c r="B44" s="54" t="s">
        <v>286</v>
      </c>
      <c r="C44" s="36"/>
      <c r="D44" s="45"/>
      <c r="E44" s="36"/>
      <c r="F44" s="36"/>
      <c r="G44" s="36"/>
      <c r="H44" s="79"/>
      <c r="I44" s="79"/>
      <c r="J44" s="79"/>
      <c r="K44" s="79"/>
      <c r="L44" s="79"/>
      <c r="M44" s="79">
        <v>1</v>
      </c>
      <c r="N44" s="36"/>
      <c r="O44" s="36">
        <f>SUM(C44:N44)</f>
        <v>1</v>
      </c>
      <c r="P44" s="37"/>
      <c r="Q44" s="37"/>
      <c r="R44" s="37">
        <v>1</v>
      </c>
      <c r="S44" s="38">
        <f>P44/$O44</f>
        <v>0</v>
      </c>
      <c r="T44" s="38">
        <f>Q44/$O44</f>
        <v>0</v>
      </c>
      <c r="U44" s="38">
        <f>R44/$O44</f>
        <v>1</v>
      </c>
      <c r="V44" s="39">
        <v>2</v>
      </c>
      <c r="W44" s="40">
        <v>1</v>
      </c>
      <c r="X44" s="39"/>
      <c r="Y44" s="39"/>
      <c r="Z44" s="39"/>
      <c r="AA44" s="39"/>
      <c r="AB44" s="39"/>
      <c r="AC44" s="39"/>
    </row>
    <row r="45" spans="1:29" s="72" customFormat="1" x14ac:dyDescent="0.3">
      <c r="A45" s="34">
        <v>41</v>
      </c>
      <c r="B45" s="54" t="s">
        <v>108</v>
      </c>
      <c r="C45" s="36"/>
      <c r="D45" s="45"/>
      <c r="E45" s="36"/>
      <c r="F45" s="36"/>
      <c r="G45" s="36"/>
      <c r="H45" s="79"/>
      <c r="I45" s="79">
        <v>1</v>
      </c>
      <c r="J45" s="79"/>
      <c r="K45" s="79"/>
      <c r="L45" s="79"/>
      <c r="M45" s="79"/>
      <c r="N45" s="36"/>
      <c r="O45" s="36">
        <f>SUM(C45:N45)</f>
        <v>1</v>
      </c>
      <c r="P45" s="37"/>
      <c r="Q45" s="37"/>
      <c r="R45" s="37"/>
      <c r="S45" s="38">
        <f>P45/$O45</f>
        <v>0</v>
      </c>
      <c r="T45" s="38">
        <f>Q45/$O45</f>
        <v>0</v>
      </c>
      <c r="U45" s="38">
        <f>R45/$O45</f>
        <v>0</v>
      </c>
      <c r="V45" s="39">
        <v>1</v>
      </c>
      <c r="W45" s="40">
        <v>2</v>
      </c>
      <c r="X45" s="39"/>
      <c r="Y45" s="39"/>
      <c r="Z45" s="39"/>
      <c r="AA45" s="39"/>
      <c r="AB45" s="39"/>
      <c r="AC45" s="39"/>
    </row>
    <row r="46" spans="1:29" s="72" customFormat="1" x14ac:dyDescent="0.3">
      <c r="A46" s="34">
        <v>42</v>
      </c>
      <c r="B46" s="54" t="s">
        <v>154</v>
      </c>
      <c r="C46" s="36"/>
      <c r="D46" s="45"/>
      <c r="E46" s="36"/>
      <c r="F46" s="36"/>
      <c r="G46" s="36"/>
      <c r="H46" s="79"/>
      <c r="I46" s="79">
        <v>1</v>
      </c>
      <c r="J46" s="79"/>
      <c r="K46" s="79"/>
      <c r="L46" s="79"/>
      <c r="M46" s="79"/>
      <c r="N46" s="36"/>
      <c r="O46" s="36">
        <f>SUM(C46:N46)</f>
        <v>1</v>
      </c>
      <c r="P46" s="37"/>
      <c r="Q46" s="37"/>
      <c r="R46" s="37"/>
      <c r="S46" s="38">
        <f>P46/$O46</f>
        <v>0</v>
      </c>
      <c r="T46" s="38">
        <f>Q46/$O46</f>
        <v>0</v>
      </c>
      <c r="U46" s="38">
        <f>R46/$O46</f>
        <v>0</v>
      </c>
      <c r="V46" s="39">
        <v>0</v>
      </c>
      <c r="W46" s="40">
        <v>1</v>
      </c>
      <c r="X46" s="39"/>
      <c r="Y46" s="39"/>
      <c r="Z46" s="39"/>
      <c r="AA46" s="39"/>
      <c r="AB46" s="39"/>
      <c r="AC46" s="39"/>
    </row>
    <row r="47" spans="1:29" s="72" customFormat="1" x14ac:dyDescent="0.3">
      <c r="A47" s="34">
        <v>43</v>
      </c>
      <c r="B47" s="54" t="s">
        <v>155</v>
      </c>
      <c r="C47" s="36"/>
      <c r="D47" s="45"/>
      <c r="E47" s="36"/>
      <c r="F47" s="36"/>
      <c r="G47" s="36"/>
      <c r="H47" s="79"/>
      <c r="I47" s="79">
        <v>1</v>
      </c>
      <c r="J47" s="79"/>
      <c r="K47" s="79"/>
      <c r="L47" s="79"/>
      <c r="M47" s="79"/>
      <c r="N47" s="36"/>
      <c r="O47" s="36">
        <f>SUM(C47:N47)</f>
        <v>1</v>
      </c>
      <c r="P47" s="37"/>
      <c r="Q47" s="37"/>
      <c r="R47" s="37"/>
      <c r="S47" s="38">
        <f>P47/$O47</f>
        <v>0</v>
      </c>
      <c r="T47" s="38">
        <f>Q47/$O47</f>
        <v>0</v>
      </c>
      <c r="U47" s="38">
        <f>R47/$O47</f>
        <v>0</v>
      </c>
      <c r="V47" s="39">
        <v>0</v>
      </c>
      <c r="W47" s="40">
        <v>1</v>
      </c>
      <c r="X47" s="39"/>
      <c r="Y47" s="39"/>
      <c r="Z47" s="39"/>
      <c r="AA47" s="39"/>
      <c r="AB47" s="39"/>
      <c r="AC47" s="39"/>
    </row>
    <row r="48" spans="1:29" s="72" customFormat="1" x14ac:dyDescent="0.3">
      <c r="A48" s="34">
        <v>44</v>
      </c>
      <c r="B48" s="54" t="s">
        <v>226</v>
      </c>
      <c r="C48" s="36"/>
      <c r="D48" s="45"/>
      <c r="E48" s="36"/>
      <c r="F48" s="36"/>
      <c r="G48" s="36"/>
      <c r="H48" s="79"/>
      <c r="I48" s="79"/>
      <c r="J48" s="79"/>
      <c r="K48" s="79"/>
      <c r="L48" s="79"/>
      <c r="M48" s="79">
        <v>1</v>
      </c>
      <c r="N48" s="36"/>
      <c r="O48" s="36">
        <f>SUM(C48:N48)</f>
        <v>1</v>
      </c>
      <c r="P48" s="37"/>
      <c r="Q48" s="37"/>
      <c r="R48" s="37"/>
      <c r="S48" s="38">
        <f>P48/$O48</f>
        <v>0</v>
      </c>
      <c r="T48" s="38">
        <f>Q48/$O48</f>
        <v>0</v>
      </c>
      <c r="U48" s="38">
        <f>R48/$O48</f>
        <v>0</v>
      </c>
      <c r="V48" s="39">
        <v>0</v>
      </c>
      <c r="W48" s="40">
        <v>1</v>
      </c>
      <c r="X48" s="39"/>
      <c r="Y48" s="39"/>
      <c r="Z48" s="39"/>
      <c r="AA48" s="39"/>
      <c r="AB48" s="39"/>
      <c r="AC48" s="39"/>
    </row>
    <row r="49" spans="1:31" s="72" customFormat="1" x14ac:dyDescent="0.3">
      <c r="A49" s="34">
        <v>45</v>
      </c>
      <c r="B49" s="54" t="s">
        <v>78</v>
      </c>
      <c r="C49" s="36"/>
      <c r="D49" s="36"/>
      <c r="E49" s="36"/>
      <c r="F49" s="36"/>
      <c r="G49" s="36"/>
      <c r="H49" s="36">
        <v>1</v>
      </c>
      <c r="I49" s="79"/>
      <c r="J49" s="79"/>
      <c r="K49" s="79"/>
      <c r="L49" s="79"/>
      <c r="M49" s="79"/>
      <c r="N49" s="36"/>
      <c r="O49" s="36">
        <f>SUM(C49:N49)</f>
        <v>1</v>
      </c>
      <c r="P49" s="37"/>
      <c r="Q49" s="37"/>
      <c r="R49" s="37"/>
      <c r="S49" s="38">
        <f>P49/$O49</f>
        <v>0</v>
      </c>
      <c r="T49" s="38">
        <f>Q49/$O49</f>
        <v>0</v>
      </c>
      <c r="U49" s="38">
        <f>R49/$O49</f>
        <v>0</v>
      </c>
      <c r="V49" s="39">
        <v>0</v>
      </c>
      <c r="W49" s="40">
        <v>1</v>
      </c>
      <c r="X49" s="39"/>
      <c r="Y49" s="39"/>
      <c r="Z49" s="39"/>
      <c r="AA49" s="39"/>
      <c r="AB49" s="39"/>
      <c r="AC49" s="39"/>
    </row>
    <row r="50" spans="1:31" s="72" customFormat="1" x14ac:dyDescent="0.3">
      <c r="A50" s="34">
        <v>46</v>
      </c>
      <c r="B50" s="54" t="s">
        <v>223</v>
      </c>
      <c r="C50" s="36"/>
      <c r="D50" s="36"/>
      <c r="E50" s="36"/>
      <c r="F50" s="36"/>
      <c r="G50" s="36"/>
      <c r="H50" s="36"/>
      <c r="I50" s="79"/>
      <c r="J50" s="79"/>
      <c r="K50" s="79"/>
      <c r="L50" s="79">
        <v>1</v>
      </c>
      <c r="M50" s="79"/>
      <c r="N50" s="36"/>
      <c r="O50" s="36">
        <f>SUM(C50:N50)</f>
        <v>1</v>
      </c>
      <c r="P50" s="37"/>
      <c r="Q50" s="37"/>
      <c r="R50" s="37"/>
      <c r="S50" s="38">
        <f>P50/$O50</f>
        <v>0</v>
      </c>
      <c r="T50" s="38">
        <f>Q50/$O50</f>
        <v>0</v>
      </c>
      <c r="U50" s="38">
        <f>R50/$O50</f>
        <v>0</v>
      </c>
      <c r="V50" s="39">
        <v>0</v>
      </c>
      <c r="W50" s="40">
        <v>1</v>
      </c>
      <c r="X50" s="39"/>
      <c r="Y50" s="39"/>
      <c r="Z50" s="39"/>
      <c r="AA50" s="39"/>
      <c r="AB50" s="39"/>
      <c r="AC50" s="39"/>
    </row>
    <row r="51" spans="1:31" s="72" customFormat="1" x14ac:dyDescent="0.3">
      <c r="A51" s="34">
        <v>47</v>
      </c>
      <c r="B51" s="54" t="s">
        <v>222</v>
      </c>
      <c r="C51" s="36"/>
      <c r="D51" s="36"/>
      <c r="E51" s="36"/>
      <c r="F51" s="36"/>
      <c r="G51" s="36"/>
      <c r="H51" s="36"/>
      <c r="I51" s="79"/>
      <c r="J51" s="79"/>
      <c r="K51" s="79"/>
      <c r="L51" s="79">
        <v>1</v>
      </c>
      <c r="M51" s="79"/>
      <c r="N51" s="36"/>
      <c r="O51" s="36">
        <f>SUM(C51:N51)</f>
        <v>1</v>
      </c>
      <c r="P51" s="37"/>
      <c r="Q51" s="37"/>
      <c r="R51" s="37"/>
      <c r="S51" s="38">
        <f>P51/$O51</f>
        <v>0</v>
      </c>
      <c r="T51" s="38">
        <f>Q51/$O51</f>
        <v>0</v>
      </c>
      <c r="U51" s="38">
        <f>R51/$O51</f>
        <v>0</v>
      </c>
      <c r="V51" s="39">
        <v>0</v>
      </c>
      <c r="W51" s="40">
        <v>1</v>
      </c>
      <c r="X51" s="39"/>
      <c r="Y51" s="39"/>
      <c r="Z51" s="39"/>
      <c r="AA51" s="39"/>
      <c r="AB51" s="39"/>
      <c r="AC51" s="39"/>
    </row>
    <row r="52" spans="1:31" s="72" customFormat="1" x14ac:dyDescent="0.3">
      <c r="A52" s="34">
        <v>48</v>
      </c>
      <c r="B52" s="54" t="s">
        <v>86</v>
      </c>
      <c r="C52" s="36"/>
      <c r="D52" s="36"/>
      <c r="E52" s="36">
        <v>1</v>
      </c>
      <c r="F52" s="36"/>
      <c r="G52" s="36"/>
      <c r="H52" s="36"/>
      <c r="I52" s="79"/>
      <c r="J52" s="79"/>
      <c r="K52" s="79"/>
      <c r="L52" s="79"/>
      <c r="M52" s="79"/>
      <c r="N52" s="36"/>
      <c r="O52" s="36">
        <f>SUM(C52:N52)</f>
        <v>1</v>
      </c>
      <c r="P52" s="37"/>
      <c r="Q52" s="37"/>
      <c r="R52" s="37"/>
      <c r="S52" s="38">
        <f>P52/$O52</f>
        <v>0</v>
      </c>
      <c r="T52" s="38">
        <f>Q52/$O52</f>
        <v>0</v>
      </c>
      <c r="U52" s="38">
        <f>R52/$O52</f>
        <v>0</v>
      </c>
      <c r="V52" s="39">
        <v>0</v>
      </c>
      <c r="W52" s="40">
        <v>1</v>
      </c>
      <c r="X52" s="39"/>
      <c r="Y52" s="39"/>
      <c r="Z52" s="39"/>
      <c r="AA52" s="39"/>
      <c r="AB52" s="39"/>
      <c r="AC52" s="39"/>
    </row>
    <row r="53" spans="1:31" x14ac:dyDescent="0.3">
      <c r="A53" s="34"/>
      <c r="B53" s="29"/>
      <c r="C53" s="29"/>
      <c r="D53" s="29"/>
      <c r="E53" s="29"/>
      <c r="F53" s="29"/>
      <c r="G53" s="29"/>
      <c r="H53" s="29"/>
      <c r="I53" s="60"/>
      <c r="J53" s="60"/>
      <c r="K53" s="60"/>
      <c r="L53" s="60"/>
      <c r="M53" s="60"/>
      <c r="N53" s="29"/>
      <c r="O53" s="29"/>
      <c r="P53" s="39"/>
      <c r="Q53" s="39"/>
      <c r="R53" s="39"/>
      <c r="S53" s="29"/>
      <c r="T53" s="29"/>
      <c r="U53" s="29"/>
      <c r="V53" s="29"/>
      <c r="W53" s="30"/>
      <c r="X53" s="29"/>
      <c r="Y53" s="29"/>
      <c r="Z53" s="29"/>
      <c r="AA53" s="29"/>
      <c r="AB53" s="29"/>
      <c r="AC53" s="29"/>
    </row>
    <row r="54" spans="1:31" s="1" customFormat="1" x14ac:dyDescent="0.3">
      <c r="A54" s="31"/>
      <c r="B54" s="32" t="s">
        <v>5</v>
      </c>
      <c r="C54" s="32">
        <f>SUM(C5:C53)</f>
        <v>8</v>
      </c>
      <c r="D54" s="32">
        <f t="shared" ref="D54:O54" si="0">SUM(D5:D53)</f>
        <v>12</v>
      </c>
      <c r="E54" s="32">
        <f t="shared" si="0"/>
        <v>12</v>
      </c>
      <c r="F54" s="32">
        <f t="shared" si="0"/>
        <v>16</v>
      </c>
      <c r="G54" s="32">
        <f t="shared" si="0"/>
        <v>16</v>
      </c>
      <c r="H54" s="94">
        <f t="shared" si="0"/>
        <v>16</v>
      </c>
      <c r="I54" s="102">
        <f t="shared" si="0"/>
        <v>16</v>
      </c>
      <c r="J54" s="109">
        <f t="shared" si="0"/>
        <v>16</v>
      </c>
      <c r="K54" s="118">
        <f t="shared" si="0"/>
        <v>16</v>
      </c>
      <c r="L54" s="126">
        <f t="shared" si="0"/>
        <v>16</v>
      </c>
      <c r="M54" s="140">
        <f t="shared" si="0"/>
        <v>16</v>
      </c>
      <c r="N54" s="32"/>
      <c r="O54" s="32">
        <f t="shared" si="0"/>
        <v>160</v>
      </c>
      <c r="P54" s="32"/>
      <c r="Q54" s="32"/>
      <c r="R54" s="32"/>
      <c r="S54" s="32"/>
      <c r="T54" s="32"/>
      <c r="U54" s="32"/>
      <c r="V54" s="32">
        <f>SUM(V5:V52)</f>
        <v>160</v>
      </c>
      <c r="W54" s="33">
        <f>SUM(W5:W52)</f>
        <v>160</v>
      </c>
      <c r="X54" s="56" t="s">
        <v>287</v>
      </c>
      <c r="Y54" s="56"/>
      <c r="Z54" s="56"/>
      <c r="AA54" s="56"/>
      <c r="AB54" s="56"/>
      <c r="AC54" s="56"/>
    </row>
    <row r="55" spans="1:31" x14ac:dyDescent="0.3">
      <c r="A55" s="28"/>
      <c r="B55" s="29"/>
      <c r="C55" s="29"/>
      <c r="D55" s="29"/>
      <c r="E55" s="29"/>
      <c r="F55" s="29"/>
      <c r="G55" s="29"/>
      <c r="H55" s="29"/>
      <c r="I55" s="60"/>
      <c r="J55" s="60"/>
      <c r="K55" s="60"/>
      <c r="L55" s="60"/>
      <c r="M55" s="60"/>
      <c r="N55" s="29"/>
      <c r="O55" s="29"/>
      <c r="P55" s="29"/>
      <c r="Q55" s="29"/>
      <c r="R55" s="29"/>
      <c r="S55" s="29"/>
      <c r="T55" s="29"/>
      <c r="U55" s="29"/>
      <c r="V55" s="29"/>
      <c r="W55" s="30"/>
      <c r="X55" s="29"/>
      <c r="Y55" s="29"/>
      <c r="Z55" s="29"/>
      <c r="AA55" s="29"/>
      <c r="AB55" s="29"/>
      <c r="AC55" s="29"/>
    </row>
    <row r="56" spans="1:31" ht="15" thickBot="1" x14ac:dyDescent="0.35">
      <c r="A56" s="41" t="s">
        <v>34</v>
      </c>
      <c r="B56" s="42"/>
      <c r="C56" s="42"/>
      <c r="D56" s="42"/>
      <c r="E56" s="42"/>
      <c r="F56" s="42"/>
      <c r="G56" s="42"/>
      <c r="H56" s="42"/>
      <c r="I56" s="103"/>
      <c r="J56" s="103"/>
      <c r="K56" s="103"/>
      <c r="L56" s="103"/>
      <c r="M56" s="103"/>
      <c r="N56" s="42"/>
      <c r="O56" s="42"/>
      <c r="P56" s="42"/>
      <c r="Q56" s="42"/>
      <c r="R56" s="42"/>
      <c r="S56" s="42"/>
      <c r="T56" s="42"/>
      <c r="U56" s="42"/>
      <c r="V56" s="42"/>
      <c r="W56" s="43"/>
      <c r="X56" s="29"/>
      <c r="Y56" s="29"/>
      <c r="Z56" s="29"/>
      <c r="AA56" s="29"/>
      <c r="AB56" s="29"/>
      <c r="AC56" s="29"/>
    </row>
    <row r="58" spans="1:31" ht="15" thickBot="1" x14ac:dyDescent="0.35"/>
    <row r="59" spans="1:31" ht="18" x14ac:dyDescent="0.35">
      <c r="A59" s="155" t="s">
        <v>0</v>
      </c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7"/>
      <c r="P59" s="9"/>
      <c r="Q59" s="155" t="s">
        <v>0</v>
      </c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7"/>
    </row>
    <row r="60" spans="1:31" ht="15.6" x14ac:dyDescent="0.3">
      <c r="A60" s="158" t="s">
        <v>39</v>
      </c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60"/>
      <c r="P60" s="10"/>
      <c r="Q60" s="161" t="s">
        <v>40</v>
      </c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3"/>
    </row>
    <row r="61" spans="1:31" x14ac:dyDescent="0.3">
      <c r="A61" s="28"/>
      <c r="B61" s="29"/>
      <c r="C61" s="29"/>
      <c r="D61" s="29"/>
      <c r="E61" s="29"/>
      <c r="F61" s="29"/>
      <c r="G61" s="29"/>
      <c r="H61" s="29"/>
      <c r="I61" s="60"/>
      <c r="J61" s="60"/>
      <c r="K61" s="60"/>
      <c r="L61" s="60"/>
      <c r="M61" s="60"/>
      <c r="N61" s="29"/>
      <c r="O61" s="30"/>
      <c r="Q61" s="28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30"/>
    </row>
    <row r="62" spans="1:31" x14ac:dyDescent="0.3">
      <c r="A62" s="31" t="s">
        <v>3</v>
      </c>
      <c r="B62" s="32" t="s">
        <v>4</v>
      </c>
      <c r="C62" s="32">
        <v>2014</v>
      </c>
      <c r="D62" s="32">
        <v>2015</v>
      </c>
      <c r="E62" s="32">
        <v>2016</v>
      </c>
      <c r="F62" s="32">
        <v>2017</v>
      </c>
      <c r="G62" s="32">
        <v>2018</v>
      </c>
      <c r="H62" s="94">
        <v>2019</v>
      </c>
      <c r="I62" s="90">
        <v>2020</v>
      </c>
      <c r="J62" s="90">
        <v>2021</v>
      </c>
      <c r="K62" s="90">
        <v>2022</v>
      </c>
      <c r="L62" s="90">
        <v>2023</v>
      </c>
      <c r="M62" s="90">
        <v>2024</v>
      </c>
      <c r="N62" s="32"/>
      <c r="O62" s="33" t="s">
        <v>5</v>
      </c>
      <c r="Q62" s="31" t="s">
        <v>3</v>
      </c>
      <c r="R62" s="32" t="s">
        <v>4</v>
      </c>
      <c r="S62" s="32">
        <v>2014</v>
      </c>
      <c r="T62" s="32">
        <v>2015</v>
      </c>
      <c r="U62" s="32">
        <v>2016</v>
      </c>
      <c r="V62" s="32">
        <v>2017</v>
      </c>
      <c r="W62" s="32">
        <v>2018</v>
      </c>
      <c r="X62" s="94">
        <v>2019</v>
      </c>
      <c r="Y62" s="102">
        <v>2020</v>
      </c>
      <c r="Z62" s="109">
        <v>2021</v>
      </c>
      <c r="AA62" s="118">
        <v>2022</v>
      </c>
      <c r="AB62" s="126">
        <v>2023</v>
      </c>
      <c r="AC62" s="140">
        <v>2024</v>
      </c>
      <c r="AD62" s="32"/>
      <c r="AE62" s="33" t="s">
        <v>5</v>
      </c>
    </row>
    <row r="63" spans="1:31" x14ac:dyDescent="0.3">
      <c r="A63" s="34">
        <v>1</v>
      </c>
      <c r="B63" s="15" t="s">
        <v>119</v>
      </c>
      <c r="C63" s="45">
        <v>18</v>
      </c>
      <c r="D63" s="45">
        <v>19</v>
      </c>
      <c r="E63" s="45">
        <v>6</v>
      </c>
      <c r="F63" s="45">
        <v>26</v>
      </c>
      <c r="G63" s="45"/>
      <c r="H63" s="45">
        <v>30</v>
      </c>
      <c r="I63" s="45">
        <v>21</v>
      </c>
      <c r="J63" s="45">
        <v>24</v>
      </c>
      <c r="K63" s="45">
        <v>28</v>
      </c>
      <c r="L63" s="45"/>
      <c r="M63" s="45">
        <v>7</v>
      </c>
      <c r="N63" s="36"/>
      <c r="O63" s="44">
        <f>SUM(C63:N63)</f>
        <v>179</v>
      </c>
      <c r="Q63" s="34">
        <v>1</v>
      </c>
      <c r="R63" s="15" t="s">
        <v>119</v>
      </c>
      <c r="S63" s="45">
        <v>8</v>
      </c>
      <c r="T63" s="36">
        <v>5</v>
      </c>
      <c r="U63" s="36">
        <v>1</v>
      </c>
      <c r="V63" s="36">
        <v>11</v>
      </c>
      <c r="W63" s="36"/>
      <c r="X63" s="36">
        <v>9</v>
      </c>
      <c r="Y63" s="36">
        <v>11</v>
      </c>
      <c r="Z63" s="36">
        <v>14</v>
      </c>
      <c r="AA63" s="36">
        <v>14</v>
      </c>
      <c r="AB63" s="36"/>
      <c r="AC63" s="36">
        <v>2</v>
      </c>
      <c r="AD63" s="36"/>
      <c r="AE63" s="44">
        <f>SUM(S63:AD63)</f>
        <v>75</v>
      </c>
    </row>
    <row r="64" spans="1:31" x14ac:dyDescent="0.3">
      <c r="A64" s="34">
        <v>2</v>
      </c>
      <c r="B64" s="15" t="s">
        <v>11</v>
      </c>
      <c r="C64" s="45">
        <v>19</v>
      </c>
      <c r="D64" s="45">
        <v>7</v>
      </c>
      <c r="E64" s="45">
        <v>15</v>
      </c>
      <c r="F64" s="45"/>
      <c r="G64" s="45">
        <v>25</v>
      </c>
      <c r="H64" s="45">
        <v>25</v>
      </c>
      <c r="I64" s="45"/>
      <c r="J64" s="45">
        <v>28</v>
      </c>
      <c r="K64" s="45">
        <v>0</v>
      </c>
      <c r="L64" s="45">
        <v>24</v>
      </c>
      <c r="M64" s="45"/>
      <c r="N64" s="36"/>
      <c r="O64" s="44">
        <f>SUM(C64:N64)</f>
        <v>143</v>
      </c>
      <c r="Q64" s="34">
        <v>2</v>
      </c>
      <c r="R64" s="15" t="s">
        <v>11</v>
      </c>
      <c r="S64" s="45">
        <v>8</v>
      </c>
      <c r="T64" s="36">
        <v>4</v>
      </c>
      <c r="U64" s="36">
        <v>9</v>
      </c>
      <c r="V64" s="36"/>
      <c r="W64" s="36">
        <v>5</v>
      </c>
      <c r="X64" s="36">
        <v>9</v>
      </c>
      <c r="Y64" s="36"/>
      <c r="Z64" s="36">
        <v>10</v>
      </c>
      <c r="AA64" s="36">
        <v>0</v>
      </c>
      <c r="AB64" s="36">
        <v>9</v>
      </c>
      <c r="AC64" s="36"/>
      <c r="AD64" s="36"/>
      <c r="AE64" s="44">
        <f>SUM(S64:AD64)</f>
        <v>54</v>
      </c>
    </row>
    <row r="65" spans="1:31" x14ac:dyDescent="0.3">
      <c r="A65" s="34">
        <v>3</v>
      </c>
      <c r="B65" s="15" t="s">
        <v>9</v>
      </c>
      <c r="C65" s="45">
        <v>18</v>
      </c>
      <c r="D65" s="45">
        <v>19</v>
      </c>
      <c r="E65" s="45">
        <v>6</v>
      </c>
      <c r="F65" s="45"/>
      <c r="G65" s="45"/>
      <c r="H65" s="45"/>
      <c r="I65" s="45">
        <v>21</v>
      </c>
      <c r="J65" s="45">
        <v>24</v>
      </c>
      <c r="K65" s="45">
        <v>28</v>
      </c>
      <c r="L65" s="45"/>
      <c r="M65" s="45"/>
      <c r="N65" s="36"/>
      <c r="O65" s="44">
        <f>SUM(C65:N65)</f>
        <v>116</v>
      </c>
      <c r="Q65" s="34">
        <v>3</v>
      </c>
      <c r="R65" s="15" t="s">
        <v>7</v>
      </c>
      <c r="S65" s="36">
        <v>5</v>
      </c>
      <c r="T65" s="36">
        <v>6</v>
      </c>
      <c r="U65" s="36"/>
      <c r="V65" s="36">
        <v>6</v>
      </c>
      <c r="W65" s="45">
        <v>15</v>
      </c>
      <c r="X65" s="45">
        <v>4</v>
      </c>
      <c r="Y65" s="45"/>
      <c r="Z65" s="45">
        <v>12</v>
      </c>
      <c r="AA65" s="45"/>
      <c r="AB65" s="45">
        <v>5</v>
      </c>
      <c r="AC65" s="45"/>
      <c r="AD65" s="36"/>
      <c r="AE65" s="44">
        <f>SUM(S65:AD65)</f>
        <v>53</v>
      </c>
    </row>
    <row r="66" spans="1:31" x14ac:dyDescent="0.3">
      <c r="A66" s="34">
        <v>4</v>
      </c>
      <c r="B66" s="54" t="s">
        <v>8</v>
      </c>
      <c r="C66" s="45">
        <v>18</v>
      </c>
      <c r="D66" s="45">
        <v>16</v>
      </c>
      <c r="E66" s="45"/>
      <c r="F66" s="45">
        <v>10</v>
      </c>
      <c r="G66" s="45">
        <v>26</v>
      </c>
      <c r="H66" s="45">
        <v>10</v>
      </c>
      <c r="I66" s="45"/>
      <c r="J66" s="45">
        <v>22</v>
      </c>
      <c r="K66" s="45"/>
      <c r="L66" s="45">
        <v>9</v>
      </c>
      <c r="M66" s="45"/>
      <c r="N66" s="36"/>
      <c r="O66" s="44">
        <f>SUM(C66:N66)</f>
        <v>111</v>
      </c>
      <c r="Q66" s="34">
        <v>4</v>
      </c>
      <c r="R66" s="54" t="s">
        <v>15</v>
      </c>
      <c r="S66" s="36"/>
      <c r="T66" s="36">
        <v>2</v>
      </c>
      <c r="U66" s="36">
        <v>7</v>
      </c>
      <c r="V66" s="36">
        <v>8</v>
      </c>
      <c r="W66" s="36">
        <v>3</v>
      </c>
      <c r="X66" s="36">
        <v>15</v>
      </c>
      <c r="Y66" s="36"/>
      <c r="Z66" s="36"/>
      <c r="AA66" s="36">
        <v>15</v>
      </c>
      <c r="AB66" s="36"/>
      <c r="AC66" s="36"/>
      <c r="AD66" s="36"/>
      <c r="AE66" s="44">
        <f>SUM(S66:AD66)</f>
        <v>50</v>
      </c>
    </row>
    <row r="67" spans="1:31" x14ac:dyDescent="0.3">
      <c r="A67" s="34">
        <v>5</v>
      </c>
      <c r="B67" s="15" t="s">
        <v>7</v>
      </c>
      <c r="C67" s="45">
        <v>18</v>
      </c>
      <c r="D67" s="45">
        <v>16</v>
      </c>
      <c r="E67" s="45"/>
      <c r="F67" s="45">
        <v>10</v>
      </c>
      <c r="G67" s="45">
        <v>26</v>
      </c>
      <c r="H67" s="45">
        <v>10</v>
      </c>
      <c r="I67" s="45"/>
      <c r="J67" s="45">
        <v>22</v>
      </c>
      <c r="K67" s="45"/>
      <c r="L67" s="45">
        <v>9</v>
      </c>
      <c r="M67" s="45"/>
      <c r="N67" s="36"/>
      <c r="O67" s="44">
        <f>SUM(C67:N67)</f>
        <v>111</v>
      </c>
      <c r="Q67" s="34">
        <v>5</v>
      </c>
      <c r="R67" s="15" t="s">
        <v>9</v>
      </c>
      <c r="S67" s="45">
        <v>5</v>
      </c>
      <c r="T67" s="36">
        <v>10</v>
      </c>
      <c r="U67" s="36">
        <v>0</v>
      </c>
      <c r="V67" s="36"/>
      <c r="W67" s="36"/>
      <c r="X67" s="36"/>
      <c r="Y67" s="36">
        <v>10</v>
      </c>
      <c r="Z67" s="36">
        <v>10</v>
      </c>
      <c r="AA67" s="36">
        <v>10</v>
      </c>
      <c r="AB67" s="36"/>
      <c r="AC67" s="36"/>
      <c r="AD67" s="36"/>
      <c r="AE67" s="44">
        <f>SUM(S67:AD67)</f>
        <v>45</v>
      </c>
    </row>
    <row r="68" spans="1:31" x14ac:dyDescent="0.3">
      <c r="A68" s="34">
        <v>6</v>
      </c>
      <c r="B68" s="15" t="s">
        <v>15</v>
      </c>
      <c r="C68" s="45"/>
      <c r="D68" s="45">
        <v>8</v>
      </c>
      <c r="E68" s="45">
        <v>17</v>
      </c>
      <c r="F68" s="45">
        <v>20</v>
      </c>
      <c r="G68" s="45">
        <v>9</v>
      </c>
      <c r="H68" s="45">
        <v>27</v>
      </c>
      <c r="I68" s="45"/>
      <c r="J68" s="45"/>
      <c r="K68" s="45">
        <v>24</v>
      </c>
      <c r="L68" s="45"/>
      <c r="M68" s="45"/>
      <c r="N68" s="36"/>
      <c r="O68" s="44">
        <f>SUM(C68:N68)</f>
        <v>105</v>
      </c>
      <c r="Q68" s="34">
        <v>6</v>
      </c>
      <c r="R68" s="15" t="s">
        <v>79</v>
      </c>
      <c r="S68" s="36"/>
      <c r="T68" s="45">
        <v>12</v>
      </c>
      <c r="U68" s="45">
        <v>12</v>
      </c>
      <c r="V68" s="36">
        <v>4</v>
      </c>
      <c r="W68" s="36"/>
      <c r="X68" s="36">
        <v>3</v>
      </c>
      <c r="Y68" s="36"/>
      <c r="Z68" s="36"/>
      <c r="AA68" s="36">
        <v>3</v>
      </c>
      <c r="AB68" s="36">
        <v>10</v>
      </c>
      <c r="AC68" s="36"/>
      <c r="AD68" s="36"/>
      <c r="AE68" s="44">
        <f>SUM(S68:AD68)</f>
        <v>44</v>
      </c>
    </row>
    <row r="69" spans="1:31" x14ac:dyDescent="0.3">
      <c r="A69" s="34">
        <v>7</v>
      </c>
      <c r="B69" s="54" t="s">
        <v>17</v>
      </c>
      <c r="C69" s="45">
        <v>17</v>
      </c>
      <c r="D69" s="45">
        <v>23</v>
      </c>
      <c r="E69" s="45"/>
      <c r="F69" s="45">
        <v>6</v>
      </c>
      <c r="G69" s="45"/>
      <c r="H69" s="45"/>
      <c r="I69" s="45">
        <v>22</v>
      </c>
      <c r="J69" s="45"/>
      <c r="K69" s="45">
        <v>10</v>
      </c>
      <c r="L69" s="45">
        <v>25</v>
      </c>
      <c r="M69" s="45"/>
      <c r="N69" s="36"/>
      <c r="O69" s="44">
        <f>SUM(C69:N69)</f>
        <v>103</v>
      </c>
      <c r="Q69" s="34">
        <v>7</v>
      </c>
      <c r="R69" s="54" t="s">
        <v>83</v>
      </c>
      <c r="S69" s="36"/>
      <c r="T69" s="36"/>
      <c r="U69" s="36"/>
      <c r="V69" s="36">
        <v>7</v>
      </c>
      <c r="W69" s="36">
        <v>8</v>
      </c>
      <c r="X69" s="36">
        <v>16</v>
      </c>
      <c r="Y69" s="36">
        <v>3</v>
      </c>
      <c r="Z69" s="36"/>
      <c r="AA69" s="36"/>
      <c r="AB69" s="36"/>
      <c r="AC69" s="36">
        <v>1</v>
      </c>
      <c r="AD69" s="36"/>
      <c r="AE69" s="44">
        <f>SUM(S69:AD69)</f>
        <v>35</v>
      </c>
    </row>
    <row r="70" spans="1:31" s="72" customFormat="1" x14ac:dyDescent="0.3">
      <c r="A70" s="34">
        <v>8</v>
      </c>
      <c r="B70" s="54" t="s">
        <v>80</v>
      </c>
      <c r="C70" s="45"/>
      <c r="D70" s="45">
        <v>27</v>
      </c>
      <c r="E70" s="45">
        <v>20</v>
      </c>
      <c r="F70" s="45">
        <v>9</v>
      </c>
      <c r="G70" s="45"/>
      <c r="H70" s="45">
        <v>9</v>
      </c>
      <c r="I70" s="45"/>
      <c r="J70" s="45"/>
      <c r="K70" s="45">
        <v>7</v>
      </c>
      <c r="L70" s="45">
        <v>24</v>
      </c>
      <c r="M70" s="45"/>
      <c r="N70" s="36"/>
      <c r="O70" s="44">
        <f>SUM(C70:N70)</f>
        <v>96</v>
      </c>
      <c r="Q70" s="34">
        <v>8</v>
      </c>
      <c r="R70" s="54" t="s">
        <v>138</v>
      </c>
      <c r="S70" s="45"/>
      <c r="T70" s="36"/>
      <c r="U70" s="36"/>
      <c r="V70" s="36"/>
      <c r="W70" s="36"/>
      <c r="X70" s="36"/>
      <c r="Y70" s="36">
        <v>14</v>
      </c>
      <c r="Z70" s="36"/>
      <c r="AA70" s="36">
        <v>13</v>
      </c>
      <c r="AB70" s="36">
        <v>3</v>
      </c>
      <c r="AC70" s="36"/>
      <c r="AD70" s="36"/>
      <c r="AE70" s="44">
        <f>SUM(S70:AD70)</f>
        <v>30</v>
      </c>
    </row>
    <row r="71" spans="1:31" s="72" customFormat="1" x14ac:dyDescent="0.3">
      <c r="A71" s="34">
        <v>9</v>
      </c>
      <c r="B71" s="54" t="s">
        <v>79</v>
      </c>
      <c r="C71" s="45"/>
      <c r="D71" s="45">
        <v>27</v>
      </c>
      <c r="E71" s="45">
        <v>20</v>
      </c>
      <c r="F71" s="45">
        <v>9</v>
      </c>
      <c r="G71" s="45"/>
      <c r="H71" s="45">
        <v>9</v>
      </c>
      <c r="I71" s="45"/>
      <c r="J71" s="45"/>
      <c r="K71" s="45">
        <v>7</v>
      </c>
      <c r="L71" s="45">
        <v>15</v>
      </c>
      <c r="M71" s="45"/>
      <c r="N71" s="36"/>
      <c r="O71" s="44">
        <f>SUM(C71:N71)</f>
        <v>87</v>
      </c>
      <c r="Q71" s="34">
        <v>9</v>
      </c>
      <c r="R71" s="54" t="s">
        <v>10</v>
      </c>
      <c r="S71" s="36"/>
      <c r="T71" s="36">
        <v>2</v>
      </c>
      <c r="U71" s="36">
        <v>7</v>
      </c>
      <c r="V71" s="36">
        <v>7</v>
      </c>
      <c r="W71" s="36">
        <v>3</v>
      </c>
      <c r="X71" s="36">
        <v>9</v>
      </c>
      <c r="Y71" s="36"/>
      <c r="Z71" s="36"/>
      <c r="AA71" s="36"/>
      <c r="AB71" s="36"/>
      <c r="AC71" s="36"/>
      <c r="AD71" s="36"/>
      <c r="AE71" s="44">
        <f>SUM(S71:AD71)</f>
        <v>28</v>
      </c>
    </row>
    <row r="72" spans="1:31" s="72" customFormat="1" x14ac:dyDescent="0.3">
      <c r="A72" s="34">
        <v>10</v>
      </c>
      <c r="B72" s="54" t="s">
        <v>13</v>
      </c>
      <c r="C72" s="45">
        <v>17</v>
      </c>
      <c r="D72" s="45">
        <v>23</v>
      </c>
      <c r="E72" s="45"/>
      <c r="F72" s="45">
        <v>6</v>
      </c>
      <c r="G72" s="45"/>
      <c r="H72" s="45"/>
      <c r="I72" s="45">
        <v>14</v>
      </c>
      <c r="J72" s="45"/>
      <c r="K72" s="45">
        <v>10</v>
      </c>
      <c r="L72" s="45">
        <v>16</v>
      </c>
      <c r="M72" s="45"/>
      <c r="N72" s="36"/>
      <c r="O72" s="44">
        <f>SUM(C72:N72)</f>
        <v>86</v>
      </c>
      <c r="Q72" s="34">
        <v>10</v>
      </c>
      <c r="R72" s="54" t="s">
        <v>82</v>
      </c>
      <c r="S72" s="36"/>
      <c r="T72" s="36"/>
      <c r="U72" s="36"/>
      <c r="V72" s="36"/>
      <c r="W72" s="36">
        <v>6</v>
      </c>
      <c r="X72" s="36">
        <v>8</v>
      </c>
      <c r="Y72" s="36"/>
      <c r="Z72" s="36">
        <v>7</v>
      </c>
      <c r="AA72" s="36">
        <v>4</v>
      </c>
      <c r="AB72" s="36"/>
      <c r="AC72" s="36"/>
      <c r="AD72" s="36"/>
      <c r="AE72" s="44">
        <f>SUM(S72:AD72)</f>
        <v>25</v>
      </c>
    </row>
    <row r="73" spans="1:31" s="72" customFormat="1" x14ac:dyDescent="0.3">
      <c r="A73" s="34">
        <v>11</v>
      </c>
      <c r="B73" s="54" t="s">
        <v>82</v>
      </c>
      <c r="C73" s="45"/>
      <c r="D73" s="45"/>
      <c r="E73" s="45"/>
      <c r="F73" s="45"/>
      <c r="G73" s="45">
        <v>25</v>
      </c>
      <c r="H73" s="45">
        <v>25</v>
      </c>
      <c r="I73" s="45"/>
      <c r="J73" s="45">
        <v>28</v>
      </c>
      <c r="K73" s="45">
        <v>8</v>
      </c>
      <c r="L73" s="45"/>
      <c r="M73" s="45"/>
      <c r="N73" s="36"/>
      <c r="O73" s="44">
        <f>SUM(C73:N73)</f>
        <v>86</v>
      </c>
      <c r="Q73" s="34">
        <v>11</v>
      </c>
      <c r="R73" s="54" t="s">
        <v>8</v>
      </c>
      <c r="S73" s="36">
        <v>3</v>
      </c>
      <c r="T73" s="36">
        <v>4</v>
      </c>
      <c r="U73" s="36"/>
      <c r="V73" s="36">
        <v>3</v>
      </c>
      <c r="W73" s="36">
        <v>4</v>
      </c>
      <c r="X73" s="36">
        <v>4</v>
      </c>
      <c r="Y73" s="36"/>
      <c r="Z73" s="36">
        <v>6</v>
      </c>
      <c r="AA73" s="36"/>
      <c r="AB73" s="36">
        <v>1</v>
      </c>
      <c r="AC73" s="36"/>
      <c r="AD73" s="36"/>
      <c r="AE73" s="44">
        <f>SUM(S73:AD73)</f>
        <v>25</v>
      </c>
    </row>
    <row r="74" spans="1:31" s="72" customFormat="1" x14ac:dyDescent="0.3">
      <c r="A74" s="34">
        <v>12</v>
      </c>
      <c r="B74" s="54" t="s">
        <v>10</v>
      </c>
      <c r="C74" s="45"/>
      <c r="D74" s="45">
        <v>8</v>
      </c>
      <c r="E74" s="45">
        <v>17</v>
      </c>
      <c r="F74" s="45">
        <v>20</v>
      </c>
      <c r="G74" s="45">
        <v>9</v>
      </c>
      <c r="H74" s="45">
        <v>27</v>
      </c>
      <c r="I74" s="45"/>
      <c r="J74" s="45"/>
      <c r="K74" s="45"/>
      <c r="L74" s="45"/>
      <c r="M74" s="45"/>
      <c r="N74" s="36"/>
      <c r="O74" s="44">
        <f>SUM(C74:N74)</f>
        <v>81</v>
      </c>
      <c r="Q74" s="34">
        <v>12</v>
      </c>
      <c r="R74" s="54" t="s">
        <v>77</v>
      </c>
      <c r="S74" s="36"/>
      <c r="T74" s="36"/>
      <c r="U74" s="36"/>
      <c r="V74" s="36"/>
      <c r="W74" s="36"/>
      <c r="X74" s="36">
        <v>4</v>
      </c>
      <c r="Y74" s="36"/>
      <c r="Z74" s="36">
        <v>4</v>
      </c>
      <c r="AA74" s="36">
        <v>6</v>
      </c>
      <c r="AB74" s="36">
        <v>8</v>
      </c>
      <c r="AC74" s="36">
        <v>0</v>
      </c>
      <c r="AD74" s="36"/>
      <c r="AE74" s="44">
        <f>SUM(S74:AD74)</f>
        <v>22</v>
      </c>
    </row>
    <row r="75" spans="1:31" s="72" customFormat="1" x14ac:dyDescent="0.3">
      <c r="A75" s="34">
        <v>13</v>
      </c>
      <c r="B75" s="54" t="s">
        <v>77</v>
      </c>
      <c r="C75" s="45"/>
      <c r="D75" s="45"/>
      <c r="E75" s="45"/>
      <c r="F75" s="45"/>
      <c r="G75" s="45"/>
      <c r="H75" s="45">
        <v>10</v>
      </c>
      <c r="I75" s="45"/>
      <c r="J75" s="45">
        <v>9</v>
      </c>
      <c r="K75" s="45">
        <v>24</v>
      </c>
      <c r="L75" s="45">
        <v>23</v>
      </c>
      <c r="M75" s="45">
        <v>7</v>
      </c>
      <c r="N75" s="36"/>
      <c r="O75" s="44">
        <f>SUM(C75:N75)</f>
        <v>73</v>
      </c>
      <c r="Q75" s="34">
        <v>13</v>
      </c>
      <c r="R75" s="54" t="s">
        <v>14</v>
      </c>
      <c r="S75" s="36">
        <v>9</v>
      </c>
      <c r="T75" s="36">
        <v>1</v>
      </c>
      <c r="U75" s="36">
        <v>8</v>
      </c>
      <c r="V75" s="36"/>
      <c r="W75" s="36"/>
      <c r="X75" s="36"/>
      <c r="Y75" s="36"/>
      <c r="Z75" s="36"/>
      <c r="AA75" s="36"/>
      <c r="AB75" s="36"/>
      <c r="AC75" s="36"/>
      <c r="AD75" s="36"/>
      <c r="AE75" s="44">
        <f>SUM(S75:AD75)</f>
        <v>18</v>
      </c>
    </row>
    <row r="76" spans="1:31" s="72" customFormat="1" x14ac:dyDescent="0.3">
      <c r="A76" s="34">
        <v>14</v>
      </c>
      <c r="B76" s="54" t="s">
        <v>83</v>
      </c>
      <c r="C76" s="45"/>
      <c r="D76" s="45"/>
      <c r="E76" s="45"/>
      <c r="F76" s="45">
        <v>21</v>
      </c>
      <c r="G76" s="45">
        <v>10</v>
      </c>
      <c r="H76" s="45">
        <v>25</v>
      </c>
      <c r="I76" s="45">
        <v>8</v>
      </c>
      <c r="J76" s="45"/>
      <c r="K76" s="45"/>
      <c r="L76" s="45"/>
      <c r="M76" s="45">
        <v>6</v>
      </c>
      <c r="N76" s="36"/>
      <c r="O76" s="44">
        <f>SUM(C76:N76)</f>
        <v>70</v>
      </c>
      <c r="Q76" s="34">
        <v>14</v>
      </c>
      <c r="R76" s="54" t="s">
        <v>110</v>
      </c>
      <c r="S76" s="36"/>
      <c r="T76" s="36"/>
      <c r="U76" s="36"/>
      <c r="V76" s="36">
        <v>8</v>
      </c>
      <c r="W76" s="36"/>
      <c r="X76" s="36">
        <v>8</v>
      </c>
      <c r="Y76" s="36"/>
      <c r="Z76" s="36"/>
      <c r="AA76" s="36"/>
      <c r="AB76" s="36"/>
      <c r="AC76" s="36">
        <v>2</v>
      </c>
      <c r="AD76" s="36"/>
      <c r="AE76" s="44">
        <f>SUM(S76:AD76)</f>
        <v>18</v>
      </c>
    </row>
    <row r="77" spans="1:31" s="72" customFormat="1" x14ac:dyDescent="0.3">
      <c r="A77" s="34">
        <v>15</v>
      </c>
      <c r="B77" s="54" t="s">
        <v>158</v>
      </c>
      <c r="C77" s="45"/>
      <c r="D77" s="45"/>
      <c r="E77" s="45"/>
      <c r="F77" s="45"/>
      <c r="G77" s="45"/>
      <c r="H77" s="45"/>
      <c r="I77" s="45"/>
      <c r="J77" s="45">
        <v>9</v>
      </c>
      <c r="K77" s="45">
        <v>24</v>
      </c>
      <c r="L77" s="45">
        <v>23</v>
      </c>
      <c r="M77" s="45">
        <v>7</v>
      </c>
      <c r="N77" s="36"/>
      <c r="O77" s="44">
        <f>SUM(C77:N77)</f>
        <v>63</v>
      </c>
      <c r="Q77" s="34">
        <v>15</v>
      </c>
      <c r="R77" s="54" t="s">
        <v>84</v>
      </c>
      <c r="S77" s="36"/>
      <c r="T77" s="36"/>
      <c r="U77" s="36"/>
      <c r="V77" s="36">
        <v>4</v>
      </c>
      <c r="W77" s="36">
        <v>3</v>
      </c>
      <c r="X77" s="36">
        <v>4</v>
      </c>
      <c r="Y77" s="36">
        <v>3</v>
      </c>
      <c r="Z77" s="36"/>
      <c r="AA77" s="36"/>
      <c r="AB77" s="36"/>
      <c r="AC77" s="36">
        <v>2</v>
      </c>
      <c r="AD77" s="36"/>
      <c r="AE77" s="44">
        <f>SUM(S77:AD77)</f>
        <v>16</v>
      </c>
    </row>
    <row r="78" spans="1:31" s="72" customFormat="1" x14ac:dyDescent="0.3">
      <c r="A78" s="34">
        <v>16</v>
      </c>
      <c r="B78" s="54" t="s">
        <v>110</v>
      </c>
      <c r="C78" s="45"/>
      <c r="D78" s="45"/>
      <c r="E78" s="45"/>
      <c r="F78" s="45">
        <v>26</v>
      </c>
      <c r="G78" s="45"/>
      <c r="H78" s="45">
        <v>30</v>
      </c>
      <c r="I78" s="45"/>
      <c r="J78" s="45"/>
      <c r="K78" s="45"/>
      <c r="L78" s="45"/>
      <c r="M78" s="45">
        <v>7</v>
      </c>
      <c r="N78" s="36"/>
      <c r="O78" s="44">
        <f>SUM(C78:N78)</f>
        <v>63</v>
      </c>
      <c r="Q78" s="34">
        <v>16</v>
      </c>
      <c r="R78" s="54" t="s">
        <v>13</v>
      </c>
      <c r="S78" s="36">
        <v>7</v>
      </c>
      <c r="T78" s="36">
        <v>2</v>
      </c>
      <c r="U78" s="36"/>
      <c r="V78" s="36">
        <v>0</v>
      </c>
      <c r="W78" s="36"/>
      <c r="X78" s="36"/>
      <c r="Y78" s="36">
        <v>1</v>
      </c>
      <c r="Z78" s="36"/>
      <c r="AA78" s="36">
        <v>1</v>
      </c>
      <c r="AB78" s="36">
        <v>3</v>
      </c>
      <c r="AC78" s="36"/>
      <c r="AD78" s="36"/>
      <c r="AE78" s="44">
        <f>SUM(S78:AD78)</f>
        <v>14</v>
      </c>
    </row>
    <row r="79" spans="1:31" s="72" customFormat="1" x14ac:dyDescent="0.3">
      <c r="A79" s="34">
        <v>17</v>
      </c>
      <c r="B79" s="54" t="s">
        <v>103</v>
      </c>
      <c r="C79" s="45"/>
      <c r="D79" s="45"/>
      <c r="E79" s="45"/>
      <c r="F79" s="45">
        <v>7</v>
      </c>
      <c r="G79" s="45">
        <v>23</v>
      </c>
      <c r="H79" s="45">
        <v>8</v>
      </c>
      <c r="I79" s="45">
        <v>24</v>
      </c>
      <c r="J79" s="45"/>
      <c r="K79" s="45"/>
      <c r="L79" s="45"/>
      <c r="M79" s="45"/>
      <c r="N79" s="36"/>
      <c r="O79" s="44">
        <f>SUM(C79:N79)</f>
        <v>62</v>
      </c>
      <c r="Q79" s="34">
        <v>17</v>
      </c>
      <c r="R79" s="54" t="s">
        <v>80</v>
      </c>
      <c r="S79" s="36"/>
      <c r="T79" s="45">
        <v>6</v>
      </c>
      <c r="U79" s="45">
        <v>3</v>
      </c>
      <c r="V79" s="36">
        <v>1</v>
      </c>
      <c r="W79" s="36"/>
      <c r="X79" s="36">
        <v>3</v>
      </c>
      <c r="Y79" s="36"/>
      <c r="Z79" s="36"/>
      <c r="AA79" s="36">
        <v>0</v>
      </c>
      <c r="AB79" s="36">
        <v>1</v>
      </c>
      <c r="AC79" s="36"/>
      <c r="AD79" s="36"/>
      <c r="AE79" s="44">
        <f>SUM(S79:AD79)</f>
        <v>14</v>
      </c>
    </row>
    <row r="80" spans="1:31" s="72" customFormat="1" x14ac:dyDescent="0.3">
      <c r="A80" s="34">
        <v>18</v>
      </c>
      <c r="B80" s="54" t="s">
        <v>109</v>
      </c>
      <c r="C80" s="45"/>
      <c r="D80" s="45"/>
      <c r="E80" s="45"/>
      <c r="F80" s="45">
        <v>7</v>
      </c>
      <c r="G80" s="45">
        <v>23</v>
      </c>
      <c r="H80" s="45">
        <v>8</v>
      </c>
      <c r="I80" s="45">
        <v>24</v>
      </c>
      <c r="J80" s="45"/>
      <c r="K80" s="45"/>
      <c r="L80" s="45"/>
      <c r="M80" s="45"/>
      <c r="N80" s="36"/>
      <c r="O80" s="44">
        <f>SUM(C80:N80)</f>
        <v>62</v>
      </c>
      <c r="Q80" s="34">
        <v>18</v>
      </c>
      <c r="R80" s="54" t="s">
        <v>116</v>
      </c>
      <c r="S80" s="36"/>
      <c r="T80" s="36"/>
      <c r="U80" s="36"/>
      <c r="V80" s="36"/>
      <c r="W80" s="36">
        <v>13</v>
      </c>
      <c r="X80" s="36"/>
      <c r="Y80" s="36"/>
      <c r="Z80" s="36"/>
      <c r="AA80" s="36"/>
      <c r="AB80" s="36"/>
      <c r="AC80" s="36"/>
      <c r="AD80" s="36"/>
      <c r="AE80" s="44">
        <f>SUM(S80:AD80)</f>
        <v>13</v>
      </c>
    </row>
    <row r="81" spans="1:31" s="72" customFormat="1" x14ac:dyDescent="0.3">
      <c r="A81" s="34">
        <v>19</v>
      </c>
      <c r="B81" s="54" t="s">
        <v>84</v>
      </c>
      <c r="C81" s="45"/>
      <c r="D81" s="45"/>
      <c r="E81" s="45"/>
      <c r="F81" s="45">
        <v>21</v>
      </c>
      <c r="G81" s="45">
        <v>10</v>
      </c>
      <c r="H81" s="45">
        <v>16</v>
      </c>
      <c r="I81" s="45">
        <v>8</v>
      </c>
      <c r="J81" s="45"/>
      <c r="K81" s="45"/>
      <c r="L81" s="45"/>
      <c r="M81" s="45">
        <v>6</v>
      </c>
      <c r="N81" s="36"/>
      <c r="O81" s="44">
        <f>SUM(C81:N81)</f>
        <v>61</v>
      </c>
      <c r="Q81" s="34">
        <v>19</v>
      </c>
      <c r="R81" s="54" t="s">
        <v>89</v>
      </c>
      <c r="S81" s="36"/>
      <c r="T81" s="36"/>
      <c r="U81" s="36">
        <v>4</v>
      </c>
      <c r="V81" s="36">
        <v>7</v>
      </c>
      <c r="W81" s="36">
        <v>2</v>
      </c>
      <c r="X81" s="36"/>
      <c r="Y81" s="36"/>
      <c r="Z81" s="36"/>
      <c r="AA81" s="36"/>
      <c r="AB81" s="36"/>
      <c r="AC81" s="36"/>
      <c r="AD81" s="36"/>
      <c r="AE81" s="44">
        <f>SUM(S81:AD81)</f>
        <v>13</v>
      </c>
    </row>
    <row r="82" spans="1:31" s="72" customFormat="1" x14ac:dyDescent="0.3">
      <c r="A82" s="34">
        <v>20</v>
      </c>
      <c r="B82" s="54" t="s">
        <v>138</v>
      </c>
      <c r="C82" s="45"/>
      <c r="D82" s="45"/>
      <c r="E82" s="45"/>
      <c r="F82" s="45"/>
      <c r="G82" s="45"/>
      <c r="H82" s="45"/>
      <c r="I82" s="45">
        <v>23</v>
      </c>
      <c r="J82" s="45"/>
      <c r="K82" s="45">
        <v>24</v>
      </c>
      <c r="L82" s="45">
        <v>7</v>
      </c>
      <c r="M82" s="45"/>
      <c r="N82" s="36"/>
      <c r="O82" s="44">
        <f>SUM(C82:N82)</f>
        <v>54</v>
      </c>
      <c r="Q82" s="34">
        <v>20</v>
      </c>
      <c r="R82" s="54" t="s">
        <v>120</v>
      </c>
      <c r="S82" s="45"/>
      <c r="T82" s="36"/>
      <c r="U82" s="36"/>
      <c r="V82" s="36"/>
      <c r="W82" s="36"/>
      <c r="X82" s="36"/>
      <c r="Y82" s="36">
        <v>2</v>
      </c>
      <c r="Z82" s="36">
        <v>4</v>
      </c>
      <c r="AA82" s="36"/>
      <c r="AB82" s="36"/>
      <c r="AC82" s="36">
        <v>7</v>
      </c>
      <c r="AD82" s="36"/>
      <c r="AE82" s="44">
        <f>SUM(S82:AD82)</f>
        <v>13</v>
      </c>
    </row>
    <row r="83" spans="1:31" s="72" customFormat="1" x14ac:dyDescent="0.3">
      <c r="A83" s="34">
        <v>21</v>
      </c>
      <c r="B83" s="54" t="s">
        <v>120</v>
      </c>
      <c r="C83" s="45"/>
      <c r="D83" s="45"/>
      <c r="E83" s="45"/>
      <c r="F83" s="45"/>
      <c r="G83" s="45"/>
      <c r="H83" s="45"/>
      <c r="I83" s="45">
        <v>9</v>
      </c>
      <c r="J83" s="45">
        <v>10</v>
      </c>
      <c r="K83" s="45"/>
      <c r="L83" s="45"/>
      <c r="M83" s="45">
        <v>26</v>
      </c>
      <c r="N83" s="36"/>
      <c r="O83" s="44">
        <f>SUM(C83:N83)</f>
        <v>45</v>
      </c>
      <c r="Q83" s="34">
        <v>21</v>
      </c>
      <c r="R83" s="54" t="s">
        <v>85</v>
      </c>
      <c r="S83" s="36"/>
      <c r="T83" s="36"/>
      <c r="U83" s="36">
        <v>2</v>
      </c>
      <c r="V83" s="36"/>
      <c r="W83" s="36"/>
      <c r="X83" s="36"/>
      <c r="Y83" s="36"/>
      <c r="Z83" s="36"/>
      <c r="AA83" s="36"/>
      <c r="AB83" s="36">
        <v>4</v>
      </c>
      <c r="AC83" s="36">
        <v>7</v>
      </c>
      <c r="AD83" s="36"/>
      <c r="AE83" s="44">
        <f>SUM(S83:AD83)</f>
        <v>13</v>
      </c>
    </row>
    <row r="84" spans="1:31" s="72" customFormat="1" x14ac:dyDescent="0.3">
      <c r="A84" s="34">
        <v>22</v>
      </c>
      <c r="B84" s="54" t="s">
        <v>122</v>
      </c>
      <c r="C84" s="45"/>
      <c r="D84" s="45"/>
      <c r="E84" s="45"/>
      <c r="F84" s="45"/>
      <c r="G84" s="45"/>
      <c r="H84" s="45"/>
      <c r="I84" s="45">
        <v>9</v>
      </c>
      <c r="J84" s="45">
        <v>10</v>
      </c>
      <c r="K84" s="45"/>
      <c r="L84" s="45"/>
      <c r="M84" s="45">
        <v>26</v>
      </c>
      <c r="N84" s="36"/>
      <c r="O84" s="44">
        <f>SUM(C84:N84)</f>
        <v>45</v>
      </c>
      <c r="Q84" s="34">
        <v>22</v>
      </c>
      <c r="R84" s="54" t="s">
        <v>150</v>
      </c>
      <c r="S84" s="36"/>
      <c r="T84" s="36"/>
      <c r="U84" s="36"/>
      <c r="V84" s="36"/>
      <c r="W84" s="36"/>
      <c r="X84" s="36"/>
      <c r="Y84" s="36"/>
      <c r="Z84" s="36">
        <v>11</v>
      </c>
      <c r="AA84" s="36"/>
      <c r="AB84" s="36">
        <v>1</v>
      </c>
      <c r="AC84" s="36"/>
      <c r="AD84" s="36"/>
      <c r="AE84" s="44">
        <f>SUM(S84:AD84)</f>
        <v>12</v>
      </c>
    </row>
    <row r="85" spans="1:31" s="72" customFormat="1" x14ac:dyDescent="0.3">
      <c r="A85" s="34">
        <v>23</v>
      </c>
      <c r="B85" s="54" t="s">
        <v>14</v>
      </c>
      <c r="C85" s="45">
        <v>19</v>
      </c>
      <c r="D85" s="45">
        <v>7</v>
      </c>
      <c r="E85" s="45">
        <v>15</v>
      </c>
      <c r="F85" s="45"/>
      <c r="G85" s="45"/>
      <c r="H85" s="45"/>
      <c r="I85" s="45"/>
      <c r="J85" s="45"/>
      <c r="K85" s="45"/>
      <c r="L85" s="45"/>
      <c r="M85" s="45"/>
      <c r="N85" s="36"/>
      <c r="O85" s="44">
        <f>SUM(C85:N85)</f>
        <v>41</v>
      </c>
      <c r="Q85" s="34">
        <v>23</v>
      </c>
      <c r="R85" s="54" t="s">
        <v>109</v>
      </c>
      <c r="S85" s="36"/>
      <c r="T85" s="36"/>
      <c r="U85" s="36"/>
      <c r="V85" s="36">
        <v>1</v>
      </c>
      <c r="W85" s="36">
        <v>3</v>
      </c>
      <c r="X85" s="36">
        <v>3</v>
      </c>
      <c r="Y85" s="36">
        <v>4</v>
      </c>
      <c r="Z85" s="36"/>
      <c r="AA85" s="36"/>
      <c r="AB85" s="36"/>
      <c r="AC85" s="36"/>
      <c r="AD85" s="36"/>
      <c r="AE85" s="44">
        <f>SUM(S85:AD85)</f>
        <v>11</v>
      </c>
    </row>
    <row r="86" spans="1:31" s="72" customFormat="1" x14ac:dyDescent="0.3">
      <c r="A86" s="34">
        <v>24</v>
      </c>
      <c r="B86" s="54" t="s">
        <v>85</v>
      </c>
      <c r="C86" s="45"/>
      <c r="D86" s="45"/>
      <c r="E86" s="45">
        <v>7</v>
      </c>
      <c r="F86" s="45"/>
      <c r="G86" s="45"/>
      <c r="H86" s="45"/>
      <c r="I86" s="45"/>
      <c r="J86" s="45"/>
      <c r="K86" s="45"/>
      <c r="L86" s="45">
        <v>9</v>
      </c>
      <c r="M86" s="45">
        <v>21</v>
      </c>
      <c r="N86" s="36"/>
      <c r="O86" s="44">
        <f>SUM(C86:N86)</f>
        <v>37</v>
      </c>
      <c r="Q86" s="34">
        <v>24</v>
      </c>
      <c r="R86" s="54" t="s">
        <v>121</v>
      </c>
      <c r="S86" s="36"/>
      <c r="T86" s="36"/>
      <c r="U86" s="36"/>
      <c r="V86" s="36"/>
      <c r="W86" s="36">
        <v>11</v>
      </c>
      <c r="X86" s="36"/>
      <c r="Y86" s="36"/>
      <c r="Z86" s="36"/>
      <c r="AA86" s="36"/>
      <c r="AB86" s="36"/>
      <c r="AC86" s="36"/>
      <c r="AD86" s="36"/>
      <c r="AE86" s="44">
        <f>SUM(S86:AD86)</f>
        <v>11</v>
      </c>
    </row>
    <row r="87" spans="1:31" s="72" customFormat="1" x14ac:dyDescent="0.3">
      <c r="A87" s="34">
        <v>25</v>
      </c>
      <c r="B87" s="54" t="s">
        <v>89</v>
      </c>
      <c r="C87" s="45"/>
      <c r="D87" s="45"/>
      <c r="E87" s="45">
        <v>9</v>
      </c>
      <c r="F87" s="45">
        <v>21</v>
      </c>
      <c r="G87" s="45">
        <v>6</v>
      </c>
      <c r="H87" s="45"/>
      <c r="I87" s="45"/>
      <c r="J87" s="45"/>
      <c r="K87" s="45"/>
      <c r="L87" s="45"/>
      <c r="M87" s="45"/>
      <c r="N87" s="36"/>
      <c r="O87" s="44">
        <f>SUM(C87:N87)</f>
        <v>36</v>
      </c>
      <c r="Q87" s="34">
        <v>25</v>
      </c>
      <c r="R87" s="54" t="s">
        <v>122</v>
      </c>
      <c r="S87" s="45"/>
      <c r="T87" s="36"/>
      <c r="U87" s="36"/>
      <c r="V87" s="36"/>
      <c r="W87" s="36"/>
      <c r="X87" s="36"/>
      <c r="Y87" s="36">
        <v>3</v>
      </c>
      <c r="Z87" s="36">
        <v>3</v>
      </c>
      <c r="AA87" s="36"/>
      <c r="AB87" s="36"/>
      <c r="AC87" s="36">
        <v>4</v>
      </c>
      <c r="AD87" s="36"/>
      <c r="AE87" s="44">
        <f>SUM(S87:AD87)</f>
        <v>10</v>
      </c>
    </row>
    <row r="88" spans="1:31" x14ac:dyDescent="0.3">
      <c r="A88" s="34">
        <v>26</v>
      </c>
      <c r="B88" s="54" t="s">
        <v>87</v>
      </c>
      <c r="C88" s="45"/>
      <c r="D88" s="45"/>
      <c r="E88" s="45">
        <v>9</v>
      </c>
      <c r="F88" s="45">
        <v>21</v>
      </c>
      <c r="G88" s="45">
        <v>6</v>
      </c>
      <c r="H88" s="45"/>
      <c r="I88" s="45"/>
      <c r="J88" s="45"/>
      <c r="K88" s="45"/>
      <c r="L88" s="45"/>
      <c r="M88" s="45"/>
      <c r="N88" s="36"/>
      <c r="O88" s="44">
        <f>SUM(C88:N88)</f>
        <v>36</v>
      </c>
      <c r="Q88" s="34">
        <v>26</v>
      </c>
      <c r="R88" s="54" t="s">
        <v>123</v>
      </c>
      <c r="S88" s="36"/>
      <c r="T88" s="36"/>
      <c r="U88" s="36"/>
      <c r="V88" s="36"/>
      <c r="W88" s="36"/>
      <c r="X88" s="36"/>
      <c r="Y88" s="36"/>
      <c r="Z88" s="36">
        <v>2</v>
      </c>
      <c r="AA88" s="36"/>
      <c r="AB88" s="36"/>
      <c r="AC88" s="36">
        <v>7</v>
      </c>
      <c r="AD88" s="36"/>
      <c r="AE88" s="44">
        <f>SUM(S88:AD88)</f>
        <v>9</v>
      </c>
    </row>
    <row r="89" spans="1:31" x14ac:dyDescent="0.3">
      <c r="A89" s="34">
        <v>27</v>
      </c>
      <c r="B89" s="54" t="s">
        <v>106</v>
      </c>
      <c r="C89" s="45"/>
      <c r="D89" s="45"/>
      <c r="E89" s="45"/>
      <c r="F89" s="45"/>
      <c r="G89" s="45">
        <v>9</v>
      </c>
      <c r="H89" s="45"/>
      <c r="I89" s="45"/>
      <c r="J89" s="45">
        <v>9</v>
      </c>
      <c r="K89" s="45">
        <v>8</v>
      </c>
      <c r="L89" s="45"/>
      <c r="M89" s="45">
        <v>7</v>
      </c>
      <c r="N89" s="36"/>
      <c r="O89" s="44">
        <f>SUM(C89:N89)</f>
        <v>33</v>
      </c>
      <c r="Q89" s="34">
        <v>27</v>
      </c>
      <c r="R89" s="54" t="s">
        <v>185</v>
      </c>
      <c r="S89" s="36"/>
      <c r="T89" s="36"/>
      <c r="U89" s="36"/>
      <c r="V89" s="36"/>
      <c r="W89" s="36"/>
      <c r="X89" s="36"/>
      <c r="Y89" s="36"/>
      <c r="Z89" s="36"/>
      <c r="AA89" s="36"/>
      <c r="AB89" s="36">
        <v>8</v>
      </c>
      <c r="AC89" s="36"/>
      <c r="AD89" s="36"/>
      <c r="AE89" s="44">
        <f>SUM(S89:AD89)</f>
        <v>8</v>
      </c>
    </row>
    <row r="90" spans="1:31" x14ac:dyDescent="0.3">
      <c r="A90" s="34">
        <v>28</v>
      </c>
      <c r="B90" s="54" t="s">
        <v>150</v>
      </c>
      <c r="C90" s="45"/>
      <c r="D90" s="45"/>
      <c r="E90" s="45"/>
      <c r="F90" s="45"/>
      <c r="G90" s="45"/>
      <c r="H90" s="45"/>
      <c r="I90" s="45"/>
      <c r="J90" s="45">
        <v>26</v>
      </c>
      <c r="K90" s="45"/>
      <c r="L90" s="45">
        <v>7</v>
      </c>
      <c r="M90" s="45"/>
      <c r="N90" s="36"/>
      <c r="O90" s="44">
        <f>SUM(C90:N90)</f>
        <v>33</v>
      </c>
      <c r="Q90" s="34">
        <v>28</v>
      </c>
      <c r="R90" s="54" t="s">
        <v>286</v>
      </c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>
        <v>8</v>
      </c>
      <c r="AD90" s="36"/>
      <c r="AE90" s="44">
        <f>SUM(S90:AD90)</f>
        <v>8</v>
      </c>
    </row>
    <row r="91" spans="1:31" s="72" customFormat="1" x14ac:dyDescent="0.3">
      <c r="A91" s="34">
        <v>29</v>
      </c>
      <c r="B91" s="54" t="s">
        <v>143</v>
      </c>
      <c r="C91" s="45"/>
      <c r="D91" s="45"/>
      <c r="E91" s="45"/>
      <c r="F91" s="45"/>
      <c r="G91" s="45"/>
      <c r="H91" s="45"/>
      <c r="I91" s="45">
        <v>6</v>
      </c>
      <c r="J91" s="45"/>
      <c r="K91" s="79">
        <v>25</v>
      </c>
      <c r="L91" s="79"/>
      <c r="M91" s="79"/>
      <c r="N91" s="36"/>
      <c r="O91" s="44">
        <f>SUM(C91:N91)</f>
        <v>31</v>
      </c>
      <c r="Q91" s="34">
        <v>29</v>
      </c>
      <c r="R91" s="54" t="s">
        <v>144</v>
      </c>
      <c r="S91" s="45"/>
      <c r="T91" s="36"/>
      <c r="U91" s="36"/>
      <c r="V91" s="36"/>
      <c r="W91" s="36"/>
      <c r="X91" s="36"/>
      <c r="Y91" s="36">
        <v>0</v>
      </c>
      <c r="Z91" s="36"/>
      <c r="AA91" s="36">
        <v>7</v>
      </c>
      <c r="AB91" s="36"/>
      <c r="AC91" s="36"/>
      <c r="AD91" s="36"/>
      <c r="AE91" s="44">
        <f>SUM(S91:AD91)</f>
        <v>7</v>
      </c>
    </row>
    <row r="92" spans="1:31" s="72" customFormat="1" x14ac:dyDescent="0.3">
      <c r="A92" s="34">
        <v>30</v>
      </c>
      <c r="B92" s="54" t="s">
        <v>123</v>
      </c>
      <c r="C92" s="45"/>
      <c r="D92" s="45"/>
      <c r="E92" s="45"/>
      <c r="F92" s="45"/>
      <c r="G92" s="45"/>
      <c r="H92" s="45"/>
      <c r="I92" s="45"/>
      <c r="J92" s="45">
        <v>8</v>
      </c>
      <c r="K92" s="45"/>
      <c r="L92" s="45"/>
      <c r="M92" s="45">
        <v>23</v>
      </c>
      <c r="N92" s="36"/>
      <c r="O92" s="44">
        <f>SUM(C92:N92)</f>
        <v>31</v>
      </c>
      <c r="Q92" s="34">
        <v>30</v>
      </c>
      <c r="R92" s="54" t="s">
        <v>108</v>
      </c>
      <c r="S92" s="45"/>
      <c r="T92" s="36"/>
      <c r="U92" s="36"/>
      <c r="V92" s="36"/>
      <c r="W92" s="36"/>
      <c r="X92" s="36"/>
      <c r="Y92" s="36">
        <v>7</v>
      </c>
      <c r="Z92" s="36"/>
      <c r="AA92" s="36"/>
      <c r="AB92" s="36"/>
      <c r="AC92" s="36"/>
      <c r="AD92" s="36"/>
      <c r="AE92" s="44">
        <f>SUM(S92:AD92)</f>
        <v>7</v>
      </c>
    </row>
    <row r="93" spans="1:31" x14ac:dyDescent="0.3">
      <c r="A93" s="34">
        <v>31</v>
      </c>
      <c r="B93" s="15" t="s">
        <v>124</v>
      </c>
      <c r="C93" s="45"/>
      <c r="D93" s="45"/>
      <c r="E93" s="45"/>
      <c r="F93" s="45"/>
      <c r="G93" s="45"/>
      <c r="H93" s="45"/>
      <c r="I93" s="45"/>
      <c r="J93" s="45">
        <v>8</v>
      </c>
      <c r="K93" s="45"/>
      <c r="L93" s="45"/>
      <c r="M93" s="45">
        <v>23</v>
      </c>
      <c r="N93" s="36"/>
      <c r="O93" s="44">
        <f>SUM(C93:N93)</f>
        <v>31</v>
      </c>
      <c r="Q93" s="34">
        <v>31</v>
      </c>
      <c r="R93" s="15" t="s">
        <v>103</v>
      </c>
      <c r="S93" s="36"/>
      <c r="T93" s="36"/>
      <c r="U93" s="36"/>
      <c r="V93" s="36">
        <v>0</v>
      </c>
      <c r="W93" s="36">
        <v>2</v>
      </c>
      <c r="X93" s="36">
        <v>0</v>
      </c>
      <c r="Y93" s="36">
        <v>5</v>
      </c>
      <c r="Z93" s="36"/>
      <c r="AA93" s="36"/>
      <c r="AB93" s="36"/>
      <c r="AC93" s="36"/>
      <c r="AD93" s="36"/>
      <c r="AE93" s="44">
        <f>SUM(S93:AD93)</f>
        <v>7</v>
      </c>
    </row>
    <row r="94" spans="1:31" x14ac:dyDescent="0.3">
      <c r="A94" s="34">
        <v>32</v>
      </c>
      <c r="B94" s="15" t="s">
        <v>157</v>
      </c>
      <c r="C94" s="45"/>
      <c r="D94" s="45"/>
      <c r="E94" s="45"/>
      <c r="F94" s="45"/>
      <c r="G94" s="45"/>
      <c r="H94" s="45"/>
      <c r="I94" s="45"/>
      <c r="J94" s="45"/>
      <c r="K94" s="45"/>
      <c r="L94" s="45">
        <v>9</v>
      </c>
      <c r="M94" s="45">
        <v>21</v>
      </c>
      <c r="N94" s="36"/>
      <c r="O94" s="44">
        <f>SUM(C94:N94)</f>
        <v>30</v>
      </c>
      <c r="Q94" s="34">
        <v>32</v>
      </c>
      <c r="R94" s="15" t="s">
        <v>105</v>
      </c>
      <c r="S94" s="36"/>
      <c r="T94" s="36"/>
      <c r="U94" s="36"/>
      <c r="V94" s="36"/>
      <c r="W94" s="36">
        <v>4</v>
      </c>
      <c r="X94" s="36"/>
      <c r="Y94" s="36"/>
      <c r="Z94" s="36">
        <v>2</v>
      </c>
      <c r="AA94" s="36">
        <v>0</v>
      </c>
      <c r="AB94" s="36"/>
      <c r="AC94" s="36"/>
      <c r="AD94" s="36"/>
      <c r="AE94" s="44">
        <f>SUM(S94:AD94)</f>
        <v>6</v>
      </c>
    </row>
    <row r="95" spans="1:31" s="72" customFormat="1" x14ac:dyDescent="0.3">
      <c r="A95" s="34">
        <v>33</v>
      </c>
      <c r="B95" s="54" t="s">
        <v>105</v>
      </c>
      <c r="C95" s="45"/>
      <c r="D95" s="45"/>
      <c r="E95" s="45"/>
      <c r="F95" s="45"/>
      <c r="G95" s="45">
        <v>9</v>
      </c>
      <c r="H95" s="45"/>
      <c r="I95" s="45"/>
      <c r="J95" s="45">
        <v>9</v>
      </c>
      <c r="K95" s="45">
        <v>8</v>
      </c>
      <c r="L95" s="45"/>
      <c r="M95" s="45"/>
      <c r="N95" s="36"/>
      <c r="O95" s="44">
        <f>SUM(C95:N95)</f>
        <v>26</v>
      </c>
      <c r="Q95" s="34">
        <v>33</v>
      </c>
      <c r="R95" s="54" t="s">
        <v>17</v>
      </c>
      <c r="S95" s="36">
        <v>0</v>
      </c>
      <c r="T95" s="45">
        <v>1</v>
      </c>
      <c r="U95" s="45"/>
      <c r="V95" s="36">
        <v>1</v>
      </c>
      <c r="W95" s="36"/>
      <c r="X95" s="36"/>
      <c r="Y95" s="36">
        <v>0</v>
      </c>
      <c r="Z95" s="36"/>
      <c r="AA95" s="36">
        <v>1</v>
      </c>
      <c r="AB95" s="36">
        <v>2</v>
      </c>
      <c r="AC95" s="36"/>
      <c r="AD95" s="36"/>
      <c r="AE95" s="44">
        <f>SUM(S95:AD95)</f>
        <v>5</v>
      </c>
    </row>
    <row r="96" spans="1:31" s="72" customFormat="1" x14ac:dyDescent="0.3">
      <c r="A96" s="34">
        <v>34</v>
      </c>
      <c r="B96" s="54" t="s">
        <v>142</v>
      </c>
      <c r="C96" s="45"/>
      <c r="D96" s="45"/>
      <c r="E96" s="45"/>
      <c r="F96" s="45"/>
      <c r="G96" s="45"/>
      <c r="H96" s="45"/>
      <c r="I96" s="45"/>
      <c r="J96" s="45">
        <v>26</v>
      </c>
      <c r="K96" s="45"/>
      <c r="L96" s="45"/>
      <c r="M96" s="45"/>
      <c r="N96" s="36"/>
      <c r="O96" s="44">
        <f>SUM(C96:N96)</f>
        <v>26</v>
      </c>
      <c r="Q96" s="34">
        <v>34</v>
      </c>
      <c r="R96" s="54" t="s">
        <v>106</v>
      </c>
      <c r="S96" s="36"/>
      <c r="T96" s="36"/>
      <c r="U96" s="36"/>
      <c r="V96" s="36"/>
      <c r="W96" s="36">
        <v>0</v>
      </c>
      <c r="X96" s="36"/>
      <c r="Y96" s="36"/>
      <c r="Z96" s="36">
        <v>3</v>
      </c>
      <c r="AA96" s="36">
        <v>1</v>
      </c>
      <c r="AB96" s="36"/>
      <c r="AC96" s="36">
        <v>1</v>
      </c>
      <c r="AD96" s="36"/>
      <c r="AE96" s="44">
        <f>SUM(S96:AD96)</f>
        <v>5</v>
      </c>
    </row>
    <row r="97" spans="1:31" s="72" customFormat="1" x14ac:dyDescent="0.3">
      <c r="A97" s="34">
        <v>35</v>
      </c>
      <c r="B97" s="54" t="s">
        <v>144</v>
      </c>
      <c r="C97" s="45"/>
      <c r="D97" s="45"/>
      <c r="E97" s="45"/>
      <c r="F97" s="45"/>
      <c r="G97" s="45"/>
      <c r="H97" s="45"/>
      <c r="I97" s="45">
        <v>0</v>
      </c>
      <c r="J97" s="45"/>
      <c r="K97" s="45">
        <v>25</v>
      </c>
      <c r="L97" s="45"/>
      <c r="M97" s="45"/>
      <c r="N97" s="36"/>
      <c r="O97" s="44">
        <f>SUM(C97:N97)</f>
        <v>25</v>
      </c>
      <c r="Q97" s="34">
        <v>35</v>
      </c>
      <c r="R97" s="54" t="s">
        <v>143</v>
      </c>
      <c r="S97" s="45"/>
      <c r="T97" s="36"/>
      <c r="U97" s="36"/>
      <c r="V97" s="36"/>
      <c r="W97" s="36"/>
      <c r="X97" s="36"/>
      <c r="Y97" s="36">
        <v>0</v>
      </c>
      <c r="Z97" s="36"/>
      <c r="AA97" s="36">
        <v>4</v>
      </c>
      <c r="AB97" s="36"/>
      <c r="AC97" s="36"/>
      <c r="AD97" s="36"/>
      <c r="AE97" s="44">
        <f>SUM(S97:AD97)</f>
        <v>4</v>
      </c>
    </row>
    <row r="98" spans="1:31" s="72" customFormat="1" x14ac:dyDescent="0.3">
      <c r="A98" s="34">
        <v>36</v>
      </c>
      <c r="B98" s="54" t="s">
        <v>185</v>
      </c>
      <c r="C98" s="45"/>
      <c r="D98" s="45"/>
      <c r="E98" s="45"/>
      <c r="F98" s="45"/>
      <c r="G98" s="45"/>
      <c r="H98" s="45"/>
      <c r="I98" s="45"/>
      <c r="J98" s="45"/>
      <c r="K98" s="45"/>
      <c r="L98" s="45">
        <v>24</v>
      </c>
      <c r="M98" s="45"/>
      <c r="N98" s="36"/>
      <c r="O98" s="44">
        <f>SUM(C98:N98)</f>
        <v>24</v>
      </c>
      <c r="Q98" s="34">
        <v>36</v>
      </c>
      <c r="R98" s="54" t="s">
        <v>142</v>
      </c>
      <c r="S98" s="36"/>
      <c r="T98" s="36"/>
      <c r="U98" s="36"/>
      <c r="V98" s="36"/>
      <c r="W98" s="36"/>
      <c r="X98" s="36"/>
      <c r="Y98" s="36"/>
      <c r="Z98" s="36">
        <v>4</v>
      </c>
      <c r="AA98" s="36"/>
      <c r="AB98" s="36"/>
      <c r="AC98" s="36"/>
      <c r="AD98" s="36"/>
      <c r="AE98" s="44">
        <f>SUM(S98:AD98)</f>
        <v>4</v>
      </c>
    </row>
    <row r="99" spans="1:31" s="72" customFormat="1" x14ac:dyDescent="0.3">
      <c r="A99" s="34">
        <v>37</v>
      </c>
      <c r="B99" s="54" t="s">
        <v>108</v>
      </c>
      <c r="C99" s="45"/>
      <c r="D99" s="45"/>
      <c r="E99" s="45"/>
      <c r="F99" s="45"/>
      <c r="G99" s="45"/>
      <c r="H99" s="45"/>
      <c r="I99" s="45">
        <v>23</v>
      </c>
      <c r="J99" s="45"/>
      <c r="K99" s="45"/>
      <c r="L99" s="45"/>
      <c r="M99" s="45"/>
      <c r="N99" s="36"/>
      <c r="O99" s="44">
        <f>SUM(C99:N99)</f>
        <v>23</v>
      </c>
      <c r="Q99" s="34">
        <v>37</v>
      </c>
      <c r="R99" s="54" t="s">
        <v>87</v>
      </c>
      <c r="S99" s="36"/>
      <c r="T99" s="36"/>
      <c r="U99" s="36">
        <v>1</v>
      </c>
      <c r="V99" s="36">
        <v>2</v>
      </c>
      <c r="W99" s="36">
        <v>1</v>
      </c>
      <c r="X99" s="36"/>
      <c r="Y99" s="36"/>
      <c r="Z99" s="36"/>
      <c r="AA99" s="36"/>
      <c r="AB99" s="36"/>
      <c r="AC99" s="36"/>
      <c r="AD99" s="36"/>
      <c r="AE99" s="44">
        <f>SUM(S99:AD99)</f>
        <v>4</v>
      </c>
    </row>
    <row r="100" spans="1:31" s="72" customFormat="1" x14ac:dyDescent="0.3">
      <c r="A100" s="34">
        <v>38</v>
      </c>
      <c r="B100" s="54" t="s">
        <v>173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>
        <v>23</v>
      </c>
      <c r="N100" s="36"/>
      <c r="O100" s="44">
        <f>SUM(C100:N100)</f>
        <v>23</v>
      </c>
      <c r="Q100" s="34">
        <v>38</v>
      </c>
      <c r="R100" s="54" t="s">
        <v>124</v>
      </c>
      <c r="S100" s="36"/>
      <c r="T100" s="36"/>
      <c r="U100" s="36"/>
      <c r="V100" s="36"/>
      <c r="W100" s="36"/>
      <c r="X100" s="36"/>
      <c r="Y100" s="36"/>
      <c r="Z100" s="36">
        <v>1</v>
      </c>
      <c r="AA100" s="36"/>
      <c r="AB100" s="36"/>
      <c r="AC100" s="36">
        <v>3</v>
      </c>
      <c r="AD100" s="36"/>
      <c r="AE100" s="44">
        <f>SUM(S100:AD100)</f>
        <v>4</v>
      </c>
    </row>
    <row r="101" spans="1:31" s="72" customFormat="1" x14ac:dyDescent="0.3">
      <c r="A101" s="34">
        <v>39</v>
      </c>
      <c r="B101" s="54" t="s">
        <v>286</v>
      </c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>
        <v>23</v>
      </c>
      <c r="N101" s="36"/>
      <c r="O101" s="44">
        <f>SUM(C101:N101)</f>
        <v>23</v>
      </c>
      <c r="Q101" s="34">
        <v>39</v>
      </c>
      <c r="R101" s="54" t="s">
        <v>157</v>
      </c>
      <c r="S101" s="36"/>
      <c r="T101" s="36"/>
      <c r="U101" s="36"/>
      <c r="V101" s="36"/>
      <c r="W101" s="36"/>
      <c r="X101" s="36"/>
      <c r="Y101" s="36"/>
      <c r="Z101" s="36"/>
      <c r="AA101" s="36"/>
      <c r="AB101" s="36">
        <v>0</v>
      </c>
      <c r="AC101" s="36">
        <v>4</v>
      </c>
      <c r="AD101" s="36"/>
      <c r="AE101" s="44">
        <f>SUM(S101:AD101)</f>
        <v>4</v>
      </c>
    </row>
    <row r="102" spans="1:31" s="72" customFormat="1" x14ac:dyDescent="0.3">
      <c r="A102" s="34">
        <v>40</v>
      </c>
      <c r="B102" s="54" t="s">
        <v>116</v>
      </c>
      <c r="C102" s="45"/>
      <c r="D102" s="45"/>
      <c r="E102" s="45"/>
      <c r="F102" s="45"/>
      <c r="G102" s="45">
        <v>22</v>
      </c>
      <c r="H102" s="45"/>
      <c r="I102" s="45"/>
      <c r="J102" s="45"/>
      <c r="K102" s="45"/>
      <c r="L102" s="45"/>
      <c r="M102" s="45"/>
      <c r="N102" s="36"/>
      <c r="O102" s="44">
        <f>SUM(C102:N102)</f>
        <v>22</v>
      </c>
      <c r="Q102" s="34">
        <v>40</v>
      </c>
      <c r="R102" s="54" t="s">
        <v>222</v>
      </c>
      <c r="S102" s="36"/>
      <c r="T102" s="36"/>
      <c r="U102" s="36"/>
      <c r="V102" s="36"/>
      <c r="W102" s="36"/>
      <c r="X102" s="36"/>
      <c r="Y102" s="36"/>
      <c r="Z102" s="36"/>
      <c r="AA102" s="36"/>
      <c r="AB102" s="36">
        <v>3</v>
      </c>
      <c r="AC102" s="36"/>
      <c r="AD102" s="36"/>
      <c r="AE102" s="44">
        <f>SUM(S102:AD102)</f>
        <v>3</v>
      </c>
    </row>
    <row r="103" spans="1:31" s="72" customFormat="1" x14ac:dyDescent="0.3">
      <c r="A103" s="34">
        <v>41</v>
      </c>
      <c r="B103" s="54" t="s">
        <v>121</v>
      </c>
      <c r="C103" s="45"/>
      <c r="D103" s="45"/>
      <c r="E103" s="45"/>
      <c r="F103" s="45"/>
      <c r="G103" s="45">
        <v>22</v>
      </c>
      <c r="H103" s="45"/>
      <c r="I103" s="45"/>
      <c r="J103" s="45"/>
      <c r="K103" s="45"/>
      <c r="L103" s="45"/>
      <c r="M103" s="45"/>
      <c r="N103" s="36"/>
      <c r="O103" s="44">
        <f>SUM(C103:N103)</f>
        <v>22</v>
      </c>
      <c r="Q103" s="34">
        <v>41</v>
      </c>
      <c r="R103" s="54" t="s">
        <v>173</v>
      </c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>
        <v>3</v>
      </c>
      <c r="AD103" s="36"/>
      <c r="AE103" s="44">
        <f>SUM(S103:AD103)</f>
        <v>3</v>
      </c>
    </row>
    <row r="104" spans="1:31" s="72" customFormat="1" x14ac:dyDescent="0.3">
      <c r="A104" s="34">
        <v>42</v>
      </c>
      <c r="B104" s="54" t="s">
        <v>78</v>
      </c>
      <c r="C104" s="45"/>
      <c r="D104" s="45"/>
      <c r="E104" s="45"/>
      <c r="F104" s="45"/>
      <c r="G104" s="45"/>
      <c r="H104" s="45">
        <v>10</v>
      </c>
      <c r="I104" s="45"/>
      <c r="J104" s="45"/>
      <c r="K104" s="45"/>
      <c r="L104" s="45"/>
      <c r="M104" s="45"/>
      <c r="N104" s="36"/>
      <c r="O104" s="44">
        <f>SUM(C104:N104)</f>
        <v>10</v>
      </c>
      <c r="Q104" s="34">
        <v>42</v>
      </c>
      <c r="R104" s="54" t="s">
        <v>158</v>
      </c>
      <c r="S104" s="36"/>
      <c r="T104" s="36"/>
      <c r="U104" s="36"/>
      <c r="V104" s="36"/>
      <c r="W104" s="36"/>
      <c r="X104" s="36"/>
      <c r="Y104" s="36"/>
      <c r="Z104" s="36">
        <v>1</v>
      </c>
      <c r="AA104" s="36">
        <v>1</v>
      </c>
      <c r="AB104" s="36">
        <v>0</v>
      </c>
      <c r="AC104" s="36">
        <v>0</v>
      </c>
      <c r="AD104" s="36"/>
      <c r="AE104" s="44">
        <f>SUM(S104:AD104)</f>
        <v>2</v>
      </c>
    </row>
    <row r="105" spans="1:31" s="72" customFormat="1" x14ac:dyDescent="0.3">
      <c r="A105" s="34">
        <v>43</v>
      </c>
      <c r="B105" s="54" t="s">
        <v>223</v>
      </c>
      <c r="C105" s="45"/>
      <c r="D105" s="45"/>
      <c r="E105" s="45"/>
      <c r="F105" s="45"/>
      <c r="G105" s="45"/>
      <c r="H105" s="45"/>
      <c r="I105" s="45"/>
      <c r="J105" s="45"/>
      <c r="K105" s="45"/>
      <c r="L105" s="45">
        <v>9</v>
      </c>
      <c r="M105" s="45"/>
      <c r="N105" s="36"/>
      <c r="O105" s="44">
        <f>SUM(C105:N105)</f>
        <v>9</v>
      </c>
      <c r="Q105" s="34">
        <v>43</v>
      </c>
      <c r="R105" s="54" t="s">
        <v>223</v>
      </c>
      <c r="S105" s="36"/>
      <c r="T105" s="36"/>
      <c r="U105" s="36"/>
      <c r="V105" s="36"/>
      <c r="W105" s="36"/>
      <c r="X105" s="36"/>
      <c r="Y105" s="36"/>
      <c r="Z105" s="36"/>
      <c r="AA105" s="36"/>
      <c r="AB105" s="36">
        <v>2</v>
      </c>
      <c r="AC105" s="36"/>
      <c r="AD105" s="36"/>
      <c r="AE105" s="44">
        <f>SUM(S105:AD105)</f>
        <v>2</v>
      </c>
    </row>
    <row r="106" spans="1:31" s="72" customFormat="1" x14ac:dyDescent="0.3">
      <c r="A106" s="34">
        <v>44</v>
      </c>
      <c r="B106" s="54" t="s">
        <v>222</v>
      </c>
      <c r="C106" s="45"/>
      <c r="D106" s="45"/>
      <c r="E106" s="45"/>
      <c r="F106" s="45"/>
      <c r="G106" s="45"/>
      <c r="H106" s="45"/>
      <c r="I106" s="45"/>
      <c r="J106" s="45"/>
      <c r="K106" s="45"/>
      <c r="L106" s="45">
        <v>9</v>
      </c>
      <c r="M106" s="45"/>
      <c r="N106" s="36"/>
      <c r="O106" s="44">
        <f>SUM(C106:N106)</f>
        <v>9</v>
      </c>
      <c r="Q106" s="34">
        <v>44</v>
      </c>
      <c r="R106" s="54" t="s">
        <v>226</v>
      </c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>
        <v>1</v>
      </c>
      <c r="AD106" s="36"/>
      <c r="AE106" s="44">
        <f>SUM(S106:AD106)</f>
        <v>1</v>
      </c>
    </row>
    <row r="107" spans="1:31" s="72" customFormat="1" x14ac:dyDescent="0.3">
      <c r="A107" s="34">
        <v>45</v>
      </c>
      <c r="B107" s="54" t="s">
        <v>154</v>
      </c>
      <c r="C107" s="45"/>
      <c r="D107" s="45"/>
      <c r="E107" s="45"/>
      <c r="F107" s="45"/>
      <c r="G107" s="45"/>
      <c r="H107" s="45"/>
      <c r="I107" s="45">
        <v>9</v>
      </c>
      <c r="J107" s="45"/>
      <c r="K107" s="45"/>
      <c r="L107" s="45"/>
      <c r="M107" s="45"/>
      <c r="N107" s="36"/>
      <c r="O107" s="44">
        <f>SUM(C107:N107)</f>
        <v>9</v>
      </c>
      <c r="Q107" s="34">
        <v>45</v>
      </c>
      <c r="R107" s="54" t="s">
        <v>154</v>
      </c>
      <c r="S107" s="45"/>
      <c r="T107" s="36"/>
      <c r="U107" s="36"/>
      <c r="V107" s="36"/>
      <c r="W107" s="36"/>
      <c r="X107" s="36"/>
      <c r="Y107" s="36">
        <v>1</v>
      </c>
      <c r="Z107" s="36"/>
      <c r="AA107" s="36"/>
      <c r="AB107" s="36"/>
      <c r="AC107" s="36"/>
      <c r="AD107" s="36"/>
      <c r="AE107" s="44">
        <f>SUM(S107:AD107)</f>
        <v>1</v>
      </c>
    </row>
    <row r="108" spans="1:31" s="72" customFormat="1" x14ac:dyDescent="0.3">
      <c r="A108" s="34">
        <v>46</v>
      </c>
      <c r="B108" s="54" t="s">
        <v>155</v>
      </c>
      <c r="C108" s="45"/>
      <c r="D108" s="45"/>
      <c r="E108" s="45"/>
      <c r="F108" s="45"/>
      <c r="G108" s="45"/>
      <c r="H108" s="45"/>
      <c r="I108" s="45">
        <v>9</v>
      </c>
      <c r="J108" s="45"/>
      <c r="K108" s="45"/>
      <c r="L108" s="45"/>
      <c r="M108" s="45"/>
      <c r="N108" s="36"/>
      <c r="O108" s="44">
        <f>SUM(C108:N108)</f>
        <v>9</v>
      </c>
      <c r="Q108" s="34">
        <v>46</v>
      </c>
      <c r="R108" s="54" t="s">
        <v>155</v>
      </c>
      <c r="S108" s="45"/>
      <c r="T108" s="36"/>
      <c r="U108" s="36"/>
      <c r="V108" s="36"/>
      <c r="W108" s="36"/>
      <c r="X108" s="36"/>
      <c r="Y108" s="36">
        <v>1</v>
      </c>
      <c r="Z108" s="36"/>
      <c r="AA108" s="36"/>
      <c r="AB108" s="36"/>
      <c r="AC108" s="36"/>
      <c r="AD108" s="36"/>
      <c r="AE108" s="44">
        <f>SUM(S108:AD108)</f>
        <v>1</v>
      </c>
    </row>
    <row r="109" spans="1:31" s="72" customFormat="1" x14ac:dyDescent="0.3">
      <c r="A109" s="34">
        <v>47</v>
      </c>
      <c r="B109" s="54" t="s">
        <v>226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>
        <v>7</v>
      </c>
      <c r="N109" s="36"/>
      <c r="O109" s="44">
        <f>SUM(C109:N109)</f>
        <v>7</v>
      </c>
      <c r="Q109" s="34">
        <v>47</v>
      </c>
      <c r="R109" s="54" t="s">
        <v>86</v>
      </c>
      <c r="S109" s="36"/>
      <c r="T109" s="36"/>
      <c r="U109" s="36">
        <v>1</v>
      </c>
      <c r="V109" s="36"/>
      <c r="W109" s="36"/>
      <c r="X109" s="36"/>
      <c r="Y109" s="36"/>
      <c r="Z109" s="36"/>
      <c r="AA109" s="36"/>
      <c r="AB109" s="36"/>
      <c r="AC109" s="36"/>
      <c r="AD109" s="36"/>
      <c r="AE109" s="44">
        <f>SUM(S109:AD109)</f>
        <v>1</v>
      </c>
    </row>
    <row r="110" spans="1:31" s="72" customFormat="1" x14ac:dyDescent="0.3">
      <c r="A110" s="34">
        <v>48</v>
      </c>
      <c r="B110" s="54" t="s">
        <v>86</v>
      </c>
      <c r="C110" s="45"/>
      <c r="D110" s="45"/>
      <c r="E110" s="45">
        <v>7</v>
      </c>
      <c r="F110" s="45"/>
      <c r="G110" s="45"/>
      <c r="H110" s="45"/>
      <c r="I110" s="45"/>
      <c r="J110" s="45"/>
      <c r="K110" s="45"/>
      <c r="L110" s="45"/>
      <c r="M110" s="45"/>
      <c r="N110" s="36"/>
      <c r="O110" s="44">
        <f>SUM(C110:N110)</f>
        <v>7</v>
      </c>
      <c r="Q110" s="34">
        <v>48</v>
      </c>
      <c r="R110" s="54" t="s">
        <v>78</v>
      </c>
      <c r="S110" s="36"/>
      <c r="T110" s="36"/>
      <c r="U110" s="36"/>
      <c r="V110" s="36"/>
      <c r="W110" s="36"/>
      <c r="X110" s="36">
        <v>0</v>
      </c>
      <c r="Y110" s="36"/>
      <c r="Z110" s="36"/>
      <c r="AA110" s="36"/>
      <c r="AB110" s="36"/>
      <c r="AC110" s="36"/>
      <c r="AD110" s="36"/>
      <c r="AE110" s="44">
        <f>SUM(S110:AD110)</f>
        <v>0</v>
      </c>
    </row>
    <row r="111" spans="1:31" x14ac:dyDescent="0.3">
      <c r="A111" s="34"/>
      <c r="B111" s="29"/>
      <c r="C111" s="29"/>
      <c r="D111" s="29"/>
      <c r="E111" s="29"/>
      <c r="F111" s="29"/>
      <c r="G111" s="29"/>
      <c r="H111" s="29"/>
      <c r="I111" s="60"/>
      <c r="J111" s="60"/>
      <c r="K111" s="60"/>
      <c r="L111" s="60"/>
      <c r="M111" s="60"/>
      <c r="N111" s="29"/>
      <c r="O111" s="30"/>
      <c r="Q111" s="34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30"/>
    </row>
    <row r="112" spans="1:31" ht="15" thickBot="1" x14ac:dyDescent="0.35">
      <c r="A112" s="46"/>
      <c r="B112" s="47" t="s">
        <v>5</v>
      </c>
      <c r="C112" s="47">
        <f>SUM(C63:C111)</f>
        <v>144</v>
      </c>
      <c r="D112" s="47">
        <f t="shared" ref="D112" si="1">SUM(D63:D111)</f>
        <v>200</v>
      </c>
      <c r="E112" s="47">
        <f t="shared" ref="E112" si="2">SUM(E63:E111)</f>
        <v>148</v>
      </c>
      <c r="F112" s="47">
        <f t="shared" ref="F112" si="3">SUM(F63:F111)</f>
        <v>240</v>
      </c>
      <c r="G112" s="47">
        <f t="shared" ref="G112:M112" si="4">SUM(G63:G111)</f>
        <v>260</v>
      </c>
      <c r="H112" s="47">
        <f t="shared" si="4"/>
        <v>279</v>
      </c>
      <c r="I112" s="47">
        <f t="shared" si="4"/>
        <v>230</v>
      </c>
      <c r="J112" s="47">
        <f t="shared" si="4"/>
        <v>272</v>
      </c>
      <c r="K112" s="47">
        <f t="shared" si="4"/>
        <v>260</v>
      </c>
      <c r="L112" s="47">
        <f t="shared" si="4"/>
        <v>242</v>
      </c>
      <c r="M112" s="47">
        <f t="shared" si="4"/>
        <v>240</v>
      </c>
      <c r="N112" s="47"/>
      <c r="O112" s="48">
        <f t="shared" ref="O112" si="5">SUM(O63:O111)</f>
        <v>2515</v>
      </c>
      <c r="Q112" s="46"/>
      <c r="R112" s="47" t="s">
        <v>5</v>
      </c>
      <c r="S112" s="47">
        <f>SUM(S63:S111)</f>
        <v>45</v>
      </c>
      <c r="T112" s="47">
        <f t="shared" ref="T112" si="6">SUM(T63:T111)</f>
        <v>55</v>
      </c>
      <c r="U112" s="47">
        <f t="shared" ref="U112" si="7">SUM(U63:U111)</f>
        <v>55</v>
      </c>
      <c r="V112" s="47">
        <f t="shared" ref="V112" si="8">SUM(V63:V111)</f>
        <v>70</v>
      </c>
      <c r="W112" s="47">
        <f t="shared" ref="W112:AC112" si="9">SUM(W63:W111)</f>
        <v>83</v>
      </c>
      <c r="X112" s="47">
        <f t="shared" si="9"/>
        <v>99</v>
      </c>
      <c r="Y112" s="47">
        <f t="shared" si="9"/>
        <v>65</v>
      </c>
      <c r="Z112" s="47">
        <f t="shared" si="9"/>
        <v>94</v>
      </c>
      <c r="AA112" s="47">
        <f t="shared" si="9"/>
        <v>80</v>
      </c>
      <c r="AB112" s="47">
        <f t="shared" si="9"/>
        <v>60</v>
      </c>
      <c r="AC112" s="47">
        <f t="shared" si="9"/>
        <v>52</v>
      </c>
      <c r="AD112" s="47"/>
      <c r="AE112" s="48">
        <f t="shared" ref="AE112" si="10">SUM(AE63:AE111)</f>
        <v>758</v>
      </c>
    </row>
    <row r="114" spans="1:31" ht="15" thickBot="1" x14ac:dyDescent="0.35"/>
    <row r="115" spans="1:31" ht="18" x14ac:dyDescent="0.35">
      <c r="A115" s="155" t="s">
        <v>0</v>
      </c>
      <c r="B115" s="156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7"/>
      <c r="Q115" s="155" t="s">
        <v>0</v>
      </c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6"/>
      <c r="AE115" s="157"/>
    </row>
    <row r="116" spans="1:31" s="53" customFormat="1" ht="15.6" x14ac:dyDescent="0.3">
      <c r="A116" s="158" t="s">
        <v>41</v>
      </c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60"/>
      <c r="Q116" s="158" t="s">
        <v>114</v>
      </c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60"/>
    </row>
    <row r="117" spans="1:31" x14ac:dyDescent="0.3">
      <c r="A117" s="28"/>
      <c r="B117" s="29"/>
      <c r="C117" s="29"/>
      <c r="D117" s="29"/>
      <c r="E117" s="29"/>
      <c r="F117" s="29"/>
      <c r="G117" s="29"/>
      <c r="H117" s="29"/>
      <c r="I117" s="60"/>
      <c r="J117" s="60"/>
      <c r="K117" s="60"/>
      <c r="L117" s="60"/>
      <c r="M117" s="60"/>
      <c r="N117" s="29"/>
      <c r="O117" s="30"/>
      <c r="Q117" s="28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30"/>
    </row>
    <row r="118" spans="1:31" x14ac:dyDescent="0.3">
      <c r="A118" s="31" t="s">
        <v>3</v>
      </c>
      <c r="B118" s="32" t="s">
        <v>4</v>
      </c>
      <c r="C118" s="32">
        <v>2014</v>
      </c>
      <c r="D118" s="32">
        <v>2015</v>
      </c>
      <c r="E118" s="32">
        <v>2016</v>
      </c>
      <c r="F118" s="32">
        <v>2017</v>
      </c>
      <c r="G118" s="32">
        <v>2018</v>
      </c>
      <c r="H118" s="94">
        <v>2019</v>
      </c>
      <c r="I118" s="90">
        <v>2020</v>
      </c>
      <c r="J118" s="90">
        <v>2021</v>
      </c>
      <c r="K118" s="90">
        <v>2022</v>
      </c>
      <c r="L118" s="90">
        <v>2023</v>
      </c>
      <c r="M118" s="90">
        <v>2024</v>
      </c>
      <c r="N118" s="32"/>
      <c r="O118" s="33" t="s">
        <v>5</v>
      </c>
      <c r="Q118" s="31" t="s">
        <v>3</v>
      </c>
      <c r="R118" s="78" t="s">
        <v>4</v>
      </c>
      <c r="S118" s="78">
        <v>2014</v>
      </c>
      <c r="T118" s="78">
        <v>2015</v>
      </c>
      <c r="U118" s="78">
        <v>2016</v>
      </c>
      <c r="V118" s="78">
        <v>2017</v>
      </c>
      <c r="W118" s="78">
        <v>2018</v>
      </c>
      <c r="X118" s="94">
        <v>2019</v>
      </c>
      <c r="Y118" s="102">
        <v>2020</v>
      </c>
      <c r="Z118" s="109">
        <v>2021</v>
      </c>
      <c r="AA118" s="118">
        <v>2022</v>
      </c>
      <c r="AB118" s="126">
        <v>2023</v>
      </c>
      <c r="AC118" s="140">
        <v>2024</v>
      </c>
      <c r="AD118" s="78"/>
      <c r="AE118" s="33" t="s">
        <v>5</v>
      </c>
    </row>
    <row r="119" spans="1:31" x14ac:dyDescent="0.3">
      <c r="A119" s="34">
        <v>1</v>
      </c>
      <c r="B119" s="15" t="s">
        <v>119</v>
      </c>
      <c r="C119" s="45">
        <v>1</v>
      </c>
      <c r="D119" s="45">
        <v>1</v>
      </c>
      <c r="E119" s="45">
        <v>0</v>
      </c>
      <c r="F119" s="45">
        <v>2</v>
      </c>
      <c r="G119" s="45"/>
      <c r="H119" s="45">
        <v>3</v>
      </c>
      <c r="I119" s="45">
        <v>1</v>
      </c>
      <c r="J119" s="45">
        <v>1</v>
      </c>
      <c r="K119" s="45">
        <v>4</v>
      </c>
      <c r="L119" s="45"/>
      <c r="M119" s="45">
        <v>0</v>
      </c>
      <c r="N119" s="45"/>
      <c r="O119" s="44">
        <f>SUM(C119:N119)</f>
        <v>13</v>
      </c>
      <c r="Q119" s="34">
        <v>1</v>
      </c>
      <c r="R119" s="54" t="s">
        <v>119</v>
      </c>
      <c r="S119" s="45"/>
      <c r="T119" s="79"/>
      <c r="U119" s="79"/>
      <c r="V119" s="79">
        <v>1</v>
      </c>
      <c r="W119" s="36"/>
      <c r="X119" s="36"/>
      <c r="Y119" s="36"/>
      <c r="Z119" s="36"/>
      <c r="AA119" s="36"/>
      <c r="AB119" s="36"/>
      <c r="AC119" s="36"/>
      <c r="AD119" s="36"/>
      <c r="AE119" s="44">
        <f t="shared" ref="AE119:AE166" si="11">SUM(S119:AD119)</f>
        <v>1</v>
      </c>
    </row>
    <row r="120" spans="1:31" x14ac:dyDescent="0.3">
      <c r="A120" s="34">
        <v>2</v>
      </c>
      <c r="B120" s="15" t="s">
        <v>7</v>
      </c>
      <c r="C120" s="45">
        <v>3</v>
      </c>
      <c r="D120" s="45">
        <v>1</v>
      </c>
      <c r="E120" s="45"/>
      <c r="F120" s="45">
        <v>0</v>
      </c>
      <c r="G120" s="45">
        <v>0</v>
      </c>
      <c r="H120" s="45">
        <v>1</v>
      </c>
      <c r="I120" s="45"/>
      <c r="J120" s="45">
        <v>1</v>
      </c>
      <c r="K120" s="45"/>
      <c r="L120" s="45">
        <v>1</v>
      </c>
      <c r="M120" s="45"/>
      <c r="N120" s="45"/>
      <c r="O120" s="44">
        <f>SUM(C120:N120)</f>
        <v>7</v>
      </c>
      <c r="Q120" s="34">
        <v>2</v>
      </c>
      <c r="R120" s="54" t="s">
        <v>85</v>
      </c>
      <c r="S120" s="45"/>
      <c r="T120" s="79"/>
      <c r="U120" s="79"/>
      <c r="V120" s="79"/>
      <c r="W120" s="36"/>
      <c r="X120" s="36"/>
      <c r="Y120" s="36"/>
      <c r="Z120" s="36"/>
      <c r="AA120" s="36"/>
      <c r="AB120" s="36"/>
      <c r="AC120" s="36">
        <v>1</v>
      </c>
      <c r="AD120" s="36"/>
      <c r="AE120" s="44">
        <f t="shared" si="11"/>
        <v>1</v>
      </c>
    </row>
    <row r="121" spans="1:31" x14ac:dyDescent="0.3">
      <c r="A121" s="34">
        <v>3</v>
      </c>
      <c r="B121" s="15" t="s">
        <v>9</v>
      </c>
      <c r="C121" s="45">
        <v>1</v>
      </c>
      <c r="D121" s="45">
        <v>0</v>
      </c>
      <c r="E121" s="45">
        <v>0</v>
      </c>
      <c r="F121" s="45"/>
      <c r="G121" s="45"/>
      <c r="H121" s="45"/>
      <c r="I121" s="45">
        <v>2</v>
      </c>
      <c r="J121" s="45">
        <v>1</v>
      </c>
      <c r="K121" s="45">
        <v>2</v>
      </c>
      <c r="L121" s="45"/>
      <c r="M121" s="45"/>
      <c r="N121" s="45"/>
      <c r="O121" s="44">
        <f>SUM(C121:N121)</f>
        <v>6</v>
      </c>
      <c r="Q121" s="34">
        <v>3</v>
      </c>
      <c r="R121" s="54" t="s">
        <v>103</v>
      </c>
      <c r="S121" s="45"/>
      <c r="T121" s="79"/>
      <c r="U121" s="79"/>
      <c r="V121" s="79"/>
      <c r="W121" s="36"/>
      <c r="X121" s="36"/>
      <c r="Y121" s="36"/>
      <c r="Z121" s="36"/>
      <c r="AA121" s="36"/>
      <c r="AB121" s="36"/>
      <c r="AC121" s="36"/>
      <c r="AD121" s="36"/>
      <c r="AE121" s="44">
        <f t="shared" si="11"/>
        <v>0</v>
      </c>
    </row>
    <row r="122" spans="1:31" x14ac:dyDescent="0.3">
      <c r="A122" s="34">
        <v>4</v>
      </c>
      <c r="B122" s="54" t="s">
        <v>8</v>
      </c>
      <c r="C122" s="45">
        <v>1</v>
      </c>
      <c r="D122" s="45">
        <v>0</v>
      </c>
      <c r="E122" s="45">
        <v>1</v>
      </c>
      <c r="F122" s="45"/>
      <c r="G122" s="45">
        <v>1</v>
      </c>
      <c r="H122" s="45">
        <v>1</v>
      </c>
      <c r="I122" s="45"/>
      <c r="J122" s="45">
        <v>2</v>
      </c>
      <c r="K122" s="45"/>
      <c r="L122" s="45">
        <v>0</v>
      </c>
      <c r="M122" s="45"/>
      <c r="N122" s="45"/>
      <c r="O122" s="44">
        <f>SUM(C122:N122)</f>
        <v>6</v>
      </c>
      <c r="Q122" s="34">
        <v>4</v>
      </c>
      <c r="R122" s="54" t="s">
        <v>11</v>
      </c>
      <c r="S122" s="45"/>
      <c r="T122" s="79"/>
      <c r="U122" s="79"/>
      <c r="V122" s="79"/>
      <c r="W122" s="36"/>
      <c r="X122" s="36"/>
      <c r="Y122" s="36"/>
      <c r="Z122" s="36"/>
      <c r="AA122" s="36"/>
      <c r="AB122" s="36"/>
      <c r="AC122" s="36"/>
      <c r="AD122" s="36"/>
      <c r="AE122" s="44">
        <f t="shared" si="11"/>
        <v>0</v>
      </c>
    </row>
    <row r="123" spans="1:31" s="72" customFormat="1" x14ac:dyDescent="0.3">
      <c r="A123" s="34">
        <v>5</v>
      </c>
      <c r="B123" s="54" t="s">
        <v>15</v>
      </c>
      <c r="C123" s="45">
        <v>0</v>
      </c>
      <c r="D123" s="45">
        <v>2</v>
      </c>
      <c r="E123" s="45"/>
      <c r="F123" s="45">
        <v>0</v>
      </c>
      <c r="G123" s="45">
        <v>2</v>
      </c>
      <c r="H123" s="45"/>
      <c r="I123" s="45"/>
      <c r="J123" s="45"/>
      <c r="K123" s="45">
        <v>1</v>
      </c>
      <c r="L123" s="45"/>
      <c r="M123" s="45"/>
      <c r="N123" s="45"/>
      <c r="O123" s="44">
        <f>SUM(C123:N123)</f>
        <v>5</v>
      </c>
      <c r="Q123" s="34">
        <v>5</v>
      </c>
      <c r="R123" s="54" t="s">
        <v>150</v>
      </c>
      <c r="S123" s="45"/>
      <c r="T123" s="79"/>
      <c r="U123" s="79"/>
      <c r="V123" s="79"/>
      <c r="W123" s="36"/>
      <c r="X123" s="36"/>
      <c r="Y123" s="36"/>
      <c r="Z123" s="36"/>
      <c r="AA123" s="36"/>
      <c r="AB123" s="36"/>
      <c r="AC123" s="36"/>
      <c r="AD123" s="36"/>
      <c r="AE123" s="44">
        <f t="shared" si="11"/>
        <v>0</v>
      </c>
    </row>
    <row r="124" spans="1:31" s="72" customFormat="1" x14ac:dyDescent="0.3">
      <c r="A124" s="34">
        <v>6</v>
      </c>
      <c r="B124" s="54" t="s">
        <v>11</v>
      </c>
      <c r="C124" s="45"/>
      <c r="D124" s="45">
        <v>2</v>
      </c>
      <c r="E124" s="45">
        <v>0</v>
      </c>
      <c r="F124" s="45">
        <v>2</v>
      </c>
      <c r="G124" s="45">
        <v>0</v>
      </c>
      <c r="H124" s="45"/>
      <c r="I124" s="45"/>
      <c r="J124" s="45">
        <v>1</v>
      </c>
      <c r="K124" s="45">
        <v>0</v>
      </c>
      <c r="L124" s="45">
        <v>0</v>
      </c>
      <c r="M124" s="45"/>
      <c r="N124" s="45"/>
      <c r="O124" s="44">
        <f>SUM(C124:N124)</f>
        <v>5</v>
      </c>
      <c r="Q124" s="34">
        <v>6</v>
      </c>
      <c r="R124" s="54" t="s">
        <v>138</v>
      </c>
      <c r="S124" s="79"/>
      <c r="T124" s="79"/>
      <c r="U124" s="79"/>
      <c r="V124" s="79"/>
      <c r="W124" s="36"/>
      <c r="X124" s="36"/>
      <c r="Y124" s="36"/>
      <c r="Z124" s="36"/>
      <c r="AA124" s="36"/>
      <c r="AB124" s="36"/>
      <c r="AC124" s="36"/>
      <c r="AD124" s="36"/>
      <c r="AE124" s="44">
        <f t="shared" si="11"/>
        <v>0</v>
      </c>
    </row>
    <row r="125" spans="1:31" s="72" customFormat="1" x14ac:dyDescent="0.3">
      <c r="A125" s="34">
        <v>7</v>
      </c>
      <c r="B125" s="54" t="s">
        <v>120</v>
      </c>
      <c r="C125" s="45"/>
      <c r="D125" s="45"/>
      <c r="E125" s="45"/>
      <c r="F125" s="45"/>
      <c r="G125" s="45"/>
      <c r="H125" s="45"/>
      <c r="I125" s="45">
        <v>0</v>
      </c>
      <c r="J125" s="45">
        <v>2</v>
      </c>
      <c r="K125" s="45"/>
      <c r="L125" s="45"/>
      <c r="M125" s="45">
        <v>2</v>
      </c>
      <c r="N125" s="45"/>
      <c r="O125" s="44">
        <f>SUM(C125:N125)</f>
        <v>4</v>
      </c>
      <c r="Q125" s="34">
        <v>7</v>
      </c>
      <c r="R125" s="54" t="s">
        <v>15</v>
      </c>
      <c r="S125" s="45"/>
      <c r="T125" s="79"/>
      <c r="U125" s="79"/>
      <c r="V125" s="79"/>
      <c r="W125" s="36"/>
      <c r="X125" s="36"/>
      <c r="Y125" s="36"/>
      <c r="Z125" s="36"/>
      <c r="AA125" s="36"/>
      <c r="AB125" s="36"/>
      <c r="AC125" s="36"/>
      <c r="AD125" s="36"/>
      <c r="AE125" s="44">
        <f t="shared" si="11"/>
        <v>0</v>
      </c>
    </row>
    <row r="126" spans="1:31" s="72" customFormat="1" x14ac:dyDescent="0.3">
      <c r="A126" s="34">
        <v>8</v>
      </c>
      <c r="B126" s="54" t="s">
        <v>82</v>
      </c>
      <c r="C126" s="45"/>
      <c r="D126" s="45"/>
      <c r="E126" s="45"/>
      <c r="F126" s="45"/>
      <c r="G126" s="45">
        <v>0</v>
      </c>
      <c r="H126" s="45"/>
      <c r="I126" s="45"/>
      <c r="J126" s="45">
        <v>3</v>
      </c>
      <c r="K126" s="45">
        <v>0</v>
      </c>
      <c r="L126" s="45"/>
      <c r="M126" s="45"/>
      <c r="N126" s="45"/>
      <c r="O126" s="44">
        <f>SUM(C126:N126)</f>
        <v>3</v>
      </c>
      <c r="Q126" s="34">
        <v>8</v>
      </c>
      <c r="R126" s="54" t="s">
        <v>84</v>
      </c>
      <c r="S126" s="45"/>
      <c r="T126" s="79"/>
      <c r="U126" s="79"/>
      <c r="V126" s="79"/>
      <c r="W126" s="36"/>
      <c r="X126" s="36"/>
      <c r="Y126" s="36"/>
      <c r="Z126" s="36"/>
      <c r="AA126" s="36"/>
      <c r="AB126" s="36"/>
      <c r="AC126" s="36"/>
      <c r="AD126" s="36"/>
      <c r="AE126" s="44">
        <f t="shared" si="11"/>
        <v>0</v>
      </c>
    </row>
    <row r="127" spans="1:31" s="72" customFormat="1" x14ac:dyDescent="0.3">
      <c r="A127" s="34">
        <v>9</v>
      </c>
      <c r="B127" s="54" t="s">
        <v>79</v>
      </c>
      <c r="C127" s="45"/>
      <c r="D127" s="45"/>
      <c r="E127" s="45"/>
      <c r="F127" s="45">
        <v>1</v>
      </c>
      <c r="G127" s="45"/>
      <c r="H127" s="45">
        <v>2</v>
      </c>
      <c r="I127" s="45"/>
      <c r="J127" s="45"/>
      <c r="K127" s="45">
        <v>0</v>
      </c>
      <c r="L127" s="45">
        <v>0</v>
      </c>
      <c r="M127" s="45"/>
      <c r="N127" s="45"/>
      <c r="O127" s="44">
        <f>SUM(C127:N127)</f>
        <v>3</v>
      </c>
      <c r="Q127" s="34">
        <v>9</v>
      </c>
      <c r="R127" s="54" t="s">
        <v>105</v>
      </c>
      <c r="S127" s="79"/>
      <c r="T127" s="79"/>
      <c r="U127" s="79"/>
      <c r="V127" s="79"/>
      <c r="W127" s="36"/>
      <c r="X127" s="36"/>
      <c r="Y127" s="36"/>
      <c r="Z127" s="36"/>
      <c r="AA127" s="36"/>
      <c r="AB127" s="36"/>
      <c r="AC127" s="36"/>
      <c r="AD127" s="36"/>
      <c r="AE127" s="44">
        <f t="shared" si="11"/>
        <v>0</v>
      </c>
    </row>
    <row r="128" spans="1:31" s="72" customFormat="1" x14ac:dyDescent="0.3">
      <c r="A128" s="34">
        <v>10</v>
      </c>
      <c r="B128" s="54" t="s">
        <v>121</v>
      </c>
      <c r="C128" s="45"/>
      <c r="D128" s="45">
        <v>0</v>
      </c>
      <c r="E128" s="45">
        <v>1</v>
      </c>
      <c r="F128" s="45">
        <v>1</v>
      </c>
      <c r="G128" s="45">
        <v>0</v>
      </c>
      <c r="H128" s="45">
        <v>1</v>
      </c>
      <c r="I128" s="45"/>
      <c r="J128" s="45"/>
      <c r="K128" s="45"/>
      <c r="L128" s="45"/>
      <c r="M128" s="45"/>
      <c r="N128" s="45"/>
      <c r="O128" s="44">
        <f>SUM(C128:N128)</f>
        <v>3</v>
      </c>
      <c r="Q128" s="34">
        <v>10</v>
      </c>
      <c r="R128" s="54" t="s">
        <v>89</v>
      </c>
      <c r="S128" s="45"/>
      <c r="T128" s="79"/>
      <c r="U128" s="79"/>
      <c r="V128" s="79"/>
      <c r="W128" s="36"/>
      <c r="X128" s="36"/>
      <c r="Y128" s="36"/>
      <c r="Z128" s="36"/>
      <c r="AA128" s="36"/>
      <c r="AB128" s="36"/>
      <c r="AC128" s="36"/>
      <c r="AD128" s="36"/>
      <c r="AE128" s="44">
        <f t="shared" si="11"/>
        <v>0</v>
      </c>
    </row>
    <row r="129" spans="1:31" s="72" customFormat="1" x14ac:dyDescent="0.3">
      <c r="A129" s="34">
        <v>11</v>
      </c>
      <c r="B129" s="54" t="s">
        <v>10</v>
      </c>
      <c r="C129" s="45"/>
      <c r="D129" s="45">
        <v>2</v>
      </c>
      <c r="E129" s="45">
        <v>1</v>
      </c>
      <c r="F129" s="45">
        <v>0</v>
      </c>
      <c r="G129" s="45"/>
      <c r="H129" s="45"/>
      <c r="I129" s="45"/>
      <c r="J129" s="45"/>
      <c r="K129" s="45"/>
      <c r="L129" s="45"/>
      <c r="M129" s="45"/>
      <c r="N129" s="45"/>
      <c r="O129" s="44">
        <f>SUM(C129:N129)</f>
        <v>3</v>
      </c>
      <c r="Q129" s="34">
        <v>11</v>
      </c>
      <c r="R129" s="54" t="s">
        <v>13</v>
      </c>
      <c r="S129" s="79"/>
      <c r="T129" s="79"/>
      <c r="U129" s="79"/>
      <c r="V129" s="79"/>
      <c r="W129" s="36"/>
      <c r="X129" s="36"/>
      <c r="Y129" s="36"/>
      <c r="Z129" s="36"/>
      <c r="AA129" s="36"/>
      <c r="AB129" s="36"/>
      <c r="AC129" s="36"/>
      <c r="AD129" s="36"/>
      <c r="AE129" s="44">
        <f t="shared" si="11"/>
        <v>0</v>
      </c>
    </row>
    <row r="130" spans="1:31" s="72" customFormat="1" x14ac:dyDescent="0.3">
      <c r="A130" s="34">
        <v>12</v>
      </c>
      <c r="B130" s="54" t="s">
        <v>77</v>
      </c>
      <c r="C130" s="45"/>
      <c r="D130" s="45"/>
      <c r="E130" s="45"/>
      <c r="F130" s="45"/>
      <c r="G130" s="45"/>
      <c r="H130" s="45"/>
      <c r="I130" s="45"/>
      <c r="J130" s="45">
        <v>0</v>
      </c>
      <c r="K130" s="45">
        <v>2</v>
      </c>
      <c r="L130" s="45">
        <v>1</v>
      </c>
      <c r="M130" s="45">
        <v>0</v>
      </c>
      <c r="N130" s="45"/>
      <c r="O130" s="44">
        <f>SUM(C130:N130)</f>
        <v>3</v>
      </c>
      <c r="Q130" s="34">
        <v>12</v>
      </c>
      <c r="R130" s="54" t="s">
        <v>8</v>
      </c>
      <c r="S130" s="79"/>
      <c r="T130" s="79"/>
      <c r="U130" s="79"/>
      <c r="V130" s="79"/>
      <c r="W130" s="36"/>
      <c r="X130" s="36"/>
      <c r="Y130" s="36"/>
      <c r="Z130" s="36"/>
      <c r="AA130" s="36"/>
      <c r="AB130" s="36"/>
      <c r="AC130" s="36"/>
      <c r="AD130" s="36"/>
      <c r="AE130" s="44">
        <f t="shared" si="11"/>
        <v>0</v>
      </c>
    </row>
    <row r="131" spans="1:31" s="72" customFormat="1" x14ac:dyDescent="0.3">
      <c r="A131" s="34">
        <v>13</v>
      </c>
      <c r="B131" s="54" t="s">
        <v>122</v>
      </c>
      <c r="C131" s="45"/>
      <c r="D131" s="45"/>
      <c r="E131" s="45"/>
      <c r="F131" s="45"/>
      <c r="G131" s="45"/>
      <c r="H131" s="45"/>
      <c r="I131" s="45">
        <v>1</v>
      </c>
      <c r="J131" s="45">
        <v>1</v>
      </c>
      <c r="K131" s="45"/>
      <c r="L131" s="45"/>
      <c r="M131" s="45">
        <v>1</v>
      </c>
      <c r="N131" s="45"/>
      <c r="O131" s="44">
        <f>SUM(C131:N131)</f>
        <v>3</v>
      </c>
      <c r="Q131" s="34">
        <v>13</v>
      </c>
      <c r="R131" s="54" t="s">
        <v>7</v>
      </c>
      <c r="S131" s="80"/>
      <c r="T131" s="79"/>
      <c r="U131" s="79"/>
      <c r="V131" s="79"/>
      <c r="W131" s="36"/>
      <c r="X131" s="36"/>
      <c r="Y131" s="36"/>
      <c r="Z131" s="36"/>
      <c r="AA131" s="36"/>
      <c r="AB131" s="36"/>
      <c r="AC131" s="36"/>
      <c r="AD131" s="36"/>
      <c r="AE131" s="44">
        <f t="shared" si="11"/>
        <v>0</v>
      </c>
    </row>
    <row r="132" spans="1:31" s="72" customFormat="1" x14ac:dyDescent="0.3">
      <c r="A132" s="34">
        <v>14</v>
      </c>
      <c r="B132" s="54" t="s">
        <v>138</v>
      </c>
      <c r="C132" s="45"/>
      <c r="D132" s="45"/>
      <c r="E132" s="45"/>
      <c r="F132" s="45"/>
      <c r="G132" s="45"/>
      <c r="H132" s="45"/>
      <c r="I132" s="45">
        <v>0</v>
      </c>
      <c r="J132" s="45"/>
      <c r="K132" s="45">
        <v>2</v>
      </c>
      <c r="L132" s="45">
        <v>0</v>
      </c>
      <c r="M132" s="45"/>
      <c r="N132" s="45"/>
      <c r="O132" s="44">
        <f>SUM(C132:N132)</f>
        <v>2</v>
      </c>
      <c r="Q132" s="34">
        <v>14</v>
      </c>
      <c r="R132" s="54" t="s">
        <v>120</v>
      </c>
      <c r="S132" s="79"/>
      <c r="T132" s="79"/>
      <c r="U132" s="79"/>
      <c r="V132" s="79"/>
      <c r="W132" s="36"/>
      <c r="X132" s="36"/>
      <c r="Y132" s="36"/>
      <c r="Z132" s="36"/>
      <c r="AA132" s="36"/>
      <c r="AB132" s="36"/>
      <c r="AC132" s="36"/>
      <c r="AD132" s="36"/>
      <c r="AE132" s="44">
        <f t="shared" si="11"/>
        <v>0</v>
      </c>
    </row>
    <row r="133" spans="1:31" s="72" customFormat="1" x14ac:dyDescent="0.3">
      <c r="A133" s="34">
        <v>15</v>
      </c>
      <c r="B133" s="54" t="s">
        <v>109</v>
      </c>
      <c r="C133" s="45"/>
      <c r="D133" s="45"/>
      <c r="E133" s="45"/>
      <c r="F133" s="45">
        <v>0</v>
      </c>
      <c r="G133" s="45">
        <v>0</v>
      </c>
      <c r="H133" s="45"/>
      <c r="I133" s="45">
        <v>2</v>
      </c>
      <c r="J133" s="45"/>
      <c r="K133" s="45"/>
      <c r="L133" s="45"/>
      <c r="M133" s="45"/>
      <c r="N133" s="45"/>
      <c r="O133" s="44">
        <f>SUM(C133:N133)</f>
        <v>2</v>
      </c>
      <c r="Q133" s="34">
        <v>15</v>
      </c>
      <c r="R133" s="54" t="s">
        <v>77</v>
      </c>
      <c r="S133" s="45"/>
      <c r="T133" s="79"/>
      <c r="U133" s="79"/>
      <c r="V133" s="79"/>
      <c r="W133" s="36"/>
      <c r="X133" s="36"/>
      <c r="Y133" s="36"/>
      <c r="Z133" s="36"/>
      <c r="AA133" s="36"/>
      <c r="AB133" s="36"/>
      <c r="AC133" s="36"/>
      <c r="AD133" s="36"/>
      <c r="AE133" s="44">
        <f t="shared" si="11"/>
        <v>0</v>
      </c>
    </row>
    <row r="134" spans="1:31" s="72" customFormat="1" x14ac:dyDescent="0.3">
      <c r="A134" s="34">
        <v>16</v>
      </c>
      <c r="B134" s="54" t="s">
        <v>154</v>
      </c>
      <c r="C134" s="45"/>
      <c r="D134" s="45"/>
      <c r="E134" s="45"/>
      <c r="F134" s="45"/>
      <c r="G134" s="45"/>
      <c r="H134" s="45"/>
      <c r="I134" s="45">
        <v>2</v>
      </c>
      <c r="J134" s="45"/>
      <c r="K134" s="45"/>
      <c r="L134" s="45"/>
      <c r="M134" s="45"/>
      <c r="N134" s="45"/>
      <c r="O134" s="44">
        <f>SUM(C134:N134)</f>
        <v>2</v>
      </c>
      <c r="Q134" s="34">
        <v>16</v>
      </c>
      <c r="R134" s="54" t="s">
        <v>78</v>
      </c>
      <c r="S134" s="45"/>
      <c r="T134" s="79"/>
      <c r="U134" s="79"/>
      <c r="V134" s="79"/>
      <c r="W134" s="36"/>
      <c r="X134" s="36"/>
      <c r="Y134" s="36"/>
      <c r="Z134" s="36"/>
      <c r="AA134" s="36"/>
      <c r="AB134" s="36"/>
      <c r="AC134" s="36"/>
      <c r="AD134" s="36"/>
      <c r="AE134" s="44">
        <f t="shared" si="11"/>
        <v>0</v>
      </c>
    </row>
    <row r="135" spans="1:31" s="72" customFormat="1" x14ac:dyDescent="0.3">
      <c r="A135" s="34">
        <v>17</v>
      </c>
      <c r="B135" s="54" t="s">
        <v>83</v>
      </c>
      <c r="C135" s="45"/>
      <c r="D135" s="45"/>
      <c r="E135" s="45">
        <v>1</v>
      </c>
      <c r="F135" s="45">
        <v>1</v>
      </c>
      <c r="G135" s="45">
        <v>0</v>
      </c>
      <c r="H135" s="45"/>
      <c r="I135" s="45">
        <v>0</v>
      </c>
      <c r="J135" s="45"/>
      <c r="K135" s="45"/>
      <c r="L135" s="45"/>
      <c r="M135" s="45">
        <v>0</v>
      </c>
      <c r="N135" s="45"/>
      <c r="O135" s="44">
        <f>SUM(C135:N135)</f>
        <v>2</v>
      </c>
      <c r="Q135" s="34">
        <v>17</v>
      </c>
      <c r="R135" s="54" t="s">
        <v>82</v>
      </c>
      <c r="S135" s="79"/>
      <c r="T135" s="79"/>
      <c r="U135" s="79"/>
      <c r="V135" s="79"/>
      <c r="W135" s="36"/>
      <c r="X135" s="36"/>
      <c r="Y135" s="36"/>
      <c r="Z135" s="36"/>
      <c r="AA135" s="36"/>
      <c r="AB135" s="36"/>
      <c r="AC135" s="36"/>
      <c r="AD135" s="36"/>
      <c r="AE135" s="44">
        <f t="shared" si="11"/>
        <v>0</v>
      </c>
    </row>
    <row r="136" spans="1:31" s="72" customFormat="1" x14ac:dyDescent="0.3">
      <c r="A136" s="34">
        <v>18</v>
      </c>
      <c r="B136" s="54" t="s">
        <v>89</v>
      </c>
      <c r="C136" s="45"/>
      <c r="D136" s="45"/>
      <c r="E136" s="45"/>
      <c r="F136" s="45">
        <v>1</v>
      </c>
      <c r="G136" s="45">
        <v>0</v>
      </c>
      <c r="H136" s="45">
        <v>1</v>
      </c>
      <c r="I136" s="45"/>
      <c r="J136" s="45"/>
      <c r="K136" s="45"/>
      <c r="L136" s="45"/>
      <c r="M136" s="45"/>
      <c r="N136" s="45"/>
      <c r="O136" s="44">
        <f>SUM(C136:N136)</f>
        <v>2</v>
      </c>
      <c r="Q136" s="34">
        <v>18</v>
      </c>
      <c r="R136" s="54" t="s">
        <v>14</v>
      </c>
      <c r="S136" s="45"/>
      <c r="T136" s="79"/>
      <c r="U136" s="79"/>
      <c r="V136" s="79"/>
      <c r="W136" s="36"/>
      <c r="X136" s="36"/>
      <c r="Y136" s="36"/>
      <c r="Z136" s="36"/>
      <c r="AA136" s="36"/>
      <c r="AB136" s="36"/>
      <c r="AC136" s="36"/>
      <c r="AD136" s="36"/>
      <c r="AE136" s="44">
        <f t="shared" si="11"/>
        <v>0</v>
      </c>
    </row>
    <row r="137" spans="1:31" s="72" customFormat="1" x14ac:dyDescent="0.3">
      <c r="A137" s="34">
        <v>19</v>
      </c>
      <c r="B137" s="54" t="s">
        <v>110</v>
      </c>
      <c r="C137" s="45"/>
      <c r="D137" s="45"/>
      <c r="E137" s="45"/>
      <c r="F137" s="45"/>
      <c r="G137" s="45">
        <v>2</v>
      </c>
      <c r="H137" s="45"/>
      <c r="I137" s="45"/>
      <c r="J137" s="45"/>
      <c r="K137" s="45"/>
      <c r="L137" s="45"/>
      <c r="M137" s="45">
        <v>0</v>
      </c>
      <c r="N137" s="45"/>
      <c r="O137" s="44">
        <f>SUM(C137:N137)</f>
        <v>2</v>
      </c>
      <c r="Q137" s="34">
        <v>19</v>
      </c>
      <c r="R137" s="54" t="s">
        <v>116</v>
      </c>
      <c r="S137" s="79"/>
      <c r="T137" s="79"/>
      <c r="U137" s="79"/>
      <c r="V137" s="79"/>
      <c r="W137" s="36"/>
      <c r="X137" s="36"/>
      <c r="Y137" s="36"/>
      <c r="Z137" s="36"/>
      <c r="AA137" s="36"/>
      <c r="AB137" s="36"/>
      <c r="AC137" s="36"/>
      <c r="AD137" s="36"/>
      <c r="AE137" s="44">
        <f t="shared" si="11"/>
        <v>0</v>
      </c>
    </row>
    <row r="138" spans="1:31" s="72" customFormat="1" x14ac:dyDescent="0.3">
      <c r="A138" s="34">
        <v>20</v>
      </c>
      <c r="B138" s="54" t="s">
        <v>158</v>
      </c>
      <c r="C138" s="45"/>
      <c r="D138" s="45"/>
      <c r="E138" s="45"/>
      <c r="F138" s="45"/>
      <c r="G138" s="45"/>
      <c r="H138" s="45"/>
      <c r="I138" s="45"/>
      <c r="J138" s="45">
        <v>0</v>
      </c>
      <c r="K138" s="45">
        <v>0</v>
      </c>
      <c r="L138" s="45">
        <v>2</v>
      </c>
      <c r="M138" s="45">
        <v>0</v>
      </c>
      <c r="N138" s="45"/>
      <c r="O138" s="44">
        <f>SUM(C138:N138)</f>
        <v>2</v>
      </c>
      <c r="Q138" s="34">
        <v>20</v>
      </c>
      <c r="R138" s="54" t="s">
        <v>106</v>
      </c>
      <c r="S138" s="79"/>
      <c r="T138" s="79"/>
      <c r="U138" s="79"/>
      <c r="V138" s="79"/>
      <c r="W138" s="36"/>
      <c r="X138" s="36"/>
      <c r="Y138" s="36"/>
      <c r="Z138" s="36"/>
      <c r="AA138" s="36"/>
      <c r="AB138" s="36"/>
      <c r="AC138" s="36"/>
      <c r="AD138" s="36"/>
      <c r="AE138" s="44">
        <f t="shared" si="11"/>
        <v>0</v>
      </c>
    </row>
    <row r="139" spans="1:31" s="72" customFormat="1" x14ac:dyDescent="0.3">
      <c r="A139" s="34">
        <v>21</v>
      </c>
      <c r="B139" s="54" t="s">
        <v>144</v>
      </c>
      <c r="C139" s="45"/>
      <c r="D139" s="45"/>
      <c r="E139" s="45"/>
      <c r="F139" s="45"/>
      <c r="G139" s="45"/>
      <c r="H139" s="45"/>
      <c r="I139" s="45">
        <v>0</v>
      </c>
      <c r="J139" s="45"/>
      <c r="K139" s="45">
        <v>1</v>
      </c>
      <c r="L139" s="45"/>
      <c r="M139" s="45"/>
      <c r="N139" s="45"/>
      <c r="O139" s="44">
        <f>SUM(C139:N139)</f>
        <v>1</v>
      </c>
      <c r="Q139" s="34">
        <v>21</v>
      </c>
      <c r="R139" s="54" t="s">
        <v>108</v>
      </c>
      <c r="S139" s="79"/>
      <c r="T139" s="79"/>
      <c r="U139" s="79"/>
      <c r="V139" s="79"/>
      <c r="W139" s="36"/>
      <c r="X139" s="36"/>
      <c r="Y139" s="36"/>
      <c r="Z139" s="36"/>
      <c r="AA139" s="36"/>
      <c r="AB139" s="36"/>
      <c r="AC139" s="36"/>
      <c r="AD139" s="36"/>
      <c r="AE139" s="44">
        <f t="shared" si="11"/>
        <v>0</v>
      </c>
    </row>
    <row r="140" spans="1:31" s="72" customFormat="1" x14ac:dyDescent="0.3">
      <c r="A140" s="34">
        <v>22</v>
      </c>
      <c r="B140" s="54" t="s">
        <v>17</v>
      </c>
      <c r="C140" s="45">
        <v>0</v>
      </c>
      <c r="D140" s="45">
        <v>0</v>
      </c>
      <c r="E140" s="45"/>
      <c r="F140" s="45">
        <v>0</v>
      </c>
      <c r="G140" s="45"/>
      <c r="H140" s="45"/>
      <c r="I140" s="45">
        <v>1</v>
      </c>
      <c r="J140" s="45"/>
      <c r="K140" s="45">
        <v>0</v>
      </c>
      <c r="L140" s="45">
        <v>0</v>
      </c>
      <c r="M140" s="45"/>
      <c r="N140" s="45"/>
      <c r="O140" s="44">
        <f>SUM(C140:N140)</f>
        <v>1</v>
      </c>
      <c r="Q140" s="34">
        <v>22</v>
      </c>
      <c r="R140" s="54" t="s">
        <v>10</v>
      </c>
      <c r="S140" s="45"/>
      <c r="T140" s="79"/>
      <c r="U140" s="79"/>
      <c r="V140" s="79"/>
      <c r="W140" s="36"/>
      <c r="X140" s="36"/>
      <c r="Y140" s="36"/>
      <c r="Z140" s="36"/>
      <c r="AA140" s="36"/>
      <c r="AB140" s="36"/>
      <c r="AC140" s="36"/>
      <c r="AD140" s="36"/>
      <c r="AE140" s="44">
        <f t="shared" si="11"/>
        <v>0</v>
      </c>
    </row>
    <row r="141" spans="1:31" x14ac:dyDescent="0.3">
      <c r="A141" s="34">
        <v>23</v>
      </c>
      <c r="B141" s="54" t="s">
        <v>80</v>
      </c>
      <c r="C141" s="45"/>
      <c r="D141" s="45">
        <v>0</v>
      </c>
      <c r="E141" s="45">
        <v>1</v>
      </c>
      <c r="F141" s="45">
        <v>0</v>
      </c>
      <c r="G141" s="45"/>
      <c r="H141" s="45"/>
      <c r="I141" s="45"/>
      <c r="J141" s="45"/>
      <c r="K141" s="45">
        <v>0</v>
      </c>
      <c r="L141" s="45">
        <v>0</v>
      </c>
      <c r="M141" s="45"/>
      <c r="N141" s="45"/>
      <c r="O141" s="44">
        <f>SUM(C141:N141)</f>
        <v>1</v>
      </c>
      <c r="Q141" s="34">
        <v>23</v>
      </c>
      <c r="R141" s="54" t="s">
        <v>109</v>
      </c>
      <c r="S141" s="45"/>
      <c r="T141" s="79"/>
      <c r="U141" s="79"/>
      <c r="V141" s="79"/>
      <c r="W141" s="36"/>
      <c r="X141" s="36"/>
      <c r="Y141" s="36"/>
      <c r="Z141" s="36"/>
      <c r="AA141" s="36"/>
      <c r="AB141" s="36"/>
      <c r="AC141" s="36"/>
      <c r="AD141" s="36"/>
      <c r="AE141" s="44">
        <f t="shared" si="11"/>
        <v>0</v>
      </c>
    </row>
    <row r="142" spans="1:31" x14ac:dyDescent="0.3">
      <c r="A142" s="34">
        <v>24</v>
      </c>
      <c r="B142" s="54" t="s">
        <v>84</v>
      </c>
      <c r="C142" s="45"/>
      <c r="D142" s="45"/>
      <c r="E142" s="45"/>
      <c r="F142" s="45">
        <v>1</v>
      </c>
      <c r="G142" s="45">
        <v>0</v>
      </c>
      <c r="H142" s="45"/>
      <c r="I142" s="45">
        <v>0</v>
      </c>
      <c r="J142" s="45"/>
      <c r="K142" s="45"/>
      <c r="L142" s="45"/>
      <c r="M142" s="45">
        <v>0</v>
      </c>
      <c r="N142" s="45"/>
      <c r="O142" s="44">
        <f>SUM(C142:N142)</f>
        <v>1</v>
      </c>
      <c r="Q142" s="34">
        <v>24</v>
      </c>
      <c r="R142" s="54" t="s">
        <v>121</v>
      </c>
      <c r="S142" s="79"/>
      <c r="T142" s="79"/>
      <c r="U142" s="79"/>
      <c r="V142" s="79"/>
      <c r="W142" s="36"/>
      <c r="X142" s="36"/>
      <c r="Y142" s="36"/>
      <c r="Z142" s="36"/>
      <c r="AA142" s="36"/>
      <c r="AB142" s="36"/>
      <c r="AC142" s="36"/>
      <c r="AD142" s="36"/>
      <c r="AE142" s="44">
        <f t="shared" si="11"/>
        <v>0</v>
      </c>
    </row>
    <row r="143" spans="1:31" x14ac:dyDescent="0.3">
      <c r="A143" s="34">
        <v>25</v>
      </c>
      <c r="B143" s="54" t="s">
        <v>116</v>
      </c>
      <c r="C143" s="45"/>
      <c r="D143" s="45"/>
      <c r="E143" s="45"/>
      <c r="F143" s="45"/>
      <c r="G143" s="45">
        <v>1</v>
      </c>
      <c r="H143" s="45"/>
      <c r="I143" s="45"/>
      <c r="J143" s="45"/>
      <c r="K143" s="45"/>
      <c r="L143" s="45"/>
      <c r="M143" s="45"/>
      <c r="N143" s="45"/>
      <c r="O143" s="44">
        <f>SUM(C143:N143)</f>
        <v>1</v>
      </c>
      <c r="Q143" s="34">
        <v>25</v>
      </c>
      <c r="R143" s="54" t="s">
        <v>158</v>
      </c>
      <c r="S143" s="45"/>
      <c r="T143" s="79"/>
      <c r="U143" s="79"/>
      <c r="V143" s="79"/>
      <c r="W143" s="36"/>
      <c r="X143" s="36"/>
      <c r="Y143" s="36"/>
      <c r="Z143" s="36"/>
      <c r="AA143" s="36"/>
      <c r="AB143" s="36"/>
      <c r="AC143" s="36"/>
      <c r="AD143" s="36"/>
      <c r="AE143" s="44">
        <f t="shared" si="11"/>
        <v>0</v>
      </c>
    </row>
    <row r="144" spans="1:31" x14ac:dyDescent="0.3">
      <c r="A144" s="34">
        <v>26</v>
      </c>
      <c r="B144" s="54" t="s">
        <v>150</v>
      </c>
      <c r="C144" s="45"/>
      <c r="D144" s="45"/>
      <c r="E144" s="45"/>
      <c r="F144" s="45"/>
      <c r="G144" s="45"/>
      <c r="H144" s="45"/>
      <c r="I144" s="45"/>
      <c r="J144" s="45">
        <v>0</v>
      </c>
      <c r="K144" s="45"/>
      <c r="L144" s="45">
        <v>1</v>
      </c>
      <c r="M144" s="45"/>
      <c r="N144" s="45"/>
      <c r="O144" s="44">
        <f>SUM(C144:N144)</f>
        <v>1</v>
      </c>
      <c r="Q144" s="34">
        <v>26</v>
      </c>
      <c r="R144" s="54" t="s">
        <v>122</v>
      </c>
      <c r="S144" s="79"/>
      <c r="T144" s="79"/>
      <c r="U144" s="79"/>
      <c r="V144" s="79"/>
      <c r="W144" s="36"/>
      <c r="X144" s="36"/>
      <c r="Y144" s="36"/>
      <c r="Z144" s="36"/>
      <c r="AA144" s="36"/>
      <c r="AB144" s="36"/>
      <c r="AC144" s="36"/>
      <c r="AD144" s="36"/>
      <c r="AE144" s="44">
        <f t="shared" si="11"/>
        <v>0</v>
      </c>
    </row>
    <row r="145" spans="1:31" s="72" customFormat="1" x14ac:dyDescent="0.3">
      <c r="A145" s="34">
        <v>27</v>
      </c>
      <c r="B145" s="54" t="s">
        <v>173</v>
      </c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>
        <v>1</v>
      </c>
      <c r="N145" s="45"/>
      <c r="O145" s="44">
        <f>SUM(C145:N145)</f>
        <v>1</v>
      </c>
      <c r="Q145" s="34">
        <v>27</v>
      </c>
      <c r="R145" s="54" t="s">
        <v>123</v>
      </c>
      <c r="S145" s="45"/>
      <c r="T145" s="79"/>
      <c r="U145" s="79"/>
      <c r="V145" s="79"/>
      <c r="W145" s="36"/>
      <c r="X145" s="36"/>
      <c r="Y145" s="36"/>
      <c r="Z145" s="36"/>
      <c r="AA145" s="36"/>
      <c r="AB145" s="36"/>
      <c r="AC145" s="36"/>
      <c r="AD145" s="36"/>
      <c r="AE145" s="44">
        <f t="shared" si="11"/>
        <v>0</v>
      </c>
    </row>
    <row r="146" spans="1:31" s="72" customFormat="1" x14ac:dyDescent="0.3">
      <c r="A146" s="34">
        <v>28</v>
      </c>
      <c r="B146" s="54" t="s">
        <v>105</v>
      </c>
      <c r="C146" s="45"/>
      <c r="D146" s="45"/>
      <c r="E146" s="45"/>
      <c r="F146" s="45"/>
      <c r="G146" s="45">
        <v>0</v>
      </c>
      <c r="H146" s="45"/>
      <c r="I146" s="45"/>
      <c r="J146" s="45">
        <v>0</v>
      </c>
      <c r="K146" s="45">
        <v>0</v>
      </c>
      <c r="L146" s="45"/>
      <c r="M146" s="45"/>
      <c r="N146" s="45"/>
      <c r="O146" s="44">
        <f>SUM(C146:N146)</f>
        <v>0</v>
      </c>
      <c r="Q146" s="34">
        <v>28</v>
      </c>
      <c r="R146" s="54" t="s">
        <v>124</v>
      </c>
      <c r="S146" s="45"/>
      <c r="T146" s="79"/>
      <c r="U146" s="79"/>
      <c r="V146" s="79"/>
      <c r="W146" s="36"/>
      <c r="X146" s="36"/>
      <c r="Y146" s="36"/>
      <c r="Z146" s="36"/>
      <c r="AA146" s="36"/>
      <c r="AB146" s="36"/>
      <c r="AC146" s="36"/>
      <c r="AD146" s="36"/>
      <c r="AE146" s="44">
        <f t="shared" si="11"/>
        <v>0</v>
      </c>
    </row>
    <row r="147" spans="1:31" x14ac:dyDescent="0.3">
      <c r="A147" s="34">
        <v>29</v>
      </c>
      <c r="B147" s="15" t="s">
        <v>106</v>
      </c>
      <c r="C147" s="45"/>
      <c r="D147" s="45"/>
      <c r="E147" s="45"/>
      <c r="F147" s="45"/>
      <c r="G147" s="45">
        <v>0</v>
      </c>
      <c r="H147" s="45"/>
      <c r="I147" s="45"/>
      <c r="J147" s="45">
        <v>0</v>
      </c>
      <c r="K147" s="45">
        <v>0</v>
      </c>
      <c r="L147" s="45"/>
      <c r="M147" s="45">
        <v>0</v>
      </c>
      <c r="N147" s="45"/>
      <c r="O147" s="44">
        <f>SUM(C147:N147)</f>
        <v>0</v>
      </c>
      <c r="Q147" s="34">
        <v>29</v>
      </c>
      <c r="R147" s="54" t="s">
        <v>9</v>
      </c>
      <c r="S147" s="45"/>
      <c r="T147" s="79"/>
      <c r="U147" s="79"/>
      <c r="V147" s="79"/>
      <c r="W147" s="36"/>
      <c r="X147" s="36"/>
      <c r="Y147" s="36"/>
      <c r="Z147" s="36"/>
      <c r="AA147" s="36"/>
      <c r="AB147" s="36"/>
      <c r="AC147" s="36"/>
      <c r="AD147" s="36"/>
      <c r="AE147" s="44">
        <f t="shared" si="11"/>
        <v>0</v>
      </c>
    </row>
    <row r="148" spans="1:31" x14ac:dyDescent="0.3">
      <c r="A148" s="34">
        <v>30</v>
      </c>
      <c r="B148" s="15" t="s">
        <v>13</v>
      </c>
      <c r="C148" s="45">
        <v>0</v>
      </c>
      <c r="D148" s="45">
        <v>0</v>
      </c>
      <c r="E148" s="45"/>
      <c r="F148" s="45">
        <v>0</v>
      </c>
      <c r="G148" s="45"/>
      <c r="H148" s="45"/>
      <c r="I148" s="45">
        <v>0</v>
      </c>
      <c r="J148" s="45"/>
      <c r="K148" s="45">
        <v>0</v>
      </c>
      <c r="L148" s="45">
        <v>0</v>
      </c>
      <c r="M148" s="45"/>
      <c r="N148" s="45"/>
      <c r="O148" s="44">
        <f>SUM(C148:N148)</f>
        <v>0</v>
      </c>
      <c r="Q148" s="34">
        <v>30</v>
      </c>
      <c r="R148" s="54" t="s">
        <v>80</v>
      </c>
      <c r="S148" s="45"/>
      <c r="T148" s="79"/>
      <c r="U148" s="79"/>
      <c r="V148" s="79"/>
      <c r="W148" s="36"/>
      <c r="X148" s="36"/>
      <c r="Y148" s="36"/>
      <c r="Z148" s="36"/>
      <c r="AA148" s="36"/>
      <c r="AB148" s="36"/>
      <c r="AC148" s="36"/>
      <c r="AD148" s="36"/>
      <c r="AE148" s="44">
        <f t="shared" si="11"/>
        <v>0</v>
      </c>
    </row>
    <row r="149" spans="1:31" x14ac:dyDescent="0.3">
      <c r="A149" s="34">
        <v>31</v>
      </c>
      <c r="B149" s="15" t="s">
        <v>143</v>
      </c>
      <c r="C149" s="45"/>
      <c r="D149" s="45"/>
      <c r="E149" s="45"/>
      <c r="F149" s="45"/>
      <c r="G149" s="45"/>
      <c r="H149" s="45"/>
      <c r="I149" s="45">
        <v>0</v>
      </c>
      <c r="J149" s="45"/>
      <c r="K149" s="45">
        <v>0</v>
      </c>
      <c r="L149" s="45"/>
      <c r="M149" s="45"/>
      <c r="N149" s="45"/>
      <c r="O149" s="44">
        <f>SUM(C149:N149)</f>
        <v>0</v>
      </c>
      <c r="Q149" s="34">
        <v>31</v>
      </c>
      <c r="R149" s="54" t="s">
        <v>79</v>
      </c>
      <c r="S149" s="45"/>
      <c r="T149" s="79"/>
      <c r="U149" s="79"/>
      <c r="V149" s="79"/>
      <c r="W149" s="36"/>
      <c r="X149" s="36"/>
      <c r="Y149" s="36"/>
      <c r="Z149" s="36"/>
      <c r="AA149" s="36"/>
      <c r="AB149" s="36"/>
      <c r="AC149" s="36"/>
      <c r="AD149" s="36"/>
      <c r="AE149" s="44">
        <f t="shared" si="11"/>
        <v>0</v>
      </c>
    </row>
    <row r="150" spans="1:31" x14ac:dyDescent="0.3">
      <c r="A150" s="34">
        <v>32</v>
      </c>
      <c r="B150" s="15" t="s">
        <v>142</v>
      </c>
      <c r="C150" s="45"/>
      <c r="D150" s="45"/>
      <c r="E150" s="45"/>
      <c r="F150" s="45"/>
      <c r="G150" s="45"/>
      <c r="H150" s="45"/>
      <c r="I150" s="45"/>
      <c r="J150" s="45">
        <v>0</v>
      </c>
      <c r="K150" s="45"/>
      <c r="L150" s="45"/>
      <c r="M150" s="45"/>
      <c r="N150" s="45"/>
      <c r="O150" s="44">
        <f>SUM(C150:N150)</f>
        <v>0</v>
      </c>
      <c r="Q150" s="34">
        <v>32</v>
      </c>
      <c r="R150" s="54" t="s">
        <v>17</v>
      </c>
      <c r="S150" s="79"/>
      <c r="T150" s="79"/>
      <c r="U150" s="79"/>
      <c r="V150" s="79"/>
      <c r="W150" s="36"/>
      <c r="X150" s="36"/>
      <c r="Y150" s="36"/>
      <c r="Z150" s="36"/>
      <c r="AA150" s="36"/>
      <c r="AB150" s="36"/>
      <c r="AC150" s="36"/>
      <c r="AD150" s="36"/>
      <c r="AE150" s="44">
        <f t="shared" si="11"/>
        <v>0</v>
      </c>
    </row>
    <row r="151" spans="1:31" s="72" customFormat="1" x14ac:dyDescent="0.3">
      <c r="A151" s="34">
        <v>33</v>
      </c>
      <c r="B151" s="54" t="s">
        <v>123</v>
      </c>
      <c r="C151" s="45"/>
      <c r="D151" s="45"/>
      <c r="E151" s="45"/>
      <c r="F151" s="45"/>
      <c r="G151" s="45"/>
      <c r="H151" s="45"/>
      <c r="I151" s="45"/>
      <c r="J151" s="45">
        <v>0</v>
      </c>
      <c r="K151" s="45"/>
      <c r="L151" s="45"/>
      <c r="M151" s="45">
        <v>0</v>
      </c>
      <c r="N151" s="45"/>
      <c r="O151" s="44">
        <f>SUM(C151:N151)</f>
        <v>0</v>
      </c>
      <c r="Q151" s="34">
        <v>33</v>
      </c>
      <c r="R151" s="54" t="s">
        <v>142</v>
      </c>
      <c r="S151" s="45"/>
      <c r="T151" s="79"/>
      <c r="U151" s="79"/>
      <c r="V151" s="79"/>
      <c r="W151" s="36"/>
      <c r="X151" s="36"/>
      <c r="Y151" s="36"/>
      <c r="Z151" s="36"/>
      <c r="AA151" s="36"/>
      <c r="AB151" s="36"/>
      <c r="AC151" s="36"/>
      <c r="AD151" s="36"/>
      <c r="AE151" s="44">
        <f t="shared" si="11"/>
        <v>0</v>
      </c>
    </row>
    <row r="152" spans="1:31" s="72" customFormat="1" x14ac:dyDescent="0.3">
      <c r="A152" s="34">
        <v>34</v>
      </c>
      <c r="B152" s="54" t="s">
        <v>124</v>
      </c>
      <c r="C152" s="45"/>
      <c r="D152" s="45"/>
      <c r="E152" s="45"/>
      <c r="F152" s="45"/>
      <c r="G152" s="45"/>
      <c r="H152" s="45"/>
      <c r="I152" s="45"/>
      <c r="J152" s="45">
        <v>0</v>
      </c>
      <c r="K152" s="45"/>
      <c r="L152" s="45"/>
      <c r="M152" s="45">
        <v>0</v>
      </c>
      <c r="N152" s="45"/>
      <c r="O152" s="44">
        <f>SUM(C152:N152)</f>
        <v>0</v>
      </c>
      <c r="Q152" s="34">
        <v>34</v>
      </c>
      <c r="R152" s="54" t="s">
        <v>143</v>
      </c>
      <c r="S152" s="79"/>
      <c r="T152" s="79"/>
      <c r="U152" s="79"/>
      <c r="V152" s="79"/>
      <c r="W152" s="36"/>
      <c r="X152" s="36"/>
      <c r="Y152" s="36"/>
      <c r="Z152" s="36"/>
      <c r="AA152" s="36"/>
      <c r="AB152" s="36"/>
      <c r="AC152" s="36"/>
      <c r="AD152" s="36"/>
      <c r="AE152" s="44">
        <f t="shared" si="11"/>
        <v>0</v>
      </c>
    </row>
    <row r="153" spans="1:31" s="72" customFormat="1" x14ac:dyDescent="0.3">
      <c r="A153" s="34">
        <v>35</v>
      </c>
      <c r="B153" s="54" t="s">
        <v>103</v>
      </c>
      <c r="C153" s="45"/>
      <c r="D153" s="45"/>
      <c r="E153" s="45"/>
      <c r="F153" s="45">
        <v>0</v>
      </c>
      <c r="G153" s="45">
        <v>0</v>
      </c>
      <c r="H153" s="45"/>
      <c r="I153" s="45">
        <v>0</v>
      </c>
      <c r="J153" s="45"/>
      <c r="K153" s="45"/>
      <c r="L153" s="45"/>
      <c r="M153" s="45"/>
      <c r="N153" s="45"/>
      <c r="O153" s="44">
        <f>SUM(C153:N153)</f>
        <v>0</v>
      </c>
      <c r="Q153" s="34">
        <v>35</v>
      </c>
      <c r="R153" s="54" t="s">
        <v>144</v>
      </c>
      <c r="S153" s="79"/>
      <c r="T153" s="79"/>
      <c r="U153" s="79"/>
      <c r="V153" s="79"/>
      <c r="W153" s="36"/>
      <c r="X153" s="36"/>
      <c r="Y153" s="36"/>
      <c r="Z153" s="36"/>
      <c r="AA153" s="36"/>
      <c r="AB153" s="36"/>
      <c r="AC153" s="36"/>
      <c r="AD153" s="36"/>
      <c r="AE153" s="44">
        <f t="shared" si="11"/>
        <v>0</v>
      </c>
    </row>
    <row r="154" spans="1:31" s="72" customFormat="1" x14ac:dyDescent="0.3">
      <c r="A154" s="34">
        <v>36</v>
      </c>
      <c r="B154" s="54" t="s">
        <v>108</v>
      </c>
      <c r="C154" s="45"/>
      <c r="D154" s="45"/>
      <c r="E154" s="45"/>
      <c r="F154" s="45"/>
      <c r="G154" s="45"/>
      <c r="H154" s="45"/>
      <c r="I154" s="45">
        <v>0</v>
      </c>
      <c r="J154" s="45"/>
      <c r="K154" s="45"/>
      <c r="L154" s="45"/>
      <c r="M154" s="45"/>
      <c r="N154" s="45"/>
      <c r="O154" s="44">
        <f>SUM(C154:N154)</f>
        <v>0</v>
      </c>
      <c r="Q154" s="34">
        <v>36</v>
      </c>
      <c r="R154" s="54" t="s">
        <v>154</v>
      </c>
      <c r="S154" s="79"/>
      <c r="T154" s="79"/>
      <c r="U154" s="79"/>
      <c r="V154" s="79"/>
      <c r="W154" s="36"/>
      <c r="X154" s="36"/>
      <c r="Y154" s="36"/>
      <c r="Z154" s="36"/>
      <c r="AA154" s="36"/>
      <c r="AB154" s="36"/>
      <c r="AC154" s="36"/>
      <c r="AD154" s="36"/>
      <c r="AE154" s="44">
        <f t="shared" si="11"/>
        <v>0</v>
      </c>
    </row>
    <row r="155" spans="1:31" s="72" customFormat="1" x14ac:dyDescent="0.3">
      <c r="A155" s="34">
        <v>37</v>
      </c>
      <c r="B155" s="54" t="s">
        <v>155</v>
      </c>
      <c r="C155" s="45"/>
      <c r="D155" s="45"/>
      <c r="E155" s="45"/>
      <c r="F155" s="45"/>
      <c r="G155" s="45"/>
      <c r="H155" s="45"/>
      <c r="I155" s="45">
        <v>0</v>
      </c>
      <c r="J155" s="45"/>
      <c r="K155" s="45"/>
      <c r="L155" s="45"/>
      <c r="M155" s="45"/>
      <c r="N155" s="45"/>
      <c r="O155" s="44">
        <f>SUM(C155:N155)</f>
        <v>0</v>
      </c>
      <c r="Q155" s="34">
        <v>37</v>
      </c>
      <c r="R155" s="54" t="s">
        <v>155</v>
      </c>
      <c r="S155" s="79"/>
      <c r="T155" s="79"/>
      <c r="U155" s="79"/>
      <c r="V155" s="79"/>
      <c r="W155" s="36"/>
      <c r="X155" s="36"/>
      <c r="Y155" s="36"/>
      <c r="Z155" s="36"/>
      <c r="AA155" s="36"/>
      <c r="AB155" s="36"/>
      <c r="AC155" s="36"/>
      <c r="AD155" s="36"/>
      <c r="AE155" s="44">
        <f t="shared" si="11"/>
        <v>0</v>
      </c>
    </row>
    <row r="156" spans="1:31" s="72" customFormat="1" x14ac:dyDescent="0.3">
      <c r="A156" s="34">
        <v>38</v>
      </c>
      <c r="B156" s="54" t="s">
        <v>87</v>
      </c>
      <c r="C156" s="45"/>
      <c r="D156" s="45"/>
      <c r="E156" s="45">
        <v>0</v>
      </c>
      <c r="F156" s="45">
        <v>0</v>
      </c>
      <c r="G156" s="45">
        <v>0</v>
      </c>
      <c r="H156" s="45"/>
      <c r="I156" s="45"/>
      <c r="J156" s="45"/>
      <c r="K156" s="45"/>
      <c r="L156" s="45"/>
      <c r="M156" s="45"/>
      <c r="N156" s="45"/>
      <c r="O156" s="44">
        <f>SUM(C156:N156)</f>
        <v>0</v>
      </c>
      <c r="Q156" s="34">
        <v>38</v>
      </c>
      <c r="R156" s="54" t="s">
        <v>87</v>
      </c>
      <c r="S156" s="45"/>
      <c r="T156" s="79"/>
      <c r="U156" s="79"/>
      <c r="V156" s="79"/>
      <c r="W156" s="36"/>
      <c r="X156" s="36"/>
      <c r="Y156" s="36"/>
      <c r="Z156" s="36"/>
      <c r="AA156" s="36"/>
      <c r="AB156" s="36"/>
      <c r="AC156" s="36"/>
      <c r="AD156" s="36"/>
      <c r="AE156" s="44">
        <f t="shared" si="11"/>
        <v>0</v>
      </c>
    </row>
    <row r="157" spans="1:31" s="72" customFormat="1" x14ac:dyDescent="0.3">
      <c r="A157" s="34">
        <v>39</v>
      </c>
      <c r="B157" s="54" t="s">
        <v>14</v>
      </c>
      <c r="C157" s="45">
        <v>0</v>
      </c>
      <c r="D157" s="45">
        <v>0</v>
      </c>
      <c r="E157" s="45">
        <v>0</v>
      </c>
      <c r="F157" s="45"/>
      <c r="G157" s="45"/>
      <c r="H157" s="45"/>
      <c r="I157" s="45"/>
      <c r="J157" s="45"/>
      <c r="K157" s="45"/>
      <c r="L157" s="45"/>
      <c r="M157" s="45"/>
      <c r="N157" s="45"/>
      <c r="O157" s="44">
        <f>SUM(C157:N157)</f>
        <v>0</v>
      </c>
      <c r="Q157" s="34">
        <v>39</v>
      </c>
      <c r="R157" s="54" t="s">
        <v>86</v>
      </c>
      <c r="S157" s="45"/>
      <c r="T157" s="79"/>
      <c r="U157" s="79"/>
      <c r="V157" s="79"/>
      <c r="W157" s="36"/>
      <c r="X157" s="36"/>
      <c r="Y157" s="36"/>
      <c r="Z157" s="36"/>
      <c r="AA157" s="36"/>
      <c r="AB157" s="36"/>
      <c r="AC157" s="36"/>
      <c r="AD157" s="36"/>
      <c r="AE157" s="44">
        <f t="shared" si="11"/>
        <v>0</v>
      </c>
    </row>
    <row r="158" spans="1:31" s="72" customFormat="1" x14ac:dyDescent="0.3">
      <c r="A158" s="34">
        <v>40</v>
      </c>
      <c r="B158" s="54" t="s">
        <v>85</v>
      </c>
      <c r="C158" s="45"/>
      <c r="D158" s="45"/>
      <c r="E158" s="45">
        <v>0</v>
      </c>
      <c r="F158" s="45"/>
      <c r="G158" s="45"/>
      <c r="H158" s="45"/>
      <c r="I158" s="45"/>
      <c r="J158" s="45"/>
      <c r="K158" s="45"/>
      <c r="L158" s="45">
        <v>0</v>
      </c>
      <c r="M158" s="45">
        <v>0</v>
      </c>
      <c r="N158" s="45"/>
      <c r="O158" s="44">
        <f>SUM(C158:N158)</f>
        <v>0</v>
      </c>
      <c r="Q158" s="34">
        <v>40</v>
      </c>
      <c r="R158" s="54" t="s">
        <v>110</v>
      </c>
      <c r="S158" s="45"/>
      <c r="T158" s="79"/>
      <c r="U158" s="79"/>
      <c r="V158" s="79"/>
      <c r="W158" s="36"/>
      <c r="X158" s="36"/>
      <c r="Y158" s="36"/>
      <c r="Z158" s="36"/>
      <c r="AA158" s="36"/>
      <c r="AB158" s="36"/>
      <c r="AC158" s="36"/>
      <c r="AD158" s="36"/>
      <c r="AE158" s="44">
        <f t="shared" si="11"/>
        <v>0</v>
      </c>
    </row>
    <row r="159" spans="1:31" s="72" customFormat="1" x14ac:dyDescent="0.3">
      <c r="A159" s="34">
        <v>41</v>
      </c>
      <c r="B159" s="54" t="s">
        <v>86</v>
      </c>
      <c r="C159" s="45"/>
      <c r="D159" s="45"/>
      <c r="E159" s="45">
        <v>0</v>
      </c>
      <c r="F159" s="45"/>
      <c r="G159" s="45"/>
      <c r="H159" s="45"/>
      <c r="I159" s="45"/>
      <c r="J159" s="45"/>
      <c r="K159" s="45"/>
      <c r="L159" s="45"/>
      <c r="M159" s="45"/>
      <c r="N159" s="45"/>
      <c r="O159" s="44">
        <f>SUM(C159:N159)</f>
        <v>0</v>
      </c>
      <c r="Q159" s="34">
        <v>41</v>
      </c>
      <c r="R159" s="54" t="s">
        <v>173</v>
      </c>
      <c r="S159" s="45"/>
      <c r="T159" s="79"/>
      <c r="U159" s="79"/>
      <c r="V159" s="79"/>
      <c r="W159" s="36"/>
      <c r="X159" s="36"/>
      <c r="Y159" s="36"/>
      <c r="Z159" s="36"/>
      <c r="AA159" s="36"/>
      <c r="AB159" s="36"/>
      <c r="AC159" s="36"/>
      <c r="AD159" s="36"/>
      <c r="AE159" s="44">
        <f t="shared" si="11"/>
        <v>0</v>
      </c>
    </row>
    <row r="160" spans="1:31" s="72" customFormat="1" x14ac:dyDescent="0.3">
      <c r="A160" s="34">
        <v>42</v>
      </c>
      <c r="B160" s="54" t="s">
        <v>286</v>
      </c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>
        <v>0</v>
      </c>
      <c r="N160" s="45"/>
      <c r="O160" s="44">
        <f>SUM(C160:N160)</f>
        <v>0</v>
      </c>
      <c r="Q160" s="34">
        <v>42</v>
      </c>
      <c r="R160" s="54" t="s">
        <v>286</v>
      </c>
      <c r="S160" s="45"/>
      <c r="T160" s="79"/>
      <c r="U160" s="79"/>
      <c r="V160" s="79"/>
      <c r="W160" s="36"/>
      <c r="X160" s="36"/>
      <c r="Y160" s="36"/>
      <c r="Z160" s="36"/>
      <c r="AA160" s="36"/>
      <c r="AB160" s="36"/>
      <c r="AC160" s="36"/>
      <c r="AD160" s="36"/>
      <c r="AE160" s="44">
        <f t="shared" si="11"/>
        <v>0</v>
      </c>
    </row>
    <row r="161" spans="1:31" s="72" customFormat="1" x14ac:dyDescent="0.3">
      <c r="A161" s="34">
        <v>43</v>
      </c>
      <c r="B161" s="54" t="s">
        <v>226</v>
      </c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>
        <v>0</v>
      </c>
      <c r="N161" s="45"/>
      <c r="O161" s="44">
        <f>SUM(C161:N161)</f>
        <v>0</v>
      </c>
      <c r="Q161" s="34">
        <v>43</v>
      </c>
      <c r="R161" s="54" t="s">
        <v>226</v>
      </c>
      <c r="S161" s="45"/>
      <c r="T161" s="79"/>
      <c r="U161" s="79"/>
      <c r="V161" s="79"/>
      <c r="W161" s="36"/>
      <c r="X161" s="36"/>
      <c r="Y161" s="36"/>
      <c r="Z161" s="36"/>
      <c r="AA161" s="36"/>
      <c r="AB161" s="36"/>
      <c r="AC161" s="36"/>
      <c r="AD161" s="36"/>
      <c r="AE161" s="44">
        <f t="shared" si="11"/>
        <v>0</v>
      </c>
    </row>
    <row r="162" spans="1:31" s="72" customFormat="1" x14ac:dyDescent="0.3">
      <c r="A162" s="34">
        <v>44</v>
      </c>
      <c r="B162" s="54" t="s">
        <v>157</v>
      </c>
      <c r="C162" s="45"/>
      <c r="D162" s="45"/>
      <c r="E162" s="45"/>
      <c r="F162" s="45"/>
      <c r="G162" s="45"/>
      <c r="H162" s="45"/>
      <c r="I162" s="45"/>
      <c r="J162" s="45"/>
      <c r="K162" s="45"/>
      <c r="L162" s="45">
        <v>0</v>
      </c>
      <c r="M162" s="45">
        <v>0</v>
      </c>
      <c r="N162" s="45"/>
      <c r="O162" s="44">
        <f>SUM(C162:N162)</f>
        <v>0</v>
      </c>
      <c r="Q162" s="34">
        <v>44</v>
      </c>
      <c r="R162" s="54" t="s">
        <v>157</v>
      </c>
      <c r="S162" s="45"/>
      <c r="T162" s="79"/>
      <c r="U162" s="79"/>
      <c r="V162" s="79"/>
      <c r="W162" s="36"/>
      <c r="X162" s="36"/>
      <c r="Y162" s="36"/>
      <c r="Z162" s="36"/>
      <c r="AA162" s="36"/>
      <c r="AB162" s="36"/>
      <c r="AC162" s="36"/>
      <c r="AD162" s="36"/>
      <c r="AE162" s="44">
        <f t="shared" si="11"/>
        <v>0</v>
      </c>
    </row>
    <row r="163" spans="1:31" s="72" customFormat="1" x14ac:dyDescent="0.3">
      <c r="A163" s="34">
        <v>45</v>
      </c>
      <c r="B163" s="54" t="s">
        <v>185</v>
      </c>
      <c r="C163" s="45"/>
      <c r="D163" s="45"/>
      <c r="E163" s="45"/>
      <c r="F163" s="45"/>
      <c r="G163" s="45"/>
      <c r="H163" s="45"/>
      <c r="I163" s="45"/>
      <c r="J163" s="45"/>
      <c r="K163" s="45"/>
      <c r="L163" s="45">
        <v>0</v>
      </c>
      <c r="M163" s="45"/>
      <c r="N163" s="45"/>
      <c r="O163" s="44">
        <f>SUM(C163:N163)</f>
        <v>0</v>
      </c>
      <c r="Q163" s="34">
        <v>45</v>
      </c>
      <c r="R163" s="54" t="s">
        <v>185</v>
      </c>
      <c r="S163" s="45"/>
      <c r="T163" s="79"/>
      <c r="U163" s="79"/>
      <c r="V163" s="79"/>
      <c r="W163" s="36"/>
      <c r="X163" s="36"/>
      <c r="Y163" s="36"/>
      <c r="Z163" s="36"/>
      <c r="AA163" s="36"/>
      <c r="AB163" s="36"/>
      <c r="AC163" s="36"/>
      <c r="AD163" s="36"/>
      <c r="AE163" s="44">
        <f t="shared" si="11"/>
        <v>0</v>
      </c>
    </row>
    <row r="164" spans="1:31" s="72" customFormat="1" x14ac:dyDescent="0.3">
      <c r="A164" s="34">
        <v>46</v>
      </c>
      <c r="B164" s="54" t="s">
        <v>223</v>
      </c>
      <c r="C164" s="45"/>
      <c r="D164" s="45"/>
      <c r="E164" s="45"/>
      <c r="F164" s="45"/>
      <c r="G164" s="45"/>
      <c r="H164" s="45"/>
      <c r="I164" s="45"/>
      <c r="J164" s="45"/>
      <c r="K164" s="45"/>
      <c r="L164" s="45">
        <v>0</v>
      </c>
      <c r="M164" s="45"/>
      <c r="N164" s="45"/>
      <c r="O164" s="44">
        <f>SUM(C164:N164)</f>
        <v>0</v>
      </c>
      <c r="Q164" s="34">
        <v>46</v>
      </c>
      <c r="R164" s="54" t="s">
        <v>223</v>
      </c>
      <c r="S164" s="45"/>
      <c r="T164" s="79"/>
      <c r="U164" s="79"/>
      <c r="V164" s="79"/>
      <c r="W164" s="36"/>
      <c r="X164" s="36"/>
      <c r="Y164" s="36"/>
      <c r="Z164" s="36"/>
      <c r="AA164" s="36"/>
      <c r="AB164" s="36"/>
      <c r="AC164" s="36"/>
      <c r="AD164" s="36"/>
      <c r="AE164" s="44">
        <f t="shared" si="11"/>
        <v>0</v>
      </c>
    </row>
    <row r="165" spans="1:31" s="72" customFormat="1" x14ac:dyDescent="0.3">
      <c r="A165" s="34">
        <v>47</v>
      </c>
      <c r="B165" s="54" t="s">
        <v>222</v>
      </c>
      <c r="C165" s="45"/>
      <c r="D165" s="45"/>
      <c r="E165" s="45"/>
      <c r="F165" s="45"/>
      <c r="G165" s="45"/>
      <c r="H165" s="45"/>
      <c r="I165" s="45"/>
      <c r="J165" s="45"/>
      <c r="K165" s="45"/>
      <c r="L165" s="45">
        <v>0</v>
      </c>
      <c r="M165" s="45"/>
      <c r="N165" s="45"/>
      <c r="O165" s="44">
        <f>SUM(C165:N165)</f>
        <v>0</v>
      </c>
      <c r="Q165" s="34">
        <v>47</v>
      </c>
      <c r="R165" s="54" t="s">
        <v>222</v>
      </c>
      <c r="S165" s="45"/>
      <c r="T165" s="79"/>
      <c r="U165" s="79"/>
      <c r="V165" s="79"/>
      <c r="W165" s="36"/>
      <c r="X165" s="36"/>
      <c r="Y165" s="36"/>
      <c r="Z165" s="36"/>
      <c r="AA165" s="36"/>
      <c r="AB165" s="36"/>
      <c r="AC165" s="36"/>
      <c r="AD165" s="36"/>
      <c r="AE165" s="44">
        <f t="shared" si="11"/>
        <v>0</v>
      </c>
    </row>
    <row r="166" spans="1:31" s="72" customFormat="1" x14ac:dyDescent="0.3">
      <c r="A166" s="34">
        <v>48</v>
      </c>
      <c r="B166" s="54" t="s">
        <v>78</v>
      </c>
      <c r="C166" s="45"/>
      <c r="D166" s="45"/>
      <c r="E166" s="45"/>
      <c r="F166" s="45"/>
      <c r="G166" s="45"/>
      <c r="H166" s="45">
        <v>0</v>
      </c>
      <c r="I166" s="45"/>
      <c r="J166" s="45"/>
      <c r="K166" s="45"/>
      <c r="L166" s="45"/>
      <c r="M166" s="45"/>
      <c r="N166" s="45"/>
      <c r="O166" s="44">
        <f>SUM(C166:N166)</f>
        <v>0</v>
      </c>
      <c r="Q166" s="34">
        <v>48</v>
      </c>
      <c r="R166" s="54" t="s">
        <v>83</v>
      </c>
      <c r="S166" s="45"/>
      <c r="T166" s="79"/>
      <c r="U166" s="79"/>
      <c r="V166" s="79"/>
      <c r="W166" s="36"/>
      <c r="X166" s="36"/>
      <c r="Y166" s="36"/>
      <c r="Z166" s="36"/>
      <c r="AA166" s="36"/>
      <c r="AB166" s="36"/>
      <c r="AC166" s="36"/>
      <c r="AD166" s="36"/>
      <c r="AE166" s="44">
        <f t="shared" si="11"/>
        <v>0</v>
      </c>
    </row>
    <row r="167" spans="1:31" x14ac:dyDescent="0.3">
      <c r="A167" s="34"/>
      <c r="B167" s="29"/>
      <c r="C167" s="29"/>
      <c r="D167" s="29"/>
      <c r="E167" s="29"/>
      <c r="F167" s="29"/>
      <c r="G167" s="29"/>
      <c r="H167" s="29"/>
      <c r="I167" s="60"/>
      <c r="J167" s="60"/>
      <c r="K167" s="60"/>
      <c r="L167" s="60"/>
      <c r="M167" s="60"/>
      <c r="N167" s="29"/>
      <c r="O167" s="30"/>
      <c r="Q167" s="34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30"/>
    </row>
    <row r="168" spans="1:31" ht="15" thickBot="1" x14ac:dyDescent="0.35">
      <c r="A168" s="46"/>
      <c r="B168" s="47" t="s">
        <v>5</v>
      </c>
      <c r="C168" s="47">
        <f>SUM(C119:C167)</f>
        <v>6</v>
      </c>
      <c r="D168" s="47">
        <f t="shared" ref="D168" si="12">SUM(D119:D167)</f>
        <v>8</v>
      </c>
      <c r="E168" s="47">
        <f t="shared" ref="E168" si="13">SUM(E119:E167)</f>
        <v>5</v>
      </c>
      <c r="F168" s="47">
        <f t="shared" ref="F168" si="14">SUM(F119:F167)</f>
        <v>9</v>
      </c>
      <c r="G168" s="47">
        <f t="shared" ref="G168:M168" si="15">SUM(G119:G167)</f>
        <v>6</v>
      </c>
      <c r="H168" s="47">
        <f t="shared" si="15"/>
        <v>9</v>
      </c>
      <c r="I168" s="47">
        <f t="shared" si="15"/>
        <v>9</v>
      </c>
      <c r="J168" s="47">
        <f t="shared" si="15"/>
        <v>12</v>
      </c>
      <c r="K168" s="47">
        <f t="shared" si="15"/>
        <v>12</v>
      </c>
      <c r="L168" s="47">
        <f t="shared" si="15"/>
        <v>5</v>
      </c>
      <c r="M168" s="47">
        <f t="shared" si="15"/>
        <v>4</v>
      </c>
      <c r="N168" s="47"/>
      <c r="O168" s="48">
        <f t="shared" ref="O168" si="16">SUM(O119:O167)</f>
        <v>85</v>
      </c>
      <c r="Q168" s="46"/>
      <c r="R168" s="47" t="s">
        <v>5</v>
      </c>
      <c r="S168" s="47">
        <f>SUM(S119:S167)</f>
        <v>0</v>
      </c>
      <c r="T168" s="47">
        <f t="shared" ref="T168:AC168" si="17">SUM(T119:T167)</f>
        <v>0</v>
      </c>
      <c r="U168" s="47">
        <f t="shared" si="17"/>
        <v>0</v>
      </c>
      <c r="V168" s="47">
        <f t="shared" si="17"/>
        <v>1</v>
      </c>
      <c r="W168" s="47">
        <f t="shared" si="17"/>
        <v>0</v>
      </c>
      <c r="X168" s="47">
        <f t="shared" si="17"/>
        <v>0</v>
      </c>
      <c r="Y168" s="47">
        <f t="shared" si="17"/>
        <v>0</v>
      </c>
      <c r="Z168" s="47">
        <f t="shared" si="17"/>
        <v>0</v>
      </c>
      <c r="AA168" s="47">
        <f t="shared" si="17"/>
        <v>0</v>
      </c>
      <c r="AB168" s="47">
        <f t="shared" si="17"/>
        <v>0</v>
      </c>
      <c r="AC168" s="47">
        <f t="shared" si="17"/>
        <v>1</v>
      </c>
      <c r="AD168" s="47"/>
      <c r="AE168" s="48">
        <f t="shared" ref="AE168" si="18">SUM(AE119:AE167)</f>
        <v>2</v>
      </c>
    </row>
  </sheetData>
  <sortState xmlns:xlrd2="http://schemas.microsoft.com/office/spreadsheetml/2017/richdata2" ref="B119:O166">
    <sortCondition descending="1" ref="O119:O166"/>
  </sortState>
  <mergeCells count="11">
    <mergeCell ref="A115:O115"/>
    <mergeCell ref="A116:O116"/>
    <mergeCell ref="A1:W1"/>
    <mergeCell ref="A2:W2"/>
    <mergeCell ref="A59:O59"/>
    <mergeCell ref="A60:O60"/>
    <mergeCell ref="Q59:AE59"/>
    <mergeCell ref="Q60:AE60"/>
    <mergeCell ref="S3:U3"/>
    <mergeCell ref="Q115:AE115"/>
    <mergeCell ref="Q116:AE116"/>
  </mergeCells>
  <conditionalFormatting sqref="V5:V52">
    <cfRule type="top10" dxfId="8" priority="9" rank="1"/>
  </conditionalFormatting>
  <conditionalFormatting sqref="W5:AC52">
    <cfRule type="top10" dxfId="7" priority="8" rank="1"/>
  </conditionalFormatting>
  <conditionalFormatting sqref="S63:AD110">
    <cfRule type="top10" dxfId="6" priority="6" rank="1"/>
  </conditionalFormatting>
  <conditionalFormatting sqref="C63:N110">
    <cfRule type="top10" dxfId="5" priority="5" rank="1"/>
  </conditionalFormatting>
  <conditionalFormatting sqref="C119:N166">
    <cfRule type="top10" dxfId="4" priority="4" rank="1"/>
  </conditionalFormatting>
  <conditionalFormatting sqref="P5:P52">
    <cfRule type="top10" dxfId="3" priority="3" rank="1"/>
  </conditionalFormatting>
  <conditionalFormatting sqref="Q5:Q52">
    <cfRule type="top10" dxfId="2" priority="2" rank="1"/>
  </conditionalFormatting>
  <conditionalFormatting sqref="R5:R52">
    <cfRule type="top10" dxfId="1" priority="1" rank="1"/>
  </conditionalFormatting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9007-413E-4848-958C-C9B8D6E4E862}">
  <sheetPr>
    <tabColor rgb="FF92D050"/>
  </sheetPr>
  <dimension ref="A1:U15"/>
  <sheetViews>
    <sheetView workbookViewId="0">
      <selection activeCell="J19" sqref="J19"/>
    </sheetView>
  </sheetViews>
  <sheetFormatPr defaultRowHeight="14.4" x14ac:dyDescent="0.3"/>
  <cols>
    <col min="2" max="2" width="30.6640625" bestFit="1" customWidth="1"/>
    <col min="6" max="6" width="16.5546875" bestFit="1" customWidth="1"/>
    <col min="10" max="10" width="14" bestFit="1" customWidth="1"/>
    <col min="13" max="13" width="14" bestFit="1" customWidth="1"/>
  </cols>
  <sheetData>
    <row r="1" spans="1:21" ht="18" x14ac:dyDescent="0.3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19"/>
      <c r="O1" s="119"/>
      <c r="P1" s="119"/>
      <c r="Q1" s="119"/>
      <c r="R1" s="119"/>
      <c r="S1" s="119"/>
      <c r="T1" s="119"/>
      <c r="U1" s="119"/>
    </row>
    <row r="2" spans="1:21" ht="15.6" x14ac:dyDescent="0.3">
      <c r="A2" s="159" t="s">
        <v>191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20"/>
      <c r="O2" s="120"/>
      <c r="P2" s="120"/>
      <c r="Q2" s="120"/>
      <c r="R2" s="120"/>
      <c r="S2" s="120"/>
      <c r="T2" s="120"/>
      <c r="U2" s="120"/>
    </row>
    <row r="4" spans="1:21" x14ac:dyDescent="0.3">
      <c r="A4" s="71" t="s">
        <v>192</v>
      </c>
      <c r="B4" s="71" t="s">
        <v>34</v>
      </c>
      <c r="C4" s="71" t="s">
        <v>193</v>
      </c>
      <c r="D4" s="71" t="s">
        <v>194</v>
      </c>
      <c r="E4" s="71" t="s">
        <v>195</v>
      </c>
      <c r="F4" s="71" t="s">
        <v>60</v>
      </c>
      <c r="I4" s="71" t="s">
        <v>193</v>
      </c>
      <c r="J4" s="71" t="s">
        <v>31</v>
      </c>
      <c r="L4" s="71" t="s">
        <v>194</v>
      </c>
      <c r="M4" s="71" t="s">
        <v>31</v>
      </c>
    </row>
    <row r="5" spans="1:21" x14ac:dyDescent="0.3">
      <c r="A5">
        <v>2014</v>
      </c>
      <c r="B5" t="s">
        <v>196</v>
      </c>
      <c r="C5" t="s">
        <v>203</v>
      </c>
      <c r="D5">
        <v>2</v>
      </c>
      <c r="E5" t="s">
        <v>206</v>
      </c>
      <c r="F5" t="s">
        <v>209</v>
      </c>
      <c r="I5" t="s">
        <v>203</v>
      </c>
      <c r="J5">
        <f>COUNTIF(C:C,I5)</f>
        <v>7</v>
      </c>
      <c r="L5" s="72">
        <v>1</v>
      </c>
      <c r="M5" s="72">
        <f>COUNTIF(D:D,L5)</f>
        <v>1</v>
      </c>
    </row>
    <row r="6" spans="1:21" x14ac:dyDescent="0.3">
      <c r="A6">
        <v>2015</v>
      </c>
      <c r="B6" t="s">
        <v>197</v>
      </c>
      <c r="C6" t="s">
        <v>203</v>
      </c>
      <c r="D6">
        <v>1</v>
      </c>
      <c r="E6" t="s">
        <v>207</v>
      </c>
      <c r="F6" t="s">
        <v>210</v>
      </c>
      <c r="I6" t="s">
        <v>204</v>
      </c>
      <c r="J6" s="72">
        <f t="shared" ref="J6:J7" si="0">COUNTIF(C:C,I6)</f>
        <v>3</v>
      </c>
      <c r="L6" s="72">
        <v>2</v>
      </c>
      <c r="M6" s="72">
        <f t="shared" ref="M6:M12" si="1">COUNTIF(D:D,L6)</f>
        <v>1</v>
      </c>
    </row>
    <row r="7" spans="1:21" x14ac:dyDescent="0.3">
      <c r="A7">
        <v>2016</v>
      </c>
      <c r="B7" t="s">
        <v>198</v>
      </c>
      <c r="C7" t="s">
        <v>204</v>
      </c>
      <c r="D7">
        <v>5</v>
      </c>
      <c r="E7" t="s">
        <v>205</v>
      </c>
      <c r="F7" t="s">
        <v>210</v>
      </c>
      <c r="I7" t="s">
        <v>208</v>
      </c>
      <c r="J7" s="72">
        <f t="shared" si="0"/>
        <v>1</v>
      </c>
      <c r="L7" s="72">
        <v>3</v>
      </c>
      <c r="M7" s="72">
        <f t="shared" si="1"/>
        <v>2</v>
      </c>
    </row>
    <row r="8" spans="1:21" x14ac:dyDescent="0.3">
      <c r="A8">
        <v>2017</v>
      </c>
      <c r="B8" t="s">
        <v>199</v>
      </c>
      <c r="C8" t="s">
        <v>203</v>
      </c>
      <c r="D8">
        <v>5</v>
      </c>
      <c r="E8" t="s">
        <v>207</v>
      </c>
      <c r="F8" t="s">
        <v>211</v>
      </c>
      <c r="L8">
        <v>4</v>
      </c>
      <c r="M8" s="72">
        <f t="shared" si="1"/>
        <v>2</v>
      </c>
    </row>
    <row r="9" spans="1:21" x14ac:dyDescent="0.3">
      <c r="A9">
        <v>2018</v>
      </c>
      <c r="B9" t="s">
        <v>200</v>
      </c>
      <c r="C9" t="s">
        <v>203</v>
      </c>
      <c r="D9">
        <v>7</v>
      </c>
      <c r="E9" t="s">
        <v>205</v>
      </c>
      <c r="F9" s="72" t="s">
        <v>211</v>
      </c>
      <c r="L9">
        <v>5</v>
      </c>
      <c r="M9" s="72">
        <f t="shared" si="1"/>
        <v>3</v>
      </c>
    </row>
    <row r="10" spans="1:21" x14ac:dyDescent="0.3">
      <c r="A10">
        <v>2019</v>
      </c>
      <c r="B10" t="s">
        <v>199</v>
      </c>
      <c r="C10" t="s">
        <v>203</v>
      </c>
      <c r="D10">
        <v>4</v>
      </c>
      <c r="E10" t="s">
        <v>207</v>
      </c>
      <c r="F10" s="72" t="s">
        <v>211</v>
      </c>
      <c r="I10" s="71" t="s">
        <v>195</v>
      </c>
      <c r="J10" s="71" t="s">
        <v>31</v>
      </c>
      <c r="L10">
        <v>6</v>
      </c>
      <c r="M10" s="72">
        <f t="shared" si="1"/>
        <v>0</v>
      </c>
    </row>
    <row r="11" spans="1:21" x14ac:dyDescent="0.3">
      <c r="A11">
        <v>2020</v>
      </c>
      <c r="B11" t="s">
        <v>196</v>
      </c>
      <c r="C11" t="s">
        <v>203</v>
      </c>
      <c r="D11">
        <v>5</v>
      </c>
      <c r="E11" t="s">
        <v>207</v>
      </c>
      <c r="F11" s="72" t="s">
        <v>211</v>
      </c>
      <c r="I11" s="72" t="s">
        <v>207</v>
      </c>
      <c r="J11" s="72">
        <f>COUNTIF(E:E,I11)</f>
        <v>5</v>
      </c>
      <c r="L11">
        <v>7</v>
      </c>
      <c r="M11" s="72">
        <f t="shared" si="1"/>
        <v>2</v>
      </c>
    </row>
    <row r="12" spans="1:21" x14ac:dyDescent="0.3">
      <c r="A12">
        <v>2021</v>
      </c>
      <c r="B12" t="s">
        <v>201</v>
      </c>
      <c r="C12" t="s">
        <v>204</v>
      </c>
      <c r="D12">
        <v>7</v>
      </c>
      <c r="E12" t="s">
        <v>205</v>
      </c>
      <c r="F12" s="72" t="s">
        <v>211</v>
      </c>
      <c r="I12" s="72" t="s">
        <v>206</v>
      </c>
      <c r="J12" s="72">
        <f t="shared" ref="J12:J13" si="2">COUNTIF(E:E,I12)</f>
        <v>3</v>
      </c>
      <c r="L12">
        <v>8</v>
      </c>
      <c r="M12" s="72">
        <f t="shared" si="1"/>
        <v>0</v>
      </c>
    </row>
    <row r="13" spans="1:21" x14ac:dyDescent="0.3">
      <c r="A13">
        <v>2022</v>
      </c>
      <c r="B13" t="s">
        <v>202</v>
      </c>
      <c r="C13" t="s">
        <v>203</v>
      </c>
      <c r="D13">
        <v>3</v>
      </c>
      <c r="E13" t="s">
        <v>206</v>
      </c>
      <c r="F13" s="72" t="s">
        <v>211</v>
      </c>
      <c r="I13" s="72" t="s">
        <v>205</v>
      </c>
      <c r="J13" s="72">
        <f t="shared" si="2"/>
        <v>3</v>
      </c>
    </row>
    <row r="14" spans="1:21" x14ac:dyDescent="0.3">
      <c r="A14">
        <v>2023</v>
      </c>
      <c r="B14" t="s">
        <v>245</v>
      </c>
      <c r="C14" t="s">
        <v>208</v>
      </c>
      <c r="D14">
        <v>4</v>
      </c>
      <c r="E14" t="s">
        <v>206</v>
      </c>
      <c r="F14" t="s">
        <v>211</v>
      </c>
    </row>
    <row r="15" spans="1:21" x14ac:dyDescent="0.3">
      <c r="A15">
        <v>2024</v>
      </c>
      <c r="B15" t="s">
        <v>246</v>
      </c>
      <c r="C15" t="s">
        <v>204</v>
      </c>
      <c r="D15">
        <v>3</v>
      </c>
      <c r="E15" t="s">
        <v>207</v>
      </c>
      <c r="F15" s="72" t="s">
        <v>211</v>
      </c>
    </row>
  </sheetData>
  <mergeCells count="2">
    <mergeCell ref="A1:M1"/>
    <mergeCell ref="A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P75"/>
  <sheetViews>
    <sheetView workbookViewId="0">
      <pane xSplit="2" ySplit="2" topLeftCell="C3" activePane="bottomRight" state="frozen"/>
      <selection activeCell="D9" sqref="D9"/>
      <selection pane="topRight" activeCell="D9" sqref="D9"/>
      <selection pane="bottomLeft" activeCell="D9" sqref="D9"/>
      <selection pane="bottomRight" activeCell="Q15" sqref="Q15"/>
    </sheetView>
  </sheetViews>
  <sheetFormatPr defaultRowHeight="14.4" x14ac:dyDescent="0.3"/>
  <cols>
    <col min="2" max="2" width="17.33203125" bestFit="1" customWidth="1"/>
    <col min="3" max="7" width="10.33203125" bestFit="1" customWidth="1"/>
    <col min="8" max="13" width="10.33203125" style="72" customWidth="1"/>
  </cols>
  <sheetData>
    <row r="1" spans="1:16" ht="18" x14ac:dyDescent="0.3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5.6" x14ac:dyDescent="0.3">
      <c r="A2" s="148" t="s">
        <v>58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4" spans="1:16" s="1" customFormat="1" x14ac:dyDescent="0.3">
      <c r="A4" s="1" t="s">
        <v>3</v>
      </c>
      <c r="B4" s="1" t="s">
        <v>4</v>
      </c>
      <c r="C4" s="1">
        <v>2014</v>
      </c>
      <c r="D4" s="1">
        <v>2015</v>
      </c>
      <c r="E4" s="1">
        <v>2016</v>
      </c>
      <c r="F4" s="1">
        <v>2017</v>
      </c>
      <c r="G4" s="1">
        <v>2018</v>
      </c>
      <c r="H4" s="71">
        <v>2019</v>
      </c>
      <c r="I4" s="71">
        <v>2020</v>
      </c>
      <c r="J4" s="71">
        <v>2021</v>
      </c>
      <c r="K4" s="71">
        <v>2022</v>
      </c>
      <c r="L4" s="71">
        <v>2023</v>
      </c>
      <c r="M4" s="71">
        <v>2024</v>
      </c>
      <c r="O4" s="1" t="s">
        <v>5</v>
      </c>
    </row>
    <row r="5" spans="1:16" x14ac:dyDescent="0.3">
      <c r="A5" s="8">
        <v>1</v>
      </c>
      <c r="B5" s="54" t="s">
        <v>8</v>
      </c>
      <c r="C5" s="11">
        <v>108</v>
      </c>
      <c r="D5" s="11">
        <v>135</v>
      </c>
      <c r="E5" s="11">
        <v>144</v>
      </c>
      <c r="F5" s="11">
        <v>144</v>
      </c>
      <c r="G5" s="11">
        <v>144</v>
      </c>
      <c r="H5" s="11">
        <v>153</v>
      </c>
      <c r="I5" s="11">
        <v>126</v>
      </c>
      <c r="J5" s="11">
        <v>144</v>
      </c>
      <c r="K5" s="11">
        <v>144</v>
      </c>
      <c r="L5" s="11">
        <v>151</v>
      </c>
      <c r="M5" s="11">
        <v>151</v>
      </c>
      <c r="N5" s="11"/>
      <c r="O5" s="11">
        <f t="shared" ref="O5:O36" si="0">SUM(C5:N5)</f>
        <v>1544</v>
      </c>
    </row>
    <row r="6" spans="1:16" s="72" customFormat="1" x14ac:dyDescent="0.3">
      <c r="A6" s="74">
        <v>2</v>
      </c>
      <c r="B6" s="54" t="s">
        <v>13</v>
      </c>
      <c r="C6" s="11">
        <v>108</v>
      </c>
      <c r="D6" s="11">
        <f>15*9</f>
        <v>135</v>
      </c>
      <c r="E6" s="11">
        <v>144</v>
      </c>
      <c r="F6" s="11">
        <v>144</v>
      </c>
      <c r="G6" s="11">
        <v>135</v>
      </c>
      <c r="H6" s="11">
        <v>153</v>
      </c>
      <c r="I6" s="11">
        <v>117</v>
      </c>
      <c r="J6" s="11">
        <v>144</v>
      </c>
      <c r="K6" s="11">
        <v>144</v>
      </c>
      <c r="L6" s="11">
        <v>151</v>
      </c>
      <c r="M6" s="11">
        <v>151</v>
      </c>
      <c r="N6" s="11"/>
      <c r="O6" s="11">
        <f t="shared" si="0"/>
        <v>1526</v>
      </c>
    </row>
    <row r="7" spans="1:16" x14ac:dyDescent="0.3">
      <c r="A7" s="8">
        <v>3</v>
      </c>
      <c r="B7" s="15" t="s">
        <v>17</v>
      </c>
      <c r="C7" s="11">
        <v>108</v>
      </c>
      <c r="D7" s="11">
        <v>135</v>
      </c>
      <c r="E7" s="11">
        <v>135</v>
      </c>
      <c r="F7" s="11">
        <v>144</v>
      </c>
      <c r="G7" s="11">
        <v>144</v>
      </c>
      <c r="H7" s="11">
        <v>153</v>
      </c>
      <c r="I7" s="11">
        <v>126</v>
      </c>
      <c r="J7" s="11">
        <v>144</v>
      </c>
      <c r="K7" s="11">
        <v>144</v>
      </c>
      <c r="L7" s="11">
        <v>142</v>
      </c>
      <c r="M7" s="11">
        <v>142</v>
      </c>
      <c r="N7" s="11"/>
      <c r="O7" s="11">
        <f t="shared" si="0"/>
        <v>1517</v>
      </c>
    </row>
    <row r="8" spans="1:16" s="72" customFormat="1" x14ac:dyDescent="0.3">
      <c r="A8" s="130">
        <v>4</v>
      </c>
      <c r="B8" s="54" t="s">
        <v>119</v>
      </c>
      <c r="C8" s="11">
        <v>108</v>
      </c>
      <c r="D8" s="11">
        <v>135</v>
      </c>
      <c r="E8" s="11">
        <v>144</v>
      </c>
      <c r="F8" s="11">
        <v>144</v>
      </c>
      <c r="G8" s="11">
        <v>126</v>
      </c>
      <c r="H8" s="11">
        <f>15*9</f>
        <v>135</v>
      </c>
      <c r="I8" s="11">
        <v>123</v>
      </c>
      <c r="J8" s="11">
        <v>144</v>
      </c>
      <c r="K8" s="11">
        <v>144</v>
      </c>
      <c r="L8" s="11">
        <v>151</v>
      </c>
      <c r="M8" s="11">
        <v>151</v>
      </c>
      <c r="N8" s="11"/>
      <c r="O8" s="11">
        <f t="shared" si="0"/>
        <v>1505</v>
      </c>
    </row>
    <row r="9" spans="1:16" x14ac:dyDescent="0.3">
      <c r="A9" s="130">
        <v>5</v>
      </c>
      <c r="B9" s="54" t="s">
        <v>11</v>
      </c>
      <c r="C9" s="11">
        <v>90</v>
      </c>
      <c r="D9" s="11">
        <f>14*9</f>
        <v>126</v>
      </c>
      <c r="E9" s="11">
        <v>135</v>
      </c>
      <c r="F9" s="11">
        <f>14*9</f>
        <v>126</v>
      </c>
      <c r="G9" s="11">
        <f>144-2</f>
        <v>142</v>
      </c>
      <c r="H9" s="11">
        <v>153</v>
      </c>
      <c r="I9" s="11">
        <v>126</v>
      </c>
      <c r="J9" s="11">
        <f>(16-1)*9</f>
        <v>135</v>
      </c>
      <c r="K9" s="11">
        <f>16*9</f>
        <v>144</v>
      </c>
      <c r="L9" s="11">
        <v>151</v>
      </c>
      <c r="M9" s="11">
        <v>151</v>
      </c>
      <c r="N9" s="11"/>
      <c r="O9" s="11">
        <f t="shared" si="0"/>
        <v>1479</v>
      </c>
    </row>
    <row r="10" spans="1:16" s="72" customFormat="1" x14ac:dyDescent="0.3">
      <c r="A10" s="130">
        <v>6</v>
      </c>
      <c r="B10" s="54" t="s">
        <v>7</v>
      </c>
      <c r="C10" s="11">
        <v>90</v>
      </c>
      <c r="D10" s="11">
        <v>117</v>
      </c>
      <c r="E10" s="11">
        <v>135</v>
      </c>
      <c r="F10" s="11">
        <f>14*9</f>
        <v>126</v>
      </c>
      <c r="G10" s="11">
        <v>135</v>
      </c>
      <c r="H10" s="11">
        <f>15*9</f>
        <v>135</v>
      </c>
      <c r="I10" s="11">
        <v>117</v>
      </c>
      <c r="J10" s="11">
        <f>(16-1)*9</f>
        <v>135</v>
      </c>
      <c r="K10" s="11">
        <v>144</v>
      </c>
      <c r="L10" s="11">
        <v>151</v>
      </c>
      <c r="M10" s="11">
        <v>151</v>
      </c>
      <c r="N10" s="11"/>
      <c r="O10" s="11">
        <f t="shared" si="0"/>
        <v>1436</v>
      </c>
    </row>
    <row r="11" spans="1:16" s="72" customFormat="1" x14ac:dyDescent="0.3">
      <c r="A11" s="130">
        <v>7</v>
      </c>
      <c r="B11" s="55" t="s">
        <v>85</v>
      </c>
      <c r="C11" s="85" t="s">
        <v>88</v>
      </c>
      <c r="D11" s="11">
        <v>135</v>
      </c>
      <c r="E11" s="11">
        <v>144</v>
      </c>
      <c r="F11" s="11">
        <v>144</v>
      </c>
      <c r="G11" s="11">
        <v>144</v>
      </c>
      <c r="H11" s="11">
        <v>153</v>
      </c>
      <c r="I11" s="11">
        <v>126</v>
      </c>
      <c r="J11" s="11">
        <v>144</v>
      </c>
      <c r="K11" s="11">
        <v>144</v>
      </c>
      <c r="L11" s="11">
        <v>151</v>
      </c>
      <c r="M11" s="11">
        <f>151-18</f>
        <v>133</v>
      </c>
      <c r="N11" s="11"/>
      <c r="O11" s="11">
        <f t="shared" si="0"/>
        <v>1418</v>
      </c>
    </row>
    <row r="12" spans="1:16" s="72" customFormat="1" x14ac:dyDescent="0.3">
      <c r="A12" s="130">
        <v>8</v>
      </c>
      <c r="B12" s="55" t="s">
        <v>77</v>
      </c>
      <c r="C12" s="85" t="s">
        <v>88</v>
      </c>
      <c r="D12" s="11">
        <v>135</v>
      </c>
      <c r="E12" s="11">
        <v>144</v>
      </c>
      <c r="F12" s="11">
        <v>144</v>
      </c>
      <c r="G12" s="11">
        <v>135</v>
      </c>
      <c r="H12" s="11">
        <v>144</v>
      </c>
      <c r="I12" s="11">
        <v>126</v>
      </c>
      <c r="J12" s="11">
        <v>144</v>
      </c>
      <c r="K12" s="11">
        <v>135</v>
      </c>
      <c r="L12" s="11">
        <v>151</v>
      </c>
      <c r="M12" s="11">
        <v>151</v>
      </c>
      <c r="N12" s="11"/>
      <c r="O12" s="11">
        <f t="shared" si="0"/>
        <v>1409</v>
      </c>
    </row>
    <row r="13" spans="1:16" s="72" customFormat="1" x14ac:dyDescent="0.3">
      <c r="A13" s="130">
        <v>9</v>
      </c>
      <c r="B13" s="55" t="s">
        <v>80</v>
      </c>
      <c r="C13" s="85" t="s">
        <v>88</v>
      </c>
      <c r="D13" s="11">
        <v>126</v>
      </c>
      <c r="E13" s="11">
        <v>144</v>
      </c>
      <c r="F13" s="11">
        <f>14*9</f>
        <v>126</v>
      </c>
      <c r="G13" s="11">
        <v>126</v>
      </c>
      <c r="H13" s="11">
        <v>153</v>
      </c>
      <c r="I13" s="11">
        <v>126</v>
      </c>
      <c r="J13" s="11">
        <f>(16-1)*9</f>
        <v>135</v>
      </c>
      <c r="K13" s="11">
        <v>144</v>
      </c>
      <c r="L13" s="11">
        <v>151</v>
      </c>
      <c r="M13" s="11">
        <v>142</v>
      </c>
      <c r="N13" s="11"/>
      <c r="O13" s="11">
        <f t="shared" si="0"/>
        <v>1373</v>
      </c>
    </row>
    <row r="14" spans="1:16" s="72" customFormat="1" x14ac:dyDescent="0.3">
      <c r="A14" s="130">
        <v>10</v>
      </c>
      <c r="B14" s="55" t="s">
        <v>84</v>
      </c>
      <c r="C14" s="85" t="s">
        <v>88</v>
      </c>
      <c r="D14" s="11">
        <f>14*9</f>
        <v>126</v>
      </c>
      <c r="E14" s="11">
        <v>144</v>
      </c>
      <c r="F14" s="11">
        <v>144</v>
      </c>
      <c r="G14" s="11">
        <f>14*9</f>
        <v>126</v>
      </c>
      <c r="H14" s="11">
        <f>14*9</f>
        <v>126</v>
      </c>
      <c r="I14" s="11">
        <v>126</v>
      </c>
      <c r="J14" s="11">
        <f>(16-1)*9</f>
        <v>135</v>
      </c>
      <c r="K14" s="11">
        <v>135</v>
      </c>
      <c r="L14" s="11">
        <v>151</v>
      </c>
      <c r="M14" s="11">
        <v>151</v>
      </c>
      <c r="N14" s="11"/>
      <c r="O14" s="11">
        <f t="shared" si="0"/>
        <v>1364</v>
      </c>
    </row>
    <row r="15" spans="1:16" s="72" customFormat="1" x14ac:dyDescent="0.3">
      <c r="A15" s="130">
        <v>11</v>
      </c>
      <c r="B15" s="55" t="s">
        <v>83</v>
      </c>
      <c r="C15" s="85" t="s">
        <v>88</v>
      </c>
      <c r="D15" s="11">
        <v>117</v>
      </c>
      <c r="E15" s="11">
        <v>135</v>
      </c>
      <c r="F15" s="11">
        <f>15*9</f>
        <v>135</v>
      </c>
      <c r="G15" s="11">
        <v>135</v>
      </c>
      <c r="H15" s="11">
        <v>144</v>
      </c>
      <c r="I15" s="11">
        <v>117</v>
      </c>
      <c r="J15" s="11">
        <f>(16-2)*9</f>
        <v>126</v>
      </c>
      <c r="K15" s="11">
        <v>135</v>
      </c>
      <c r="L15" s="11">
        <f>151-18</f>
        <v>133</v>
      </c>
      <c r="M15" s="11">
        <f>151-27</f>
        <v>124</v>
      </c>
      <c r="N15" s="11"/>
      <c r="O15" s="11">
        <f t="shared" si="0"/>
        <v>1301</v>
      </c>
    </row>
    <row r="16" spans="1:16" s="72" customFormat="1" x14ac:dyDescent="0.3">
      <c r="A16" s="130">
        <v>12</v>
      </c>
      <c r="B16" s="55" t="s">
        <v>79</v>
      </c>
      <c r="C16" s="85" t="s">
        <v>88</v>
      </c>
      <c r="D16" s="11">
        <v>135</v>
      </c>
      <c r="E16" s="11">
        <v>135</v>
      </c>
      <c r="F16" s="11">
        <f>14*9</f>
        <v>126</v>
      </c>
      <c r="G16" s="11">
        <v>126</v>
      </c>
      <c r="H16" s="11">
        <v>153</v>
      </c>
      <c r="I16" s="11">
        <v>117</v>
      </c>
      <c r="J16" s="11">
        <f>(16-2)*9</f>
        <v>126</v>
      </c>
      <c r="K16" s="11">
        <f>13*9</f>
        <v>117</v>
      </c>
      <c r="L16" s="11">
        <f>151-27</f>
        <v>124</v>
      </c>
      <c r="M16" s="11">
        <v>142</v>
      </c>
      <c r="N16" s="11"/>
      <c r="O16" s="11">
        <f t="shared" si="0"/>
        <v>1301</v>
      </c>
    </row>
    <row r="17" spans="1:15" x14ac:dyDescent="0.3">
      <c r="A17" s="130">
        <v>13</v>
      </c>
      <c r="B17" s="54" t="s">
        <v>15</v>
      </c>
      <c r="C17" s="11">
        <v>108</v>
      </c>
      <c r="D17" s="11">
        <f>14*9</f>
        <v>126</v>
      </c>
      <c r="E17" s="11">
        <v>144</v>
      </c>
      <c r="F17" s="11">
        <f>15*9</f>
        <v>135</v>
      </c>
      <c r="G17" s="11">
        <v>144</v>
      </c>
      <c r="H17" s="11">
        <v>144</v>
      </c>
      <c r="I17" s="11">
        <v>117</v>
      </c>
      <c r="J17" s="11">
        <f>(16-1)*9</f>
        <v>135</v>
      </c>
      <c r="K17" s="11">
        <v>144</v>
      </c>
      <c r="L17" s="85" t="s">
        <v>88</v>
      </c>
      <c r="M17" s="76" t="s">
        <v>88</v>
      </c>
      <c r="N17" s="11"/>
      <c r="O17" s="11">
        <f t="shared" si="0"/>
        <v>1197</v>
      </c>
    </row>
    <row r="18" spans="1:15" x14ac:dyDescent="0.3">
      <c r="A18" s="130">
        <v>14</v>
      </c>
      <c r="B18" s="54" t="s">
        <v>106</v>
      </c>
      <c r="C18" s="85" t="s">
        <v>88</v>
      </c>
      <c r="D18" s="85" t="s">
        <v>88</v>
      </c>
      <c r="E18" s="85" t="s">
        <v>88</v>
      </c>
      <c r="F18" s="11">
        <f>(16*9)-6</f>
        <v>138</v>
      </c>
      <c r="G18" s="11">
        <v>135</v>
      </c>
      <c r="H18" s="11">
        <v>153</v>
      </c>
      <c r="I18" s="11">
        <v>117</v>
      </c>
      <c r="J18" s="11">
        <v>144</v>
      </c>
      <c r="K18" s="11">
        <v>144</v>
      </c>
      <c r="L18" s="11">
        <v>151</v>
      </c>
      <c r="M18" s="11">
        <v>142</v>
      </c>
      <c r="N18" s="11"/>
      <c r="O18" s="11">
        <f t="shared" si="0"/>
        <v>1124</v>
      </c>
    </row>
    <row r="19" spans="1:15" x14ac:dyDescent="0.3">
      <c r="A19" s="130">
        <v>15</v>
      </c>
      <c r="B19" s="55" t="s">
        <v>82</v>
      </c>
      <c r="C19" s="85" t="s">
        <v>88</v>
      </c>
      <c r="D19" s="11">
        <v>126</v>
      </c>
      <c r="E19" s="11">
        <v>144</v>
      </c>
      <c r="F19" s="11">
        <v>144</v>
      </c>
      <c r="G19" s="11">
        <v>126</v>
      </c>
      <c r="H19" s="11">
        <v>135</v>
      </c>
      <c r="I19" s="11">
        <v>126</v>
      </c>
      <c r="J19" s="11">
        <v>144</v>
      </c>
      <c r="K19" s="11">
        <f>13*9</f>
        <v>117</v>
      </c>
      <c r="L19" s="85" t="s">
        <v>88</v>
      </c>
      <c r="M19" s="76" t="s">
        <v>88</v>
      </c>
      <c r="N19" s="11"/>
      <c r="O19" s="11">
        <f t="shared" si="0"/>
        <v>1062</v>
      </c>
    </row>
    <row r="20" spans="1:15" x14ac:dyDescent="0.3">
      <c r="A20" s="130">
        <v>16</v>
      </c>
      <c r="B20" s="54" t="s">
        <v>103</v>
      </c>
      <c r="C20" s="85" t="s">
        <v>88</v>
      </c>
      <c r="D20" s="85" t="s">
        <v>88</v>
      </c>
      <c r="E20" s="85" t="s">
        <v>88</v>
      </c>
      <c r="F20" s="11">
        <f>16*9</f>
        <v>144</v>
      </c>
      <c r="G20" s="11">
        <f>144-2</f>
        <v>142</v>
      </c>
      <c r="H20" s="11">
        <f>15*9</f>
        <v>135</v>
      </c>
      <c r="I20" s="11">
        <v>117</v>
      </c>
      <c r="J20" s="11">
        <f>(16-2)*9</f>
        <v>126</v>
      </c>
      <c r="K20" s="11">
        <f>(15*9)-3</f>
        <v>132</v>
      </c>
      <c r="L20" s="11">
        <f>151-(9*2)</f>
        <v>133</v>
      </c>
      <c r="M20" s="11">
        <v>133</v>
      </c>
      <c r="N20" s="11"/>
      <c r="O20" s="11">
        <f t="shared" si="0"/>
        <v>1062</v>
      </c>
    </row>
    <row r="21" spans="1:15" s="72" customFormat="1" x14ac:dyDescent="0.3">
      <c r="A21" s="130">
        <v>17</v>
      </c>
      <c r="B21" s="54" t="s">
        <v>109</v>
      </c>
      <c r="C21" s="85" t="s">
        <v>88</v>
      </c>
      <c r="D21" s="85" t="s">
        <v>88</v>
      </c>
      <c r="E21" s="85" t="s">
        <v>88</v>
      </c>
      <c r="F21" s="11">
        <f>13*9</f>
        <v>117</v>
      </c>
      <c r="G21" s="11">
        <v>135</v>
      </c>
      <c r="H21" s="11">
        <v>135</v>
      </c>
      <c r="I21" s="11">
        <v>117</v>
      </c>
      <c r="J21" s="11">
        <v>144</v>
      </c>
      <c r="K21" s="11">
        <v>135</v>
      </c>
      <c r="L21" s="11">
        <f>151-18</f>
        <v>133</v>
      </c>
      <c r="M21" s="11">
        <v>133</v>
      </c>
      <c r="N21" s="11"/>
      <c r="O21" s="11">
        <f t="shared" si="0"/>
        <v>1049</v>
      </c>
    </row>
    <row r="22" spans="1:15" s="72" customFormat="1" x14ac:dyDescent="0.3">
      <c r="A22" s="130">
        <v>18</v>
      </c>
      <c r="B22" s="54" t="s">
        <v>123</v>
      </c>
      <c r="C22" s="85" t="s">
        <v>88</v>
      </c>
      <c r="D22" s="85" t="s">
        <v>88</v>
      </c>
      <c r="E22" s="85" t="s">
        <v>88</v>
      </c>
      <c r="F22" s="85" t="s">
        <v>88</v>
      </c>
      <c r="G22" s="11">
        <v>144</v>
      </c>
      <c r="H22" s="11">
        <v>153</v>
      </c>
      <c r="I22" s="11">
        <v>126</v>
      </c>
      <c r="J22" s="11">
        <v>144</v>
      </c>
      <c r="K22" s="11">
        <v>144</v>
      </c>
      <c r="L22" s="11">
        <v>151</v>
      </c>
      <c r="M22" s="11">
        <v>151</v>
      </c>
      <c r="N22" s="11"/>
      <c r="O22" s="11">
        <f t="shared" si="0"/>
        <v>1013</v>
      </c>
    </row>
    <row r="23" spans="1:15" s="72" customFormat="1" x14ac:dyDescent="0.3">
      <c r="A23" s="130">
        <v>19</v>
      </c>
      <c r="B23" s="54" t="s">
        <v>124</v>
      </c>
      <c r="C23" s="85" t="s">
        <v>88</v>
      </c>
      <c r="D23" s="85" t="s">
        <v>88</v>
      </c>
      <c r="E23" s="85" t="s">
        <v>88</v>
      </c>
      <c r="F23" s="85" t="s">
        <v>88</v>
      </c>
      <c r="G23" s="11">
        <v>144</v>
      </c>
      <c r="H23" s="11">
        <v>144</v>
      </c>
      <c r="I23" s="11">
        <v>126</v>
      </c>
      <c r="J23" s="11">
        <v>144</v>
      </c>
      <c r="K23" s="11">
        <v>144</v>
      </c>
      <c r="L23" s="11">
        <v>151</v>
      </c>
      <c r="M23" s="11">
        <v>151</v>
      </c>
      <c r="N23" s="11"/>
      <c r="O23" s="11">
        <f t="shared" si="0"/>
        <v>1004</v>
      </c>
    </row>
    <row r="24" spans="1:15" s="72" customFormat="1" x14ac:dyDescent="0.3">
      <c r="A24" s="130">
        <v>20</v>
      </c>
      <c r="B24" s="54" t="s">
        <v>10</v>
      </c>
      <c r="C24" s="11">
        <v>99</v>
      </c>
      <c r="D24" s="11">
        <f>12*9</f>
        <v>108</v>
      </c>
      <c r="E24" s="11">
        <v>126</v>
      </c>
      <c r="F24" s="11">
        <f>14*9</f>
        <v>126</v>
      </c>
      <c r="G24" s="11">
        <v>135</v>
      </c>
      <c r="H24" s="11">
        <v>144</v>
      </c>
      <c r="I24" s="11">
        <v>99</v>
      </c>
      <c r="J24" s="11">
        <v>144</v>
      </c>
      <c r="K24" s="76" t="s">
        <v>88</v>
      </c>
      <c r="L24" s="76" t="s">
        <v>88</v>
      </c>
      <c r="M24" s="76" t="s">
        <v>88</v>
      </c>
      <c r="N24" s="11"/>
      <c r="O24" s="11">
        <f t="shared" si="0"/>
        <v>981</v>
      </c>
    </row>
    <row r="25" spans="1:15" s="72" customFormat="1" x14ac:dyDescent="0.3">
      <c r="A25" s="130">
        <v>21</v>
      </c>
      <c r="B25" s="54" t="s">
        <v>122</v>
      </c>
      <c r="C25" s="85" t="s">
        <v>88</v>
      </c>
      <c r="D25" s="85" t="s">
        <v>88</v>
      </c>
      <c r="E25" s="85" t="s">
        <v>88</v>
      </c>
      <c r="F25" s="85" t="s">
        <v>88</v>
      </c>
      <c r="G25" s="11">
        <v>126</v>
      </c>
      <c r="H25" s="11">
        <f>153-5</f>
        <v>148</v>
      </c>
      <c r="I25" s="11">
        <v>117</v>
      </c>
      <c r="J25" s="11">
        <f>(16-1)*9</f>
        <v>135</v>
      </c>
      <c r="K25" s="11">
        <f>14*9</f>
        <v>126</v>
      </c>
      <c r="L25" s="11">
        <v>151</v>
      </c>
      <c r="M25" s="11">
        <v>151</v>
      </c>
      <c r="N25" s="11"/>
      <c r="O25" s="11">
        <f t="shared" si="0"/>
        <v>954</v>
      </c>
    </row>
    <row r="26" spans="1:15" s="72" customFormat="1" x14ac:dyDescent="0.3">
      <c r="A26" s="130">
        <v>22</v>
      </c>
      <c r="B26" s="54" t="s">
        <v>120</v>
      </c>
      <c r="C26" s="85" t="s">
        <v>88</v>
      </c>
      <c r="D26" s="85" t="s">
        <v>88</v>
      </c>
      <c r="E26" s="85" t="s">
        <v>88</v>
      </c>
      <c r="F26" s="85" t="s">
        <v>88</v>
      </c>
      <c r="G26" s="11">
        <v>135</v>
      </c>
      <c r="H26" s="11">
        <v>144</v>
      </c>
      <c r="I26" s="11">
        <v>117</v>
      </c>
      <c r="J26" s="11">
        <f>(16-1)*9</f>
        <v>135</v>
      </c>
      <c r="K26" s="11">
        <v>135</v>
      </c>
      <c r="L26" s="11">
        <f>151-17</f>
        <v>134</v>
      </c>
      <c r="M26" s="11">
        <f>151-27</f>
        <v>124</v>
      </c>
      <c r="N26" s="11"/>
      <c r="O26" s="11">
        <f t="shared" si="0"/>
        <v>924</v>
      </c>
    </row>
    <row r="27" spans="1:15" s="72" customFormat="1" x14ac:dyDescent="0.3">
      <c r="A27" s="130">
        <v>23</v>
      </c>
      <c r="B27" s="54" t="s">
        <v>9</v>
      </c>
      <c r="C27" s="11">
        <v>108</v>
      </c>
      <c r="D27" s="11">
        <v>135</v>
      </c>
      <c r="E27" s="11">
        <v>117</v>
      </c>
      <c r="F27" s="85" t="s">
        <v>88</v>
      </c>
      <c r="G27" s="85" t="s">
        <v>88</v>
      </c>
      <c r="H27" s="76" t="s">
        <v>88</v>
      </c>
      <c r="I27" s="11">
        <v>123</v>
      </c>
      <c r="J27" s="11">
        <f>(16-2)*9</f>
        <v>126</v>
      </c>
      <c r="K27" s="11">
        <f>13*9</f>
        <v>117</v>
      </c>
      <c r="L27" s="11">
        <f>151-8</f>
        <v>143</v>
      </c>
      <c r="M27" s="76" t="s">
        <v>88</v>
      </c>
      <c r="N27" s="11"/>
      <c r="O27" s="11">
        <f t="shared" si="0"/>
        <v>869</v>
      </c>
    </row>
    <row r="28" spans="1:15" x14ac:dyDescent="0.3">
      <c r="A28" s="130">
        <v>24</v>
      </c>
      <c r="B28" s="55" t="s">
        <v>105</v>
      </c>
      <c r="C28" s="85" t="s">
        <v>88</v>
      </c>
      <c r="D28" s="85" t="s">
        <v>88</v>
      </c>
      <c r="E28" s="85" t="s">
        <v>88</v>
      </c>
      <c r="F28" s="11">
        <f>16*9</f>
        <v>144</v>
      </c>
      <c r="G28" s="11">
        <v>144</v>
      </c>
      <c r="H28" s="11">
        <v>153</v>
      </c>
      <c r="I28" s="11">
        <v>126</v>
      </c>
      <c r="J28" s="11">
        <f>16*9</f>
        <v>144</v>
      </c>
      <c r="K28" s="11">
        <v>144</v>
      </c>
      <c r="L28" s="85" t="s">
        <v>88</v>
      </c>
      <c r="M28" s="76" t="s">
        <v>88</v>
      </c>
      <c r="N28" s="11"/>
      <c r="O28" s="11">
        <f t="shared" si="0"/>
        <v>855</v>
      </c>
    </row>
    <row r="29" spans="1:15" x14ac:dyDescent="0.3">
      <c r="A29" s="130">
        <v>25</v>
      </c>
      <c r="B29" s="54" t="s">
        <v>143</v>
      </c>
      <c r="C29" s="76" t="s">
        <v>88</v>
      </c>
      <c r="D29" s="76" t="s">
        <v>88</v>
      </c>
      <c r="E29" s="76" t="s">
        <v>88</v>
      </c>
      <c r="F29" s="76" t="s">
        <v>88</v>
      </c>
      <c r="G29" s="84" t="s">
        <v>88</v>
      </c>
      <c r="H29" s="11">
        <v>153</v>
      </c>
      <c r="I29" s="11">
        <v>126</v>
      </c>
      <c r="J29" s="11">
        <v>144</v>
      </c>
      <c r="K29" s="11">
        <v>135</v>
      </c>
      <c r="L29" s="11">
        <f>151-8</f>
        <v>143</v>
      </c>
      <c r="M29" s="11">
        <v>142</v>
      </c>
      <c r="N29" s="11"/>
      <c r="O29" s="11">
        <f t="shared" si="0"/>
        <v>843</v>
      </c>
    </row>
    <row r="30" spans="1:15" x14ac:dyDescent="0.3">
      <c r="A30" s="130">
        <v>26</v>
      </c>
      <c r="B30" s="54" t="s">
        <v>144</v>
      </c>
      <c r="C30" s="76" t="s">
        <v>88</v>
      </c>
      <c r="D30" s="76" t="s">
        <v>88</v>
      </c>
      <c r="E30" s="76" t="s">
        <v>88</v>
      </c>
      <c r="F30" s="76" t="s">
        <v>88</v>
      </c>
      <c r="G30" s="84" t="s">
        <v>88</v>
      </c>
      <c r="H30" s="11">
        <v>135</v>
      </c>
      <c r="I30" s="11">
        <v>108</v>
      </c>
      <c r="J30" s="11">
        <f>(16-3)*9</f>
        <v>117</v>
      </c>
      <c r="K30" s="11">
        <v>135</v>
      </c>
      <c r="L30" s="11">
        <f>151-18</f>
        <v>133</v>
      </c>
      <c r="M30" s="11">
        <v>133</v>
      </c>
      <c r="N30" s="11"/>
      <c r="O30" s="11">
        <f t="shared" si="0"/>
        <v>761</v>
      </c>
    </row>
    <row r="31" spans="1:15" x14ac:dyDescent="0.3">
      <c r="A31" s="130">
        <v>27</v>
      </c>
      <c r="B31" s="54" t="s">
        <v>140</v>
      </c>
      <c r="C31" s="76" t="s">
        <v>88</v>
      </c>
      <c r="D31" s="76" t="s">
        <v>88</v>
      </c>
      <c r="E31" s="76" t="s">
        <v>88</v>
      </c>
      <c r="F31" s="76" t="s">
        <v>88</v>
      </c>
      <c r="G31" s="84" t="s">
        <v>88</v>
      </c>
      <c r="H31" s="11">
        <v>63</v>
      </c>
      <c r="I31" s="11">
        <v>114</v>
      </c>
      <c r="J31" s="11">
        <f>(16-3)*9</f>
        <v>117</v>
      </c>
      <c r="K31" s="11">
        <f>14*9</f>
        <v>126</v>
      </c>
      <c r="L31" s="11">
        <v>151</v>
      </c>
      <c r="M31" s="11">
        <v>133</v>
      </c>
      <c r="N31" s="11"/>
      <c r="O31" s="11">
        <f t="shared" si="0"/>
        <v>704</v>
      </c>
    </row>
    <row r="32" spans="1:15" x14ac:dyDescent="0.3">
      <c r="A32" s="130">
        <v>28</v>
      </c>
      <c r="B32" s="54" t="s">
        <v>158</v>
      </c>
      <c r="C32" s="76" t="s">
        <v>88</v>
      </c>
      <c r="D32" s="76" t="s">
        <v>88</v>
      </c>
      <c r="E32" s="76" t="s">
        <v>88</v>
      </c>
      <c r="F32" s="76" t="s">
        <v>88</v>
      </c>
      <c r="G32" s="76" t="s">
        <v>88</v>
      </c>
      <c r="H32" s="76" t="s">
        <v>88</v>
      </c>
      <c r="I32" s="11">
        <v>126</v>
      </c>
      <c r="J32" s="11">
        <v>144</v>
      </c>
      <c r="K32" s="11">
        <v>144</v>
      </c>
      <c r="L32" s="11">
        <v>142</v>
      </c>
      <c r="M32" s="11">
        <v>142</v>
      </c>
      <c r="N32" s="11"/>
      <c r="O32" s="11">
        <f t="shared" si="0"/>
        <v>698</v>
      </c>
    </row>
    <row r="33" spans="1:15" s="72" customFormat="1" x14ac:dyDescent="0.3">
      <c r="A33" s="130">
        <v>29</v>
      </c>
      <c r="B33" s="54" t="s">
        <v>154</v>
      </c>
      <c r="C33" s="76" t="s">
        <v>88</v>
      </c>
      <c r="D33" s="76" t="s">
        <v>88</v>
      </c>
      <c r="E33" s="76" t="s">
        <v>88</v>
      </c>
      <c r="F33" s="76" t="s">
        <v>88</v>
      </c>
      <c r="G33" s="76" t="s">
        <v>88</v>
      </c>
      <c r="H33" s="76" t="s">
        <v>88</v>
      </c>
      <c r="I33" s="11">
        <v>126</v>
      </c>
      <c r="J33" s="11">
        <v>144</v>
      </c>
      <c r="K33" s="11">
        <v>144</v>
      </c>
      <c r="L33" s="11">
        <v>142</v>
      </c>
      <c r="M33" s="11">
        <v>133</v>
      </c>
      <c r="N33" s="11"/>
      <c r="O33" s="11">
        <f t="shared" si="0"/>
        <v>689</v>
      </c>
    </row>
    <row r="34" spans="1:15" s="72" customFormat="1" x14ac:dyDescent="0.3">
      <c r="A34" s="130">
        <v>30</v>
      </c>
      <c r="B34" s="54" t="s">
        <v>138</v>
      </c>
      <c r="C34" s="76" t="s">
        <v>88</v>
      </c>
      <c r="D34" s="76" t="s">
        <v>88</v>
      </c>
      <c r="E34" s="76" t="s">
        <v>88</v>
      </c>
      <c r="F34" s="76" t="s">
        <v>88</v>
      </c>
      <c r="G34" s="84" t="s">
        <v>88</v>
      </c>
      <c r="H34" s="11">
        <v>144</v>
      </c>
      <c r="I34" s="11">
        <v>117</v>
      </c>
      <c r="J34" s="11">
        <f>(16-1)*9</f>
        <v>135</v>
      </c>
      <c r="K34" s="11">
        <v>143</v>
      </c>
      <c r="L34" s="11">
        <v>142</v>
      </c>
      <c r="M34" s="76" t="s">
        <v>88</v>
      </c>
      <c r="N34" s="11"/>
      <c r="O34" s="11">
        <f t="shared" si="0"/>
        <v>681</v>
      </c>
    </row>
    <row r="35" spans="1:15" s="72" customFormat="1" x14ac:dyDescent="0.3">
      <c r="A35" s="130">
        <v>31</v>
      </c>
      <c r="B35" s="55" t="s">
        <v>86</v>
      </c>
      <c r="C35" s="85" t="s">
        <v>88</v>
      </c>
      <c r="D35" s="11">
        <v>135</v>
      </c>
      <c r="E35" s="11">
        <v>135</v>
      </c>
      <c r="F35" s="11">
        <v>144</v>
      </c>
      <c r="G35" s="11">
        <v>135</v>
      </c>
      <c r="H35" s="11">
        <f>14*9</f>
        <v>126</v>
      </c>
      <c r="I35" s="76" t="s">
        <v>88</v>
      </c>
      <c r="J35" s="76" t="s">
        <v>88</v>
      </c>
      <c r="K35" s="76" t="s">
        <v>88</v>
      </c>
      <c r="L35" s="76" t="s">
        <v>88</v>
      </c>
      <c r="M35" s="76" t="s">
        <v>88</v>
      </c>
      <c r="N35" s="11"/>
      <c r="O35" s="11">
        <f t="shared" si="0"/>
        <v>675</v>
      </c>
    </row>
    <row r="36" spans="1:15" x14ac:dyDescent="0.3">
      <c r="A36" s="130">
        <v>32</v>
      </c>
      <c r="B36" s="54" t="s">
        <v>157</v>
      </c>
      <c r="C36" s="76" t="s">
        <v>88</v>
      </c>
      <c r="D36" s="76" t="s">
        <v>88</v>
      </c>
      <c r="E36" s="76" t="s">
        <v>88</v>
      </c>
      <c r="F36" s="76" t="s">
        <v>88</v>
      </c>
      <c r="G36" s="76" t="s">
        <v>88</v>
      </c>
      <c r="H36" s="76" t="s">
        <v>88</v>
      </c>
      <c r="I36" s="11">
        <v>108</v>
      </c>
      <c r="J36" s="11">
        <f>(16-1)*9</f>
        <v>135</v>
      </c>
      <c r="K36" s="11">
        <f>15*9</f>
        <v>135</v>
      </c>
      <c r="L36" s="11">
        <v>142</v>
      </c>
      <c r="M36" s="11">
        <v>142</v>
      </c>
      <c r="N36" s="11"/>
      <c r="O36" s="11">
        <f t="shared" si="0"/>
        <v>662</v>
      </c>
    </row>
    <row r="37" spans="1:15" s="72" customFormat="1" x14ac:dyDescent="0.3">
      <c r="A37" s="130">
        <v>33</v>
      </c>
      <c r="B37" s="55" t="s">
        <v>78</v>
      </c>
      <c r="C37" s="85" t="s">
        <v>88</v>
      </c>
      <c r="D37" s="11">
        <v>135</v>
      </c>
      <c r="E37" s="11">
        <v>144</v>
      </c>
      <c r="F37" s="11">
        <f>12*9</f>
        <v>108</v>
      </c>
      <c r="G37" s="11">
        <v>135</v>
      </c>
      <c r="H37" s="11">
        <v>135</v>
      </c>
      <c r="I37" s="76" t="s">
        <v>88</v>
      </c>
      <c r="J37" s="76" t="s">
        <v>88</v>
      </c>
      <c r="K37" s="76" t="s">
        <v>88</v>
      </c>
      <c r="L37" s="76" t="s">
        <v>88</v>
      </c>
      <c r="M37" s="76" t="s">
        <v>88</v>
      </c>
      <c r="N37" s="11"/>
      <c r="O37" s="11">
        <f t="shared" ref="O37:O68" si="1">SUM(C37:N37)</f>
        <v>657</v>
      </c>
    </row>
    <row r="38" spans="1:15" x14ac:dyDescent="0.3">
      <c r="A38" s="130">
        <v>34</v>
      </c>
      <c r="B38" s="54" t="s">
        <v>89</v>
      </c>
      <c r="C38" s="85" t="s">
        <v>88</v>
      </c>
      <c r="D38" s="11">
        <f>13*9</f>
        <v>117</v>
      </c>
      <c r="E38" s="11">
        <v>126</v>
      </c>
      <c r="F38" s="11">
        <f>14*9</f>
        <v>126</v>
      </c>
      <c r="G38" s="11">
        <v>135</v>
      </c>
      <c r="H38" s="11">
        <v>144</v>
      </c>
      <c r="I38" s="76" t="s">
        <v>88</v>
      </c>
      <c r="J38" s="76" t="s">
        <v>88</v>
      </c>
      <c r="K38" s="76" t="s">
        <v>88</v>
      </c>
      <c r="L38" s="76" t="s">
        <v>88</v>
      </c>
      <c r="M38" s="76" t="s">
        <v>88</v>
      </c>
      <c r="N38" s="11"/>
      <c r="O38" s="11">
        <f t="shared" si="1"/>
        <v>648</v>
      </c>
    </row>
    <row r="39" spans="1:15" x14ac:dyDescent="0.3">
      <c r="A39" s="130">
        <v>35</v>
      </c>
      <c r="B39" s="55" t="s">
        <v>110</v>
      </c>
      <c r="C39" s="85" t="s">
        <v>88</v>
      </c>
      <c r="D39" s="85" t="s">
        <v>88</v>
      </c>
      <c r="E39" s="85" t="s">
        <v>88</v>
      </c>
      <c r="F39" s="11">
        <f>15*9</f>
        <v>135</v>
      </c>
      <c r="G39" s="11">
        <v>135</v>
      </c>
      <c r="H39" s="11">
        <v>144</v>
      </c>
      <c r="I39" s="76" t="s">
        <v>88</v>
      </c>
      <c r="J39" s="76" t="s">
        <v>88</v>
      </c>
      <c r="K39" s="76" t="s">
        <v>88</v>
      </c>
      <c r="L39" s="76" t="s">
        <v>88</v>
      </c>
      <c r="M39" s="76">
        <v>133</v>
      </c>
      <c r="N39" s="11"/>
      <c r="O39" s="11">
        <f t="shared" si="1"/>
        <v>547</v>
      </c>
    </row>
    <row r="40" spans="1:15" s="72" customFormat="1" x14ac:dyDescent="0.3">
      <c r="A40" s="130">
        <v>36</v>
      </c>
      <c r="B40" s="55" t="s">
        <v>87</v>
      </c>
      <c r="C40" s="85" t="s">
        <v>88</v>
      </c>
      <c r="D40" s="11">
        <v>126</v>
      </c>
      <c r="E40" s="11">
        <v>144</v>
      </c>
      <c r="F40" s="11">
        <f>14*9</f>
        <v>126</v>
      </c>
      <c r="G40" s="11">
        <v>144</v>
      </c>
      <c r="H40" s="84" t="s">
        <v>88</v>
      </c>
      <c r="I40" s="76" t="s">
        <v>88</v>
      </c>
      <c r="J40" s="76" t="s">
        <v>88</v>
      </c>
      <c r="K40" s="76" t="s">
        <v>88</v>
      </c>
      <c r="L40" s="76" t="s">
        <v>88</v>
      </c>
      <c r="M40" s="76" t="s">
        <v>88</v>
      </c>
      <c r="N40" s="11"/>
      <c r="O40" s="11">
        <f t="shared" si="1"/>
        <v>540</v>
      </c>
    </row>
    <row r="41" spans="1:15" s="72" customFormat="1" x14ac:dyDescent="0.3">
      <c r="A41" s="130">
        <v>37</v>
      </c>
      <c r="B41" s="54" t="s">
        <v>150</v>
      </c>
      <c r="C41" s="76" t="s">
        <v>88</v>
      </c>
      <c r="D41" s="76" t="s">
        <v>88</v>
      </c>
      <c r="E41" s="76" t="s">
        <v>88</v>
      </c>
      <c r="F41" s="76" t="s">
        <v>88</v>
      </c>
      <c r="G41" s="76" t="s">
        <v>88</v>
      </c>
      <c r="H41" s="76" t="s">
        <v>88</v>
      </c>
      <c r="I41" s="11">
        <v>117</v>
      </c>
      <c r="J41" s="11">
        <f>(16-2)*9</f>
        <v>126</v>
      </c>
      <c r="K41" s="11">
        <v>144</v>
      </c>
      <c r="L41" s="11">
        <v>151</v>
      </c>
      <c r="M41" s="76" t="s">
        <v>88</v>
      </c>
      <c r="N41" s="11"/>
      <c r="O41" s="11">
        <f t="shared" si="1"/>
        <v>538</v>
      </c>
    </row>
    <row r="42" spans="1:15" s="69" customFormat="1" x14ac:dyDescent="0.3">
      <c r="A42" s="130">
        <v>38</v>
      </c>
      <c r="B42" s="54" t="s">
        <v>173</v>
      </c>
      <c r="C42" s="76" t="s">
        <v>88</v>
      </c>
      <c r="D42" s="76" t="s">
        <v>88</v>
      </c>
      <c r="E42" s="76" t="s">
        <v>88</v>
      </c>
      <c r="F42" s="76" t="s">
        <v>88</v>
      </c>
      <c r="G42" s="76" t="s">
        <v>88</v>
      </c>
      <c r="H42" s="76" t="s">
        <v>88</v>
      </c>
      <c r="I42" s="76" t="s">
        <v>88</v>
      </c>
      <c r="J42" s="76">
        <f>((16-2)*9)-2</f>
        <v>124</v>
      </c>
      <c r="K42" s="76">
        <f>(15*9)-1</f>
        <v>134</v>
      </c>
      <c r="L42" s="76">
        <f>151-27</f>
        <v>124</v>
      </c>
      <c r="M42" s="76">
        <v>124</v>
      </c>
      <c r="N42" s="11"/>
      <c r="O42" s="11">
        <f t="shared" si="1"/>
        <v>506</v>
      </c>
    </row>
    <row r="43" spans="1:15" x14ac:dyDescent="0.3">
      <c r="A43" s="130">
        <v>39</v>
      </c>
      <c r="B43" s="54" t="s">
        <v>12</v>
      </c>
      <c r="C43" s="11">
        <v>108</v>
      </c>
      <c r="D43" s="11">
        <v>126</v>
      </c>
      <c r="E43" s="11">
        <v>135</v>
      </c>
      <c r="F43" s="11">
        <v>135</v>
      </c>
      <c r="G43" s="85" t="s">
        <v>88</v>
      </c>
      <c r="H43" s="76" t="s">
        <v>88</v>
      </c>
      <c r="I43" s="76" t="s">
        <v>88</v>
      </c>
      <c r="J43" s="76" t="s">
        <v>88</v>
      </c>
      <c r="K43" s="76" t="s">
        <v>88</v>
      </c>
      <c r="L43" s="76" t="s">
        <v>88</v>
      </c>
      <c r="M43" s="76" t="s">
        <v>88</v>
      </c>
      <c r="N43" s="11"/>
      <c r="O43" s="11">
        <f t="shared" si="1"/>
        <v>504</v>
      </c>
    </row>
    <row r="44" spans="1:15" x14ac:dyDescent="0.3">
      <c r="A44" s="130">
        <v>40</v>
      </c>
      <c r="B44" s="54" t="s">
        <v>14</v>
      </c>
      <c r="C44" s="11">
        <v>90</v>
      </c>
      <c r="D44" s="11">
        <v>117</v>
      </c>
      <c r="E44" s="11">
        <v>135</v>
      </c>
      <c r="F44" s="11">
        <f>15*9</f>
        <v>135</v>
      </c>
      <c r="G44" s="85" t="s">
        <v>88</v>
      </c>
      <c r="H44" s="76" t="s">
        <v>88</v>
      </c>
      <c r="I44" s="76" t="s">
        <v>88</v>
      </c>
      <c r="J44" s="76" t="s">
        <v>88</v>
      </c>
      <c r="K44" s="76" t="s">
        <v>88</v>
      </c>
      <c r="L44" s="76" t="s">
        <v>88</v>
      </c>
      <c r="M44" s="76" t="s">
        <v>88</v>
      </c>
      <c r="N44" s="11"/>
      <c r="O44" s="11">
        <f t="shared" si="1"/>
        <v>477</v>
      </c>
    </row>
    <row r="45" spans="1:15" s="72" customFormat="1" x14ac:dyDescent="0.3">
      <c r="A45" s="130">
        <v>41</v>
      </c>
      <c r="B45" s="54" t="s">
        <v>185</v>
      </c>
      <c r="C45" s="76" t="s">
        <v>88</v>
      </c>
      <c r="D45" s="76" t="s">
        <v>88</v>
      </c>
      <c r="E45" s="76" t="s">
        <v>88</v>
      </c>
      <c r="F45" s="76" t="s">
        <v>88</v>
      </c>
      <c r="G45" s="76" t="s">
        <v>88</v>
      </c>
      <c r="H45" s="76" t="s">
        <v>88</v>
      </c>
      <c r="I45" s="76" t="s">
        <v>88</v>
      </c>
      <c r="J45" s="76" t="s">
        <v>88</v>
      </c>
      <c r="K45" s="76">
        <v>144</v>
      </c>
      <c r="L45" s="76">
        <v>142</v>
      </c>
      <c r="M45" s="76">
        <v>142</v>
      </c>
      <c r="N45" s="11"/>
      <c r="O45" s="11">
        <f t="shared" si="1"/>
        <v>428</v>
      </c>
    </row>
    <row r="46" spans="1:15" s="72" customFormat="1" x14ac:dyDescent="0.3">
      <c r="A46" s="130">
        <v>42</v>
      </c>
      <c r="B46" s="54" t="s">
        <v>155</v>
      </c>
      <c r="C46" s="76" t="s">
        <v>88</v>
      </c>
      <c r="D46" s="76" t="s">
        <v>88</v>
      </c>
      <c r="E46" s="76" t="s">
        <v>88</v>
      </c>
      <c r="F46" s="76" t="s">
        <v>88</v>
      </c>
      <c r="G46" s="76" t="s">
        <v>88</v>
      </c>
      <c r="H46" s="76" t="s">
        <v>88</v>
      </c>
      <c r="I46" s="11">
        <v>117</v>
      </c>
      <c r="J46" s="11">
        <f>(16-1)*9</f>
        <v>135</v>
      </c>
      <c r="K46" s="11">
        <v>135</v>
      </c>
      <c r="L46" s="85" t="s">
        <v>88</v>
      </c>
      <c r="M46" s="76" t="s">
        <v>88</v>
      </c>
      <c r="N46" s="11"/>
      <c r="O46" s="11">
        <f t="shared" si="1"/>
        <v>387</v>
      </c>
    </row>
    <row r="47" spans="1:15" s="72" customFormat="1" x14ac:dyDescent="0.3">
      <c r="A47" s="130">
        <v>43</v>
      </c>
      <c r="B47" s="54" t="s">
        <v>104</v>
      </c>
      <c r="C47" s="85" t="s">
        <v>88</v>
      </c>
      <c r="D47" s="85" t="s">
        <v>88</v>
      </c>
      <c r="E47" s="85" t="s">
        <v>88</v>
      </c>
      <c r="F47" s="11">
        <v>144</v>
      </c>
      <c r="G47" s="11">
        <f>15*9</f>
        <v>135</v>
      </c>
      <c r="H47" s="11">
        <v>90</v>
      </c>
      <c r="I47" s="76" t="s">
        <v>88</v>
      </c>
      <c r="J47" s="76" t="s">
        <v>88</v>
      </c>
      <c r="K47" s="76" t="s">
        <v>88</v>
      </c>
      <c r="L47" s="76" t="s">
        <v>88</v>
      </c>
      <c r="M47" s="76" t="s">
        <v>88</v>
      </c>
      <c r="N47" s="11"/>
      <c r="O47" s="11">
        <f t="shared" si="1"/>
        <v>369</v>
      </c>
    </row>
    <row r="48" spans="1:15" s="72" customFormat="1" x14ac:dyDescent="0.3">
      <c r="A48" s="130">
        <v>44</v>
      </c>
      <c r="B48" s="54" t="s">
        <v>142</v>
      </c>
      <c r="C48" s="76" t="s">
        <v>88</v>
      </c>
      <c r="D48" s="76" t="s">
        <v>88</v>
      </c>
      <c r="E48" s="76" t="s">
        <v>88</v>
      </c>
      <c r="F48" s="76" t="s">
        <v>88</v>
      </c>
      <c r="G48" s="84" t="s">
        <v>88</v>
      </c>
      <c r="H48" s="11">
        <f>14*9</f>
        <v>126</v>
      </c>
      <c r="I48" s="11">
        <v>117</v>
      </c>
      <c r="J48" s="11">
        <f>((16-2)*9)-2</f>
        <v>124</v>
      </c>
      <c r="K48" s="76" t="s">
        <v>88</v>
      </c>
      <c r="L48" s="76" t="s">
        <v>88</v>
      </c>
      <c r="M48" s="76" t="s">
        <v>88</v>
      </c>
      <c r="N48" s="11"/>
      <c r="O48" s="11">
        <f t="shared" si="1"/>
        <v>367</v>
      </c>
    </row>
    <row r="49" spans="1:15" s="72" customFormat="1" x14ac:dyDescent="0.3">
      <c r="A49" s="130">
        <v>45</v>
      </c>
      <c r="B49" s="54" t="s">
        <v>108</v>
      </c>
      <c r="C49" s="85" t="s">
        <v>88</v>
      </c>
      <c r="D49" s="85" t="s">
        <v>88</v>
      </c>
      <c r="E49" s="85" t="s">
        <v>88</v>
      </c>
      <c r="F49" s="11">
        <f>13*9</f>
        <v>117</v>
      </c>
      <c r="G49" s="85" t="s">
        <v>88</v>
      </c>
      <c r="H49" s="85">
        <v>99</v>
      </c>
      <c r="I49" s="11">
        <v>108</v>
      </c>
      <c r="J49" s="76" t="s">
        <v>88</v>
      </c>
      <c r="K49" s="76" t="s">
        <v>88</v>
      </c>
      <c r="L49" s="76" t="s">
        <v>88</v>
      </c>
      <c r="M49" s="76" t="s">
        <v>88</v>
      </c>
      <c r="N49" s="11"/>
      <c r="O49" s="11">
        <f t="shared" si="1"/>
        <v>324</v>
      </c>
    </row>
    <row r="50" spans="1:15" s="72" customFormat="1" x14ac:dyDescent="0.3">
      <c r="A50" s="130">
        <v>46</v>
      </c>
      <c r="B50" s="54" t="s">
        <v>223</v>
      </c>
      <c r="C50" s="85" t="s">
        <v>88</v>
      </c>
      <c r="D50" s="85" t="s">
        <v>88</v>
      </c>
      <c r="E50" s="85" t="s">
        <v>88</v>
      </c>
      <c r="F50" s="85" t="s">
        <v>88</v>
      </c>
      <c r="G50" s="85" t="s">
        <v>88</v>
      </c>
      <c r="H50" s="85" t="s">
        <v>88</v>
      </c>
      <c r="I50" s="85" t="s">
        <v>88</v>
      </c>
      <c r="J50" s="85" t="s">
        <v>88</v>
      </c>
      <c r="K50" s="85" t="s">
        <v>88</v>
      </c>
      <c r="L50" s="76">
        <v>151</v>
      </c>
      <c r="M50" s="76">
        <v>151</v>
      </c>
      <c r="N50" s="11"/>
      <c r="O50" s="11">
        <f t="shared" si="1"/>
        <v>302</v>
      </c>
    </row>
    <row r="51" spans="1:15" s="72" customFormat="1" x14ac:dyDescent="0.3">
      <c r="A51" s="130">
        <v>47</v>
      </c>
      <c r="B51" s="54" t="s">
        <v>220</v>
      </c>
      <c r="C51" s="85" t="s">
        <v>88</v>
      </c>
      <c r="D51" s="85" t="s">
        <v>88</v>
      </c>
      <c r="E51" s="85" t="s">
        <v>88</v>
      </c>
      <c r="F51" s="85" t="s">
        <v>88</v>
      </c>
      <c r="G51" s="85" t="s">
        <v>88</v>
      </c>
      <c r="H51" s="85" t="s">
        <v>88</v>
      </c>
      <c r="I51" s="85" t="s">
        <v>88</v>
      </c>
      <c r="J51" s="85" t="s">
        <v>88</v>
      </c>
      <c r="K51" s="85" t="s">
        <v>88</v>
      </c>
      <c r="L51" s="76">
        <v>151</v>
      </c>
      <c r="M51" s="76">
        <v>151</v>
      </c>
      <c r="N51" s="11"/>
      <c r="O51" s="11">
        <f t="shared" si="1"/>
        <v>302</v>
      </c>
    </row>
    <row r="52" spans="1:15" s="72" customFormat="1" x14ac:dyDescent="0.3">
      <c r="A52" s="130">
        <v>48</v>
      </c>
      <c r="B52" s="54" t="s">
        <v>221</v>
      </c>
      <c r="C52" s="85" t="s">
        <v>88</v>
      </c>
      <c r="D52" s="85" t="s">
        <v>88</v>
      </c>
      <c r="E52" s="85" t="s">
        <v>88</v>
      </c>
      <c r="F52" s="85" t="s">
        <v>88</v>
      </c>
      <c r="G52" s="85" t="s">
        <v>88</v>
      </c>
      <c r="H52" s="85" t="s">
        <v>88</v>
      </c>
      <c r="I52" s="85" t="s">
        <v>88</v>
      </c>
      <c r="J52" s="85" t="s">
        <v>88</v>
      </c>
      <c r="K52" s="85" t="s">
        <v>88</v>
      </c>
      <c r="L52" s="76">
        <v>151</v>
      </c>
      <c r="M52" s="76">
        <v>151</v>
      </c>
      <c r="N52" s="11"/>
      <c r="O52" s="11">
        <f t="shared" si="1"/>
        <v>302</v>
      </c>
    </row>
    <row r="53" spans="1:15" x14ac:dyDescent="0.3">
      <c r="A53" s="130">
        <v>49</v>
      </c>
      <c r="B53" s="54" t="s">
        <v>118</v>
      </c>
      <c r="C53" s="85" t="s">
        <v>88</v>
      </c>
      <c r="D53" s="85" t="s">
        <v>88</v>
      </c>
      <c r="E53" s="85" t="s">
        <v>88</v>
      </c>
      <c r="F53" s="85" t="s">
        <v>88</v>
      </c>
      <c r="G53" s="11">
        <v>144</v>
      </c>
      <c r="H53" s="11">
        <f>16*9</f>
        <v>144</v>
      </c>
      <c r="I53" s="76" t="s">
        <v>88</v>
      </c>
      <c r="J53" s="76" t="s">
        <v>88</v>
      </c>
      <c r="K53" s="76" t="s">
        <v>88</v>
      </c>
      <c r="L53" s="76" t="s">
        <v>88</v>
      </c>
      <c r="M53" s="76" t="s">
        <v>88</v>
      </c>
      <c r="N53" s="11"/>
      <c r="O53" s="11">
        <f t="shared" si="1"/>
        <v>288</v>
      </c>
    </row>
    <row r="54" spans="1:15" x14ac:dyDescent="0.3">
      <c r="A54" s="130">
        <v>50</v>
      </c>
      <c r="B54" s="54" t="s">
        <v>222</v>
      </c>
      <c r="C54" s="85" t="s">
        <v>88</v>
      </c>
      <c r="D54" s="85" t="s">
        <v>88</v>
      </c>
      <c r="E54" s="85" t="s">
        <v>88</v>
      </c>
      <c r="F54" s="85" t="s">
        <v>88</v>
      </c>
      <c r="G54" s="85" t="s">
        <v>88</v>
      </c>
      <c r="H54" s="85" t="s">
        <v>88</v>
      </c>
      <c r="I54" s="85" t="s">
        <v>88</v>
      </c>
      <c r="J54" s="85" t="s">
        <v>88</v>
      </c>
      <c r="K54" s="85" t="s">
        <v>88</v>
      </c>
      <c r="L54" s="76">
        <v>151</v>
      </c>
      <c r="M54" s="76">
        <v>133</v>
      </c>
      <c r="N54" s="11"/>
      <c r="O54" s="11">
        <f t="shared" si="1"/>
        <v>284</v>
      </c>
    </row>
    <row r="55" spans="1:15" x14ac:dyDescent="0.3">
      <c r="A55" s="130">
        <v>51</v>
      </c>
      <c r="B55" s="54" t="s">
        <v>91</v>
      </c>
      <c r="C55" s="11" t="s">
        <v>88</v>
      </c>
      <c r="D55" s="11" t="s">
        <v>88</v>
      </c>
      <c r="E55" s="11">
        <v>144</v>
      </c>
      <c r="F55" s="11">
        <f>15*9</f>
        <v>135</v>
      </c>
      <c r="G55" s="85" t="s">
        <v>88</v>
      </c>
      <c r="H55" s="76" t="s">
        <v>88</v>
      </c>
      <c r="I55" s="76" t="s">
        <v>88</v>
      </c>
      <c r="J55" s="76" t="s">
        <v>88</v>
      </c>
      <c r="K55" s="76" t="s">
        <v>88</v>
      </c>
      <c r="L55" s="76" t="s">
        <v>88</v>
      </c>
      <c r="M55" s="76" t="s">
        <v>88</v>
      </c>
      <c r="N55" s="11"/>
      <c r="O55" s="11">
        <f t="shared" si="1"/>
        <v>279</v>
      </c>
    </row>
    <row r="56" spans="1:15" x14ac:dyDescent="0.3">
      <c r="A56" s="130">
        <v>52</v>
      </c>
      <c r="B56" s="54" t="s">
        <v>187</v>
      </c>
      <c r="C56" s="76" t="s">
        <v>88</v>
      </c>
      <c r="D56" s="76" t="s">
        <v>88</v>
      </c>
      <c r="E56" s="76" t="s">
        <v>88</v>
      </c>
      <c r="F56" s="76" t="s">
        <v>88</v>
      </c>
      <c r="G56" s="76" t="s">
        <v>88</v>
      </c>
      <c r="H56" s="76" t="s">
        <v>88</v>
      </c>
      <c r="I56" s="76" t="s">
        <v>88</v>
      </c>
      <c r="J56" s="76" t="s">
        <v>88</v>
      </c>
      <c r="K56" s="11">
        <f>13*9</f>
        <v>117</v>
      </c>
      <c r="L56" s="11">
        <f>151-18</f>
        <v>133</v>
      </c>
      <c r="M56" s="76" t="s">
        <v>88</v>
      </c>
      <c r="N56" s="11"/>
      <c r="O56" s="11">
        <f t="shared" si="1"/>
        <v>250</v>
      </c>
    </row>
    <row r="57" spans="1:15" x14ac:dyDescent="0.3">
      <c r="A57" s="130">
        <v>53</v>
      </c>
      <c r="B57" s="54" t="s">
        <v>226</v>
      </c>
      <c r="C57" s="85" t="s">
        <v>88</v>
      </c>
      <c r="D57" s="85" t="s">
        <v>88</v>
      </c>
      <c r="E57" s="85" t="s">
        <v>88</v>
      </c>
      <c r="F57" s="85" t="s">
        <v>88</v>
      </c>
      <c r="G57" s="85" t="s">
        <v>88</v>
      </c>
      <c r="H57" s="85" t="s">
        <v>88</v>
      </c>
      <c r="I57" s="85" t="s">
        <v>88</v>
      </c>
      <c r="J57" s="85" t="s">
        <v>88</v>
      </c>
      <c r="K57" s="85" t="s">
        <v>88</v>
      </c>
      <c r="L57" s="76">
        <f>151-27-8</f>
        <v>116</v>
      </c>
      <c r="M57" s="76">
        <f>151-27</f>
        <v>124</v>
      </c>
      <c r="N57" s="11"/>
      <c r="O57" s="11">
        <f t="shared" si="1"/>
        <v>240</v>
      </c>
    </row>
    <row r="58" spans="1:15" s="72" customFormat="1" x14ac:dyDescent="0.3">
      <c r="A58" s="130">
        <v>54</v>
      </c>
      <c r="B58" s="55" t="s">
        <v>81</v>
      </c>
      <c r="C58" s="85" t="s">
        <v>88</v>
      </c>
      <c r="D58" s="11">
        <v>117</v>
      </c>
      <c r="E58" s="11">
        <v>99</v>
      </c>
      <c r="F58" s="85" t="s">
        <v>88</v>
      </c>
      <c r="G58" s="85" t="s">
        <v>88</v>
      </c>
      <c r="H58" s="76" t="s">
        <v>88</v>
      </c>
      <c r="I58" s="76" t="s">
        <v>88</v>
      </c>
      <c r="J58" s="76" t="s">
        <v>88</v>
      </c>
      <c r="K58" s="76" t="s">
        <v>88</v>
      </c>
      <c r="L58" s="76" t="s">
        <v>88</v>
      </c>
      <c r="M58" s="76" t="s">
        <v>88</v>
      </c>
      <c r="N58" s="11"/>
      <c r="O58" s="11">
        <f t="shared" si="1"/>
        <v>216</v>
      </c>
    </row>
    <row r="59" spans="1:15" s="72" customFormat="1" x14ac:dyDescent="0.3">
      <c r="A59" s="130">
        <v>55</v>
      </c>
      <c r="B59" s="54" t="s">
        <v>16</v>
      </c>
      <c r="C59" s="11">
        <v>81</v>
      </c>
      <c r="D59" s="11">
        <v>117</v>
      </c>
      <c r="E59" s="85" t="s">
        <v>88</v>
      </c>
      <c r="F59" s="85" t="s">
        <v>88</v>
      </c>
      <c r="G59" s="85" t="s">
        <v>88</v>
      </c>
      <c r="H59" s="76" t="s">
        <v>88</v>
      </c>
      <c r="I59" s="76" t="s">
        <v>88</v>
      </c>
      <c r="J59" s="76" t="s">
        <v>88</v>
      </c>
      <c r="K59" s="76" t="s">
        <v>88</v>
      </c>
      <c r="L59" s="76" t="s">
        <v>88</v>
      </c>
      <c r="M59" s="76" t="s">
        <v>88</v>
      </c>
      <c r="N59" s="11"/>
      <c r="O59" s="11">
        <f t="shared" si="1"/>
        <v>198</v>
      </c>
    </row>
    <row r="60" spans="1:15" s="72" customFormat="1" x14ac:dyDescent="0.3">
      <c r="A60" s="142">
        <v>56</v>
      </c>
      <c r="B60" s="54" t="s">
        <v>160</v>
      </c>
      <c r="C60" s="76" t="s">
        <v>88</v>
      </c>
      <c r="D60" s="76" t="s">
        <v>88</v>
      </c>
      <c r="E60" s="76" t="s">
        <v>88</v>
      </c>
      <c r="F60" s="76" t="s">
        <v>88</v>
      </c>
      <c r="G60" s="76" t="s">
        <v>88</v>
      </c>
      <c r="H60" s="76" t="s">
        <v>88</v>
      </c>
      <c r="I60" s="11">
        <v>105</v>
      </c>
      <c r="J60" s="11">
        <f>((16-8)*9)-8</f>
        <v>64</v>
      </c>
      <c r="K60" s="76" t="s">
        <v>88</v>
      </c>
      <c r="L60" s="76" t="s">
        <v>88</v>
      </c>
      <c r="M60" s="76" t="s">
        <v>88</v>
      </c>
      <c r="N60" s="11"/>
      <c r="O60" s="11">
        <f t="shared" si="1"/>
        <v>169</v>
      </c>
    </row>
    <row r="61" spans="1:15" s="72" customFormat="1" x14ac:dyDescent="0.3">
      <c r="A61" s="142">
        <v>57</v>
      </c>
      <c r="B61" s="54" t="s">
        <v>290</v>
      </c>
      <c r="C61" s="85" t="s">
        <v>88</v>
      </c>
      <c r="D61" s="85" t="s">
        <v>88</v>
      </c>
      <c r="E61" s="85" t="s">
        <v>88</v>
      </c>
      <c r="F61" s="85" t="s">
        <v>88</v>
      </c>
      <c r="G61" s="85" t="s">
        <v>88</v>
      </c>
      <c r="H61" s="85" t="s">
        <v>88</v>
      </c>
      <c r="I61" s="85" t="s">
        <v>88</v>
      </c>
      <c r="J61" s="85" t="s">
        <v>88</v>
      </c>
      <c r="K61" s="85" t="s">
        <v>88</v>
      </c>
      <c r="L61" s="85" t="s">
        <v>88</v>
      </c>
      <c r="M61" s="85">
        <v>151</v>
      </c>
      <c r="N61" s="11"/>
      <c r="O61" s="11">
        <f t="shared" si="1"/>
        <v>151</v>
      </c>
    </row>
    <row r="62" spans="1:15" s="72" customFormat="1" x14ac:dyDescent="0.3">
      <c r="A62" s="142">
        <v>58</v>
      </c>
      <c r="B62" s="54" t="s">
        <v>186</v>
      </c>
      <c r="C62" s="76" t="s">
        <v>88</v>
      </c>
      <c r="D62" s="76" t="s">
        <v>88</v>
      </c>
      <c r="E62" s="76" t="s">
        <v>88</v>
      </c>
      <c r="F62" s="76" t="s">
        <v>88</v>
      </c>
      <c r="G62" s="76" t="s">
        <v>88</v>
      </c>
      <c r="H62" s="76" t="s">
        <v>88</v>
      </c>
      <c r="I62" s="76" t="s">
        <v>88</v>
      </c>
      <c r="J62" s="76" t="s">
        <v>88</v>
      </c>
      <c r="K62" s="11">
        <v>144</v>
      </c>
      <c r="L62" s="85" t="s">
        <v>88</v>
      </c>
      <c r="M62" s="76" t="s">
        <v>88</v>
      </c>
      <c r="N62" s="11"/>
      <c r="O62" s="11">
        <f t="shared" si="1"/>
        <v>144</v>
      </c>
    </row>
    <row r="63" spans="1:15" s="72" customFormat="1" x14ac:dyDescent="0.3">
      <c r="A63" s="130">
        <v>59</v>
      </c>
      <c r="B63" s="54" t="s">
        <v>286</v>
      </c>
      <c r="C63" s="85" t="s">
        <v>88</v>
      </c>
      <c r="D63" s="85" t="s">
        <v>88</v>
      </c>
      <c r="E63" s="85" t="s">
        <v>88</v>
      </c>
      <c r="F63" s="85" t="s">
        <v>88</v>
      </c>
      <c r="G63" s="85" t="s">
        <v>88</v>
      </c>
      <c r="H63" s="85" t="s">
        <v>88</v>
      </c>
      <c r="I63" s="85" t="s">
        <v>88</v>
      </c>
      <c r="J63" s="85" t="s">
        <v>88</v>
      </c>
      <c r="K63" s="85" t="s">
        <v>88</v>
      </c>
      <c r="L63" s="85" t="s">
        <v>88</v>
      </c>
      <c r="M63" s="85">
        <v>142</v>
      </c>
      <c r="N63" s="11"/>
      <c r="O63" s="11">
        <f t="shared" si="1"/>
        <v>142</v>
      </c>
    </row>
    <row r="64" spans="1:15" s="72" customFormat="1" x14ac:dyDescent="0.3">
      <c r="A64" s="130">
        <v>60</v>
      </c>
      <c r="B64" s="54" t="s">
        <v>107</v>
      </c>
      <c r="C64" s="85" t="s">
        <v>88</v>
      </c>
      <c r="D64" s="85" t="s">
        <v>88</v>
      </c>
      <c r="E64" s="85" t="s">
        <v>88</v>
      </c>
      <c r="F64" s="11">
        <f>15*9</f>
        <v>135</v>
      </c>
      <c r="G64" s="85" t="s">
        <v>88</v>
      </c>
      <c r="H64" s="76" t="s">
        <v>88</v>
      </c>
      <c r="I64" s="76" t="s">
        <v>88</v>
      </c>
      <c r="J64" s="76" t="s">
        <v>88</v>
      </c>
      <c r="K64" s="76" t="s">
        <v>88</v>
      </c>
      <c r="L64" s="76" t="s">
        <v>88</v>
      </c>
      <c r="M64" s="76" t="s">
        <v>88</v>
      </c>
      <c r="N64" s="11"/>
      <c r="O64" s="11">
        <f t="shared" si="1"/>
        <v>135</v>
      </c>
    </row>
    <row r="65" spans="1:15" s="72" customFormat="1" x14ac:dyDescent="0.3">
      <c r="A65" s="130">
        <v>61</v>
      </c>
      <c r="B65" s="54" t="s">
        <v>121</v>
      </c>
      <c r="C65" s="85" t="s">
        <v>88</v>
      </c>
      <c r="D65" s="85" t="s">
        <v>88</v>
      </c>
      <c r="E65" s="85" t="s">
        <v>88</v>
      </c>
      <c r="F65" s="85" t="s">
        <v>88</v>
      </c>
      <c r="G65" s="11">
        <v>135</v>
      </c>
      <c r="H65" s="84" t="s">
        <v>88</v>
      </c>
      <c r="I65" s="84" t="s">
        <v>88</v>
      </c>
      <c r="J65" s="76" t="s">
        <v>88</v>
      </c>
      <c r="K65" s="76" t="s">
        <v>88</v>
      </c>
      <c r="L65" s="76" t="s">
        <v>88</v>
      </c>
      <c r="M65" s="76" t="s">
        <v>88</v>
      </c>
      <c r="N65" s="11"/>
      <c r="O65" s="11">
        <f t="shared" si="1"/>
        <v>135</v>
      </c>
    </row>
    <row r="66" spans="1:15" x14ac:dyDescent="0.3">
      <c r="A66" s="130">
        <v>62</v>
      </c>
      <c r="B66" s="54" t="s">
        <v>141</v>
      </c>
      <c r="C66" s="76" t="s">
        <v>88</v>
      </c>
      <c r="D66" s="76" t="s">
        <v>88</v>
      </c>
      <c r="E66" s="76" t="s">
        <v>88</v>
      </c>
      <c r="F66" s="76" t="s">
        <v>88</v>
      </c>
      <c r="G66" s="84" t="s">
        <v>88</v>
      </c>
      <c r="H66" s="11">
        <v>135</v>
      </c>
      <c r="I66" s="76" t="s">
        <v>88</v>
      </c>
      <c r="J66" s="76" t="s">
        <v>88</v>
      </c>
      <c r="K66" s="76" t="s">
        <v>88</v>
      </c>
      <c r="L66" s="76" t="s">
        <v>88</v>
      </c>
      <c r="M66" s="76" t="s">
        <v>88</v>
      </c>
      <c r="N66" s="11"/>
      <c r="O66" s="11">
        <f t="shared" si="1"/>
        <v>135</v>
      </c>
    </row>
    <row r="67" spans="1:15" s="72" customFormat="1" x14ac:dyDescent="0.3">
      <c r="A67" s="130">
        <v>63</v>
      </c>
      <c r="B67" s="54" t="s">
        <v>282</v>
      </c>
      <c r="C67" s="85" t="s">
        <v>88</v>
      </c>
      <c r="D67" s="85" t="s">
        <v>88</v>
      </c>
      <c r="E67" s="85" t="s">
        <v>88</v>
      </c>
      <c r="F67" s="85" t="s">
        <v>88</v>
      </c>
      <c r="G67" s="85" t="s">
        <v>88</v>
      </c>
      <c r="H67" s="85" t="s">
        <v>88</v>
      </c>
      <c r="I67" s="85" t="s">
        <v>88</v>
      </c>
      <c r="J67" s="85" t="s">
        <v>88</v>
      </c>
      <c r="K67" s="85" t="s">
        <v>88</v>
      </c>
      <c r="L67" s="85" t="s">
        <v>88</v>
      </c>
      <c r="M67" s="85">
        <f>151-36</f>
        <v>115</v>
      </c>
      <c r="N67" s="11"/>
      <c r="O67" s="11">
        <f t="shared" si="1"/>
        <v>115</v>
      </c>
    </row>
    <row r="68" spans="1:15" s="72" customFormat="1" x14ac:dyDescent="0.3">
      <c r="A68" s="130">
        <v>64</v>
      </c>
      <c r="B68" s="54" t="s">
        <v>116</v>
      </c>
      <c r="C68" s="85" t="s">
        <v>88</v>
      </c>
      <c r="D68" s="85" t="s">
        <v>88</v>
      </c>
      <c r="E68" s="85" t="s">
        <v>88</v>
      </c>
      <c r="F68" s="85" t="s">
        <v>88</v>
      </c>
      <c r="G68" s="11">
        <f>11*9</f>
        <v>99</v>
      </c>
      <c r="H68" s="84" t="s">
        <v>88</v>
      </c>
      <c r="I68" s="76" t="s">
        <v>88</v>
      </c>
      <c r="J68" s="76" t="s">
        <v>88</v>
      </c>
      <c r="K68" s="76" t="s">
        <v>88</v>
      </c>
      <c r="L68" s="76" t="s">
        <v>88</v>
      </c>
      <c r="M68" s="76" t="s">
        <v>88</v>
      </c>
      <c r="N68" s="11"/>
      <c r="O68" s="11">
        <f t="shared" si="1"/>
        <v>99</v>
      </c>
    </row>
    <row r="69" spans="1:15" x14ac:dyDescent="0.3">
      <c r="A69" s="130">
        <v>65</v>
      </c>
      <c r="B69" s="54" t="s">
        <v>139</v>
      </c>
      <c r="C69" s="76" t="s">
        <v>88</v>
      </c>
      <c r="D69" s="76" t="s">
        <v>88</v>
      </c>
      <c r="E69" s="76" t="s">
        <v>88</v>
      </c>
      <c r="F69" s="76" t="s">
        <v>88</v>
      </c>
      <c r="G69" s="84" t="s">
        <v>88</v>
      </c>
      <c r="H69" s="11">
        <v>90</v>
      </c>
      <c r="I69" s="76" t="s">
        <v>88</v>
      </c>
      <c r="J69" s="76" t="s">
        <v>88</v>
      </c>
      <c r="K69" s="76" t="s">
        <v>88</v>
      </c>
      <c r="L69" s="76" t="s">
        <v>88</v>
      </c>
      <c r="M69" s="76" t="s">
        <v>88</v>
      </c>
      <c r="N69" s="11"/>
      <c r="O69" s="11">
        <f t="shared" ref="O69" si="2">SUM(C69:N69)</f>
        <v>90</v>
      </c>
    </row>
    <row r="70" spans="1:15" x14ac:dyDescent="0.3">
      <c r="A70" s="8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</row>
    <row r="71" spans="1:15" s="1" customFormat="1" x14ac:dyDescent="0.3">
      <c r="B71" s="1" t="s">
        <v>5</v>
      </c>
      <c r="C71" s="77">
        <f>SUM(C5:C70)</f>
        <v>1206</v>
      </c>
      <c r="D71" s="77">
        <f t="shared" ref="D71:O71" si="3">SUM(D5:D70)</f>
        <v>3042</v>
      </c>
      <c r="E71" s="77">
        <f t="shared" si="3"/>
        <v>3276</v>
      </c>
      <c r="F71" s="77">
        <f t="shared" si="3"/>
        <v>4035</v>
      </c>
      <c r="G71" s="77">
        <f t="shared" si="3"/>
        <v>4325</v>
      </c>
      <c r="H71" s="77">
        <f t="shared" si="3"/>
        <v>5071</v>
      </c>
      <c r="I71" s="77">
        <f t="shared" si="3"/>
        <v>4290</v>
      </c>
      <c r="J71" s="77">
        <f t="shared" si="3"/>
        <v>4830</v>
      </c>
      <c r="K71" s="77">
        <f t="shared" si="3"/>
        <v>4936</v>
      </c>
      <c r="L71" s="77">
        <f t="shared" si="3"/>
        <v>5170</v>
      </c>
      <c r="M71" s="77">
        <f t="shared" si="3"/>
        <v>5067</v>
      </c>
      <c r="N71" s="77"/>
      <c r="O71" s="77">
        <f t="shared" si="3"/>
        <v>45248</v>
      </c>
    </row>
    <row r="73" spans="1:15" s="14" customFormat="1" x14ac:dyDescent="0.3">
      <c r="B73" s="1" t="s">
        <v>60</v>
      </c>
      <c r="C73" s="14" t="s">
        <v>59</v>
      </c>
      <c r="D73" s="14" t="s">
        <v>90</v>
      </c>
      <c r="E73" s="14" t="s">
        <v>90</v>
      </c>
      <c r="F73" s="14" t="s">
        <v>90</v>
      </c>
      <c r="G73" s="14" t="s">
        <v>90</v>
      </c>
      <c r="H73" s="14" t="s">
        <v>90</v>
      </c>
      <c r="I73" s="14" t="s">
        <v>90</v>
      </c>
      <c r="J73" s="14" t="s">
        <v>172</v>
      </c>
      <c r="K73" s="14" t="s">
        <v>184</v>
      </c>
      <c r="L73" s="14" t="s">
        <v>90</v>
      </c>
      <c r="M73" s="14" t="s">
        <v>90</v>
      </c>
    </row>
    <row r="74" spans="1:15" x14ac:dyDescent="0.3">
      <c r="C74" s="14" t="s">
        <v>99</v>
      </c>
      <c r="D74" s="14" t="s">
        <v>100</v>
      </c>
      <c r="E74" s="14" t="s">
        <v>101</v>
      </c>
      <c r="F74" s="14" t="s">
        <v>101</v>
      </c>
      <c r="G74" s="14" t="s">
        <v>101</v>
      </c>
      <c r="H74" s="14" t="s">
        <v>147</v>
      </c>
      <c r="I74" s="14" t="s">
        <v>159</v>
      </c>
      <c r="J74" s="14" t="s">
        <v>101</v>
      </c>
      <c r="K74" s="14" t="s">
        <v>101</v>
      </c>
      <c r="L74" s="14" t="s">
        <v>147</v>
      </c>
      <c r="M74" s="14" t="s">
        <v>147</v>
      </c>
    </row>
    <row r="75" spans="1:15" x14ac:dyDescent="0.3">
      <c r="C75" s="14">
        <f>12*9</f>
        <v>108</v>
      </c>
      <c r="D75" s="14">
        <f>15*9</f>
        <v>135</v>
      </c>
      <c r="E75" s="14">
        <f>16*9</f>
        <v>144</v>
      </c>
      <c r="F75" s="14">
        <f>16*9</f>
        <v>144</v>
      </c>
      <c r="G75" s="14">
        <f>16*9</f>
        <v>144</v>
      </c>
      <c r="H75" s="14">
        <f>17*9</f>
        <v>153</v>
      </c>
      <c r="I75" s="14">
        <f>14*9</f>
        <v>126</v>
      </c>
      <c r="J75" s="14">
        <f>16*9</f>
        <v>144</v>
      </c>
      <c r="K75" s="14">
        <f>16*9</f>
        <v>144</v>
      </c>
      <c r="L75" s="14">
        <f>(17*9)-2</f>
        <v>151</v>
      </c>
      <c r="M75" s="14">
        <f>(16*9)+7</f>
        <v>151</v>
      </c>
      <c r="O75" s="14">
        <f>SUM(C75:N75)</f>
        <v>1544</v>
      </c>
    </row>
  </sheetData>
  <autoFilter ref="A4:P4" xr:uid="{00000000-0009-0000-0000-00000A000000}">
    <sortState xmlns:xlrd2="http://schemas.microsoft.com/office/spreadsheetml/2017/richdata2" ref="A5:P66">
      <sortCondition descending="1" ref="O4"/>
    </sortState>
  </autoFilter>
  <sortState xmlns:xlrd2="http://schemas.microsoft.com/office/spreadsheetml/2017/richdata2" ref="B5:O69">
    <sortCondition descending="1" ref="O5:O69"/>
  </sortState>
  <mergeCells count="2">
    <mergeCell ref="A1:P1"/>
    <mergeCell ref="A2:P2"/>
  </mergeCells>
  <conditionalFormatting sqref="C5:N70">
    <cfRule type="top10" dxfId="0" priority="1" rank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73"/>
  <sheetViews>
    <sheetView zoomScaleNormal="100" zoomScaleSheetLayoutView="100" workbookViewId="0">
      <pane ySplit="5" topLeftCell="A6" activePane="bottomLeft" state="frozen"/>
      <selection activeCell="A6" sqref="A6:XFD6"/>
      <selection pane="bottomLeft" activeCell="N19" sqref="N19"/>
    </sheetView>
  </sheetViews>
  <sheetFormatPr defaultColWidth="8.88671875" defaultRowHeight="14.4" x14ac:dyDescent="0.3"/>
  <cols>
    <col min="1" max="1" width="17.33203125" style="53" bestFit="1" customWidth="1"/>
    <col min="2" max="2" width="8.88671875" style="53"/>
    <col min="3" max="3" width="9.109375" style="53"/>
    <col min="4" max="4" width="8.88671875" style="53"/>
    <col min="5" max="5" width="9.109375" style="53" customWidth="1"/>
    <col min="6" max="16384" width="8.88671875" style="53"/>
  </cols>
  <sheetData>
    <row r="1" spans="1:9" ht="18" x14ac:dyDescent="0.35">
      <c r="A1" s="150" t="s">
        <v>0</v>
      </c>
      <c r="B1" s="150"/>
      <c r="C1" s="150"/>
      <c r="D1" s="150"/>
      <c r="E1" s="150"/>
      <c r="F1" s="150"/>
      <c r="G1" s="150"/>
      <c r="H1" s="150"/>
      <c r="I1" s="150"/>
    </row>
    <row r="2" spans="1:9" ht="15.6" x14ac:dyDescent="0.3">
      <c r="A2" s="151" t="s">
        <v>65</v>
      </c>
      <c r="B2" s="151"/>
      <c r="C2" s="151"/>
      <c r="D2" s="151"/>
      <c r="E2" s="151"/>
      <c r="F2" s="151"/>
      <c r="G2" s="151"/>
      <c r="H2" s="151"/>
      <c r="I2" s="151"/>
    </row>
    <row r="4" spans="1:9" x14ac:dyDescent="0.3">
      <c r="B4" s="149" t="s">
        <v>68</v>
      </c>
      <c r="C4" s="149"/>
      <c r="D4" s="149" t="s">
        <v>69</v>
      </c>
      <c r="E4" s="149"/>
      <c r="F4" s="149" t="s">
        <v>72</v>
      </c>
      <c r="G4" s="149"/>
      <c r="H4" s="149" t="s">
        <v>73</v>
      </c>
      <c r="I4" s="149"/>
    </row>
    <row r="5" spans="1:9" s="51" customFormat="1" x14ac:dyDescent="0.3">
      <c r="A5" s="51" t="s">
        <v>4</v>
      </c>
      <c r="B5" s="51" t="s">
        <v>66</v>
      </c>
      <c r="C5" s="51" t="s">
        <v>67</v>
      </c>
      <c r="D5" s="51" t="s">
        <v>66</v>
      </c>
      <c r="E5" s="51" t="s">
        <v>67</v>
      </c>
      <c r="F5" s="51" t="s">
        <v>70</v>
      </c>
      <c r="G5" s="51" t="s">
        <v>71</v>
      </c>
      <c r="H5" s="51" t="s">
        <v>70</v>
      </c>
      <c r="I5" s="51" t="s">
        <v>71</v>
      </c>
    </row>
    <row r="6" spans="1:9" x14ac:dyDescent="0.3">
      <c r="A6" s="55" t="s">
        <v>157</v>
      </c>
      <c r="B6" s="52">
        <v>46</v>
      </c>
      <c r="C6" s="52">
        <v>45</v>
      </c>
      <c r="D6" s="52">
        <v>29</v>
      </c>
      <c r="E6" s="52">
        <v>26</v>
      </c>
      <c r="F6" s="52">
        <v>4</v>
      </c>
      <c r="G6" s="52">
        <v>1</v>
      </c>
      <c r="H6" s="52">
        <v>22</v>
      </c>
      <c r="I6" s="52">
        <v>1</v>
      </c>
    </row>
    <row r="7" spans="1:9" x14ac:dyDescent="0.3">
      <c r="A7" s="55" t="s">
        <v>103</v>
      </c>
      <c r="B7" s="52">
        <v>40</v>
      </c>
      <c r="C7" s="52">
        <v>44</v>
      </c>
      <c r="D7" s="52">
        <v>29</v>
      </c>
      <c r="E7" s="52">
        <v>28</v>
      </c>
      <c r="F7" s="52">
        <v>4</v>
      </c>
      <c r="G7" s="52">
        <v>2</v>
      </c>
      <c r="H7" s="52">
        <v>27</v>
      </c>
      <c r="I7" s="52">
        <v>4</v>
      </c>
    </row>
    <row r="8" spans="1:9" x14ac:dyDescent="0.3">
      <c r="A8" s="55" t="s">
        <v>11</v>
      </c>
      <c r="B8" s="52">
        <v>38</v>
      </c>
      <c r="C8" s="52">
        <v>40</v>
      </c>
      <c r="D8" s="52">
        <v>30</v>
      </c>
      <c r="E8" s="52">
        <v>31</v>
      </c>
      <c r="F8" s="52">
        <v>6</v>
      </c>
      <c r="G8" s="52">
        <v>2</v>
      </c>
      <c r="H8" s="52">
        <v>56</v>
      </c>
      <c r="I8" s="52">
        <v>6</v>
      </c>
    </row>
    <row r="9" spans="1:9" x14ac:dyDescent="0.3">
      <c r="A9" s="132" t="s">
        <v>118</v>
      </c>
      <c r="B9" s="133">
        <v>49</v>
      </c>
      <c r="C9" s="133">
        <v>52</v>
      </c>
      <c r="D9" s="133">
        <v>33</v>
      </c>
      <c r="E9" s="133">
        <v>31</v>
      </c>
      <c r="F9" s="133">
        <v>1</v>
      </c>
      <c r="G9" s="133">
        <v>1</v>
      </c>
      <c r="H9" s="134">
        <v>4</v>
      </c>
      <c r="I9" s="134">
        <v>1</v>
      </c>
    </row>
    <row r="10" spans="1:9" x14ac:dyDescent="0.3">
      <c r="A10" s="132" t="s">
        <v>150</v>
      </c>
      <c r="B10" s="133">
        <v>39</v>
      </c>
      <c r="C10" s="133">
        <v>38</v>
      </c>
      <c r="D10" s="133">
        <v>30</v>
      </c>
      <c r="E10" s="133">
        <v>29</v>
      </c>
      <c r="F10" s="133">
        <v>7</v>
      </c>
      <c r="G10" s="134">
        <v>2</v>
      </c>
      <c r="H10" s="134">
        <v>51</v>
      </c>
      <c r="I10" s="134">
        <v>11</v>
      </c>
    </row>
    <row r="11" spans="1:9" x14ac:dyDescent="0.3">
      <c r="A11" s="132" t="s">
        <v>138</v>
      </c>
      <c r="B11" s="133">
        <v>39</v>
      </c>
      <c r="C11" s="133">
        <v>39</v>
      </c>
      <c r="D11" s="133">
        <v>30</v>
      </c>
      <c r="E11" s="133">
        <v>31</v>
      </c>
      <c r="F11" s="133">
        <v>7</v>
      </c>
      <c r="G11" s="134">
        <v>2</v>
      </c>
      <c r="H11" s="134">
        <v>53</v>
      </c>
      <c r="I11" s="134">
        <v>6</v>
      </c>
    </row>
    <row r="12" spans="1:9" x14ac:dyDescent="0.3">
      <c r="A12" s="132" t="s">
        <v>15</v>
      </c>
      <c r="B12" s="133">
        <v>39</v>
      </c>
      <c r="C12" s="133">
        <v>38</v>
      </c>
      <c r="D12" s="133">
        <v>31</v>
      </c>
      <c r="E12" s="133">
        <v>28</v>
      </c>
      <c r="F12" s="133">
        <v>7</v>
      </c>
      <c r="G12" s="134">
        <v>2</v>
      </c>
      <c r="H12" s="134">
        <v>58</v>
      </c>
      <c r="I12" s="134">
        <v>12</v>
      </c>
    </row>
    <row r="13" spans="1:9" x14ac:dyDescent="0.3">
      <c r="A13" s="55" t="s">
        <v>290</v>
      </c>
      <c r="B13" s="52">
        <v>41</v>
      </c>
      <c r="C13" s="52">
        <v>47</v>
      </c>
      <c r="D13" s="52">
        <v>27</v>
      </c>
      <c r="E13" s="52">
        <v>32</v>
      </c>
      <c r="F13" s="52">
        <v>5</v>
      </c>
      <c r="G13" s="52">
        <v>1</v>
      </c>
      <c r="H13" s="52">
        <v>23</v>
      </c>
      <c r="I13" s="52">
        <v>1</v>
      </c>
    </row>
    <row r="14" spans="1:9" x14ac:dyDescent="0.3">
      <c r="A14" s="132" t="s">
        <v>104</v>
      </c>
      <c r="B14" s="133">
        <v>46</v>
      </c>
      <c r="C14" s="133">
        <v>45</v>
      </c>
      <c r="D14" s="133">
        <v>30</v>
      </c>
      <c r="E14" s="133">
        <v>28</v>
      </c>
      <c r="F14" s="133">
        <v>3</v>
      </c>
      <c r="G14" s="133">
        <v>2</v>
      </c>
      <c r="H14" s="134">
        <v>20</v>
      </c>
      <c r="I14" s="134">
        <v>4</v>
      </c>
    </row>
    <row r="15" spans="1:9" x14ac:dyDescent="0.3">
      <c r="A15" s="132" t="s">
        <v>160</v>
      </c>
      <c r="B15" s="133">
        <v>34</v>
      </c>
      <c r="C15" s="133">
        <v>38</v>
      </c>
      <c r="D15" s="133">
        <v>34</v>
      </c>
      <c r="E15" s="133">
        <v>38</v>
      </c>
      <c r="F15" s="133">
        <v>7</v>
      </c>
      <c r="G15" s="133">
        <v>2</v>
      </c>
      <c r="H15" s="134">
        <v>58</v>
      </c>
      <c r="I15" s="134">
        <v>6</v>
      </c>
    </row>
    <row r="16" spans="1:9" x14ac:dyDescent="0.3">
      <c r="A16" s="55" t="s">
        <v>84</v>
      </c>
      <c r="B16" s="52">
        <v>37</v>
      </c>
      <c r="C16" s="52">
        <v>38</v>
      </c>
      <c r="D16" s="52">
        <v>29</v>
      </c>
      <c r="E16" s="52">
        <v>30</v>
      </c>
      <c r="F16" s="52">
        <v>7</v>
      </c>
      <c r="G16" s="52">
        <v>3</v>
      </c>
      <c r="H16" s="52">
        <v>61</v>
      </c>
      <c r="I16" s="52">
        <v>10</v>
      </c>
    </row>
    <row r="17" spans="1:9" x14ac:dyDescent="0.3">
      <c r="A17" s="132" t="s">
        <v>105</v>
      </c>
      <c r="B17" s="133">
        <v>42</v>
      </c>
      <c r="C17" s="133">
        <v>42</v>
      </c>
      <c r="D17" s="133">
        <v>30</v>
      </c>
      <c r="E17" s="133">
        <v>29</v>
      </c>
      <c r="F17" s="133">
        <v>5</v>
      </c>
      <c r="G17" s="134">
        <v>2</v>
      </c>
      <c r="H17" s="134">
        <v>27</v>
      </c>
      <c r="I17" s="134">
        <v>3</v>
      </c>
    </row>
    <row r="18" spans="1:9" x14ac:dyDescent="0.3">
      <c r="A18" s="132" t="s">
        <v>89</v>
      </c>
      <c r="B18" s="133">
        <v>37</v>
      </c>
      <c r="C18" s="133">
        <v>37</v>
      </c>
      <c r="D18" s="133">
        <v>29</v>
      </c>
      <c r="E18" s="133">
        <v>29</v>
      </c>
      <c r="F18" s="133">
        <v>7</v>
      </c>
      <c r="G18" s="133">
        <v>3</v>
      </c>
      <c r="H18" s="134">
        <v>53</v>
      </c>
      <c r="I18" s="134">
        <v>8</v>
      </c>
    </row>
    <row r="19" spans="1:9" x14ac:dyDescent="0.3">
      <c r="A19" s="55" t="s">
        <v>13</v>
      </c>
      <c r="B19" s="52">
        <v>39</v>
      </c>
      <c r="C19" s="52">
        <v>43</v>
      </c>
      <c r="D19" s="52">
        <v>28</v>
      </c>
      <c r="E19" s="52">
        <v>30</v>
      </c>
      <c r="F19" s="52">
        <v>5</v>
      </c>
      <c r="G19" s="52">
        <v>1</v>
      </c>
      <c r="H19" s="52">
        <v>36</v>
      </c>
      <c r="I19" s="52">
        <v>5</v>
      </c>
    </row>
    <row r="20" spans="1:9" x14ac:dyDescent="0.3">
      <c r="A20" s="55" t="s">
        <v>119</v>
      </c>
      <c r="B20" s="52">
        <v>35</v>
      </c>
      <c r="C20" s="52">
        <v>35</v>
      </c>
      <c r="D20" s="52">
        <v>29</v>
      </c>
      <c r="E20" s="52">
        <v>29</v>
      </c>
      <c r="F20" s="52">
        <v>7</v>
      </c>
      <c r="G20" s="52">
        <v>4</v>
      </c>
      <c r="H20" s="52">
        <v>71</v>
      </c>
      <c r="I20" s="52">
        <v>15</v>
      </c>
    </row>
    <row r="21" spans="1:9" x14ac:dyDescent="0.3">
      <c r="A21" s="55" t="s">
        <v>8</v>
      </c>
      <c r="B21" s="52">
        <v>37</v>
      </c>
      <c r="C21" s="52">
        <v>38</v>
      </c>
      <c r="D21" s="52">
        <v>31</v>
      </c>
      <c r="E21" s="52">
        <v>28</v>
      </c>
      <c r="F21" s="52">
        <v>8</v>
      </c>
      <c r="G21" s="52">
        <v>2</v>
      </c>
      <c r="H21" s="52">
        <v>67</v>
      </c>
      <c r="I21" s="52">
        <v>9</v>
      </c>
    </row>
    <row r="22" spans="1:9" x14ac:dyDescent="0.3">
      <c r="A22" s="55" t="s">
        <v>7</v>
      </c>
      <c r="B22" s="52">
        <v>35</v>
      </c>
      <c r="C22" s="52">
        <v>34</v>
      </c>
      <c r="D22" s="52">
        <v>31</v>
      </c>
      <c r="E22" s="52">
        <v>30</v>
      </c>
      <c r="F22" s="52">
        <v>8</v>
      </c>
      <c r="G22" s="52">
        <v>4</v>
      </c>
      <c r="H22" s="52">
        <v>94</v>
      </c>
      <c r="I22" s="52">
        <v>13</v>
      </c>
    </row>
    <row r="23" spans="1:9" x14ac:dyDescent="0.3">
      <c r="A23" s="55" t="s">
        <v>120</v>
      </c>
      <c r="B23" s="52">
        <v>38</v>
      </c>
      <c r="C23" s="52">
        <v>39</v>
      </c>
      <c r="D23" s="52">
        <v>29</v>
      </c>
      <c r="E23" s="52">
        <v>27</v>
      </c>
      <c r="F23" s="52">
        <v>7</v>
      </c>
      <c r="G23" s="52">
        <v>2</v>
      </c>
      <c r="H23" s="52">
        <v>50</v>
      </c>
      <c r="I23" s="52">
        <v>9</v>
      </c>
    </row>
    <row r="24" spans="1:9" x14ac:dyDescent="0.3">
      <c r="A24" s="55" t="s">
        <v>77</v>
      </c>
      <c r="B24" s="52">
        <v>38</v>
      </c>
      <c r="C24" s="52">
        <v>38</v>
      </c>
      <c r="D24" s="52">
        <v>28</v>
      </c>
      <c r="E24" s="52">
        <v>29</v>
      </c>
      <c r="F24" s="52">
        <v>6</v>
      </c>
      <c r="G24" s="52">
        <v>2</v>
      </c>
      <c r="H24" s="52">
        <v>51</v>
      </c>
      <c r="I24" s="52">
        <v>7</v>
      </c>
    </row>
    <row r="25" spans="1:9" x14ac:dyDescent="0.3">
      <c r="A25" s="132" t="s">
        <v>78</v>
      </c>
      <c r="B25" s="133">
        <v>47</v>
      </c>
      <c r="C25" s="133">
        <v>47</v>
      </c>
      <c r="D25" s="133">
        <v>26</v>
      </c>
      <c r="E25" s="133">
        <v>29</v>
      </c>
      <c r="F25" s="133">
        <v>4</v>
      </c>
      <c r="G25" s="133">
        <v>1</v>
      </c>
      <c r="H25" s="134">
        <v>12</v>
      </c>
      <c r="I25" s="134">
        <v>1</v>
      </c>
    </row>
    <row r="26" spans="1:9" x14ac:dyDescent="0.3">
      <c r="A26" s="132" t="s">
        <v>82</v>
      </c>
      <c r="B26" s="133">
        <v>38</v>
      </c>
      <c r="C26" s="133">
        <v>37</v>
      </c>
      <c r="D26" s="133">
        <v>30</v>
      </c>
      <c r="E26" s="133">
        <v>28</v>
      </c>
      <c r="F26" s="133">
        <v>7</v>
      </c>
      <c r="G26" s="134">
        <v>2</v>
      </c>
      <c r="H26" s="134">
        <v>53</v>
      </c>
      <c r="I26" s="134">
        <v>9</v>
      </c>
    </row>
    <row r="27" spans="1:9" x14ac:dyDescent="0.3">
      <c r="A27" s="132" t="s">
        <v>14</v>
      </c>
      <c r="B27" s="133">
        <v>38</v>
      </c>
      <c r="C27" s="133">
        <v>39</v>
      </c>
      <c r="D27" s="133">
        <v>30</v>
      </c>
      <c r="E27" s="133">
        <v>30</v>
      </c>
      <c r="F27" s="133">
        <v>5</v>
      </c>
      <c r="G27" s="133">
        <v>3</v>
      </c>
      <c r="H27" s="134">
        <v>51</v>
      </c>
      <c r="I27" s="134">
        <v>9</v>
      </c>
    </row>
    <row r="28" spans="1:9" x14ac:dyDescent="0.3">
      <c r="A28" s="132" t="s">
        <v>116</v>
      </c>
      <c r="B28" s="133">
        <v>35</v>
      </c>
      <c r="C28" s="133">
        <v>36</v>
      </c>
      <c r="D28" s="133">
        <v>32</v>
      </c>
      <c r="E28" s="133">
        <v>33</v>
      </c>
      <c r="F28" s="133">
        <v>6</v>
      </c>
      <c r="G28" s="133">
        <v>2</v>
      </c>
      <c r="H28" s="134">
        <v>52</v>
      </c>
      <c r="I28" s="134">
        <v>11</v>
      </c>
    </row>
    <row r="29" spans="1:9" x14ac:dyDescent="0.3">
      <c r="A29" s="132" t="s">
        <v>139</v>
      </c>
      <c r="B29" s="133">
        <v>41</v>
      </c>
      <c r="C29" s="133">
        <v>42</v>
      </c>
      <c r="D29" s="133">
        <v>34</v>
      </c>
      <c r="E29" s="133">
        <v>33</v>
      </c>
      <c r="F29" s="133">
        <v>4</v>
      </c>
      <c r="G29" s="133">
        <v>1</v>
      </c>
      <c r="H29" s="134">
        <v>21</v>
      </c>
      <c r="I29" s="134">
        <v>1</v>
      </c>
    </row>
    <row r="30" spans="1:9" x14ac:dyDescent="0.3">
      <c r="A30" s="55" t="s">
        <v>220</v>
      </c>
      <c r="B30" s="52">
        <v>47</v>
      </c>
      <c r="C30" s="52">
        <v>51</v>
      </c>
      <c r="D30" s="52">
        <v>32</v>
      </c>
      <c r="E30" s="52">
        <v>34</v>
      </c>
      <c r="F30" s="52">
        <v>3</v>
      </c>
      <c r="G30" s="52">
        <v>1</v>
      </c>
      <c r="H30" s="52">
        <v>13</v>
      </c>
      <c r="I30" s="52">
        <v>1</v>
      </c>
    </row>
    <row r="31" spans="1:9" x14ac:dyDescent="0.3">
      <c r="A31" s="55" t="s">
        <v>223</v>
      </c>
      <c r="B31" s="52">
        <v>42</v>
      </c>
      <c r="C31" s="52">
        <v>41</v>
      </c>
      <c r="D31" s="52">
        <v>31</v>
      </c>
      <c r="E31" s="52">
        <v>30</v>
      </c>
      <c r="F31" s="52">
        <v>4</v>
      </c>
      <c r="G31" s="52">
        <v>1</v>
      </c>
      <c r="H31" s="52">
        <v>35</v>
      </c>
      <c r="I31" s="52">
        <v>5</v>
      </c>
    </row>
    <row r="32" spans="1:9" x14ac:dyDescent="0.3">
      <c r="A32" s="55" t="s">
        <v>226</v>
      </c>
      <c r="B32" s="52">
        <v>47</v>
      </c>
      <c r="C32" s="52">
        <v>49</v>
      </c>
      <c r="D32" s="52">
        <v>30</v>
      </c>
      <c r="E32" s="52">
        <v>33</v>
      </c>
      <c r="F32" s="52">
        <v>3</v>
      </c>
      <c r="G32" s="52">
        <v>1</v>
      </c>
      <c r="H32" s="52">
        <v>20</v>
      </c>
      <c r="I32" s="52">
        <v>3</v>
      </c>
    </row>
    <row r="33" spans="1:9" x14ac:dyDescent="0.3">
      <c r="A33" s="55" t="s">
        <v>106</v>
      </c>
      <c r="B33" s="52">
        <v>41</v>
      </c>
      <c r="C33" s="52">
        <v>41</v>
      </c>
      <c r="D33" s="52">
        <v>30</v>
      </c>
      <c r="E33" s="52">
        <v>28</v>
      </c>
      <c r="F33" s="52">
        <v>6</v>
      </c>
      <c r="G33" s="52">
        <v>1</v>
      </c>
      <c r="H33" s="52">
        <v>45</v>
      </c>
      <c r="I33" s="52">
        <v>5</v>
      </c>
    </row>
    <row r="34" spans="1:9" x14ac:dyDescent="0.3">
      <c r="A34" s="132" t="s">
        <v>107</v>
      </c>
      <c r="B34" s="133">
        <v>37</v>
      </c>
      <c r="C34" s="133">
        <v>40</v>
      </c>
      <c r="D34" s="133">
        <v>30</v>
      </c>
      <c r="E34" s="133">
        <v>34</v>
      </c>
      <c r="F34" s="133">
        <v>6</v>
      </c>
      <c r="G34" s="133">
        <v>1</v>
      </c>
      <c r="H34" s="134">
        <v>50</v>
      </c>
      <c r="I34" s="134">
        <v>8</v>
      </c>
    </row>
    <row r="35" spans="1:9" x14ac:dyDescent="0.3">
      <c r="A35" s="132" t="s">
        <v>108</v>
      </c>
      <c r="B35" s="133">
        <v>40</v>
      </c>
      <c r="C35" s="133">
        <v>38</v>
      </c>
      <c r="D35" s="133">
        <v>29</v>
      </c>
      <c r="E35" s="133">
        <v>29</v>
      </c>
      <c r="F35" s="133">
        <v>5</v>
      </c>
      <c r="G35" s="133">
        <v>2</v>
      </c>
      <c r="H35" s="134">
        <v>33</v>
      </c>
      <c r="I35" s="134">
        <v>4</v>
      </c>
    </row>
    <row r="36" spans="1:9" x14ac:dyDescent="0.3">
      <c r="A36" s="132" t="s">
        <v>16</v>
      </c>
      <c r="B36" s="133">
        <v>45</v>
      </c>
      <c r="C36" s="133">
        <v>43</v>
      </c>
      <c r="D36" s="133">
        <v>33</v>
      </c>
      <c r="E36" s="133">
        <v>31</v>
      </c>
      <c r="F36" s="133">
        <v>4</v>
      </c>
      <c r="G36" s="133">
        <v>1</v>
      </c>
      <c r="H36" s="134">
        <v>24</v>
      </c>
      <c r="I36" s="134">
        <v>4</v>
      </c>
    </row>
    <row r="37" spans="1:9" x14ac:dyDescent="0.3">
      <c r="A37" s="132" t="s">
        <v>81</v>
      </c>
      <c r="B37" s="133">
        <v>41</v>
      </c>
      <c r="C37" s="133">
        <v>40</v>
      </c>
      <c r="D37" s="133">
        <v>32</v>
      </c>
      <c r="E37" s="133">
        <v>31</v>
      </c>
      <c r="F37" s="133">
        <v>5</v>
      </c>
      <c r="G37" s="133">
        <v>1</v>
      </c>
      <c r="H37" s="134">
        <v>32</v>
      </c>
      <c r="I37" s="134">
        <v>3</v>
      </c>
    </row>
    <row r="38" spans="1:9" x14ac:dyDescent="0.3">
      <c r="A38" s="55" t="s">
        <v>173</v>
      </c>
      <c r="B38" s="52">
        <v>39</v>
      </c>
      <c r="C38" s="52">
        <v>43</v>
      </c>
      <c r="D38" s="52">
        <v>29</v>
      </c>
      <c r="E38" s="52">
        <v>26</v>
      </c>
      <c r="F38" s="52">
        <v>7</v>
      </c>
      <c r="G38" s="52">
        <v>2</v>
      </c>
      <c r="H38" s="52">
        <v>38</v>
      </c>
      <c r="I38" s="52">
        <v>4</v>
      </c>
    </row>
    <row r="39" spans="1:9" x14ac:dyDescent="0.3">
      <c r="A39" s="132" t="s">
        <v>10</v>
      </c>
      <c r="B39" s="133">
        <v>38</v>
      </c>
      <c r="C39" s="133">
        <v>39</v>
      </c>
      <c r="D39" s="133">
        <v>30</v>
      </c>
      <c r="E39" s="133">
        <v>29</v>
      </c>
      <c r="F39" s="133">
        <v>7</v>
      </c>
      <c r="G39" s="133">
        <v>2</v>
      </c>
      <c r="H39" s="134">
        <v>51</v>
      </c>
      <c r="I39" s="134">
        <v>6</v>
      </c>
    </row>
    <row r="40" spans="1:9" x14ac:dyDescent="0.3">
      <c r="A40" s="55" t="s">
        <v>109</v>
      </c>
      <c r="B40" s="52">
        <v>43</v>
      </c>
      <c r="C40" s="52">
        <v>43</v>
      </c>
      <c r="D40" s="52">
        <v>29</v>
      </c>
      <c r="E40" s="52">
        <v>29</v>
      </c>
      <c r="F40" s="52">
        <v>5</v>
      </c>
      <c r="G40" s="52">
        <v>1</v>
      </c>
      <c r="H40" s="52">
        <v>27</v>
      </c>
      <c r="I40" s="52">
        <v>3</v>
      </c>
    </row>
    <row r="41" spans="1:9" x14ac:dyDescent="0.3">
      <c r="A41" s="132" t="s">
        <v>91</v>
      </c>
      <c r="B41" s="133">
        <v>46</v>
      </c>
      <c r="C41" s="133">
        <v>49</v>
      </c>
      <c r="D41" s="133">
        <v>29</v>
      </c>
      <c r="E41" s="133">
        <v>32</v>
      </c>
      <c r="F41" s="133">
        <v>3</v>
      </c>
      <c r="G41" s="133">
        <v>1</v>
      </c>
      <c r="H41" s="134">
        <v>19</v>
      </c>
      <c r="I41" s="134">
        <v>1</v>
      </c>
    </row>
    <row r="42" spans="1:9" x14ac:dyDescent="0.3">
      <c r="A42" s="55" t="s">
        <v>185</v>
      </c>
      <c r="B42" s="52">
        <v>41</v>
      </c>
      <c r="C42" s="52">
        <v>41</v>
      </c>
      <c r="D42" s="52">
        <v>34</v>
      </c>
      <c r="E42" s="52">
        <v>34</v>
      </c>
      <c r="F42" s="52">
        <v>7</v>
      </c>
      <c r="G42" s="52">
        <v>2</v>
      </c>
      <c r="H42" s="52">
        <v>51</v>
      </c>
      <c r="I42" s="52">
        <v>4</v>
      </c>
    </row>
    <row r="43" spans="1:9" x14ac:dyDescent="0.3">
      <c r="A43" s="132" t="s">
        <v>121</v>
      </c>
      <c r="B43" s="133">
        <v>38</v>
      </c>
      <c r="C43" s="133">
        <v>39</v>
      </c>
      <c r="D43" s="133">
        <v>33</v>
      </c>
      <c r="E43" s="133">
        <v>33</v>
      </c>
      <c r="F43" s="133">
        <v>5</v>
      </c>
      <c r="G43" s="133">
        <v>2</v>
      </c>
      <c r="H43" s="134">
        <v>49</v>
      </c>
      <c r="I43" s="134">
        <v>8</v>
      </c>
    </row>
    <row r="44" spans="1:9" x14ac:dyDescent="0.3">
      <c r="A44" s="55" t="s">
        <v>158</v>
      </c>
      <c r="B44" s="52">
        <v>49</v>
      </c>
      <c r="C44" s="52">
        <v>49</v>
      </c>
      <c r="D44" s="52">
        <v>32</v>
      </c>
      <c r="E44" s="52">
        <v>30</v>
      </c>
      <c r="F44" s="52">
        <v>3</v>
      </c>
      <c r="G44" s="52">
        <v>2</v>
      </c>
      <c r="H44" s="52">
        <v>11</v>
      </c>
      <c r="I44" s="52">
        <v>3</v>
      </c>
    </row>
    <row r="45" spans="1:9" x14ac:dyDescent="0.3">
      <c r="A45" s="55" t="s">
        <v>122</v>
      </c>
      <c r="B45" s="52">
        <v>40</v>
      </c>
      <c r="C45" s="52">
        <v>39</v>
      </c>
      <c r="D45" s="52">
        <v>30</v>
      </c>
      <c r="E45" s="52">
        <v>30</v>
      </c>
      <c r="F45" s="52">
        <v>6</v>
      </c>
      <c r="G45" s="52">
        <v>2</v>
      </c>
      <c r="H45" s="52">
        <v>50</v>
      </c>
      <c r="I45" s="52">
        <v>8</v>
      </c>
    </row>
    <row r="46" spans="1:9" x14ac:dyDescent="0.3">
      <c r="A46" s="55" t="s">
        <v>222</v>
      </c>
      <c r="B46" s="52">
        <v>41</v>
      </c>
      <c r="C46" s="52">
        <v>45</v>
      </c>
      <c r="D46" s="52">
        <v>30</v>
      </c>
      <c r="E46" s="52">
        <v>32</v>
      </c>
      <c r="F46" s="52">
        <v>4</v>
      </c>
      <c r="G46" s="52">
        <v>1</v>
      </c>
      <c r="H46" s="52">
        <v>31</v>
      </c>
      <c r="I46" s="52">
        <v>4</v>
      </c>
    </row>
    <row r="47" spans="1:9" x14ac:dyDescent="0.3">
      <c r="A47" s="132" t="s">
        <v>186</v>
      </c>
      <c r="B47" s="133">
        <v>54</v>
      </c>
      <c r="C47" s="133">
        <v>51</v>
      </c>
      <c r="D47" s="133">
        <v>35</v>
      </c>
      <c r="E47" s="133">
        <v>31</v>
      </c>
      <c r="F47" s="133">
        <v>2</v>
      </c>
      <c r="G47" s="134">
        <v>0</v>
      </c>
      <c r="H47" s="134">
        <v>8</v>
      </c>
      <c r="I47" s="134">
        <v>0</v>
      </c>
    </row>
    <row r="48" spans="1:9" x14ac:dyDescent="0.3">
      <c r="A48" s="55" t="s">
        <v>140</v>
      </c>
      <c r="B48" s="52">
        <v>43</v>
      </c>
      <c r="C48" s="52">
        <v>42</v>
      </c>
      <c r="D48" s="52">
        <v>30</v>
      </c>
      <c r="E48" s="52">
        <v>28</v>
      </c>
      <c r="F48" s="52">
        <v>4</v>
      </c>
      <c r="G48" s="52">
        <v>1</v>
      </c>
      <c r="H48" s="52">
        <v>30</v>
      </c>
      <c r="I48" s="52">
        <v>2</v>
      </c>
    </row>
    <row r="49" spans="1:9" x14ac:dyDescent="0.3">
      <c r="A49" s="55" t="s">
        <v>123</v>
      </c>
      <c r="B49" s="52">
        <v>39</v>
      </c>
      <c r="C49" s="52">
        <v>40</v>
      </c>
      <c r="D49" s="52">
        <v>28</v>
      </c>
      <c r="E49" s="52">
        <v>28</v>
      </c>
      <c r="F49" s="52">
        <v>7</v>
      </c>
      <c r="G49" s="52">
        <v>2</v>
      </c>
      <c r="H49" s="52">
        <v>35</v>
      </c>
      <c r="I49" s="52">
        <v>5</v>
      </c>
    </row>
    <row r="50" spans="1:9" x14ac:dyDescent="0.3">
      <c r="A50" s="132" t="s">
        <v>12</v>
      </c>
      <c r="B50" s="133">
        <v>39</v>
      </c>
      <c r="C50" s="133">
        <v>42</v>
      </c>
      <c r="D50" s="133">
        <v>29</v>
      </c>
      <c r="E50" s="133">
        <v>32</v>
      </c>
      <c r="F50" s="133">
        <v>6</v>
      </c>
      <c r="G50" s="133">
        <v>2</v>
      </c>
      <c r="H50" s="134">
        <v>40</v>
      </c>
      <c r="I50" s="134">
        <v>6</v>
      </c>
    </row>
    <row r="51" spans="1:9" x14ac:dyDescent="0.3">
      <c r="A51" s="55" t="s">
        <v>286</v>
      </c>
      <c r="B51" s="52">
        <v>38</v>
      </c>
      <c r="C51" s="52">
        <v>41</v>
      </c>
      <c r="D51" s="52">
        <v>31</v>
      </c>
      <c r="E51" s="52">
        <v>31</v>
      </c>
      <c r="F51" s="52">
        <v>6</v>
      </c>
      <c r="G51" s="52">
        <v>2</v>
      </c>
      <c r="H51" s="52">
        <v>44</v>
      </c>
      <c r="I51" s="52">
        <v>13</v>
      </c>
    </row>
    <row r="52" spans="1:9" x14ac:dyDescent="0.3">
      <c r="A52" s="55" t="s">
        <v>221</v>
      </c>
      <c r="B52" s="52">
        <v>43</v>
      </c>
      <c r="C52" s="52">
        <v>47</v>
      </c>
      <c r="D52" s="52">
        <v>31</v>
      </c>
      <c r="E52" s="52">
        <v>32</v>
      </c>
      <c r="F52" s="52">
        <v>4</v>
      </c>
      <c r="G52" s="52">
        <v>1</v>
      </c>
      <c r="H52" s="52">
        <v>22</v>
      </c>
      <c r="I52" s="52">
        <v>3</v>
      </c>
    </row>
    <row r="53" spans="1:9" x14ac:dyDescent="0.3">
      <c r="A53" s="55" t="s">
        <v>124</v>
      </c>
      <c r="B53" s="52">
        <v>42</v>
      </c>
      <c r="C53" s="52">
        <v>42</v>
      </c>
      <c r="D53" s="52">
        <v>31</v>
      </c>
      <c r="E53" s="52">
        <v>30</v>
      </c>
      <c r="F53" s="52">
        <v>4</v>
      </c>
      <c r="G53" s="52">
        <v>1</v>
      </c>
      <c r="H53" s="52">
        <v>34</v>
      </c>
      <c r="I53" s="52">
        <v>4</v>
      </c>
    </row>
    <row r="54" spans="1:9" x14ac:dyDescent="0.3">
      <c r="A54" s="132" t="s">
        <v>9</v>
      </c>
      <c r="B54" s="133">
        <v>39</v>
      </c>
      <c r="C54" s="133">
        <v>38</v>
      </c>
      <c r="D54" s="133">
        <v>30</v>
      </c>
      <c r="E54" s="133">
        <v>28</v>
      </c>
      <c r="F54" s="133">
        <v>6</v>
      </c>
      <c r="G54" s="134">
        <v>2</v>
      </c>
      <c r="H54" s="134">
        <v>51</v>
      </c>
      <c r="I54" s="134">
        <v>7</v>
      </c>
    </row>
    <row r="55" spans="1:9" x14ac:dyDescent="0.3">
      <c r="A55" s="132" t="s">
        <v>187</v>
      </c>
      <c r="B55" s="133">
        <v>39</v>
      </c>
      <c r="C55" s="133">
        <v>41</v>
      </c>
      <c r="D55" s="133">
        <v>30</v>
      </c>
      <c r="E55" s="133">
        <v>32</v>
      </c>
      <c r="F55" s="133">
        <v>7</v>
      </c>
      <c r="G55" s="134">
        <v>2</v>
      </c>
      <c r="H55" s="134">
        <v>45</v>
      </c>
      <c r="I55" s="134">
        <v>5</v>
      </c>
    </row>
    <row r="56" spans="1:9" x14ac:dyDescent="0.3">
      <c r="A56" s="55" t="s">
        <v>80</v>
      </c>
      <c r="B56" s="52">
        <v>42</v>
      </c>
      <c r="C56" s="52">
        <v>43</v>
      </c>
      <c r="D56" s="52">
        <v>30</v>
      </c>
      <c r="E56" s="52">
        <v>29</v>
      </c>
      <c r="F56" s="52">
        <v>5</v>
      </c>
      <c r="G56" s="52">
        <v>2</v>
      </c>
      <c r="H56" s="52">
        <v>30</v>
      </c>
      <c r="I56" s="52">
        <v>4</v>
      </c>
    </row>
    <row r="57" spans="1:9" x14ac:dyDescent="0.3">
      <c r="A57" s="55" t="s">
        <v>79</v>
      </c>
      <c r="B57" s="52">
        <v>37</v>
      </c>
      <c r="C57" s="52">
        <v>39</v>
      </c>
      <c r="D57" s="52">
        <v>29</v>
      </c>
      <c r="E57" s="52">
        <v>30</v>
      </c>
      <c r="F57" s="52">
        <v>7</v>
      </c>
      <c r="G57" s="52">
        <v>2</v>
      </c>
      <c r="H57" s="52">
        <v>62</v>
      </c>
      <c r="I57" s="52">
        <v>8</v>
      </c>
    </row>
    <row r="58" spans="1:9" x14ac:dyDescent="0.3">
      <c r="A58" s="55" t="s">
        <v>282</v>
      </c>
      <c r="B58" s="52">
        <v>46</v>
      </c>
      <c r="C58" s="52">
        <v>49</v>
      </c>
      <c r="D58" s="52">
        <v>28</v>
      </c>
      <c r="E58" s="52">
        <v>32</v>
      </c>
      <c r="F58" s="52">
        <v>2</v>
      </c>
      <c r="G58" s="52">
        <v>1</v>
      </c>
      <c r="H58" s="52">
        <v>11</v>
      </c>
      <c r="I58" s="52">
        <v>2</v>
      </c>
    </row>
    <row r="59" spans="1:9" x14ac:dyDescent="0.3">
      <c r="A59" s="132" t="s">
        <v>141</v>
      </c>
      <c r="B59" s="133">
        <v>45</v>
      </c>
      <c r="C59" s="133">
        <v>50</v>
      </c>
      <c r="D59" s="133">
        <v>35</v>
      </c>
      <c r="E59" s="133">
        <v>34</v>
      </c>
      <c r="F59" s="133">
        <v>3</v>
      </c>
      <c r="G59" s="133">
        <v>1</v>
      </c>
      <c r="H59" s="134">
        <v>18</v>
      </c>
      <c r="I59" s="134">
        <v>1</v>
      </c>
    </row>
    <row r="60" spans="1:9" x14ac:dyDescent="0.3">
      <c r="A60" s="55" t="s">
        <v>17</v>
      </c>
      <c r="B60" s="52">
        <v>46</v>
      </c>
      <c r="C60" s="52">
        <v>48</v>
      </c>
      <c r="D60" s="52">
        <v>28</v>
      </c>
      <c r="E60" s="52">
        <v>31</v>
      </c>
      <c r="F60" s="52">
        <v>5</v>
      </c>
      <c r="G60" s="52">
        <v>1</v>
      </c>
      <c r="H60" s="52">
        <v>19</v>
      </c>
      <c r="I60" s="52">
        <v>2</v>
      </c>
    </row>
    <row r="61" spans="1:9" x14ac:dyDescent="0.3">
      <c r="A61" s="132" t="s">
        <v>142</v>
      </c>
      <c r="B61" s="133">
        <v>42</v>
      </c>
      <c r="C61" s="133">
        <v>41</v>
      </c>
      <c r="D61" s="133">
        <v>31</v>
      </c>
      <c r="E61" s="133">
        <v>27</v>
      </c>
      <c r="F61" s="133">
        <v>5</v>
      </c>
      <c r="G61" s="133">
        <v>2</v>
      </c>
      <c r="H61" s="134">
        <v>22</v>
      </c>
      <c r="I61" s="134">
        <v>4</v>
      </c>
    </row>
    <row r="62" spans="1:9" x14ac:dyDescent="0.3">
      <c r="A62" s="55" t="s">
        <v>85</v>
      </c>
      <c r="B62" s="52">
        <v>37</v>
      </c>
      <c r="C62" s="52">
        <v>40</v>
      </c>
      <c r="D62" s="52">
        <v>26</v>
      </c>
      <c r="E62" s="52">
        <v>28</v>
      </c>
      <c r="F62" s="52">
        <v>5</v>
      </c>
      <c r="G62" s="52">
        <v>2</v>
      </c>
      <c r="H62" s="52">
        <v>57</v>
      </c>
      <c r="I62" s="52">
        <v>8</v>
      </c>
    </row>
    <row r="63" spans="1:9" x14ac:dyDescent="0.3">
      <c r="A63" s="55" t="s">
        <v>143</v>
      </c>
      <c r="B63" s="52">
        <v>42</v>
      </c>
      <c r="C63" s="52">
        <v>44</v>
      </c>
      <c r="D63" s="52">
        <v>29</v>
      </c>
      <c r="E63" s="52">
        <v>29</v>
      </c>
      <c r="F63" s="52">
        <v>4</v>
      </c>
      <c r="G63" s="52">
        <v>1</v>
      </c>
      <c r="H63" s="52">
        <v>31</v>
      </c>
      <c r="I63" s="52">
        <v>4</v>
      </c>
    </row>
    <row r="64" spans="1:9" x14ac:dyDescent="0.3">
      <c r="A64" s="55" t="s">
        <v>144</v>
      </c>
      <c r="B64" s="52">
        <v>40</v>
      </c>
      <c r="C64" s="52">
        <v>42</v>
      </c>
      <c r="D64" s="52">
        <v>30</v>
      </c>
      <c r="E64" s="52">
        <v>31</v>
      </c>
      <c r="F64" s="52">
        <v>5</v>
      </c>
      <c r="G64" s="52">
        <v>2</v>
      </c>
      <c r="H64" s="52">
        <v>35</v>
      </c>
      <c r="I64" s="52">
        <v>6</v>
      </c>
    </row>
    <row r="65" spans="1:9" x14ac:dyDescent="0.3">
      <c r="A65" s="55" t="s">
        <v>154</v>
      </c>
      <c r="B65" s="52">
        <v>42</v>
      </c>
      <c r="C65" s="52">
        <v>45</v>
      </c>
      <c r="D65" s="52">
        <v>30</v>
      </c>
      <c r="E65" s="52">
        <v>31</v>
      </c>
      <c r="F65" s="52">
        <v>5</v>
      </c>
      <c r="G65" s="52">
        <v>1</v>
      </c>
      <c r="H65" s="52">
        <v>35</v>
      </c>
      <c r="I65" s="52">
        <v>4</v>
      </c>
    </row>
    <row r="66" spans="1:9" x14ac:dyDescent="0.3">
      <c r="A66" s="132" t="s">
        <v>155</v>
      </c>
      <c r="B66" s="133">
        <v>46</v>
      </c>
      <c r="C66" s="133">
        <v>48</v>
      </c>
      <c r="D66" s="133">
        <v>29</v>
      </c>
      <c r="E66" s="133">
        <v>31</v>
      </c>
      <c r="F66" s="133">
        <v>2</v>
      </c>
      <c r="G66" s="134">
        <v>1</v>
      </c>
      <c r="H66" s="134">
        <v>14</v>
      </c>
      <c r="I66" s="134">
        <v>2</v>
      </c>
    </row>
    <row r="67" spans="1:9" x14ac:dyDescent="0.3">
      <c r="A67" s="132" t="s">
        <v>87</v>
      </c>
      <c r="B67" s="133">
        <v>47</v>
      </c>
      <c r="C67" s="133">
        <v>46</v>
      </c>
      <c r="D67" s="133">
        <v>32</v>
      </c>
      <c r="E67" s="133">
        <v>33</v>
      </c>
      <c r="F67" s="133">
        <v>2</v>
      </c>
      <c r="G67" s="133">
        <v>1</v>
      </c>
      <c r="H67" s="134">
        <v>13</v>
      </c>
      <c r="I67" s="134">
        <v>1</v>
      </c>
    </row>
    <row r="68" spans="1:9" x14ac:dyDescent="0.3">
      <c r="A68" s="132" t="s">
        <v>86</v>
      </c>
      <c r="B68" s="133">
        <v>46</v>
      </c>
      <c r="C68" s="133">
        <v>48</v>
      </c>
      <c r="D68" s="133">
        <v>31</v>
      </c>
      <c r="E68" s="133">
        <v>32</v>
      </c>
      <c r="F68" s="133">
        <v>3</v>
      </c>
      <c r="G68" s="133">
        <v>1</v>
      </c>
      <c r="H68" s="134">
        <v>18</v>
      </c>
      <c r="I68" s="134">
        <v>3</v>
      </c>
    </row>
    <row r="69" spans="1:9" x14ac:dyDescent="0.3">
      <c r="A69" s="55" t="s">
        <v>110</v>
      </c>
      <c r="B69" s="52">
        <v>38</v>
      </c>
      <c r="C69" s="52">
        <v>38</v>
      </c>
      <c r="D69" s="52">
        <v>30</v>
      </c>
      <c r="E69" s="52">
        <v>27</v>
      </c>
      <c r="F69" s="52">
        <v>6</v>
      </c>
      <c r="G69" s="52">
        <v>2</v>
      </c>
      <c r="H69" s="52">
        <v>49</v>
      </c>
      <c r="I69" s="52">
        <v>9</v>
      </c>
    </row>
    <row r="70" spans="1:9" x14ac:dyDescent="0.3">
      <c r="A70" s="55" t="s">
        <v>83</v>
      </c>
      <c r="B70" s="52">
        <v>37</v>
      </c>
      <c r="C70" s="52">
        <v>35</v>
      </c>
      <c r="D70" s="52">
        <v>31</v>
      </c>
      <c r="E70" s="52">
        <v>29</v>
      </c>
      <c r="F70" s="52">
        <v>7</v>
      </c>
      <c r="G70" s="52">
        <v>3</v>
      </c>
      <c r="H70" s="52">
        <v>70</v>
      </c>
      <c r="I70" s="52">
        <v>11</v>
      </c>
    </row>
    <row r="73" spans="1:9" x14ac:dyDescent="0.3">
      <c r="A73" s="132" t="s">
        <v>294</v>
      </c>
    </row>
  </sheetData>
  <sortState xmlns:xlrd2="http://schemas.microsoft.com/office/spreadsheetml/2017/richdata2" ref="A6:I70">
    <sortCondition ref="A6:A70"/>
  </sortState>
  <mergeCells count="6">
    <mergeCell ref="B4:C4"/>
    <mergeCell ref="D4:E4"/>
    <mergeCell ref="F4:G4"/>
    <mergeCell ref="H4:I4"/>
    <mergeCell ref="A1:I1"/>
    <mergeCell ref="A2:I2"/>
  </mergeCells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56794-A615-46C2-BC42-98768A9528A6}">
  <sheetPr>
    <tabColor rgb="FF92D050"/>
  </sheetPr>
  <dimension ref="A1:P190"/>
  <sheetViews>
    <sheetView workbookViewId="0">
      <selection activeCell="N15" sqref="N15"/>
    </sheetView>
  </sheetViews>
  <sheetFormatPr defaultRowHeight="14.4" x14ac:dyDescent="0.3"/>
  <cols>
    <col min="2" max="2" width="30.6640625" bestFit="1" customWidth="1"/>
    <col min="5" max="5" width="10.6640625" bestFit="1" customWidth="1"/>
    <col min="6" max="6" width="9.5546875" bestFit="1" customWidth="1"/>
    <col min="9" max="9" width="30.6640625" bestFit="1" customWidth="1"/>
    <col min="11" max="11" width="10.6640625" bestFit="1" customWidth="1"/>
    <col min="12" max="12" width="9.5546875" bestFit="1" customWidth="1"/>
  </cols>
  <sheetData>
    <row r="1" spans="1:16" ht="18" x14ac:dyDescent="0.3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O1" s="144">
        <f>SUM(D:D)-SUM(J:J)</f>
        <v>0</v>
      </c>
      <c r="P1" s="145" t="s">
        <v>293</v>
      </c>
    </row>
    <row r="2" spans="1:16" ht="15.6" x14ac:dyDescent="0.3">
      <c r="A2" s="151" t="s">
        <v>230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4" spans="1:16" s="72" customFormat="1" x14ac:dyDescent="0.3"/>
    <row r="5" spans="1:16" s="72" customFormat="1" ht="15.6" x14ac:dyDescent="0.3">
      <c r="A5" s="152" t="s">
        <v>275</v>
      </c>
      <c r="B5" s="152"/>
      <c r="C5" s="152"/>
      <c r="D5" s="152"/>
      <c r="E5" s="152"/>
      <c r="F5" s="152"/>
      <c r="H5" s="152" t="s">
        <v>274</v>
      </c>
      <c r="I5" s="152"/>
      <c r="J5" s="152"/>
      <c r="K5" s="152"/>
      <c r="L5" s="152"/>
    </row>
    <row r="6" spans="1:16" x14ac:dyDescent="0.3">
      <c r="A6" s="71" t="s">
        <v>3</v>
      </c>
      <c r="B6" s="71" t="s">
        <v>231</v>
      </c>
      <c r="C6" s="71" t="s">
        <v>192</v>
      </c>
      <c r="D6" s="71" t="s">
        <v>232</v>
      </c>
      <c r="E6" s="71" t="s">
        <v>256</v>
      </c>
      <c r="F6" s="71" t="s">
        <v>258</v>
      </c>
      <c r="H6" s="71" t="s">
        <v>3</v>
      </c>
      <c r="I6" s="71" t="s">
        <v>231</v>
      </c>
      <c r="J6" s="71" t="s">
        <v>232</v>
      </c>
      <c r="K6" s="71" t="s">
        <v>256</v>
      </c>
      <c r="L6" s="71" t="s">
        <v>258</v>
      </c>
    </row>
    <row r="7" spans="1:16" x14ac:dyDescent="0.3">
      <c r="A7">
        <v>1</v>
      </c>
      <c r="B7" t="s">
        <v>197</v>
      </c>
      <c r="C7">
        <v>2023</v>
      </c>
      <c r="D7" s="128">
        <v>111.5</v>
      </c>
      <c r="E7" s="128">
        <v>183</v>
      </c>
      <c r="F7" s="129">
        <f t="shared" ref="F7:F38" si="0">D7/E7</f>
        <v>0.60928961748633881</v>
      </c>
      <c r="H7">
        <v>1</v>
      </c>
      <c r="I7" t="s">
        <v>197</v>
      </c>
      <c r="J7" s="128">
        <f t="shared" ref="J7:J53" si="1">SUMIF($B:$B,$I7,D:D)</f>
        <v>999</v>
      </c>
      <c r="K7" s="128">
        <f t="shared" ref="K7:K53" si="2">SUMIF($B:$B,$I7,E:E)</f>
        <v>1884</v>
      </c>
      <c r="L7" s="129">
        <f t="shared" ref="L7:L53" si="3">J7/K7</f>
        <v>0.53025477707006374</v>
      </c>
    </row>
    <row r="8" spans="1:16" x14ac:dyDescent="0.3">
      <c r="A8">
        <v>2</v>
      </c>
      <c r="B8" t="s">
        <v>233</v>
      </c>
      <c r="C8">
        <v>2023</v>
      </c>
      <c r="D8" s="128">
        <v>111</v>
      </c>
      <c r="E8" s="128">
        <v>183</v>
      </c>
      <c r="F8" s="129">
        <f t="shared" si="0"/>
        <v>0.60655737704918034</v>
      </c>
      <c r="H8">
        <v>2</v>
      </c>
      <c r="I8" t="s">
        <v>244</v>
      </c>
      <c r="J8" s="128">
        <f t="shared" si="1"/>
        <v>946.5</v>
      </c>
      <c r="K8" s="128">
        <f t="shared" si="2"/>
        <v>1884</v>
      </c>
      <c r="L8" s="129">
        <f t="shared" si="3"/>
        <v>0.50238853503184711</v>
      </c>
    </row>
    <row r="9" spans="1:16" x14ac:dyDescent="0.3">
      <c r="A9">
        <v>3</v>
      </c>
      <c r="B9" t="s">
        <v>267</v>
      </c>
      <c r="C9">
        <v>2024</v>
      </c>
      <c r="D9" s="128">
        <v>108.5</v>
      </c>
      <c r="E9" s="128">
        <v>183</v>
      </c>
      <c r="F9" s="129">
        <f t="shared" si="0"/>
        <v>0.59289617486338797</v>
      </c>
      <c r="H9">
        <v>3</v>
      </c>
      <c r="I9" t="s">
        <v>238</v>
      </c>
      <c r="J9" s="128">
        <f t="shared" si="1"/>
        <v>915.5</v>
      </c>
      <c r="K9" s="128">
        <f t="shared" si="2"/>
        <v>1752</v>
      </c>
      <c r="L9" s="129">
        <f t="shared" si="3"/>
        <v>0.52254566210045661</v>
      </c>
    </row>
    <row r="10" spans="1:16" x14ac:dyDescent="0.3">
      <c r="A10">
        <v>4</v>
      </c>
      <c r="B10" t="s">
        <v>238</v>
      </c>
      <c r="C10">
        <v>2024</v>
      </c>
      <c r="D10" s="128">
        <v>105.5</v>
      </c>
      <c r="E10" s="128">
        <v>183</v>
      </c>
      <c r="F10" s="129">
        <f t="shared" si="0"/>
        <v>0.57650273224043713</v>
      </c>
      <c r="H10">
        <v>4</v>
      </c>
      <c r="I10" t="s">
        <v>198</v>
      </c>
      <c r="J10" s="128">
        <f t="shared" si="1"/>
        <v>881.5</v>
      </c>
      <c r="K10" s="128">
        <f t="shared" si="2"/>
        <v>1752</v>
      </c>
      <c r="L10" s="129">
        <f t="shared" si="3"/>
        <v>0.50313926940639264</v>
      </c>
    </row>
    <row r="11" spans="1:16" x14ac:dyDescent="0.3">
      <c r="A11">
        <v>5</v>
      </c>
      <c r="B11" t="s">
        <v>291</v>
      </c>
      <c r="C11">
        <v>2024</v>
      </c>
      <c r="D11" s="128">
        <v>105.5</v>
      </c>
      <c r="E11" s="128">
        <v>183</v>
      </c>
      <c r="F11" s="129">
        <f t="shared" si="0"/>
        <v>0.57650273224043713</v>
      </c>
      <c r="H11">
        <v>5</v>
      </c>
      <c r="I11" t="s">
        <v>248</v>
      </c>
      <c r="J11" s="128">
        <f t="shared" si="1"/>
        <v>703.5</v>
      </c>
      <c r="K11" s="128">
        <f t="shared" si="2"/>
        <v>1411</v>
      </c>
      <c r="L11" s="129">
        <f t="shared" si="3"/>
        <v>0.498582565556343</v>
      </c>
    </row>
    <row r="12" spans="1:16" x14ac:dyDescent="0.3">
      <c r="A12" s="72">
        <v>6</v>
      </c>
      <c r="B12" t="s">
        <v>234</v>
      </c>
      <c r="C12">
        <v>2023</v>
      </c>
      <c r="D12" s="128">
        <v>104.5</v>
      </c>
      <c r="E12" s="128">
        <v>183</v>
      </c>
      <c r="F12" s="129">
        <f t="shared" si="0"/>
        <v>0.57103825136612019</v>
      </c>
      <c r="H12">
        <v>6</v>
      </c>
      <c r="I12" t="s">
        <v>199</v>
      </c>
      <c r="J12" s="128">
        <f t="shared" si="1"/>
        <v>673</v>
      </c>
      <c r="K12" s="128">
        <f t="shared" si="2"/>
        <v>1342</v>
      </c>
      <c r="L12" s="129">
        <f t="shared" si="3"/>
        <v>0.50149031296572277</v>
      </c>
    </row>
    <row r="13" spans="1:16" x14ac:dyDescent="0.3">
      <c r="A13" s="72">
        <v>7</v>
      </c>
      <c r="B13" t="s">
        <v>238</v>
      </c>
      <c r="C13">
        <v>2019</v>
      </c>
      <c r="D13" s="128">
        <v>104</v>
      </c>
      <c r="E13" s="128">
        <f>17*11</f>
        <v>187</v>
      </c>
      <c r="F13" s="129">
        <f t="shared" si="0"/>
        <v>0.55614973262032086</v>
      </c>
      <c r="H13" s="72">
        <v>7</v>
      </c>
      <c r="I13" t="s">
        <v>235</v>
      </c>
      <c r="J13" s="128">
        <f t="shared" si="1"/>
        <v>628</v>
      </c>
      <c r="K13" s="128">
        <f t="shared" si="2"/>
        <v>1162</v>
      </c>
      <c r="L13" s="129">
        <f t="shared" si="3"/>
        <v>0.54044750430292599</v>
      </c>
    </row>
    <row r="14" spans="1:16" x14ac:dyDescent="0.3">
      <c r="A14" s="72">
        <v>8</v>
      </c>
      <c r="B14" t="s">
        <v>245</v>
      </c>
      <c r="C14">
        <v>2022</v>
      </c>
      <c r="D14" s="128">
        <v>102.5</v>
      </c>
      <c r="E14" s="128">
        <f>16*11</f>
        <v>176</v>
      </c>
      <c r="F14" s="129">
        <f t="shared" si="0"/>
        <v>0.58238636363636365</v>
      </c>
      <c r="H14" s="72">
        <v>8</v>
      </c>
      <c r="I14" t="s">
        <v>237</v>
      </c>
      <c r="J14" s="128">
        <f t="shared" si="1"/>
        <v>615</v>
      </c>
      <c r="K14" s="128">
        <f t="shared" si="2"/>
        <v>1235</v>
      </c>
      <c r="L14" s="129">
        <f t="shared" si="3"/>
        <v>0.49797570850202427</v>
      </c>
    </row>
    <row r="15" spans="1:16" x14ac:dyDescent="0.3">
      <c r="A15" s="72">
        <v>9</v>
      </c>
      <c r="B15" t="s">
        <v>236</v>
      </c>
      <c r="C15">
        <v>2023</v>
      </c>
      <c r="D15" s="128">
        <v>102.5</v>
      </c>
      <c r="E15" s="128">
        <v>183</v>
      </c>
      <c r="F15" s="129">
        <f t="shared" si="0"/>
        <v>0.56010928961748629</v>
      </c>
      <c r="H15" s="72">
        <v>9</v>
      </c>
      <c r="I15" t="s">
        <v>251</v>
      </c>
      <c r="J15" s="128">
        <f t="shared" si="1"/>
        <v>525</v>
      </c>
      <c r="K15" s="128">
        <f t="shared" si="2"/>
        <v>1045</v>
      </c>
      <c r="L15" s="129">
        <f t="shared" si="3"/>
        <v>0.50239234449760761</v>
      </c>
    </row>
    <row r="16" spans="1:16" x14ac:dyDescent="0.3">
      <c r="A16" s="72">
        <v>10</v>
      </c>
      <c r="B16" t="s">
        <v>197</v>
      </c>
      <c r="C16">
        <v>2019</v>
      </c>
      <c r="D16" s="128">
        <v>102.5</v>
      </c>
      <c r="E16" s="128">
        <f>17*11</f>
        <v>187</v>
      </c>
      <c r="F16" s="129">
        <f t="shared" si="0"/>
        <v>0.54812834224598928</v>
      </c>
      <c r="H16" s="72">
        <v>10</v>
      </c>
      <c r="I16" t="s">
        <v>243</v>
      </c>
      <c r="J16" s="128">
        <f t="shared" si="1"/>
        <v>512.5</v>
      </c>
      <c r="K16" s="128">
        <f t="shared" si="2"/>
        <v>1059</v>
      </c>
      <c r="L16" s="129">
        <f t="shared" si="3"/>
        <v>0.48394711992445705</v>
      </c>
    </row>
    <row r="17" spans="1:12" x14ac:dyDescent="0.3">
      <c r="A17" s="72">
        <v>11</v>
      </c>
      <c r="B17" t="s">
        <v>238</v>
      </c>
      <c r="C17">
        <v>2018</v>
      </c>
      <c r="D17" s="128">
        <v>102</v>
      </c>
      <c r="E17" s="128">
        <f>16*11</f>
        <v>176</v>
      </c>
      <c r="F17" s="129">
        <f t="shared" si="0"/>
        <v>0.57954545454545459</v>
      </c>
      <c r="H17" s="72">
        <v>11</v>
      </c>
      <c r="I17" t="s">
        <v>245</v>
      </c>
      <c r="J17" s="128">
        <f t="shared" si="1"/>
        <v>461.5</v>
      </c>
      <c r="K17" s="128">
        <f t="shared" si="2"/>
        <v>872</v>
      </c>
      <c r="L17" s="129">
        <f t="shared" si="3"/>
        <v>0.52924311926605505</v>
      </c>
    </row>
    <row r="18" spans="1:12" x14ac:dyDescent="0.3">
      <c r="A18" s="72">
        <v>12</v>
      </c>
      <c r="B18" t="s">
        <v>262</v>
      </c>
      <c r="C18">
        <v>2019</v>
      </c>
      <c r="D18" s="128">
        <v>101.5</v>
      </c>
      <c r="E18" s="128">
        <f>17*11</f>
        <v>187</v>
      </c>
      <c r="F18" s="129">
        <f t="shared" si="0"/>
        <v>0.54278074866310155</v>
      </c>
      <c r="H18" s="72">
        <v>12</v>
      </c>
      <c r="I18" t="s">
        <v>249</v>
      </c>
      <c r="J18" s="128">
        <f t="shared" si="1"/>
        <v>455</v>
      </c>
      <c r="K18" s="128">
        <f t="shared" si="2"/>
        <v>869</v>
      </c>
      <c r="L18" s="129">
        <f t="shared" si="3"/>
        <v>0.52359033371691599</v>
      </c>
    </row>
    <row r="19" spans="1:12" x14ac:dyDescent="0.3">
      <c r="A19" s="72">
        <v>13</v>
      </c>
      <c r="B19" t="s">
        <v>267</v>
      </c>
      <c r="C19">
        <v>2019</v>
      </c>
      <c r="D19" s="128">
        <v>101</v>
      </c>
      <c r="E19" s="128">
        <f>17*11</f>
        <v>187</v>
      </c>
      <c r="F19" s="129">
        <f t="shared" si="0"/>
        <v>0.5401069518716578</v>
      </c>
      <c r="H19" s="72">
        <v>13</v>
      </c>
      <c r="I19" t="s">
        <v>233</v>
      </c>
      <c r="J19" s="128">
        <f t="shared" si="1"/>
        <v>439</v>
      </c>
      <c r="K19" s="128">
        <f t="shared" si="2"/>
        <v>872</v>
      </c>
      <c r="L19" s="129">
        <f t="shared" si="3"/>
        <v>0.50344036697247707</v>
      </c>
    </row>
    <row r="20" spans="1:12" x14ac:dyDescent="0.3">
      <c r="A20" s="72">
        <v>14</v>
      </c>
      <c r="B20" t="s">
        <v>237</v>
      </c>
      <c r="C20">
        <v>2021</v>
      </c>
      <c r="D20" s="128">
        <v>100.5</v>
      </c>
      <c r="E20" s="128">
        <f>16*11</f>
        <v>176</v>
      </c>
      <c r="F20" s="129">
        <f t="shared" si="0"/>
        <v>0.57102272727272729</v>
      </c>
      <c r="H20" s="72">
        <v>14</v>
      </c>
      <c r="I20" t="s">
        <v>246</v>
      </c>
      <c r="J20" s="128">
        <f t="shared" si="1"/>
        <v>432.5</v>
      </c>
      <c r="K20" s="128">
        <f t="shared" si="2"/>
        <v>872</v>
      </c>
      <c r="L20" s="129">
        <f t="shared" si="3"/>
        <v>0.4959862385321101</v>
      </c>
    </row>
    <row r="21" spans="1:12" x14ac:dyDescent="0.3">
      <c r="A21" s="72">
        <v>15</v>
      </c>
      <c r="B21" t="s">
        <v>244</v>
      </c>
      <c r="C21">
        <v>2023</v>
      </c>
      <c r="D21" s="128">
        <v>100.5</v>
      </c>
      <c r="E21" s="128">
        <v>183</v>
      </c>
      <c r="F21" s="129">
        <f t="shared" si="0"/>
        <v>0.54918032786885251</v>
      </c>
      <c r="H21" s="72">
        <v>15</v>
      </c>
      <c r="I21" t="s">
        <v>262</v>
      </c>
      <c r="J21" s="128">
        <f t="shared" si="1"/>
        <v>429.5</v>
      </c>
      <c r="K21" s="128">
        <f t="shared" si="2"/>
        <v>880</v>
      </c>
      <c r="L21" s="129">
        <f t="shared" si="3"/>
        <v>0.48806818181818185</v>
      </c>
    </row>
    <row r="22" spans="1:12" x14ac:dyDescent="0.3">
      <c r="A22" s="72">
        <v>16</v>
      </c>
      <c r="B22" t="s">
        <v>237</v>
      </c>
      <c r="C22">
        <v>2024</v>
      </c>
      <c r="D22" s="128">
        <v>100.5</v>
      </c>
      <c r="E22" s="128">
        <v>183</v>
      </c>
      <c r="F22" s="129">
        <f t="shared" si="0"/>
        <v>0.54918032786885251</v>
      </c>
      <c r="H22" s="72">
        <v>16</v>
      </c>
      <c r="I22" t="s">
        <v>261</v>
      </c>
      <c r="J22" s="128">
        <f t="shared" si="1"/>
        <v>426</v>
      </c>
      <c r="K22" s="128">
        <f t="shared" si="2"/>
        <v>880</v>
      </c>
      <c r="L22" s="129">
        <f t="shared" si="3"/>
        <v>0.48409090909090907</v>
      </c>
    </row>
    <row r="23" spans="1:12" x14ac:dyDescent="0.3">
      <c r="A23" s="72">
        <v>17</v>
      </c>
      <c r="B23" t="s">
        <v>268</v>
      </c>
      <c r="C23">
        <v>2016</v>
      </c>
      <c r="D23" s="128">
        <v>100</v>
      </c>
      <c r="E23" s="128">
        <f>16*11</f>
        <v>176</v>
      </c>
      <c r="F23" s="129">
        <f t="shared" si="0"/>
        <v>0.56818181818181823</v>
      </c>
      <c r="H23" s="72">
        <v>17</v>
      </c>
      <c r="I23" t="s">
        <v>267</v>
      </c>
      <c r="J23" s="128">
        <f t="shared" si="1"/>
        <v>393.5</v>
      </c>
      <c r="K23" s="128">
        <f t="shared" si="2"/>
        <v>722</v>
      </c>
      <c r="L23" s="129">
        <f t="shared" si="3"/>
        <v>0.54501385041551242</v>
      </c>
    </row>
    <row r="24" spans="1:12" x14ac:dyDescent="0.3">
      <c r="A24" s="72">
        <v>18</v>
      </c>
      <c r="B24" t="s">
        <v>251</v>
      </c>
      <c r="C24">
        <v>2022</v>
      </c>
      <c r="D24" s="128">
        <v>99.5</v>
      </c>
      <c r="E24" s="128">
        <f>16*11</f>
        <v>176</v>
      </c>
      <c r="F24" s="129">
        <f t="shared" si="0"/>
        <v>0.56534090909090906</v>
      </c>
      <c r="H24" s="72">
        <v>18</v>
      </c>
      <c r="I24" t="s">
        <v>265</v>
      </c>
      <c r="J24" s="128">
        <f t="shared" si="1"/>
        <v>349.5</v>
      </c>
      <c r="K24" s="128">
        <f t="shared" si="2"/>
        <v>693</v>
      </c>
      <c r="L24" s="129">
        <f t="shared" si="3"/>
        <v>0.50432900432900429</v>
      </c>
    </row>
    <row r="25" spans="1:12" x14ac:dyDescent="0.3">
      <c r="A25" s="72">
        <v>19</v>
      </c>
      <c r="B25" t="s">
        <v>201</v>
      </c>
      <c r="C25">
        <v>2021</v>
      </c>
      <c r="D25" s="128">
        <v>99.5</v>
      </c>
      <c r="E25" s="128">
        <f>16*11</f>
        <v>176</v>
      </c>
      <c r="F25" s="129">
        <f t="shared" si="0"/>
        <v>0.56534090909090906</v>
      </c>
      <c r="H25" s="72">
        <v>19</v>
      </c>
      <c r="I25" t="s">
        <v>268</v>
      </c>
      <c r="J25" s="128">
        <f t="shared" si="1"/>
        <v>334</v>
      </c>
      <c r="K25" s="128">
        <f t="shared" si="2"/>
        <v>649</v>
      </c>
      <c r="L25" s="129">
        <f t="shared" si="3"/>
        <v>0.51463790446841295</v>
      </c>
    </row>
    <row r="26" spans="1:12" x14ac:dyDescent="0.3">
      <c r="A26" s="72">
        <v>20</v>
      </c>
      <c r="B26" t="s">
        <v>244</v>
      </c>
      <c r="C26">
        <v>2017</v>
      </c>
      <c r="D26" s="128">
        <v>99.5</v>
      </c>
      <c r="E26" s="128">
        <f>16*11</f>
        <v>176</v>
      </c>
      <c r="F26" s="129">
        <f t="shared" si="0"/>
        <v>0.56534090909090906</v>
      </c>
      <c r="H26" s="72">
        <v>20</v>
      </c>
      <c r="I26" t="s">
        <v>252</v>
      </c>
      <c r="J26" s="128">
        <f t="shared" si="1"/>
        <v>236</v>
      </c>
      <c r="K26" s="128">
        <f t="shared" si="2"/>
        <v>506</v>
      </c>
      <c r="L26" s="129">
        <f t="shared" si="3"/>
        <v>0.466403162055336</v>
      </c>
    </row>
    <row r="27" spans="1:12" x14ac:dyDescent="0.3">
      <c r="A27" s="72">
        <v>21</v>
      </c>
      <c r="B27" t="s">
        <v>246</v>
      </c>
      <c r="C27">
        <v>2024</v>
      </c>
      <c r="D27" s="128">
        <v>99.5</v>
      </c>
      <c r="E27" s="128">
        <v>183</v>
      </c>
      <c r="F27" s="129">
        <f t="shared" si="0"/>
        <v>0.54371584699453557</v>
      </c>
      <c r="H27" s="72">
        <v>21</v>
      </c>
      <c r="I27" t="s">
        <v>236</v>
      </c>
      <c r="J27" s="128">
        <f t="shared" si="1"/>
        <v>191.5</v>
      </c>
      <c r="K27" s="128">
        <f t="shared" si="2"/>
        <v>366</v>
      </c>
      <c r="L27" s="129">
        <f t="shared" si="3"/>
        <v>0.52322404371584696</v>
      </c>
    </row>
    <row r="28" spans="1:12" x14ac:dyDescent="0.3">
      <c r="A28" s="72">
        <v>22</v>
      </c>
      <c r="B28" t="s">
        <v>251</v>
      </c>
      <c r="C28">
        <v>2021</v>
      </c>
      <c r="D28" s="128">
        <v>99</v>
      </c>
      <c r="E28" s="128">
        <f>16*11</f>
        <v>176</v>
      </c>
      <c r="F28" s="129">
        <f t="shared" si="0"/>
        <v>0.5625</v>
      </c>
      <c r="H28" s="72">
        <v>22</v>
      </c>
      <c r="I28" t="s">
        <v>201</v>
      </c>
      <c r="J28" s="128">
        <f t="shared" si="1"/>
        <v>174.5</v>
      </c>
      <c r="K28" s="128">
        <f t="shared" si="2"/>
        <v>330</v>
      </c>
      <c r="L28" s="129">
        <f t="shared" si="3"/>
        <v>0.52878787878787881</v>
      </c>
    </row>
    <row r="29" spans="1:12" x14ac:dyDescent="0.3">
      <c r="A29" s="72">
        <v>23</v>
      </c>
      <c r="B29" t="s">
        <v>246</v>
      </c>
      <c r="C29">
        <v>2021</v>
      </c>
      <c r="D29" s="128">
        <v>98.5</v>
      </c>
      <c r="E29" s="128">
        <f>16*11</f>
        <v>176</v>
      </c>
      <c r="F29" s="129">
        <f t="shared" si="0"/>
        <v>0.55965909090909094</v>
      </c>
      <c r="H29" s="72">
        <v>23</v>
      </c>
      <c r="I29" t="s">
        <v>241</v>
      </c>
      <c r="J29" s="128">
        <f t="shared" si="1"/>
        <v>168.5</v>
      </c>
      <c r="K29" s="128">
        <f t="shared" si="2"/>
        <v>359</v>
      </c>
      <c r="L29" s="129">
        <f t="shared" si="3"/>
        <v>0.46935933147632314</v>
      </c>
    </row>
    <row r="30" spans="1:12" x14ac:dyDescent="0.3">
      <c r="A30" s="72">
        <v>24</v>
      </c>
      <c r="B30" t="s">
        <v>235</v>
      </c>
      <c r="C30">
        <v>2023</v>
      </c>
      <c r="D30" s="128">
        <v>98.5</v>
      </c>
      <c r="E30" s="128">
        <v>183</v>
      </c>
      <c r="F30" s="129">
        <f t="shared" si="0"/>
        <v>0.53825136612021862</v>
      </c>
      <c r="H30" s="72">
        <v>24</v>
      </c>
      <c r="I30" t="s">
        <v>247</v>
      </c>
      <c r="J30" s="128">
        <f t="shared" si="1"/>
        <v>167</v>
      </c>
      <c r="K30" s="128">
        <f t="shared" si="2"/>
        <v>366</v>
      </c>
      <c r="L30" s="129">
        <f t="shared" si="3"/>
        <v>0.45628415300546449</v>
      </c>
    </row>
    <row r="31" spans="1:12" x14ac:dyDescent="0.3">
      <c r="A31" s="72">
        <v>25</v>
      </c>
      <c r="B31" t="s">
        <v>235</v>
      </c>
      <c r="C31">
        <v>2016</v>
      </c>
      <c r="D31" s="128">
        <v>98</v>
      </c>
      <c r="E31" s="128">
        <f>16*11</f>
        <v>176</v>
      </c>
      <c r="F31" s="129">
        <f t="shared" si="0"/>
        <v>0.55681818181818177</v>
      </c>
      <c r="H31" s="72">
        <v>25</v>
      </c>
      <c r="I31" t="s">
        <v>239</v>
      </c>
      <c r="J31" s="128">
        <f t="shared" si="1"/>
        <v>164.5</v>
      </c>
      <c r="K31" s="128">
        <f t="shared" si="2"/>
        <v>366</v>
      </c>
      <c r="L31" s="129">
        <f t="shared" si="3"/>
        <v>0.44945355191256831</v>
      </c>
    </row>
    <row r="32" spans="1:12" x14ac:dyDescent="0.3">
      <c r="A32" s="72">
        <v>26</v>
      </c>
      <c r="B32" t="s">
        <v>245</v>
      </c>
      <c r="C32">
        <v>2023</v>
      </c>
      <c r="D32" s="128">
        <v>98</v>
      </c>
      <c r="E32" s="128">
        <v>183</v>
      </c>
      <c r="F32" s="129">
        <f t="shared" si="0"/>
        <v>0.53551912568306015</v>
      </c>
      <c r="H32" s="72">
        <v>26</v>
      </c>
      <c r="I32" t="s">
        <v>257</v>
      </c>
      <c r="J32" s="128">
        <f t="shared" si="1"/>
        <v>162.5</v>
      </c>
      <c r="K32" s="128">
        <f t="shared" si="2"/>
        <v>341</v>
      </c>
      <c r="L32" s="129">
        <f t="shared" si="3"/>
        <v>0.47653958944281527</v>
      </c>
    </row>
    <row r="33" spans="1:12" x14ac:dyDescent="0.3">
      <c r="A33" s="72">
        <v>27</v>
      </c>
      <c r="B33" t="s">
        <v>199</v>
      </c>
      <c r="C33">
        <v>2019</v>
      </c>
      <c r="D33" s="128">
        <v>98</v>
      </c>
      <c r="E33" s="128">
        <f>17*11</f>
        <v>187</v>
      </c>
      <c r="F33" s="129">
        <f t="shared" si="0"/>
        <v>0.52406417112299464</v>
      </c>
      <c r="H33" s="72">
        <v>27</v>
      </c>
      <c r="I33" t="s">
        <v>242</v>
      </c>
      <c r="J33" s="128">
        <f t="shared" si="1"/>
        <v>162.5</v>
      </c>
      <c r="K33" s="128">
        <f t="shared" si="2"/>
        <v>366</v>
      </c>
      <c r="L33" s="129">
        <f t="shared" si="3"/>
        <v>0.44398907103825136</v>
      </c>
    </row>
    <row r="34" spans="1:12" x14ac:dyDescent="0.3">
      <c r="A34" s="72">
        <v>28</v>
      </c>
      <c r="B34" t="s">
        <v>249</v>
      </c>
      <c r="C34">
        <v>2019</v>
      </c>
      <c r="D34" s="128">
        <v>98</v>
      </c>
      <c r="E34" s="128">
        <f>17*11</f>
        <v>187</v>
      </c>
      <c r="F34" s="129">
        <f t="shared" si="0"/>
        <v>0.52406417112299464</v>
      </c>
      <c r="H34" s="72">
        <v>28</v>
      </c>
      <c r="I34" t="s">
        <v>263</v>
      </c>
      <c r="J34" s="128">
        <f t="shared" si="1"/>
        <v>158</v>
      </c>
      <c r="K34" s="128">
        <f t="shared" si="2"/>
        <v>363</v>
      </c>
      <c r="L34" s="129">
        <f t="shared" si="3"/>
        <v>0.43526170798898073</v>
      </c>
    </row>
    <row r="35" spans="1:12" x14ac:dyDescent="0.3">
      <c r="A35" s="72">
        <v>29</v>
      </c>
      <c r="B35" t="s">
        <v>202</v>
      </c>
      <c r="C35">
        <v>2022</v>
      </c>
      <c r="D35" s="128">
        <v>97.5</v>
      </c>
      <c r="E35" s="128">
        <f>16*11</f>
        <v>176</v>
      </c>
      <c r="F35" s="129">
        <f t="shared" si="0"/>
        <v>0.55397727272727271</v>
      </c>
      <c r="H35" s="72">
        <v>29</v>
      </c>
      <c r="I35" t="s">
        <v>240</v>
      </c>
      <c r="J35" s="128">
        <f t="shared" si="1"/>
        <v>153</v>
      </c>
      <c r="K35" s="128">
        <f t="shared" si="2"/>
        <v>366</v>
      </c>
      <c r="L35" s="129">
        <f t="shared" si="3"/>
        <v>0.41803278688524592</v>
      </c>
    </row>
    <row r="36" spans="1:12" x14ac:dyDescent="0.3">
      <c r="A36" s="72">
        <v>30</v>
      </c>
      <c r="B36" t="s">
        <v>244</v>
      </c>
      <c r="C36">
        <v>2022</v>
      </c>
      <c r="D36" s="128">
        <v>97.5</v>
      </c>
      <c r="E36" s="128">
        <f>16*11</f>
        <v>176</v>
      </c>
      <c r="F36" s="129">
        <f t="shared" si="0"/>
        <v>0.55397727272727271</v>
      </c>
      <c r="H36" s="72">
        <v>30</v>
      </c>
      <c r="I36" t="s">
        <v>271</v>
      </c>
      <c r="J36" s="128">
        <f t="shared" si="1"/>
        <v>150</v>
      </c>
      <c r="K36" s="128">
        <f t="shared" si="2"/>
        <v>352</v>
      </c>
      <c r="L36" s="129">
        <f t="shared" si="3"/>
        <v>0.42613636363636365</v>
      </c>
    </row>
    <row r="37" spans="1:12" x14ac:dyDescent="0.3">
      <c r="A37" s="72">
        <v>31</v>
      </c>
      <c r="B37" t="s">
        <v>249</v>
      </c>
      <c r="C37">
        <v>2021</v>
      </c>
      <c r="D37" s="128">
        <v>97.5</v>
      </c>
      <c r="E37" s="128">
        <f>16*11</f>
        <v>176</v>
      </c>
      <c r="F37" s="129">
        <f t="shared" si="0"/>
        <v>0.55397727272727271</v>
      </c>
      <c r="H37" s="72">
        <v>31</v>
      </c>
      <c r="I37" t="s">
        <v>272</v>
      </c>
      <c r="J37" s="128">
        <f t="shared" si="1"/>
        <v>147.5</v>
      </c>
      <c r="K37" s="128">
        <f t="shared" si="2"/>
        <v>341</v>
      </c>
      <c r="L37" s="129">
        <f t="shared" si="3"/>
        <v>0.43255131964809385</v>
      </c>
    </row>
    <row r="38" spans="1:12" x14ac:dyDescent="0.3">
      <c r="A38" s="72">
        <v>32</v>
      </c>
      <c r="B38" t="s">
        <v>265</v>
      </c>
      <c r="C38">
        <v>2018</v>
      </c>
      <c r="D38" s="128">
        <v>97.5</v>
      </c>
      <c r="E38" s="128">
        <f>16*11</f>
        <v>176</v>
      </c>
      <c r="F38" s="129">
        <f t="shared" si="0"/>
        <v>0.55397727272727271</v>
      </c>
      <c r="H38" s="72">
        <v>32</v>
      </c>
      <c r="I38" t="s">
        <v>273</v>
      </c>
      <c r="J38" s="128">
        <f t="shared" si="1"/>
        <v>133.5</v>
      </c>
      <c r="K38" s="128">
        <f t="shared" si="2"/>
        <v>297</v>
      </c>
      <c r="L38" s="129">
        <f t="shared" si="3"/>
        <v>0.4494949494949495</v>
      </c>
    </row>
    <row r="39" spans="1:12" x14ac:dyDescent="0.3">
      <c r="A39" s="72">
        <v>33</v>
      </c>
      <c r="B39" t="s">
        <v>267</v>
      </c>
      <c r="C39">
        <v>2017</v>
      </c>
      <c r="D39" s="128">
        <v>97.5</v>
      </c>
      <c r="E39" s="128">
        <f>16*11</f>
        <v>176</v>
      </c>
      <c r="F39" s="129">
        <f t="shared" ref="F39:F70" si="4">D39/E39</f>
        <v>0.55397727272727271</v>
      </c>
      <c r="H39" s="72">
        <v>33</v>
      </c>
      <c r="I39" t="s">
        <v>291</v>
      </c>
      <c r="J39" s="128">
        <f t="shared" si="1"/>
        <v>105.5</v>
      </c>
      <c r="K39" s="128">
        <f t="shared" si="2"/>
        <v>183</v>
      </c>
      <c r="L39" s="129">
        <f t="shared" si="3"/>
        <v>0.57650273224043713</v>
      </c>
    </row>
    <row r="40" spans="1:12" x14ac:dyDescent="0.3">
      <c r="A40" s="72">
        <v>34</v>
      </c>
      <c r="B40" t="s">
        <v>247</v>
      </c>
      <c r="C40">
        <v>2024</v>
      </c>
      <c r="D40" s="128">
        <v>97.5</v>
      </c>
      <c r="E40" s="128">
        <v>183</v>
      </c>
      <c r="F40" s="129">
        <f t="shared" si="4"/>
        <v>0.53278688524590168</v>
      </c>
      <c r="H40" s="72">
        <v>34</v>
      </c>
      <c r="I40" t="s">
        <v>234</v>
      </c>
      <c r="J40" s="128">
        <f t="shared" si="1"/>
        <v>104.5</v>
      </c>
      <c r="K40" s="128">
        <f t="shared" si="2"/>
        <v>183</v>
      </c>
      <c r="L40" s="129">
        <f t="shared" si="3"/>
        <v>0.57103825136612019</v>
      </c>
    </row>
    <row r="41" spans="1:12" x14ac:dyDescent="0.3">
      <c r="A41" s="72">
        <v>35</v>
      </c>
      <c r="B41" t="s">
        <v>197</v>
      </c>
      <c r="C41">
        <v>2018</v>
      </c>
      <c r="D41" s="128">
        <v>97</v>
      </c>
      <c r="E41" s="128">
        <f>16*11</f>
        <v>176</v>
      </c>
      <c r="F41" s="129">
        <f t="shared" si="4"/>
        <v>0.55113636363636365</v>
      </c>
      <c r="H41" s="72">
        <v>35</v>
      </c>
      <c r="I41" t="s">
        <v>202</v>
      </c>
      <c r="J41" s="128">
        <f t="shared" si="1"/>
        <v>97.5</v>
      </c>
      <c r="K41" s="128">
        <f t="shared" si="2"/>
        <v>176</v>
      </c>
      <c r="L41" s="129">
        <f t="shared" si="3"/>
        <v>0.55397727272727271</v>
      </c>
    </row>
    <row r="42" spans="1:12" x14ac:dyDescent="0.3">
      <c r="A42" s="72">
        <v>36</v>
      </c>
      <c r="B42" t="s">
        <v>242</v>
      </c>
      <c r="C42">
        <v>2023</v>
      </c>
      <c r="D42" s="128">
        <v>97</v>
      </c>
      <c r="E42" s="128">
        <v>183</v>
      </c>
      <c r="F42" s="129">
        <f t="shared" si="4"/>
        <v>0.5300546448087432</v>
      </c>
      <c r="H42" s="72">
        <v>36</v>
      </c>
      <c r="I42" t="s">
        <v>254</v>
      </c>
      <c r="J42" s="128">
        <f t="shared" si="1"/>
        <v>96.5</v>
      </c>
      <c r="K42" s="128">
        <f t="shared" si="2"/>
        <v>330</v>
      </c>
      <c r="L42" s="129">
        <f t="shared" si="3"/>
        <v>0.29242424242424242</v>
      </c>
    </row>
    <row r="43" spans="1:12" x14ac:dyDescent="0.3">
      <c r="A43" s="72">
        <v>37</v>
      </c>
      <c r="B43" t="s">
        <v>243</v>
      </c>
      <c r="C43">
        <v>2022</v>
      </c>
      <c r="D43" s="128">
        <v>96.5</v>
      </c>
      <c r="E43" s="128">
        <f>16*11</f>
        <v>176</v>
      </c>
      <c r="F43" s="129">
        <f t="shared" si="4"/>
        <v>0.54829545454545459</v>
      </c>
      <c r="H43" s="72">
        <v>37</v>
      </c>
      <c r="I43" t="s">
        <v>200</v>
      </c>
      <c r="J43" s="128">
        <f t="shared" si="1"/>
        <v>91</v>
      </c>
      <c r="K43" s="128">
        <f t="shared" si="2"/>
        <v>176</v>
      </c>
      <c r="L43" s="129">
        <f t="shared" si="3"/>
        <v>0.51704545454545459</v>
      </c>
    </row>
    <row r="44" spans="1:12" x14ac:dyDescent="0.3">
      <c r="A44" s="72">
        <v>38</v>
      </c>
      <c r="B44" t="s">
        <v>197</v>
      </c>
      <c r="C44">
        <v>2017</v>
      </c>
      <c r="D44" s="128">
        <v>96.5</v>
      </c>
      <c r="E44" s="128">
        <f>16*11</f>
        <v>176</v>
      </c>
      <c r="F44" s="129">
        <f t="shared" si="4"/>
        <v>0.54829545454545459</v>
      </c>
      <c r="H44" s="72">
        <v>38</v>
      </c>
      <c r="I44" t="s">
        <v>264</v>
      </c>
      <c r="J44" s="128">
        <f t="shared" si="1"/>
        <v>91</v>
      </c>
      <c r="K44" s="128">
        <f t="shared" si="2"/>
        <v>187</v>
      </c>
      <c r="L44" s="129">
        <f t="shared" si="3"/>
        <v>0.48663101604278075</v>
      </c>
    </row>
    <row r="45" spans="1:12" x14ac:dyDescent="0.3">
      <c r="A45" s="72">
        <v>39</v>
      </c>
      <c r="B45" t="s">
        <v>248</v>
      </c>
      <c r="C45">
        <v>2019</v>
      </c>
      <c r="D45" s="128">
        <v>96.5</v>
      </c>
      <c r="E45" s="128">
        <f>17*11</f>
        <v>187</v>
      </c>
      <c r="F45" s="129">
        <f t="shared" si="4"/>
        <v>0.51604278074866305</v>
      </c>
      <c r="H45" s="72">
        <v>39</v>
      </c>
      <c r="I45" t="s">
        <v>270</v>
      </c>
      <c r="J45" s="128">
        <f t="shared" si="1"/>
        <v>89</v>
      </c>
      <c r="K45" s="128">
        <f t="shared" si="2"/>
        <v>176</v>
      </c>
      <c r="L45" s="129">
        <f t="shared" si="3"/>
        <v>0.50568181818181823</v>
      </c>
    </row>
    <row r="46" spans="1:12" x14ac:dyDescent="0.3">
      <c r="A46" s="72">
        <v>40</v>
      </c>
      <c r="B46" t="s">
        <v>197</v>
      </c>
      <c r="C46">
        <v>2015</v>
      </c>
      <c r="D46" s="128">
        <v>96</v>
      </c>
      <c r="E46" s="128">
        <f>15*11</f>
        <v>165</v>
      </c>
      <c r="F46" s="129">
        <f t="shared" si="4"/>
        <v>0.58181818181818179</v>
      </c>
      <c r="H46" s="72">
        <v>40</v>
      </c>
      <c r="I46" t="s">
        <v>266</v>
      </c>
      <c r="J46" s="128">
        <f t="shared" si="1"/>
        <v>87.5</v>
      </c>
      <c r="K46" s="128">
        <f t="shared" si="2"/>
        <v>176</v>
      </c>
      <c r="L46" s="129">
        <f t="shared" si="3"/>
        <v>0.49715909090909088</v>
      </c>
    </row>
    <row r="47" spans="1:12" x14ac:dyDescent="0.3">
      <c r="A47" s="72">
        <v>41</v>
      </c>
      <c r="B47" t="s">
        <v>235</v>
      </c>
      <c r="C47">
        <v>2022</v>
      </c>
      <c r="D47" s="128">
        <v>96</v>
      </c>
      <c r="E47" s="128">
        <f>16*11</f>
        <v>176</v>
      </c>
      <c r="F47" s="129">
        <f t="shared" si="4"/>
        <v>0.54545454545454541</v>
      </c>
      <c r="H47" s="72">
        <v>41</v>
      </c>
      <c r="I47" t="s">
        <v>269</v>
      </c>
      <c r="J47" s="128">
        <f t="shared" si="1"/>
        <v>80</v>
      </c>
      <c r="K47" s="128">
        <f t="shared" si="2"/>
        <v>176</v>
      </c>
      <c r="L47" s="129">
        <f t="shared" si="3"/>
        <v>0.45454545454545453</v>
      </c>
    </row>
    <row r="48" spans="1:12" x14ac:dyDescent="0.3">
      <c r="A48" s="72">
        <v>42</v>
      </c>
      <c r="B48" t="s">
        <v>197</v>
      </c>
      <c r="C48">
        <v>2024</v>
      </c>
      <c r="D48" s="128">
        <v>96</v>
      </c>
      <c r="E48" s="128">
        <v>183</v>
      </c>
      <c r="F48" s="129">
        <f t="shared" si="4"/>
        <v>0.52459016393442626</v>
      </c>
      <c r="H48" s="72">
        <v>42</v>
      </c>
      <c r="I48" t="s">
        <v>250</v>
      </c>
      <c r="J48" s="128">
        <f t="shared" si="1"/>
        <v>79.5</v>
      </c>
      <c r="K48" s="128">
        <f t="shared" si="2"/>
        <v>176</v>
      </c>
      <c r="L48" s="129">
        <f t="shared" si="3"/>
        <v>0.45170454545454547</v>
      </c>
    </row>
    <row r="49" spans="1:12" x14ac:dyDescent="0.3">
      <c r="A49" s="72">
        <v>43</v>
      </c>
      <c r="B49" t="s">
        <v>233</v>
      </c>
      <c r="C49">
        <v>2024</v>
      </c>
      <c r="D49" s="128">
        <v>96</v>
      </c>
      <c r="E49" s="128">
        <v>183</v>
      </c>
      <c r="F49" s="129">
        <f t="shared" si="4"/>
        <v>0.52459016393442626</v>
      </c>
      <c r="H49" s="72">
        <v>43</v>
      </c>
      <c r="I49" t="s">
        <v>253</v>
      </c>
      <c r="J49" s="128">
        <f t="shared" si="1"/>
        <v>76</v>
      </c>
      <c r="K49" s="128">
        <f t="shared" si="2"/>
        <v>176</v>
      </c>
      <c r="L49" s="129">
        <f t="shared" si="3"/>
        <v>0.43181818181818182</v>
      </c>
    </row>
    <row r="50" spans="1:12" x14ac:dyDescent="0.3">
      <c r="A50" s="72">
        <v>44</v>
      </c>
      <c r="B50" t="s">
        <v>248</v>
      </c>
      <c r="C50">
        <v>2018</v>
      </c>
      <c r="D50" s="128">
        <v>95</v>
      </c>
      <c r="E50" s="128">
        <f>16*11</f>
        <v>176</v>
      </c>
      <c r="F50" s="129">
        <f t="shared" si="4"/>
        <v>0.53977272727272729</v>
      </c>
      <c r="H50" s="72">
        <v>44</v>
      </c>
      <c r="I50" t="s">
        <v>259</v>
      </c>
      <c r="J50" s="128">
        <f t="shared" si="1"/>
        <v>75</v>
      </c>
      <c r="K50" s="128">
        <f t="shared" si="2"/>
        <v>187</v>
      </c>
      <c r="L50" s="129">
        <f t="shared" si="3"/>
        <v>0.40106951871657753</v>
      </c>
    </row>
    <row r="51" spans="1:12" x14ac:dyDescent="0.3">
      <c r="A51" s="72">
        <v>45</v>
      </c>
      <c r="B51" t="s">
        <v>239</v>
      </c>
      <c r="C51">
        <v>2024</v>
      </c>
      <c r="D51" s="128">
        <v>95</v>
      </c>
      <c r="E51" s="128">
        <v>183</v>
      </c>
      <c r="F51" s="129">
        <f t="shared" si="4"/>
        <v>0.51912568306010931</v>
      </c>
      <c r="H51" s="72">
        <v>45</v>
      </c>
      <c r="I51" t="s">
        <v>260</v>
      </c>
      <c r="J51" s="128">
        <f t="shared" si="1"/>
        <v>68.5</v>
      </c>
      <c r="K51" s="128">
        <f t="shared" si="2"/>
        <v>187</v>
      </c>
      <c r="L51" s="129">
        <f t="shared" si="3"/>
        <v>0.36631016042780751</v>
      </c>
    </row>
    <row r="52" spans="1:12" x14ac:dyDescent="0.3">
      <c r="A52" s="72">
        <v>46</v>
      </c>
      <c r="B52" t="s">
        <v>251</v>
      </c>
      <c r="C52">
        <v>2019</v>
      </c>
      <c r="D52" s="128">
        <v>95</v>
      </c>
      <c r="E52" s="128">
        <f>17*11</f>
        <v>187</v>
      </c>
      <c r="F52" s="129">
        <f t="shared" si="4"/>
        <v>0.50802139037433158</v>
      </c>
      <c r="H52">
        <v>46</v>
      </c>
      <c r="I52" t="s">
        <v>255</v>
      </c>
      <c r="J52" s="128">
        <f t="shared" si="1"/>
        <v>64</v>
      </c>
      <c r="K52" s="128">
        <f t="shared" si="2"/>
        <v>176</v>
      </c>
      <c r="L52" s="129">
        <f t="shared" si="3"/>
        <v>0.36363636363636365</v>
      </c>
    </row>
    <row r="53" spans="1:12" x14ac:dyDescent="0.3">
      <c r="A53" s="72">
        <v>47</v>
      </c>
      <c r="B53" t="s">
        <v>263</v>
      </c>
      <c r="C53">
        <v>2019</v>
      </c>
      <c r="D53" s="128">
        <v>95</v>
      </c>
      <c r="E53" s="128">
        <f>17*11</f>
        <v>187</v>
      </c>
      <c r="F53" s="129">
        <f t="shared" si="4"/>
        <v>0.50802139037433158</v>
      </c>
      <c r="H53">
        <v>47</v>
      </c>
      <c r="I53" t="s">
        <v>292</v>
      </c>
      <c r="J53" s="128">
        <f t="shared" si="1"/>
        <v>63</v>
      </c>
      <c r="K53" s="128">
        <f t="shared" si="2"/>
        <v>183</v>
      </c>
      <c r="L53" s="129">
        <f t="shared" si="3"/>
        <v>0.34426229508196721</v>
      </c>
    </row>
    <row r="54" spans="1:12" x14ac:dyDescent="0.3">
      <c r="A54" s="72">
        <v>48</v>
      </c>
      <c r="B54" t="s">
        <v>198</v>
      </c>
      <c r="C54">
        <v>2022</v>
      </c>
      <c r="D54" s="128">
        <v>94.5</v>
      </c>
      <c r="E54" s="128">
        <f>16*11</f>
        <v>176</v>
      </c>
      <c r="F54" s="129">
        <f t="shared" si="4"/>
        <v>0.53693181818181823</v>
      </c>
    </row>
    <row r="55" spans="1:12" x14ac:dyDescent="0.3">
      <c r="A55" s="72">
        <v>49</v>
      </c>
      <c r="B55" t="s">
        <v>238</v>
      </c>
      <c r="C55">
        <v>2023</v>
      </c>
      <c r="D55" s="128">
        <v>94.5</v>
      </c>
      <c r="E55" s="128">
        <v>183</v>
      </c>
      <c r="F55" s="129">
        <f t="shared" si="4"/>
        <v>0.51639344262295084</v>
      </c>
    </row>
    <row r="56" spans="1:12" x14ac:dyDescent="0.3">
      <c r="A56" s="72">
        <v>50</v>
      </c>
      <c r="B56" t="s">
        <v>237</v>
      </c>
      <c r="C56">
        <v>2019</v>
      </c>
      <c r="D56" s="128">
        <v>94.5</v>
      </c>
      <c r="E56" s="128">
        <f>17*11</f>
        <v>187</v>
      </c>
      <c r="F56" s="129">
        <f t="shared" si="4"/>
        <v>0.50534759358288772</v>
      </c>
    </row>
    <row r="57" spans="1:12" x14ac:dyDescent="0.3">
      <c r="A57" s="72">
        <v>51</v>
      </c>
      <c r="B57" t="s">
        <v>233</v>
      </c>
      <c r="C57">
        <v>2021</v>
      </c>
      <c r="D57" s="128">
        <v>94</v>
      </c>
      <c r="E57" s="128">
        <f>16*11</f>
        <v>176</v>
      </c>
      <c r="F57" s="129">
        <f t="shared" si="4"/>
        <v>0.53409090909090906</v>
      </c>
    </row>
    <row r="58" spans="1:12" x14ac:dyDescent="0.3">
      <c r="A58" s="72">
        <v>52</v>
      </c>
      <c r="B58" t="s">
        <v>248</v>
      </c>
      <c r="C58">
        <v>2023</v>
      </c>
      <c r="D58" s="128">
        <v>94</v>
      </c>
      <c r="E58" s="128">
        <v>183</v>
      </c>
      <c r="F58" s="129">
        <f t="shared" si="4"/>
        <v>0.51366120218579236</v>
      </c>
    </row>
    <row r="59" spans="1:12" x14ac:dyDescent="0.3">
      <c r="A59" s="72">
        <v>53</v>
      </c>
      <c r="B59" t="s">
        <v>198</v>
      </c>
      <c r="C59">
        <v>2019</v>
      </c>
      <c r="D59" s="128">
        <v>94</v>
      </c>
      <c r="E59" s="128">
        <f>17*11</f>
        <v>187</v>
      </c>
      <c r="F59" s="129">
        <f t="shared" si="4"/>
        <v>0.50267379679144386</v>
      </c>
    </row>
    <row r="60" spans="1:12" x14ac:dyDescent="0.3">
      <c r="A60" s="72">
        <v>54</v>
      </c>
      <c r="B60" t="s">
        <v>198</v>
      </c>
      <c r="C60">
        <v>2017</v>
      </c>
      <c r="D60" s="128">
        <v>93.5</v>
      </c>
      <c r="E60" s="128">
        <f>16*11</f>
        <v>176</v>
      </c>
      <c r="F60" s="129">
        <f t="shared" si="4"/>
        <v>0.53125</v>
      </c>
    </row>
    <row r="61" spans="1:12" x14ac:dyDescent="0.3">
      <c r="A61" s="72">
        <v>55</v>
      </c>
      <c r="B61" t="s">
        <v>238</v>
      </c>
      <c r="C61">
        <v>2017</v>
      </c>
      <c r="D61" s="128">
        <v>93</v>
      </c>
      <c r="E61" s="128">
        <f>16*11</f>
        <v>176</v>
      </c>
      <c r="F61" s="129">
        <f t="shared" si="4"/>
        <v>0.52840909090909094</v>
      </c>
    </row>
    <row r="62" spans="1:12" x14ac:dyDescent="0.3">
      <c r="A62" s="72">
        <v>56</v>
      </c>
      <c r="B62" t="s">
        <v>198</v>
      </c>
      <c r="C62" s="72">
        <v>2016</v>
      </c>
      <c r="D62" s="128">
        <v>93</v>
      </c>
      <c r="E62" s="128">
        <f>16*11</f>
        <v>176</v>
      </c>
      <c r="F62" s="129">
        <f t="shared" si="4"/>
        <v>0.52840909090909094</v>
      </c>
    </row>
    <row r="63" spans="1:12" x14ac:dyDescent="0.3">
      <c r="A63" s="72">
        <v>57</v>
      </c>
      <c r="B63" t="s">
        <v>265</v>
      </c>
      <c r="C63" s="72">
        <v>2016</v>
      </c>
      <c r="D63" s="128">
        <v>93</v>
      </c>
      <c r="E63" s="128">
        <f>16*11</f>
        <v>176</v>
      </c>
      <c r="F63" s="129">
        <f t="shared" si="4"/>
        <v>0.52840909090909094</v>
      </c>
    </row>
    <row r="64" spans="1:12" x14ac:dyDescent="0.3">
      <c r="A64" s="72">
        <v>58</v>
      </c>
      <c r="B64" t="s">
        <v>245</v>
      </c>
      <c r="C64" s="72">
        <v>2021</v>
      </c>
      <c r="D64" s="128">
        <v>92.5</v>
      </c>
      <c r="E64" s="128">
        <f>16*11</f>
        <v>176</v>
      </c>
      <c r="F64" s="129">
        <f t="shared" si="4"/>
        <v>0.52556818181818177</v>
      </c>
    </row>
    <row r="65" spans="1:6" x14ac:dyDescent="0.3">
      <c r="A65" s="72">
        <v>59</v>
      </c>
      <c r="B65" t="s">
        <v>235</v>
      </c>
      <c r="C65" s="72">
        <v>2015</v>
      </c>
      <c r="D65" s="128">
        <v>92</v>
      </c>
      <c r="E65" s="128">
        <f>15*11</f>
        <v>165</v>
      </c>
      <c r="F65" s="129">
        <f t="shared" si="4"/>
        <v>0.55757575757575761</v>
      </c>
    </row>
    <row r="66" spans="1:6" x14ac:dyDescent="0.3">
      <c r="A66" s="72">
        <v>60</v>
      </c>
      <c r="B66" t="s">
        <v>243</v>
      </c>
      <c r="C66" s="72">
        <v>2024</v>
      </c>
      <c r="D66" s="128">
        <v>92</v>
      </c>
      <c r="E66" s="128">
        <v>183</v>
      </c>
      <c r="F66" s="129">
        <f t="shared" si="4"/>
        <v>0.50273224043715847</v>
      </c>
    </row>
    <row r="67" spans="1:6" x14ac:dyDescent="0.3">
      <c r="A67" s="72">
        <v>61</v>
      </c>
      <c r="B67" t="s">
        <v>245</v>
      </c>
      <c r="C67" s="72">
        <v>2024</v>
      </c>
      <c r="D67" s="128">
        <v>92</v>
      </c>
      <c r="E67" s="128">
        <v>183</v>
      </c>
      <c r="F67" s="129">
        <f t="shared" si="4"/>
        <v>0.50273224043715847</v>
      </c>
    </row>
    <row r="68" spans="1:6" x14ac:dyDescent="0.3">
      <c r="A68" s="72">
        <v>62</v>
      </c>
      <c r="B68" t="s">
        <v>244</v>
      </c>
      <c r="C68" s="72">
        <v>2019</v>
      </c>
      <c r="D68" s="128">
        <v>92</v>
      </c>
      <c r="E68" s="128">
        <f>17*11</f>
        <v>187</v>
      </c>
      <c r="F68" s="129">
        <f t="shared" si="4"/>
        <v>0.49197860962566847</v>
      </c>
    </row>
    <row r="69" spans="1:6" x14ac:dyDescent="0.3">
      <c r="A69" s="72">
        <v>63</v>
      </c>
      <c r="B69" t="s">
        <v>251</v>
      </c>
      <c r="C69" s="72">
        <v>2018</v>
      </c>
      <c r="D69" s="128">
        <v>91.5</v>
      </c>
      <c r="E69" s="128">
        <f>16*11</f>
        <v>176</v>
      </c>
      <c r="F69" s="129">
        <f t="shared" si="4"/>
        <v>0.51988636363636365</v>
      </c>
    </row>
    <row r="70" spans="1:6" x14ac:dyDescent="0.3">
      <c r="A70" s="72">
        <v>64</v>
      </c>
      <c r="B70" t="s">
        <v>261</v>
      </c>
      <c r="C70" s="72">
        <v>2016</v>
      </c>
      <c r="D70" s="128">
        <v>91.5</v>
      </c>
      <c r="E70" s="128">
        <f>16*11</f>
        <v>176</v>
      </c>
      <c r="F70" s="129">
        <f t="shared" si="4"/>
        <v>0.51988636363636365</v>
      </c>
    </row>
    <row r="71" spans="1:6" x14ac:dyDescent="0.3">
      <c r="A71" s="72">
        <v>65</v>
      </c>
      <c r="B71" t="s">
        <v>198</v>
      </c>
      <c r="C71" s="72">
        <v>2023</v>
      </c>
      <c r="D71" s="128">
        <v>91.5</v>
      </c>
      <c r="E71" s="128">
        <v>183</v>
      </c>
      <c r="F71" s="129">
        <f t="shared" ref="F71:F102" si="5">D71/E71</f>
        <v>0.5</v>
      </c>
    </row>
    <row r="72" spans="1:6" x14ac:dyDescent="0.3">
      <c r="A72" s="72">
        <v>66</v>
      </c>
      <c r="B72" t="s">
        <v>243</v>
      </c>
      <c r="C72" s="72">
        <v>2019</v>
      </c>
      <c r="D72" s="128">
        <v>91.5</v>
      </c>
      <c r="E72" s="128">
        <f>17*11</f>
        <v>187</v>
      </c>
      <c r="F72" s="129">
        <f t="shared" si="5"/>
        <v>0.48930481283422461</v>
      </c>
    </row>
    <row r="73" spans="1:6" x14ac:dyDescent="0.3">
      <c r="A73" s="72">
        <v>67</v>
      </c>
      <c r="B73" t="s">
        <v>199</v>
      </c>
      <c r="C73" s="72">
        <v>2015</v>
      </c>
      <c r="D73" s="128">
        <v>91</v>
      </c>
      <c r="E73" s="128">
        <f>15*11</f>
        <v>165</v>
      </c>
      <c r="F73" s="129">
        <f t="shared" si="5"/>
        <v>0.55151515151515151</v>
      </c>
    </row>
    <row r="74" spans="1:6" x14ac:dyDescent="0.3">
      <c r="A74" s="72">
        <v>68</v>
      </c>
      <c r="B74" t="s">
        <v>199</v>
      </c>
      <c r="C74" s="72">
        <v>2021</v>
      </c>
      <c r="D74" s="128">
        <v>91</v>
      </c>
      <c r="E74" s="128">
        <f>16*11</f>
        <v>176</v>
      </c>
      <c r="F74" s="129">
        <f t="shared" si="5"/>
        <v>0.51704545454545459</v>
      </c>
    </row>
    <row r="75" spans="1:6" x14ac:dyDescent="0.3">
      <c r="A75" s="72">
        <v>69</v>
      </c>
      <c r="B75" t="s">
        <v>235</v>
      </c>
      <c r="C75" s="72">
        <v>2021</v>
      </c>
      <c r="D75" s="128">
        <v>91</v>
      </c>
      <c r="E75" s="128">
        <f>16*11</f>
        <v>176</v>
      </c>
      <c r="F75" s="129">
        <f t="shared" si="5"/>
        <v>0.51704545454545459</v>
      </c>
    </row>
    <row r="76" spans="1:6" x14ac:dyDescent="0.3">
      <c r="A76" s="72">
        <v>70</v>
      </c>
      <c r="B76" t="s">
        <v>200</v>
      </c>
      <c r="C76" s="72">
        <v>2018</v>
      </c>
      <c r="D76" s="128">
        <v>91</v>
      </c>
      <c r="E76" s="128">
        <f>16*11</f>
        <v>176</v>
      </c>
      <c r="F76" s="129">
        <f t="shared" si="5"/>
        <v>0.51704545454545459</v>
      </c>
    </row>
    <row r="77" spans="1:6" x14ac:dyDescent="0.3">
      <c r="A77" s="72">
        <v>71</v>
      </c>
      <c r="B77" t="s">
        <v>264</v>
      </c>
      <c r="C77" s="72">
        <v>2019</v>
      </c>
      <c r="D77" s="128">
        <v>91</v>
      </c>
      <c r="E77" s="128">
        <f>17*11</f>
        <v>187</v>
      </c>
      <c r="F77" s="129">
        <f t="shared" si="5"/>
        <v>0.48663101604278075</v>
      </c>
    </row>
    <row r="78" spans="1:6" x14ac:dyDescent="0.3">
      <c r="A78" s="72">
        <v>72</v>
      </c>
      <c r="B78" t="s">
        <v>249</v>
      </c>
      <c r="C78" s="72">
        <v>2022</v>
      </c>
      <c r="D78" s="128">
        <v>90.5</v>
      </c>
      <c r="E78" s="128">
        <f>16*11</f>
        <v>176</v>
      </c>
      <c r="F78" s="129">
        <f t="shared" si="5"/>
        <v>0.51420454545454541</v>
      </c>
    </row>
    <row r="79" spans="1:6" x14ac:dyDescent="0.3">
      <c r="A79" s="72">
        <v>73</v>
      </c>
      <c r="B79" t="s">
        <v>249</v>
      </c>
      <c r="C79">
        <v>2018</v>
      </c>
      <c r="D79" s="128">
        <v>90.5</v>
      </c>
      <c r="E79" s="128">
        <f>16*11</f>
        <v>176</v>
      </c>
      <c r="F79" s="129">
        <f t="shared" si="5"/>
        <v>0.51420454545454541</v>
      </c>
    </row>
    <row r="80" spans="1:6" x14ac:dyDescent="0.3">
      <c r="A80" s="72">
        <v>74</v>
      </c>
      <c r="B80" t="s">
        <v>199</v>
      </c>
      <c r="C80" s="72">
        <v>2016</v>
      </c>
      <c r="D80" s="128">
        <v>90.5</v>
      </c>
      <c r="E80" s="128">
        <f>16*11</f>
        <v>176</v>
      </c>
      <c r="F80" s="129">
        <f t="shared" si="5"/>
        <v>0.51420454545454541</v>
      </c>
    </row>
    <row r="81" spans="1:6" x14ac:dyDescent="0.3">
      <c r="A81" s="72">
        <v>75</v>
      </c>
      <c r="B81" t="s">
        <v>248</v>
      </c>
      <c r="C81" s="72">
        <v>2017</v>
      </c>
      <c r="D81" s="128">
        <v>90</v>
      </c>
      <c r="E81" s="128">
        <f>16*11</f>
        <v>176</v>
      </c>
      <c r="F81" s="129">
        <f t="shared" si="5"/>
        <v>0.51136363636363635</v>
      </c>
    </row>
    <row r="82" spans="1:6" x14ac:dyDescent="0.3">
      <c r="A82" s="72">
        <v>76</v>
      </c>
      <c r="B82" t="s">
        <v>240</v>
      </c>
      <c r="C82" s="72">
        <v>2024</v>
      </c>
      <c r="D82" s="128">
        <v>90</v>
      </c>
      <c r="E82" s="128">
        <v>183</v>
      </c>
      <c r="F82" s="129">
        <f t="shared" si="5"/>
        <v>0.49180327868852458</v>
      </c>
    </row>
    <row r="83" spans="1:6" x14ac:dyDescent="0.3">
      <c r="A83" s="72">
        <v>77</v>
      </c>
      <c r="B83" t="s">
        <v>198</v>
      </c>
      <c r="C83" s="72">
        <v>2021</v>
      </c>
      <c r="D83" s="128">
        <v>89.5</v>
      </c>
      <c r="E83" s="128">
        <f>16*11</f>
        <v>176</v>
      </c>
      <c r="F83" s="129">
        <f t="shared" si="5"/>
        <v>0.50852272727272729</v>
      </c>
    </row>
    <row r="84" spans="1:6" x14ac:dyDescent="0.3">
      <c r="A84" s="72">
        <v>78</v>
      </c>
      <c r="B84" t="s">
        <v>261</v>
      </c>
      <c r="C84" s="72">
        <v>2017</v>
      </c>
      <c r="D84" s="128">
        <v>89.5</v>
      </c>
      <c r="E84" s="128">
        <f>16*11</f>
        <v>176</v>
      </c>
      <c r="F84" s="129">
        <f t="shared" si="5"/>
        <v>0.50852272727272729</v>
      </c>
    </row>
    <row r="85" spans="1:6" x14ac:dyDescent="0.3">
      <c r="A85" s="72">
        <v>79</v>
      </c>
      <c r="B85" t="s">
        <v>238</v>
      </c>
      <c r="C85" s="72">
        <v>2021</v>
      </c>
      <c r="D85" s="128">
        <v>89</v>
      </c>
      <c r="E85" s="128">
        <f>16*11</f>
        <v>176</v>
      </c>
      <c r="F85" s="129">
        <f t="shared" si="5"/>
        <v>0.50568181818181823</v>
      </c>
    </row>
    <row r="86" spans="1:6" x14ac:dyDescent="0.3">
      <c r="A86" s="72">
        <v>80</v>
      </c>
      <c r="B86" t="s">
        <v>199</v>
      </c>
      <c r="C86" s="72">
        <v>2018</v>
      </c>
      <c r="D86" s="128">
        <v>89</v>
      </c>
      <c r="E86" s="128">
        <f>16*11</f>
        <v>176</v>
      </c>
      <c r="F86" s="129">
        <f t="shared" si="5"/>
        <v>0.50568181818181823</v>
      </c>
    </row>
    <row r="87" spans="1:6" x14ac:dyDescent="0.3">
      <c r="A87" s="72">
        <v>81</v>
      </c>
      <c r="B87" t="s">
        <v>270</v>
      </c>
      <c r="C87" s="72">
        <v>2017</v>
      </c>
      <c r="D87" s="128">
        <v>89</v>
      </c>
      <c r="E87" s="128">
        <f>16*11</f>
        <v>176</v>
      </c>
      <c r="F87" s="129">
        <f t="shared" si="5"/>
        <v>0.50568181818181823</v>
      </c>
    </row>
    <row r="88" spans="1:6" x14ac:dyDescent="0.3">
      <c r="A88" s="72">
        <v>82</v>
      </c>
      <c r="B88" t="s">
        <v>236</v>
      </c>
      <c r="C88" s="72">
        <v>2024</v>
      </c>
      <c r="D88" s="128">
        <v>89</v>
      </c>
      <c r="E88" s="128">
        <v>183</v>
      </c>
      <c r="F88" s="129">
        <f t="shared" si="5"/>
        <v>0.48633879781420764</v>
      </c>
    </row>
    <row r="89" spans="1:6" x14ac:dyDescent="0.3">
      <c r="A89" s="72">
        <v>83</v>
      </c>
      <c r="B89" t="s">
        <v>198</v>
      </c>
      <c r="C89" s="72">
        <v>2015</v>
      </c>
      <c r="D89" s="128">
        <v>88.5</v>
      </c>
      <c r="E89" s="128">
        <f>15*11</f>
        <v>165</v>
      </c>
      <c r="F89" s="129">
        <f t="shared" si="5"/>
        <v>0.53636363636363638</v>
      </c>
    </row>
    <row r="90" spans="1:6" x14ac:dyDescent="0.3">
      <c r="A90" s="72">
        <v>84</v>
      </c>
      <c r="B90" t="s">
        <v>238</v>
      </c>
      <c r="C90" s="72">
        <v>2020</v>
      </c>
      <c r="D90" s="128">
        <v>88</v>
      </c>
      <c r="E90" s="128">
        <f>14*11</f>
        <v>154</v>
      </c>
      <c r="F90" s="129">
        <f t="shared" si="5"/>
        <v>0.5714285714285714</v>
      </c>
    </row>
    <row r="91" spans="1:6" x14ac:dyDescent="0.3">
      <c r="A91" s="72">
        <v>85</v>
      </c>
      <c r="B91" t="s">
        <v>237</v>
      </c>
      <c r="C91" s="72">
        <v>2020</v>
      </c>
      <c r="D91" s="128">
        <v>88</v>
      </c>
      <c r="E91" s="128">
        <f>14*11</f>
        <v>154</v>
      </c>
      <c r="F91" s="129">
        <f t="shared" si="5"/>
        <v>0.5714285714285714</v>
      </c>
    </row>
    <row r="92" spans="1:6" x14ac:dyDescent="0.3">
      <c r="A92" s="72">
        <v>86</v>
      </c>
      <c r="B92" t="s">
        <v>257</v>
      </c>
      <c r="C92" s="72">
        <v>2020</v>
      </c>
      <c r="D92" s="128">
        <v>88</v>
      </c>
      <c r="E92" s="128">
        <f>14*11</f>
        <v>154</v>
      </c>
      <c r="F92" s="129">
        <f t="shared" si="5"/>
        <v>0.5714285714285714</v>
      </c>
    </row>
    <row r="93" spans="1:6" x14ac:dyDescent="0.3">
      <c r="A93" s="72">
        <v>87</v>
      </c>
      <c r="B93" t="s">
        <v>266</v>
      </c>
      <c r="C93" s="72">
        <v>2018</v>
      </c>
      <c r="D93" s="128">
        <v>87.5</v>
      </c>
      <c r="E93" s="128">
        <f>16*11</f>
        <v>176</v>
      </c>
      <c r="F93" s="129">
        <f t="shared" si="5"/>
        <v>0.49715909090909088</v>
      </c>
    </row>
    <row r="94" spans="1:6" x14ac:dyDescent="0.3">
      <c r="A94" s="72">
        <v>88</v>
      </c>
      <c r="B94" t="s">
        <v>199</v>
      </c>
      <c r="C94" s="72">
        <v>2017</v>
      </c>
      <c r="D94" s="128">
        <v>87.5</v>
      </c>
      <c r="E94" s="128">
        <f>16*11</f>
        <v>176</v>
      </c>
      <c r="F94" s="129">
        <f t="shared" si="5"/>
        <v>0.49715909090909088</v>
      </c>
    </row>
    <row r="95" spans="1:6" x14ac:dyDescent="0.3">
      <c r="A95" s="72">
        <v>89</v>
      </c>
      <c r="B95" t="s">
        <v>241</v>
      </c>
      <c r="C95" s="72">
        <v>2023</v>
      </c>
      <c r="D95" s="128">
        <v>87.5</v>
      </c>
      <c r="E95" s="128">
        <v>183</v>
      </c>
      <c r="F95" s="129">
        <f t="shared" si="5"/>
        <v>0.47814207650273222</v>
      </c>
    </row>
    <row r="96" spans="1:6" x14ac:dyDescent="0.3">
      <c r="A96" s="72">
        <v>90</v>
      </c>
      <c r="B96" t="s">
        <v>243</v>
      </c>
      <c r="C96" s="72">
        <v>2020</v>
      </c>
      <c r="D96" s="128">
        <v>87</v>
      </c>
      <c r="E96" s="128">
        <f>14*11</f>
        <v>154</v>
      </c>
      <c r="F96" s="129">
        <f t="shared" si="5"/>
        <v>0.56493506493506496</v>
      </c>
    </row>
    <row r="97" spans="1:6" x14ac:dyDescent="0.3">
      <c r="A97" s="72">
        <v>91</v>
      </c>
      <c r="B97" t="s">
        <v>233</v>
      </c>
      <c r="C97">
        <v>2022</v>
      </c>
      <c r="D97" s="128">
        <v>87</v>
      </c>
      <c r="E97" s="128">
        <f>16*11</f>
        <v>176</v>
      </c>
      <c r="F97" s="129">
        <f t="shared" si="5"/>
        <v>0.49431818181818182</v>
      </c>
    </row>
    <row r="98" spans="1:6" x14ac:dyDescent="0.3">
      <c r="A98" s="72">
        <v>92</v>
      </c>
      <c r="B98" t="s">
        <v>244</v>
      </c>
      <c r="C98" s="72">
        <v>2021</v>
      </c>
      <c r="D98" s="128">
        <v>87</v>
      </c>
      <c r="E98" s="128">
        <f>16*11</f>
        <v>176</v>
      </c>
      <c r="F98" s="129">
        <f t="shared" si="5"/>
        <v>0.49431818181818182</v>
      </c>
    </row>
    <row r="99" spans="1:6" x14ac:dyDescent="0.3">
      <c r="A99" s="72">
        <v>93</v>
      </c>
      <c r="B99" t="s">
        <v>261</v>
      </c>
      <c r="C99" s="72">
        <v>2019</v>
      </c>
      <c r="D99" s="128">
        <v>87</v>
      </c>
      <c r="E99" s="128">
        <f>17*11</f>
        <v>187</v>
      </c>
      <c r="F99" s="129">
        <f t="shared" si="5"/>
        <v>0.46524064171122997</v>
      </c>
    </row>
    <row r="100" spans="1:6" x14ac:dyDescent="0.3">
      <c r="A100" s="72">
        <v>94</v>
      </c>
      <c r="B100" t="s">
        <v>267</v>
      </c>
      <c r="C100" s="72">
        <v>2018</v>
      </c>
      <c r="D100" s="128">
        <v>86.5</v>
      </c>
      <c r="E100" s="128">
        <f>16*11</f>
        <v>176</v>
      </c>
      <c r="F100" s="129">
        <f t="shared" si="5"/>
        <v>0.49147727272727271</v>
      </c>
    </row>
    <row r="101" spans="1:6" x14ac:dyDescent="0.3">
      <c r="A101" s="72">
        <v>95</v>
      </c>
      <c r="B101" t="s">
        <v>262</v>
      </c>
      <c r="C101" s="72">
        <v>2017</v>
      </c>
      <c r="D101" s="128">
        <v>86.5</v>
      </c>
      <c r="E101" s="128">
        <f>16*11</f>
        <v>176</v>
      </c>
      <c r="F101" s="129">
        <f t="shared" si="5"/>
        <v>0.49147727272727271</v>
      </c>
    </row>
    <row r="102" spans="1:6" x14ac:dyDescent="0.3">
      <c r="A102" s="72">
        <v>96</v>
      </c>
      <c r="B102" t="s">
        <v>244</v>
      </c>
      <c r="C102" s="72">
        <v>2015</v>
      </c>
      <c r="D102" s="128">
        <v>86</v>
      </c>
      <c r="E102" s="128">
        <f>15*11</f>
        <v>165</v>
      </c>
      <c r="F102" s="129">
        <f t="shared" si="5"/>
        <v>0.52121212121212124</v>
      </c>
    </row>
    <row r="103" spans="1:6" x14ac:dyDescent="0.3">
      <c r="A103" s="72">
        <v>97</v>
      </c>
      <c r="B103" t="s">
        <v>261</v>
      </c>
      <c r="C103" s="72">
        <v>2018</v>
      </c>
      <c r="D103" s="128">
        <v>86</v>
      </c>
      <c r="E103" s="128">
        <f>16*11</f>
        <v>176</v>
      </c>
      <c r="F103" s="129">
        <f t="shared" ref="F103:F134" si="6">D103/E103</f>
        <v>0.48863636363636365</v>
      </c>
    </row>
    <row r="104" spans="1:6" x14ac:dyDescent="0.3">
      <c r="A104" s="72">
        <v>98</v>
      </c>
      <c r="B104" t="s">
        <v>268</v>
      </c>
      <c r="C104" s="72">
        <v>2015</v>
      </c>
      <c r="D104" s="128">
        <v>85</v>
      </c>
      <c r="E104" s="128">
        <f>15*11</f>
        <v>165</v>
      </c>
      <c r="F104" s="129">
        <f t="shared" si="6"/>
        <v>0.51515151515151514</v>
      </c>
    </row>
    <row r="105" spans="1:6" x14ac:dyDescent="0.3">
      <c r="A105" s="72">
        <v>99</v>
      </c>
      <c r="B105" t="s">
        <v>238</v>
      </c>
      <c r="C105" s="72">
        <v>2022</v>
      </c>
      <c r="D105" s="128">
        <v>85</v>
      </c>
      <c r="E105" s="128">
        <f>16*11</f>
        <v>176</v>
      </c>
      <c r="F105" s="129">
        <f t="shared" si="6"/>
        <v>0.48295454545454547</v>
      </c>
    </row>
    <row r="106" spans="1:6" x14ac:dyDescent="0.3">
      <c r="A106" s="72">
        <v>100</v>
      </c>
      <c r="B106" t="s">
        <v>197</v>
      </c>
      <c r="C106" s="72">
        <v>2021</v>
      </c>
      <c r="D106" s="128">
        <v>85</v>
      </c>
      <c r="E106" s="128">
        <f>16*11</f>
        <v>176</v>
      </c>
      <c r="F106" s="129">
        <f t="shared" si="6"/>
        <v>0.48295454545454547</v>
      </c>
    </row>
    <row r="107" spans="1:6" x14ac:dyDescent="0.3">
      <c r="A107" s="72">
        <v>101</v>
      </c>
      <c r="B107" t="s">
        <v>198</v>
      </c>
      <c r="C107" s="72">
        <v>2024</v>
      </c>
      <c r="D107" s="128">
        <v>85</v>
      </c>
      <c r="E107" s="128">
        <v>183</v>
      </c>
      <c r="F107" s="129">
        <f t="shared" si="6"/>
        <v>0.46448087431693991</v>
      </c>
    </row>
    <row r="108" spans="1:6" x14ac:dyDescent="0.3">
      <c r="A108" s="72">
        <v>102</v>
      </c>
      <c r="B108" t="s">
        <v>235</v>
      </c>
      <c r="C108" s="72">
        <v>2020</v>
      </c>
      <c r="D108" s="128">
        <v>84.5</v>
      </c>
      <c r="E108" s="128">
        <f>14*11</f>
        <v>154</v>
      </c>
      <c r="F108" s="129">
        <f t="shared" si="6"/>
        <v>0.54870129870129869</v>
      </c>
    </row>
    <row r="109" spans="1:6" x14ac:dyDescent="0.3">
      <c r="A109" s="72">
        <v>103</v>
      </c>
      <c r="B109" t="s">
        <v>265</v>
      </c>
      <c r="C109" s="72">
        <v>2017</v>
      </c>
      <c r="D109" s="128">
        <v>84.5</v>
      </c>
      <c r="E109" s="128">
        <f>16*11</f>
        <v>176</v>
      </c>
      <c r="F109" s="129">
        <f t="shared" si="6"/>
        <v>0.48011363636363635</v>
      </c>
    </row>
    <row r="110" spans="1:6" x14ac:dyDescent="0.3">
      <c r="A110" s="72">
        <v>104</v>
      </c>
      <c r="B110" t="s">
        <v>244</v>
      </c>
      <c r="C110" s="72">
        <v>2016</v>
      </c>
      <c r="D110" s="128">
        <v>84.5</v>
      </c>
      <c r="E110" s="128">
        <f>16*11</f>
        <v>176</v>
      </c>
      <c r="F110" s="129">
        <f t="shared" si="6"/>
        <v>0.48011363636363635</v>
      </c>
    </row>
    <row r="111" spans="1:6" x14ac:dyDescent="0.3">
      <c r="A111" s="72">
        <v>105</v>
      </c>
      <c r="B111" t="s">
        <v>262</v>
      </c>
      <c r="C111" s="72">
        <v>2016</v>
      </c>
      <c r="D111" s="128">
        <v>84.5</v>
      </c>
      <c r="E111" s="128">
        <f>16*11</f>
        <v>176</v>
      </c>
      <c r="F111" s="129">
        <f t="shared" si="6"/>
        <v>0.48011363636363635</v>
      </c>
    </row>
    <row r="112" spans="1:6" x14ac:dyDescent="0.3">
      <c r="A112" s="72">
        <v>106</v>
      </c>
      <c r="B112" t="s">
        <v>246</v>
      </c>
      <c r="C112" s="72">
        <v>2023</v>
      </c>
      <c r="D112" s="128">
        <v>84.5</v>
      </c>
      <c r="E112" s="128">
        <v>183</v>
      </c>
      <c r="F112" s="129">
        <f t="shared" si="6"/>
        <v>0.46174863387978143</v>
      </c>
    </row>
    <row r="113" spans="1:6" x14ac:dyDescent="0.3">
      <c r="A113" s="72">
        <v>107</v>
      </c>
      <c r="B113" t="s">
        <v>248</v>
      </c>
      <c r="C113">
        <v>2020</v>
      </c>
      <c r="D113" s="128">
        <v>83.5</v>
      </c>
      <c r="E113" s="128">
        <f>14*11</f>
        <v>154</v>
      </c>
      <c r="F113" s="129">
        <f t="shared" si="6"/>
        <v>0.54220779220779225</v>
      </c>
    </row>
    <row r="114" spans="1:6" x14ac:dyDescent="0.3">
      <c r="A114" s="72">
        <v>108</v>
      </c>
      <c r="B114" t="s">
        <v>252</v>
      </c>
      <c r="C114" s="72">
        <v>2021</v>
      </c>
      <c r="D114" s="128">
        <v>83.5</v>
      </c>
      <c r="E114" s="128">
        <f>16*11</f>
        <v>176</v>
      </c>
      <c r="F114" s="129">
        <f t="shared" si="6"/>
        <v>0.47443181818181818</v>
      </c>
    </row>
    <row r="115" spans="1:6" x14ac:dyDescent="0.3">
      <c r="A115" s="72">
        <v>109</v>
      </c>
      <c r="B115" t="s">
        <v>197</v>
      </c>
      <c r="C115" s="72">
        <v>2016</v>
      </c>
      <c r="D115" s="128">
        <v>83.5</v>
      </c>
      <c r="E115" s="128">
        <f>16*11</f>
        <v>176</v>
      </c>
      <c r="F115" s="129">
        <f t="shared" si="6"/>
        <v>0.47443181818181818</v>
      </c>
    </row>
    <row r="116" spans="1:6" x14ac:dyDescent="0.3">
      <c r="A116" s="72">
        <v>110</v>
      </c>
      <c r="B116" t="s">
        <v>248</v>
      </c>
      <c r="C116" s="72">
        <v>2024</v>
      </c>
      <c r="D116" s="128">
        <v>83.5</v>
      </c>
      <c r="E116" s="128">
        <v>183</v>
      </c>
      <c r="F116" s="129">
        <f t="shared" si="6"/>
        <v>0.45628415300546449</v>
      </c>
    </row>
    <row r="117" spans="1:6" x14ac:dyDescent="0.3">
      <c r="A117" s="72">
        <v>111</v>
      </c>
      <c r="B117" t="s">
        <v>197</v>
      </c>
      <c r="C117" s="72">
        <v>2022</v>
      </c>
      <c r="D117" s="128">
        <v>83</v>
      </c>
      <c r="E117" s="128">
        <f>16*11</f>
        <v>176</v>
      </c>
      <c r="F117" s="129">
        <f t="shared" si="6"/>
        <v>0.47159090909090912</v>
      </c>
    </row>
    <row r="118" spans="1:6" x14ac:dyDescent="0.3">
      <c r="A118" s="72">
        <v>112</v>
      </c>
      <c r="B118" t="s">
        <v>248</v>
      </c>
      <c r="C118" s="72">
        <v>2021</v>
      </c>
      <c r="D118" s="128">
        <v>82.5</v>
      </c>
      <c r="E118" s="128">
        <f>16*11</f>
        <v>176</v>
      </c>
      <c r="F118" s="129">
        <f t="shared" si="6"/>
        <v>0.46875</v>
      </c>
    </row>
    <row r="119" spans="1:6" x14ac:dyDescent="0.3">
      <c r="A119" s="72">
        <v>113</v>
      </c>
      <c r="B119" t="s">
        <v>244</v>
      </c>
      <c r="C119" s="72">
        <v>2020</v>
      </c>
      <c r="D119" s="128">
        <v>81.5</v>
      </c>
      <c r="E119" s="128">
        <f>14*11</f>
        <v>154</v>
      </c>
      <c r="F119" s="129">
        <f t="shared" si="6"/>
        <v>0.52922077922077926</v>
      </c>
    </row>
    <row r="120" spans="1:6" x14ac:dyDescent="0.3">
      <c r="A120" s="72">
        <v>114</v>
      </c>
      <c r="B120" t="s">
        <v>252</v>
      </c>
      <c r="C120" s="72">
        <v>2020</v>
      </c>
      <c r="D120" s="128">
        <v>81</v>
      </c>
      <c r="E120" s="128">
        <f>14*11</f>
        <v>154</v>
      </c>
      <c r="F120" s="129">
        <f t="shared" si="6"/>
        <v>0.52597402597402598</v>
      </c>
    </row>
    <row r="121" spans="1:6" x14ac:dyDescent="0.3">
      <c r="A121" s="72">
        <v>115</v>
      </c>
      <c r="B121" t="s">
        <v>241</v>
      </c>
      <c r="C121" s="72">
        <v>2022</v>
      </c>
      <c r="D121" s="128">
        <v>81</v>
      </c>
      <c r="E121" s="128">
        <f>16*11</f>
        <v>176</v>
      </c>
      <c r="F121" s="129">
        <f t="shared" si="6"/>
        <v>0.46022727272727271</v>
      </c>
    </row>
    <row r="122" spans="1:6" x14ac:dyDescent="0.3">
      <c r="A122" s="72">
        <v>116</v>
      </c>
      <c r="B122" t="s">
        <v>262</v>
      </c>
      <c r="C122" s="72">
        <v>2018</v>
      </c>
      <c r="D122" s="128">
        <v>81</v>
      </c>
      <c r="E122" s="128">
        <f>16*11</f>
        <v>176</v>
      </c>
      <c r="F122" s="129">
        <f t="shared" si="6"/>
        <v>0.46022727272727271</v>
      </c>
    </row>
    <row r="123" spans="1:6" x14ac:dyDescent="0.3">
      <c r="A123" s="72">
        <v>117</v>
      </c>
      <c r="B123" t="s">
        <v>237</v>
      </c>
      <c r="C123" s="72">
        <v>2023</v>
      </c>
      <c r="D123" s="128">
        <v>81</v>
      </c>
      <c r="E123" s="128">
        <v>183</v>
      </c>
      <c r="F123" s="129">
        <f t="shared" si="6"/>
        <v>0.44262295081967212</v>
      </c>
    </row>
    <row r="124" spans="1:6" x14ac:dyDescent="0.3">
      <c r="A124" s="72">
        <v>118</v>
      </c>
      <c r="B124" t="s">
        <v>269</v>
      </c>
      <c r="C124" s="72">
        <v>2017</v>
      </c>
      <c r="D124" s="128">
        <v>80</v>
      </c>
      <c r="E124" s="128">
        <f>16*11</f>
        <v>176</v>
      </c>
      <c r="F124" s="129">
        <f t="shared" si="6"/>
        <v>0.45454545454545453</v>
      </c>
    </row>
    <row r="125" spans="1:6" x14ac:dyDescent="0.3">
      <c r="A125" s="72">
        <v>119</v>
      </c>
      <c r="B125" t="s">
        <v>197</v>
      </c>
      <c r="C125" s="72">
        <v>2020</v>
      </c>
      <c r="D125" s="128">
        <v>79.5</v>
      </c>
      <c r="E125" s="128">
        <f>14*11</f>
        <v>154</v>
      </c>
      <c r="F125" s="129">
        <f t="shared" si="6"/>
        <v>0.51623376623376627</v>
      </c>
    </row>
    <row r="126" spans="1:6" x14ac:dyDescent="0.3">
      <c r="A126" s="72">
        <v>120</v>
      </c>
      <c r="B126" t="s">
        <v>250</v>
      </c>
      <c r="C126" s="72">
        <v>2022</v>
      </c>
      <c r="D126" s="128">
        <v>79.5</v>
      </c>
      <c r="E126" s="128">
        <f>16*11</f>
        <v>176</v>
      </c>
      <c r="F126" s="129">
        <f t="shared" si="6"/>
        <v>0.45170454545454547</v>
      </c>
    </row>
    <row r="127" spans="1:6" x14ac:dyDescent="0.3">
      <c r="A127" s="72">
        <v>121</v>
      </c>
      <c r="B127" t="s">
        <v>238</v>
      </c>
      <c r="C127" s="72">
        <v>2016</v>
      </c>
      <c r="D127" s="128">
        <v>79.5</v>
      </c>
      <c r="E127" s="128">
        <f>16*11</f>
        <v>176</v>
      </c>
      <c r="F127" s="129">
        <f t="shared" si="6"/>
        <v>0.45170454545454547</v>
      </c>
    </row>
    <row r="128" spans="1:6" x14ac:dyDescent="0.3">
      <c r="A128" s="72">
        <v>122</v>
      </c>
      <c r="B128" t="s">
        <v>244</v>
      </c>
      <c r="C128">
        <v>2018</v>
      </c>
      <c r="D128" s="128">
        <v>79</v>
      </c>
      <c r="E128" s="128">
        <f>16*11</f>
        <v>176</v>
      </c>
      <c r="F128" s="129">
        <f t="shared" si="6"/>
        <v>0.44886363636363635</v>
      </c>
    </row>
    <row r="129" spans="1:6" x14ac:dyDescent="0.3">
      <c r="A129" s="72">
        <v>123</v>
      </c>
      <c r="B129" t="s">
        <v>249</v>
      </c>
      <c r="C129" s="72">
        <v>2020</v>
      </c>
      <c r="D129" s="128">
        <v>78.5</v>
      </c>
      <c r="E129" s="128">
        <f>14*11</f>
        <v>154</v>
      </c>
      <c r="F129" s="129">
        <f t="shared" si="6"/>
        <v>0.50974025974025972</v>
      </c>
    </row>
    <row r="130" spans="1:6" x14ac:dyDescent="0.3">
      <c r="A130" s="72">
        <v>124</v>
      </c>
      <c r="B130" t="s">
        <v>246</v>
      </c>
      <c r="C130" s="72">
        <v>2022</v>
      </c>
      <c r="D130" s="128">
        <v>78.5</v>
      </c>
      <c r="E130" s="128">
        <f>16*11</f>
        <v>176</v>
      </c>
      <c r="F130" s="129">
        <f t="shared" si="6"/>
        <v>0.44602272727272729</v>
      </c>
    </row>
    <row r="131" spans="1:6" x14ac:dyDescent="0.3">
      <c r="A131" s="72">
        <v>125</v>
      </c>
      <c r="B131" t="s">
        <v>248</v>
      </c>
      <c r="C131" s="72">
        <v>2022</v>
      </c>
      <c r="D131" s="128">
        <v>78.5</v>
      </c>
      <c r="E131" s="128">
        <f>16*11</f>
        <v>176</v>
      </c>
      <c r="F131" s="129">
        <f t="shared" si="6"/>
        <v>0.44602272727272729</v>
      </c>
    </row>
    <row r="132" spans="1:6" x14ac:dyDescent="0.3">
      <c r="A132" s="72">
        <v>126</v>
      </c>
      <c r="B132" t="s">
        <v>243</v>
      </c>
      <c r="C132" s="72">
        <v>2023</v>
      </c>
      <c r="D132" s="128">
        <v>78</v>
      </c>
      <c r="E132" s="128">
        <v>183</v>
      </c>
      <c r="F132" s="129">
        <f t="shared" si="6"/>
        <v>0.42622950819672129</v>
      </c>
    </row>
    <row r="133" spans="1:6" x14ac:dyDescent="0.3">
      <c r="A133" s="72">
        <v>127</v>
      </c>
      <c r="B133" t="s">
        <v>237</v>
      </c>
      <c r="C133" s="72">
        <v>2022</v>
      </c>
      <c r="D133" s="128">
        <v>77.5</v>
      </c>
      <c r="E133" s="128">
        <f>16*11</f>
        <v>176</v>
      </c>
      <c r="F133" s="129">
        <f t="shared" si="6"/>
        <v>0.44034090909090912</v>
      </c>
    </row>
    <row r="134" spans="1:6" x14ac:dyDescent="0.3">
      <c r="A134" s="72">
        <v>128</v>
      </c>
      <c r="B134" t="s">
        <v>271</v>
      </c>
      <c r="C134" s="72">
        <v>2016</v>
      </c>
      <c r="D134" s="128">
        <v>77</v>
      </c>
      <c r="E134" s="128">
        <f>16*11</f>
        <v>176</v>
      </c>
      <c r="F134" s="129">
        <f t="shared" si="6"/>
        <v>0.4375</v>
      </c>
    </row>
    <row r="135" spans="1:6" x14ac:dyDescent="0.3">
      <c r="A135" s="72">
        <v>129</v>
      </c>
      <c r="B135" t="s">
        <v>245</v>
      </c>
      <c r="C135" s="72">
        <v>2020</v>
      </c>
      <c r="D135" s="128">
        <v>76.5</v>
      </c>
      <c r="E135" s="128">
        <f>14*11</f>
        <v>154</v>
      </c>
      <c r="F135" s="129">
        <f t="shared" ref="F135:F166" si="7">D135/E135</f>
        <v>0.49675324675324678</v>
      </c>
    </row>
    <row r="136" spans="1:6" x14ac:dyDescent="0.3">
      <c r="A136" s="72">
        <v>130</v>
      </c>
      <c r="B136" t="s">
        <v>198</v>
      </c>
      <c r="C136" s="72">
        <v>2018</v>
      </c>
      <c r="D136" s="128">
        <v>76.5</v>
      </c>
      <c r="E136" s="128">
        <f>16*11</f>
        <v>176</v>
      </c>
      <c r="F136" s="129">
        <f t="shared" si="7"/>
        <v>0.43465909090909088</v>
      </c>
    </row>
    <row r="137" spans="1:6" x14ac:dyDescent="0.3">
      <c r="A137" s="72">
        <v>131</v>
      </c>
      <c r="B137" t="s">
        <v>262</v>
      </c>
      <c r="C137" s="72">
        <v>2015</v>
      </c>
      <c r="D137" s="128">
        <v>76</v>
      </c>
      <c r="E137" s="128">
        <f>15*11</f>
        <v>165</v>
      </c>
      <c r="F137" s="129">
        <f t="shared" si="7"/>
        <v>0.46060606060606063</v>
      </c>
    </row>
    <row r="138" spans="1:6" x14ac:dyDescent="0.3">
      <c r="A138" s="72">
        <v>132</v>
      </c>
      <c r="B138" t="s">
        <v>253</v>
      </c>
      <c r="C138" s="72">
        <v>2022</v>
      </c>
      <c r="D138" s="128">
        <v>76</v>
      </c>
      <c r="E138" s="128">
        <f>16*11</f>
        <v>176</v>
      </c>
      <c r="F138" s="129">
        <f t="shared" si="7"/>
        <v>0.43181818181818182</v>
      </c>
    </row>
    <row r="139" spans="1:6" x14ac:dyDescent="0.3">
      <c r="A139" s="72">
        <v>133</v>
      </c>
      <c r="B139" t="s">
        <v>268</v>
      </c>
      <c r="C139" s="72">
        <v>2017</v>
      </c>
      <c r="D139" s="128">
        <v>76</v>
      </c>
      <c r="E139" s="128">
        <f>16*11</f>
        <v>176</v>
      </c>
      <c r="F139" s="129">
        <f t="shared" si="7"/>
        <v>0.43181818181818182</v>
      </c>
    </row>
    <row r="140" spans="1:6" x14ac:dyDescent="0.3">
      <c r="A140" s="72">
        <v>134</v>
      </c>
      <c r="B140" t="s">
        <v>272</v>
      </c>
      <c r="C140">
        <v>2016</v>
      </c>
      <c r="D140" s="128">
        <v>76</v>
      </c>
      <c r="E140" s="128">
        <f>16*11</f>
        <v>176</v>
      </c>
      <c r="F140" s="129">
        <f t="shared" si="7"/>
        <v>0.43181818181818182</v>
      </c>
    </row>
    <row r="141" spans="1:6" x14ac:dyDescent="0.3">
      <c r="A141" s="72">
        <v>135</v>
      </c>
      <c r="B141" t="s">
        <v>198</v>
      </c>
      <c r="C141" s="72">
        <v>2020</v>
      </c>
      <c r="D141" s="128">
        <v>75.5</v>
      </c>
      <c r="E141" s="128">
        <f>14*11</f>
        <v>154</v>
      </c>
      <c r="F141" s="129">
        <f t="shared" si="7"/>
        <v>0.49025974025974028</v>
      </c>
    </row>
    <row r="142" spans="1:6" x14ac:dyDescent="0.3">
      <c r="A142" s="72">
        <v>136</v>
      </c>
      <c r="B142" t="s">
        <v>201</v>
      </c>
      <c r="C142" s="72">
        <v>2020</v>
      </c>
      <c r="D142" s="128">
        <v>75</v>
      </c>
      <c r="E142" s="128">
        <f>14*11</f>
        <v>154</v>
      </c>
      <c r="F142" s="129">
        <f t="shared" si="7"/>
        <v>0.48701298701298701</v>
      </c>
    </row>
    <row r="143" spans="1:6" x14ac:dyDescent="0.3">
      <c r="A143" s="72">
        <v>137</v>
      </c>
      <c r="B143" t="s">
        <v>238</v>
      </c>
      <c r="C143" s="72">
        <v>2015</v>
      </c>
      <c r="D143" s="128">
        <v>75</v>
      </c>
      <c r="E143" s="128">
        <f>15*11</f>
        <v>165</v>
      </c>
      <c r="F143" s="129">
        <f t="shared" si="7"/>
        <v>0.45454545454545453</v>
      </c>
    </row>
    <row r="144" spans="1:6" x14ac:dyDescent="0.3">
      <c r="A144" s="72">
        <v>138</v>
      </c>
      <c r="B144" t="s">
        <v>273</v>
      </c>
      <c r="C144" s="72">
        <v>2015</v>
      </c>
      <c r="D144" s="128">
        <v>75</v>
      </c>
      <c r="E144" s="128">
        <f>15*11</f>
        <v>165</v>
      </c>
      <c r="F144" s="129">
        <f t="shared" si="7"/>
        <v>0.45454545454545453</v>
      </c>
    </row>
    <row r="145" spans="1:6" x14ac:dyDescent="0.3">
      <c r="A145" s="72">
        <v>139</v>
      </c>
      <c r="B145" t="s">
        <v>259</v>
      </c>
      <c r="C145" s="72">
        <v>2019</v>
      </c>
      <c r="D145" s="128">
        <v>75</v>
      </c>
      <c r="E145" s="128">
        <f>17*11</f>
        <v>187</v>
      </c>
      <c r="F145" s="129">
        <f t="shared" si="7"/>
        <v>0.40106951871657753</v>
      </c>
    </row>
    <row r="146" spans="1:6" x14ac:dyDescent="0.3">
      <c r="A146" s="72">
        <v>140</v>
      </c>
      <c r="B146" t="s">
        <v>265</v>
      </c>
      <c r="C146" s="72">
        <v>2015</v>
      </c>
      <c r="D146" s="128">
        <v>74.5</v>
      </c>
      <c r="E146" s="128">
        <f>15*11</f>
        <v>165</v>
      </c>
      <c r="F146" s="129">
        <f t="shared" si="7"/>
        <v>0.45151515151515154</v>
      </c>
    </row>
    <row r="147" spans="1:6" x14ac:dyDescent="0.3">
      <c r="A147" s="72">
        <v>141</v>
      </c>
      <c r="B147" t="s">
        <v>257</v>
      </c>
      <c r="C147" s="72">
        <v>2019</v>
      </c>
      <c r="D147" s="128">
        <v>74.5</v>
      </c>
      <c r="E147" s="128">
        <f>17*11</f>
        <v>187</v>
      </c>
      <c r="F147" s="129">
        <f t="shared" si="7"/>
        <v>0.39839572192513367</v>
      </c>
    </row>
    <row r="148" spans="1:6" x14ac:dyDescent="0.3">
      <c r="A148" s="72">
        <v>142</v>
      </c>
      <c r="B148" t="s">
        <v>268</v>
      </c>
      <c r="C148" s="72">
        <v>2014</v>
      </c>
      <c r="D148" s="128">
        <v>73</v>
      </c>
      <c r="E148" s="128">
        <f>12*11</f>
        <v>132</v>
      </c>
      <c r="F148" s="129">
        <f t="shared" si="7"/>
        <v>0.55303030303030298</v>
      </c>
    </row>
    <row r="149" spans="1:6" x14ac:dyDescent="0.3">
      <c r="A149" s="72">
        <v>143</v>
      </c>
      <c r="B149" t="s">
        <v>237</v>
      </c>
      <c r="C149" s="72">
        <v>2018</v>
      </c>
      <c r="D149" s="128">
        <v>73</v>
      </c>
      <c r="E149" s="128">
        <f>16*11</f>
        <v>176</v>
      </c>
      <c r="F149" s="129">
        <f t="shared" si="7"/>
        <v>0.41477272727272729</v>
      </c>
    </row>
    <row r="150" spans="1:6" x14ac:dyDescent="0.3">
      <c r="A150" s="72">
        <v>144</v>
      </c>
      <c r="B150" t="s">
        <v>271</v>
      </c>
      <c r="C150" s="72">
        <v>2017</v>
      </c>
      <c r="D150" s="128">
        <v>73</v>
      </c>
      <c r="E150" s="128">
        <f>16*11</f>
        <v>176</v>
      </c>
      <c r="F150" s="129">
        <f t="shared" si="7"/>
        <v>0.41477272727272729</v>
      </c>
    </row>
    <row r="151" spans="1:6" x14ac:dyDescent="0.3">
      <c r="A151" s="72">
        <v>145</v>
      </c>
      <c r="B151" t="s">
        <v>199</v>
      </c>
      <c r="C151" s="72">
        <v>2020</v>
      </c>
      <c r="D151" s="128">
        <v>72</v>
      </c>
      <c r="E151" s="128">
        <f>14*11</f>
        <v>154</v>
      </c>
      <c r="F151" s="129">
        <f t="shared" si="7"/>
        <v>0.46753246753246752</v>
      </c>
    </row>
    <row r="152" spans="1:6" x14ac:dyDescent="0.3">
      <c r="A152" s="72">
        <v>146</v>
      </c>
      <c r="B152" t="s">
        <v>261</v>
      </c>
      <c r="C152">
        <v>2015</v>
      </c>
      <c r="D152" s="128">
        <v>72</v>
      </c>
      <c r="E152" s="128">
        <f>15*11</f>
        <v>165</v>
      </c>
      <c r="F152" s="129">
        <f t="shared" si="7"/>
        <v>0.43636363636363634</v>
      </c>
    </row>
    <row r="153" spans="1:6" x14ac:dyDescent="0.3">
      <c r="A153" s="72">
        <v>147</v>
      </c>
      <c r="B153" t="s">
        <v>246</v>
      </c>
      <c r="C153" s="72">
        <v>2020</v>
      </c>
      <c r="D153" s="128">
        <v>71.5</v>
      </c>
      <c r="E153" s="128">
        <f>14*11</f>
        <v>154</v>
      </c>
      <c r="F153" s="129">
        <f t="shared" si="7"/>
        <v>0.4642857142857143</v>
      </c>
    </row>
    <row r="154" spans="1:6" x14ac:dyDescent="0.3">
      <c r="A154" s="72">
        <v>148</v>
      </c>
      <c r="B154" t="s">
        <v>272</v>
      </c>
      <c r="C154" s="72">
        <v>2015</v>
      </c>
      <c r="D154" s="128">
        <v>71.5</v>
      </c>
      <c r="E154" s="128">
        <f>15*11</f>
        <v>165</v>
      </c>
      <c r="F154" s="129">
        <f t="shared" si="7"/>
        <v>0.43333333333333335</v>
      </c>
    </row>
    <row r="155" spans="1:6" x14ac:dyDescent="0.3">
      <c r="A155" s="72">
        <v>149</v>
      </c>
      <c r="B155" t="s">
        <v>252</v>
      </c>
      <c r="C155" s="72">
        <v>2022</v>
      </c>
      <c r="D155" s="128">
        <v>71.5</v>
      </c>
      <c r="E155" s="128">
        <f>16*11</f>
        <v>176</v>
      </c>
      <c r="F155" s="129">
        <f t="shared" si="7"/>
        <v>0.40625</v>
      </c>
    </row>
    <row r="156" spans="1:6" x14ac:dyDescent="0.3">
      <c r="A156" s="72">
        <v>150</v>
      </c>
      <c r="B156" t="s">
        <v>251</v>
      </c>
      <c r="C156" s="72">
        <v>2017</v>
      </c>
      <c r="D156" s="128">
        <v>70.5</v>
      </c>
      <c r="E156" s="128">
        <f>16*11</f>
        <v>176</v>
      </c>
      <c r="F156" s="129">
        <f t="shared" si="7"/>
        <v>0.40056818181818182</v>
      </c>
    </row>
    <row r="157" spans="1:6" x14ac:dyDescent="0.3">
      <c r="A157" s="72">
        <v>151</v>
      </c>
      <c r="B157" t="s">
        <v>244</v>
      </c>
      <c r="C157" s="72">
        <v>2014</v>
      </c>
      <c r="D157" s="128">
        <v>70</v>
      </c>
      <c r="E157" s="128">
        <f>12*11</f>
        <v>132</v>
      </c>
      <c r="F157" s="129">
        <f t="shared" si="7"/>
        <v>0.53030303030303028</v>
      </c>
    </row>
    <row r="158" spans="1:6" x14ac:dyDescent="0.3">
      <c r="A158" s="72">
        <v>152</v>
      </c>
      <c r="B158" t="s">
        <v>251</v>
      </c>
      <c r="C158">
        <v>2020</v>
      </c>
      <c r="D158" s="128">
        <v>69.5</v>
      </c>
      <c r="E158" s="128">
        <f>14*11</f>
        <v>154</v>
      </c>
      <c r="F158" s="129">
        <f t="shared" si="7"/>
        <v>0.45129870129870131</v>
      </c>
    </row>
    <row r="159" spans="1:6" x14ac:dyDescent="0.3">
      <c r="A159" s="72">
        <v>153</v>
      </c>
      <c r="B159" t="s">
        <v>239</v>
      </c>
      <c r="C159">
        <v>2023</v>
      </c>
      <c r="D159" s="128">
        <v>69.5</v>
      </c>
      <c r="E159" s="128">
        <v>183</v>
      </c>
      <c r="F159" s="129">
        <f t="shared" si="7"/>
        <v>0.3797814207650273</v>
      </c>
    </row>
    <row r="160" spans="1:6" x14ac:dyDescent="0.3">
      <c r="A160" s="72">
        <v>154</v>
      </c>
      <c r="B160" t="s">
        <v>247</v>
      </c>
      <c r="C160" s="72">
        <v>2023</v>
      </c>
      <c r="D160" s="128">
        <v>69.5</v>
      </c>
      <c r="E160" s="128">
        <v>183</v>
      </c>
      <c r="F160" s="129">
        <f t="shared" si="7"/>
        <v>0.3797814207650273</v>
      </c>
    </row>
    <row r="161" spans="1:6" x14ac:dyDescent="0.3">
      <c r="A161" s="72">
        <v>155</v>
      </c>
      <c r="B161" t="s">
        <v>244</v>
      </c>
      <c r="C161" s="72">
        <v>2024</v>
      </c>
      <c r="D161" s="128">
        <v>69</v>
      </c>
      <c r="E161" s="128">
        <v>183</v>
      </c>
      <c r="F161" s="129">
        <f t="shared" si="7"/>
        <v>0.37704918032786883</v>
      </c>
    </row>
    <row r="162" spans="1:6" x14ac:dyDescent="0.3">
      <c r="A162" s="72">
        <v>156</v>
      </c>
      <c r="B162" t="s">
        <v>197</v>
      </c>
      <c r="C162" s="72">
        <v>2014</v>
      </c>
      <c r="D162" s="128">
        <v>68.5</v>
      </c>
      <c r="E162" s="128">
        <f>12*11</f>
        <v>132</v>
      </c>
      <c r="F162" s="129">
        <f t="shared" si="7"/>
        <v>0.51893939393939392</v>
      </c>
    </row>
    <row r="163" spans="1:6" x14ac:dyDescent="0.3">
      <c r="A163" s="72">
        <v>157</v>
      </c>
      <c r="B163" t="s">
        <v>260</v>
      </c>
      <c r="C163" s="72">
        <v>2019</v>
      </c>
      <c r="D163" s="128">
        <v>68.5</v>
      </c>
      <c r="E163" s="128">
        <f>17*11</f>
        <v>187</v>
      </c>
      <c r="F163" s="129">
        <f t="shared" si="7"/>
        <v>0.36631016042780751</v>
      </c>
    </row>
    <row r="164" spans="1:6" x14ac:dyDescent="0.3">
      <c r="A164" s="72">
        <v>158</v>
      </c>
      <c r="B164" t="s">
        <v>235</v>
      </c>
      <c r="C164" s="72">
        <v>2014</v>
      </c>
      <c r="D164" s="128">
        <v>68</v>
      </c>
      <c r="E164" s="128">
        <f>12*11</f>
        <v>132</v>
      </c>
      <c r="F164" s="129">
        <f t="shared" si="7"/>
        <v>0.51515151515151514</v>
      </c>
    </row>
    <row r="165" spans="1:6" x14ac:dyDescent="0.3">
      <c r="A165" s="72">
        <v>159</v>
      </c>
      <c r="B165" t="s">
        <v>243</v>
      </c>
      <c r="C165" s="72">
        <v>2021</v>
      </c>
      <c r="D165" s="128">
        <v>67.5</v>
      </c>
      <c r="E165" s="128">
        <f>16*11</f>
        <v>176</v>
      </c>
      <c r="F165" s="129">
        <f t="shared" si="7"/>
        <v>0.38352272727272729</v>
      </c>
    </row>
    <row r="166" spans="1:6" x14ac:dyDescent="0.3">
      <c r="A166" s="72">
        <v>160</v>
      </c>
      <c r="B166" t="s">
        <v>242</v>
      </c>
      <c r="C166" s="72">
        <v>2024</v>
      </c>
      <c r="D166" s="128">
        <v>65.5</v>
      </c>
      <c r="E166" s="128">
        <v>183</v>
      </c>
      <c r="F166" s="129">
        <f t="shared" si="7"/>
        <v>0.35792349726775957</v>
      </c>
    </row>
    <row r="167" spans="1:6" x14ac:dyDescent="0.3">
      <c r="A167" s="72">
        <v>161</v>
      </c>
      <c r="B167" t="s">
        <v>255</v>
      </c>
      <c r="C167" s="72">
        <v>2021</v>
      </c>
      <c r="D167" s="128">
        <v>64</v>
      </c>
      <c r="E167" s="128">
        <f>16*11</f>
        <v>176</v>
      </c>
      <c r="F167" s="129">
        <f t="shared" ref="F167:F175" si="8">D167/E167</f>
        <v>0.36363636363636365</v>
      </c>
    </row>
    <row r="168" spans="1:6" x14ac:dyDescent="0.3">
      <c r="A168" s="72">
        <v>162</v>
      </c>
      <c r="B168" t="s">
        <v>263</v>
      </c>
      <c r="C168" s="72">
        <v>2018</v>
      </c>
      <c r="D168" s="128">
        <v>63</v>
      </c>
      <c r="E168" s="128">
        <f>16*11</f>
        <v>176</v>
      </c>
      <c r="F168" s="129">
        <f t="shared" si="8"/>
        <v>0.35795454545454547</v>
      </c>
    </row>
    <row r="169" spans="1:6" x14ac:dyDescent="0.3">
      <c r="A169" s="72">
        <v>163</v>
      </c>
      <c r="B169" t="s">
        <v>240</v>
      </c>
      <c r="C169" s="72">
        <v>2023</v>
      </c>
      <c r="D169" s="128">
        <v>63</v>
      </c>
      <c r="E169" s="128">
        <v>183</v>
      </c>
      <c r="F169" s="129">
        <f t="shared" si="8"/>
        <v>0.34426229508196721</v>
      </c>
    </row>
    <row r="170" spans="1:6" x14ac:dyDescent="0.3">
      <c r="A170" s="72">
        <v>164</v>
      </c>
      <c r="B170" t="s">
        <v>292</v>
      </c>
      <c r="C170" s="72">
        <v>2024</v>
      </c>
      <c r="D170" s="128">
        <v>63</v>
      </c>
      <c r="E170" s="128">
        <v>183</v>
      </c>
      <c r="F170" s="129">
        <f t="shared" si="8"/>
        <v>0.34426229508196721</v>
      </c>
    </row>
    <row r="171" spans="1:6" x14ac:dyDescent="0.3">
      <c r="A171" s="72">
        <v>165</v>
      </c>
      <c r="B171" t="s">
        <v>273</v>
      </c>
      <c r="C171" s="72">
        <v>2014</v>
      </c>
      <c r="D171" s="128">
        <v>58.5</v>
      </c>
      <c r="E171" s="128">
        <f>12*11</f>
        <v>132</v>
      </c>
      <c r="F171" s="129">
        <f t="shared" si="8"/>
        <v>0.44318181818181818</v>
      </c>
    </row>
    <row r="172" spans="1:6" x14ac:dyDescent="0.3">
      <c r="A172" s="72">
        <v>166</v>
      </c>
      <c r="B172" t="s">
        <v>254</v>
      </c>
      <c r="C172" s="72">
        <v>2021</v>
      </c>
      <c r="D172" s="128">
        <v>58</v>
      </c>
      <c r="E172" s="128">
        <f>16*11</f>
        <v>176</v>
      </c>
      <c r="F172" s="129">
        <f t="shared" si="8"/>
        <v>0.32954545454545453</v>
      </c>
    </row>
    <row r="173" spans="1:6" x14ac:dyDescent="0.3">
      <c r="A173" s="72">
        <v>167</v>
      </c>
      <c r="B173" t="s">
        <v>199</v>
      </c>
      <c r="C173" s="72">
        <v>2014</v>
      </c>
      <c r="D173" s="128">
        <v>54</v>
      </c>
      <c r="E173" s="128">
        <f>12*11</f>
        <v>132</v>
      </c>
      <c r="F173" s="129">
        <f t="shared" si="8"/>
        <v>0.40909090909090912</v>
      </c>
    </row>
    <row r="174" spans="1:6" x14ac:dyDescent="0.3">
      <c r="A174" s="72">
        <v>168</v>
      </c>
      <c r="B174" t="s">
        <v>233</v>
      </c>
      <c r="C174" s="72">
        <v>2020</v>
      </c>
      <c r="D174" s="128">
        <v>51</v>
      </c>
      <c r="E174" s="128">
        <f>14*11</f>
        <v>154</v>
      </c>
      <c r="F174" s="129">
        <f t="shared" si="8"/>
        <v>0.33116883116883117</v>
      </c>
    </row>
    <row r="175" spans="1:6" x14ac:dyDescent="0.3">
      <c r="A175" s="72">
        <v>169</v>
      </c>
      <c r="B175" t="s">
        <v>254</v>
      </c>
      <c r="C175" s="72">
        <v>2020</v>
      </c>
      <c r="D175" s="128">
        <v>38.5</v>
      </c>
      <c r="E175" s="128">
        <f>14*11</f>
        <v>154</v>
      </c>
      <c r="F175" s="129">
        <f t="shared" si="8"/>
        <v>0.25</v>
      </c>
    </row>
    <row r="176" spans="1:6" x14ac:dyDescent="0.3">
      <c r="D176" s="128"/>
    </row>
    <row r="177" spans="4:4" x14ac:dyDescent="0.3">
      <c r="D177" s="128"/>
    </row>
    <row r="178" spans="4:4" x14ac:dyDescent="0.3">
      <c r="D178" s="128"/>
    </row>
    <row r="179" spans="4:4" x14ac:dyDescent="0.3">
      <c r="D179" s="128"/>
    </row>
    <row r="180" spans="4:4" x14ac:dyDescent="0.3">
      <c r="D180" s="128"/>
    </row>
    <row r="181" spans="4:4" x14ac:dyDescent="0.3">
      <c r="D181" s="128"/>
    </row>
    <row r="182" spans="4:4" x14ac:dyDescent="0.3">
      <c r="D182" s="128"/>
    </row>
    <row r="183" spans="4:4" x14ac:dyDescent="0.3">
      <c r="D183" s="128"/>
    </row>
    <row r="184" spans="4:4" x14ac:dyDescent="0.3">
      <c r="D184" s="128"/>
    </row>
    <row r="185" spans="4:4" x14ac:dyDescent="0.3">
      <c r="D185" s="128"/>
    </row>
    <row r="186" spans="4:4" x14ac:dyDescent="0.3">
      <c r="D186" s="128"/>
    </row>
    <row r="187" spans="4:4" x14ac:dyDescent="0.3">
      <c r="D187" s="128"/>
    </row>
    <row r="188" spans="4:4" x14ac:dyDescent="0.3">
      <c r="D188" s="128"/>
    </row>
    <row r="189" spans="4:4" x14ac:dyDescent="0.3">
      <c r="D189" s="128"/>
    </row>
    <row r="190" spans="4:4" x14ac:dyDescent="0.3">
      <c r="D190" s="128"/>
    </row>
  </sheetData>
  <sortState xmlns:xlrd2="http://schemas.microsoft.com/office/spreadsheetml/2017/richdata2" ref="I7:L53">
    <sortCondition descending="1" ref="J7:J53"/>
    <sortCondition descending="1" ref="L7:L53"/>
  </sortState>
  <mergeCells count="4">
    <mergeCell ref="A1:L1"/>
    <mergeCell ref="A2:L2"/>
    <mergeCell ref="A5:F5"/>
    <mergeCell ref="H5:L5"/>
  </mergeCells>
  <conditionalFormatting sqref="F7:F175">
    <cfRule type="top10" dxfId="28" priority="2" rank="1"/>
  </conditionalFormatting>
  <conditionalFormatting sqref="L7:L53">
    <cfRule type="top10" dxfId="27" priority="1" rank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74"/>
  <sheetViews>
    <sheetView zoomScaleNormal="100" workbookViewId="0">
      <pane xSplit="2" ySplit="5" topLeftCell="C6" activePane="bottomRight" state="frozen"/>
      <selection activeCell="A6" sqref="A6:XFD6"/>
      <selection pane="topRight" activeCell="A6" sqref="A6:XFD6"/>
      <selection pane="bottomLeft" activeCell="A6" sqref="A6:XFD6"/>
      <selection pane="bottomRight" activeCell="M7" sqref="M7"/>
    </sheetView>
  </sheetViews>
  <sheetFormatPr defaultRowHeight="14.4" x14ac:dyDescent="0.3"/>
  <cols>
    <col min="1" max="1" width="9.33203125" bestFit="1" customWidth="1"/>
    <col min="2" max="2" width="17.33203125" bestFit="1" customWidth="1"/>
    <col min="3" max="7" width="12" bestFit="1" customWidth="1"/>
    <col min="8" max="13" width="12" style="72" customWidth="1"/>
    <col min="15" max="15" width="9.33203125" bestFit="1" customWidth="1"/>
    <col min="17" max="17" width="9.33203125" bestFit="1" customWidth="1"/>
    <col min="18" max="18" width="16.88671875" bestFit="1" customWidth="1"/>
  </cols>
  <sheetData>
    <row r="1" spans="1:18" ht="18" x14ac:dyDescent="0.3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8" ht="15.6" x14ac:dyDescent="0.3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18" ht="15.6" x14ac:dyDescent="0.3">
      <c r="A3" s="148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5" spans="1:18" s="1" customFormat="1" x14ac:dyDescent="0.3">
      <c r="A5" s="1" t="s">
        <v>3</v>
      </c>
      <c r="B5" s="1" t="s">
        <v>4</v>
      </c>
      <c r="C5" s="1">
        <v>2014</v>
      </c>
      <c r="D5" s="1">
        <v>2015</v>
      </c>
      <c r="E5" s="1">
        <v>2016</v>
      </c>
      <c r="F5" s="1">
        <v>2017</v>
      </c>
      <c r="G5" s="1">
        <v>2018</v>
      </c>
      <c r="H5" s="71">
        <v>2019</v>
      </c>
      <c r="I5" s="71">
        <v>2020</v>
      </c>
      <c r="J5" s="71">
        <v>2021</v>
      </c>
      <c r="K5" s="71">
        <v>2022</v>
      </c>
      <c r="L5" s="71">
        <v>2023</v>
      </c>
      <c r="M5" s="71">
        <v>2024</v>
      </c>
      <c r="O5" s="1" t="s">
        <v>5</v>
      </c>
      <c r="Q5" s="1" t="s">
        <v>6</v>
      </c>
      <c r="R5" s="71" t="s">
        <v>102</v>
      </c>
    </row>
    <row r="6" spans="1:18" x14ac:dyDescent="0.3">
      <c r="A6" s="8">
        <v>1</v>
      </c>
      <c r="B6" s="2" t="s">
        <v>7</v>
      </c>
      <c r="C6" s="11">
        <v>41</v>
      </c>
      <c r="D6" s="11">
        <v>57</v>
      </c>
      <c r="E6" s="64">
        <v>54</v>
      </c>
      <c r="F6" s="3">
        <v>55</v>
      </c>
      <c r="G6" s="3">
        <v>61</v>
      </c>
      <c r="H6" s="3">
        <v>70</v>
      </c>
      <c r="I6" s="3">
        <v>58</v>
      </c>
      <c r="J6" s="3">
        <v>69</v>
      </c>
      <c r="K6" s="3">
        <v>73</v>
      </c>
      <c r="L6" s="3">
        <v>74</v>
      </c>
      <c r="M6" s="3">
        <v>94</v>
      </c>
      <c r="N6" s="3"/>
      <c r="O6" s="3">
        <f t="shared" ref="O6:O37" si="0">SUM(C6:N6)</f>
        <v>706</v>
      </c>
      <c r="P6" s="65"/>
      <c r="Q6" s="4">
        <f t="shared" ref="Q6:Q37" si="1">O6/COUNT(C6:N6)</f>
        <v>64.181818181818187</v>
      </c>
      <c r="R6" s="73">
        <f>O6/INDEX('Holes Played'!B:O,MATCH(B6,'Holes Played'!B:B,0),14)</f>
        <v>0.49164345403899723</v>
      </c>
    </row>
    <row r="7" spans="1:18" x14ac:dyDescent="0.3">
      <c r="A7" s="8">
        <v>2</v>
      </c>
      <c r="B7" s="55" t="s">
        <v>119</v>
      </c>
      <c r="C7" s="59">
        <v>29</v>
      </c>
      <c r="D7" s="64">
        <v>46</v>
      </c>
      <c r="E7" s="64">
        <v>66</v>
      </c>
      <c r="F7" s="3">
        <v>63</v>
      </c>
      <c r="G7" s="3">
        <v>54</v>
      </c>
      <c r="H7" s="3">
        <v>61</v>
      </c>
      <c r="I7" s="3">
        <v>46</v>
      </c>
      <c r="J7" s="3">
        <v>63</v>
      </c>
      <c r="K7" s="3">
        <v>71</v>
      </c>
      <c r="L7" s="3">
        <v>65</v>
      </c>
      <c r="M7" s="3">
        <v>71</v>
      </c>
      <c r="N7" s="3"/>
      <c r="O7" s="3">
        <f t="shared" si="0"/>
        <v>635</v>
      </c>
      <c r="P7" s="65"/>
      <c r="Q7" s="4">
        <f t="shared" si="1"/>
        <v>57.727272727272727</v>
      </c>
      <c r="R7" s="73">
        <f>O7/INDEX('Holes Played'!B:O,MATCH(B7,'Holes Played'!B:B,0),14)</f>
        <v>0.42192691029900331</v>
      </c>
    </row>
    <row r="8" spans="1:18" x14ac:dyDescent="0.3">
      <c r="A8" s="96">
        <v>3</v>
      </c>
      <c r="B8" s="2" t="s">
        <v>83</v>
      </c>
      <c r="C8" s="62" t="s">
        <v>88</v>
      </c>
      <c r="D8" s="64">
        <v>43</v>
      </c>
      <c r="E8" s="64">
        <v>47</v>
      </c>
      <c r="F8" s="3">
        <v>57</v>
      </c>
      <c r="G8" s="3">
        <v>61</v>
      </c>
      <c r="H8" s="3">
        <v>65</v>
      </c>
      <c r="I8" s="3">
        <v>53</v>
      </c>
      <c r="J8" s="3">
        <v>61</v>
      </c>
      <c r="K8" s="3">
        <v>70</v>
      </c>
      <c r="L8" s="3">
        <v>46</v>
      </c>
      <c r="M8" s="3">
        <v>51</v>
      </c>
      <c r="N8" s="3"/>
      <c r="O8" s="3">
        <f t="shared" si="0"/>
        <v>554</v>
      </c>
      <c r="P8" s="65"/>
      <c r="Q8" s="4">
        <f t="shared" si="1"/>
        <v>55.4</v>
      </c>
      <c r="R8" s="73">
        <f>O8/INDEX('Holes Played'!B:O,MATCH(B8,'Holes Played'!B:B,0),14)</f>
        <v>0.42582628747117601</v>
      </c>
    </row>
    <row r="9" spans="1:18" x14ac:dyDescent="0.3">
      <c r="A9" s="104">
        <v>4</v>
      </c>
      <c r="B9" s="2" t="s">
        <v>79</v>
      </c>
      <c r="C9" s="62" t="s">
        <v>88</v>
      </c>
      <c r="D9" s="64">
        <v>47</v>
      </c>
      <c r="E9" s="64">
        <v>51</v>
      </c>
      <c r="F9" s="3">
        <v>55</v>
      </c>
      <c r="G9" s="3">
        <v>44</v>
      </c>
      <c r="H9" s="3">
        <v>62</v>
      </c>
      <c r="I9" s="3">
        <v>47</v>
      </c>
      <c r="J9" s="3">
        <v>56</v>
      </c>
      <c r="K9" s="3">
        <v>50</v>
      </c>
      <c r="L9" s="3">
        <v>43</v>
      </c>
      <c r="M9" s="3">
        <v>60</v>
      </c>
      <c r="N9" s="3"/>
      <c r="O9" s="3">
        <f t="shared" si="0"/>
        <v>515</v>
      </c>
      <c r="P9" s="65"/>
      <c r="Q9" s="4">
        <f t="shared" si="1"/>
        <v>51.5</v>
      </c>
      <c r="R9" s="73">
        <f>O9/INDEX('Holes Played'!B:O,MATCH(B9,'Holes Played'!B:B,0),14)</f>
        <v>0.39584934665641813</v>
      </c>
    </row>
    <row r="10" spans="1:18" x14ac:dyDescent="0.3">
      <c r="A10" s="104">
        <v>5</v>
      </c>
      <c r="B10" s="2" t="s">
        <v>8</v>
      </c>
      <c r="C10" s="59">
        <v>37</v>
      </c>
      <c r="D10" s="64">
        <v>42</v>
      </c>
      <c r="E10" s="64">
        <v>37</v>
      </c>
      <c r="F10" s="3">
        <v>51</v>
      </c>
      <c r="G10" s="3">
        <v>46</v>
      </c>
      <c r="H10" s="3">
        <v>39</v>
      </c>
      <c r="I10" s="3">
        <v>47</v>
      </c>
      <c r="J10" s="3">
        <v>41</v>
      </c>
      <c r="K10" s="3">
        <v>52</v>
      </c>
      <c r="L10" s="3">
        <v>49</v>
      </c>
      <c r="M10" s="3">
        <v>67</v>
      </c>
      <c r="N10" s="3"/>
      <c r="O10" s="3">
        <f t="shared" si="0"/>
        <v>508</v>
      </c>
      <c r="P10" s="65"/>
      <c r="Q10" s="4">
        <f t="shared" si="1"/>
        <v>46.18181818181818</v>
      </c>
      <c r="R10" s="73">
        <f>O10/INDEX('Holes Played'!B:O,MATCH(B10,'Holes Played'!B:B,0),14)</f>
        <v>0.32901554404145078</v>
      </c>
    </row>
    <row r="11" spans="1:18" x14ac:dyDescent="0.3">
      <c r="A11" s="143">
        <v>6</v>
      </c>
      <c r="B11" s="2" t="s">
        <v>84</v>
      </c>
      <c r="C11" s="62" t="s">
        <v>88</v>
      </c>
      <c r="D11" s="64">
        <v>40</v>
      </c>
      <c r="E11" s="64">
        <v>36</v>
      </c>
      <c r="F11" s="3">
        <v>48</v>
      </c>
      <c r="G11" s="3">
        <v>46</v>
      </c>
      <c r="H11" s="3">
        <v>41</v>
      </c>
      <c r="I11" s="3">
        <v>48</v>
      </c>
      <c r="J11" s="3">
        <v>54</v>
      </c>
      <c r="K11" s="3">
        <v>55</v>
      </c>
      <c r="L11" s="3">
        <v>48</v>
      </c>
      <c r="M11" s="3">
        <v>61</v>
      </c>
      <c r="N11" s="3"/>
      <c r="O11" s="3">
        <f t="shared" si="0"/>
        <v>477</v>
      </c>
      <c r="P11" s="65"/>
      <c r="Q11" s="4">
        <f t="shared" si="1"/>
        <v>47.7</v>
      </c>
      <c r="R11" s="73">
        <f>O11/INDEX('Holes Played'!B:O,MATCH(B11,'Holes Played'!B:B,0),14)</f>
        <v>0.34970674486803521</v>
      </c>
    </row>
    <row r="12" spans="1:18" x14ac:dyDescent="0.3">
      <c r="A12" s="143">
        <v>7</v>
      </c>
      <c r="B12" s="2" t="s">
        <v>11</v>
      </c>
      <c r="C12" s="59">
        <v>30</v>
      </c>
      <c r="D12" s="64">
        <v>38</v>
      </c>
      <c r="E12" s="64">
        <v>43</v>
      </c>
      <c r="F12" s="3">
        <v>46</v>
      </c>
      <c r="G12" s="3">
        <v>47</v>
      </c>
      <c r="H12" s="3">
        <v>47</v>
      </c>
      <c r="I12" s="3">
        <v>43</v>
      </c>
      <c r="J12" s="3">
        <v>42</v>
      </c>
      <c r="K12" s="3">
        <v>56</v>
      </c>
      <c r="L12" s="3">
        <v>35</v>
      </c>
      <c r="M12" s="3">
        <v>46</v>
      </c>
      <c r="N12" s="3"/>
      <c r="O12" s="3">
        <f t="shared" si="0"/>
        <v>473</v>
      </c>
      <c r="P12" s="65"/>
      <c r="Q12" s="4">
        <f t="shared" si="1"/>
        <v>43</v>
      </c>
      <c r="R12" s="73">
        <f>O12/INDEX('Holes Played'!B:O,MATCH(B12,'Holes Played'!B:B,0),14)</f>
        <v>0.31981068289384718</v>
      </c>
    </row>
    <row r="13" spans="1:18" x14ac:dyDescent="0.3">
      <c r="A13" s="143">
        <v>8</v>
      </c>
      <c r="B13" s="2" t="s">
        <v>15</v>
      </c>
      <c r="C13" s="59">
        <v>21</v>
      </c>
      <c r="D13" s="64">
        <v>37</v>
      </c>
      <c r="E13" s="64">
        <v>46</v>
      </c>
      <c r="F13" s="3">
        <v>41</v>
      </c>
      <c r="G13" s="3">
        <v>46</v>
      </c>
      <c r="H13" s="3">
        <v>58</v>
      </c>
      <c r="I13" s="3">
        <v>46</v>
      </c>
      <c r="J13" s="3">
        <v>39</v>
      </c>
      <c r="K13" s="3">
        <v>56</v>
      </c>
      <c r="L13" s="49" t="s">
        <v>88</v>
      </c>
      <c r="M13" s="49" t="s">
        <v>88</v>
      </c>
      <c r="N13" s="3"/>
      <c r="O13" s="3">
        <f t="shared" si="0"/>
        <v>390</v>
      </c>
      <c r="P13" s="65"/>
      <c r="Q13" s="4">
        <f t="shared" si="1"/>
        <v>43.333333333333336</v>
      </c>
      <c r="R13" s="73">
        <f>O13/INDEX('Holes Played'!B:O,MATCH(B13,'Holes Played'!B:B,0),14)</f>
        <v>0.32581453634085211</v>
      </c>
    </row>
    <row r="14" spans="1:18" x14ac:dyDescent="0.3">
      <c r="A14" s="143">
        <v>9</v>
      </c>
      <c r="B14" s="2" t="s">
        <v>85</v>
      </c>
      <c r="C14" s="62" t="s">
        <v>88</v>
      </c>
      <c r="D14" s="64">
        <v>27</v>
      </c>
      <c r="E14" s="64">
        <v>37</v>
      </c>
      <c r="F14" s="3">
        <v>44</v>
      </c>
      <c r="G14" s="3">
        <v>30</v>
      </c>
      <c r="H14" s="3">
        <v>45</v>
      </c>
      <c r="I14" s="3">
        <v>41</v>
      </c>
      <c r="J14" s="3">
        <v>27</v>
      </c>
      <c r="K14" s="3">
        <v>42</v>
      </c>
      <c r="L14" s="3">
        <v>57</v>
      </c>
      <c r="M14" s="3">
        <v>33</v>
      </c>
      <c r="N14" s="3"/>
      <c r="O14" s="3">
        <f t="shared" si="0"/>
        <v>383</v>
      </c>
      <c r="P14" s="65"/>
      <c r="Q14" s="4">
        <f t="shared" si="1"/>
        <v>38.299999999999997</v>
      </c>
      <c r="R14" s="73">
        <f>O14/INDEX('Holes Played'!B:O,MATCH(B14,'Holes Played'!B:B,0),14)</f>
        <v>0.27009873060648804</v>
      </c>
    </row>
    <row r="15" spans="1:18" s="72" customFormat="1" x14ac:dyDescent="0.3">
      <c r="A15" s="143">
        <v>10</v>
      </c>
      <c r="B15" s="55" t="s">
        <v>77</v>
      </c>
      <c r="C15" s="62" t="s">
        <v>88</v>
      </c>
      <c r="D15" s="64">
        <v>37</v>
      </c>
      <c r="E15" s="64">
        <v>42</v>
      </c>
      <c r="F15" s="3">
        <v>51</v>
      </c>
      <c r="G15" s="3">
        <v>40</v>
      </c>
      <c r="H15" s="3">
        <v>33</v>
      </c>
      <c r="I15" s="3">
        <v>29</v>
      </c>
      <c r="J15" s="3">
        <v>41</v>
      </c>
      <c r="K15" s="3">
        <v>34</v>
      </c>
      <c r="L15" s="3">
        <v>36</v>
      </c>
      <c r="M15" s="3">
        <v>36</v>
      </c>
      <c r="N15" s="3"/>
      <c r="O15" s="3">
        <f t="shared" si="0"/>
        <v>379</v>
      </c>
      <c r="P15" s="65"/>
      <c r="Q15" s="4">
        <f t="shared" si="1"/>
        <v>37.9</v>
      </c>
      <c r="R15" s="73">
        <f>O15/INDEX('Holes Played'!B:O,MATCH(B15,'Holes Played'!B:B,0),14)</f>
        <v>0.26898509581263308</v>
      </c>
    </row>
    <row r="16" spans="1:18" s="72" customFormat="1" x14ac:dyDescent="0.3">
      <c r="A16" s="143">
        <v>11</v>
      </c>
      <c r="B16" s="55" t="s">
        <v>82</v>
      </c>
      <c r="C16" s="62" t="s">
        <v>88</v>
      </c>
      <c r="D16" s="64">
        <v>36</v>
      </c>
      <c r="E16" s="64">
        <v>53</v>
      </c>
      <c r="F16" s="3">
        <v>46</v>
      </c>
      <c r="G16" s="3">
        <v>50</v>
      </c>
      <c r="H16" s="3">
        <v>46</v>
      </c>
      <c r="I16" s="3">
        <v>38</v>
      </c>
      <c r="J16" s="3">
        <v>42</v>
      </c>
      <c r="K16" s="3">
        <v>43</v>
      </c>
      <c r="L16" s="49" t="s">
        <v>88</v>
      </c>
      <c r="M16" s="49" t="s">
        <v>88</v>
      </c>
      <c r="N16" s="3"/>
      <c r="O16" s="3">
        <f t="shared" si="0"/>
        <v>354</v>
      </c>
      <c r="P16" s="65"/>
      <c r="Q16" s="4">
        <f t="shared" si="1"/>
        <v>44.25</v>
      </c>
      <c r="R16" s="73">
        <f>O16/INDEX('Holes Played'!B:O,MATCH(B16,'Holes Played'!B:B,0),14)</f>
        <v>0.33333333333333331</v>
      </c>
    </row>
    <row r="17" spans="1:18" s="72" customFormat="1" x14ac:dyDescent="0.3">
      <c r="A17" s="143">
        <v>12</v>
      </c>
      <c r="B17" s="55" t="s">
        <v>10</v>
      </c>
      <c r="C17" s="59">
        <v>32</v>
      </c>
      <c r="D17" s="64">
        <v>30</v>
      </c>
      <c r="E17" s="64">
        <v>51</v>
      </c>
      <c r="F17" s="3">
        <v>46</v>
      </c>
      <c r="G17" s="3">
        <v>51</v>
      </c>
      <c r="H17" s="3">
        <v>49</v>
      </c>
      <c r="I17" s="3">
        <v>24</v>
      </c>
      <c r="J17" s="3">
        <v>45</v>
      </c>
      <c r="K17" s="49" t="s">
        <v>88</v>
      </c>
      <c r="L17" s="49" t="s">
        <v>88</v>
      </c>
      <c r="M17" s="49" t="s">
        <v>88</v>
      </c>
      <c r="N17" s="3"/>
      <c r="O17" s="3">
        <f t="shared" si="0"/>
        <v>328</v>
      </c>
      <c r="P17" s="65"/>
      <c r="Q17" s="4">
        <f t="shared" si="1"/>
        <v>41</v>
      </c>
      <c r="R17" s="73">
        <f>O17/INDEX('Holes Played'!B:O,MATCH(B17,'Holes Played'!B:B,0),14)</f>
        <v>0.33435270132517841</v>
      </c>
    </row>
    <row r="18" spans="1:18" s="72" customFormat="1" x14ac:dyDescent="0.3">
      <c r="A18" s="143">
        <v>13</v>
      </c>
      <c r="B18" s="55" t="s">
        <v>13</v>
      </c>
      <c r="C18" s="59">
        <v>25</v>
      </c>
      <c r="D18" s="64">
        <v>25</v>
      </c>
      <c r="E18" s="64">
        <v>32</v>
      </c>
      <c r="F18" s="3">
        <v>36</v>
      </c>
      <c r="G18" s="3">
        <v>25</v>
      </c>
      <c r="H18" s="3">
        <v>28</v>
      </c>
      <c r="I18" s="3">
        <v>25</v>
      </c>
      <c r="J18" s="3">
        <v>16</v>
      </c>
      <c r="K18" s="3">
        <v>27</v>
      </c>
      <c r="L18" s="3">
        <v>30</v>
      </c>
      <c r="M18" s="3">
        <v>35</v>
      </c>
      <c r="N18" s="3"/>
      <c r="O18" s="3">
        <f t="shared" si="0"/>
        <v>304</v>
      </c>
      <c r="P18" s="65"/>
      <c r="Q18" s="4">
        <f t="shared" si="1"/>
        <v>27.636363636363637</v>
      </c>
      <c r="R18" s="73">
        <f>O18/INDEX('Holes Played'!B:O,MATCH(B18,'Holes Played'!B:B,0),14)</f>
        <v>0.19921363040629095</v>
      </c>
    </row>
    <row r="19" spans="1:18" s="72" customFormat="1" x14ac:dyDescent="0.3">
      <c r="A19" s="143">
        <v>14</v>
      </c>
      <c r="B19" s="55" t="s">
        <v>122</v>
      </c>
      <c r="C19" s="62" t="s">
        <v>88</v>
      </c>
      <c r="D19" s="62" t="s">
        <v>88</v>
      </c>
      <c r="E19" s="62" t="s">
        <v>88</v>
      </c>
      <c r="F19" s="62" t="s">
        <v>88</v>
      </c>
      <c r="G19" s="3">
        <v>50</v>
      </c>
      <c r="H19" s="3">
        <v>49</v>
      </c>
      <c r="I19" s="3">
        <v>43</v>
      </c>
      <c r="J19" s="3">
        <v>34</v>
      </c>
      <c r="K19" s="3">
        <v>44</v>
      </c>
      <c r="L19" s="3">
        <v>35</v>
      </c>
      <c r="M19" s="3">
        <v>44</v>
      </c>
      <c r="N19" s="3"/>
      <c r="O19" s="3">
        <f t="shared" si="0"/>
        <v>299</v>
      </c>
      <c r="P19" s="65"/>
      <c r="Q19" s="4">
        <f t="shared" si="1"/>
        <v>42.714285714285715</v>
      </c>
      <c r="R19" s="73">
        <f>O19/INDEX('Holes Played'!B:O,MATCH(B19,'Holes Played'!B:B,0),14)</f>
        <v>0.31341719077568136</v>
      </c>
    </row>
    <row r="20" spans="1:18" s="72" customFormat="1" x14ac:dyDescent="0.3">
      <c r="A20" s="143">
        <v>15</v>
      </c>
      <c r="B20" s="55" t="s">
        <v>9</v>
      </c>
      <c r="C20" s="59">
        <v>37</v>
      </c>
      <c r="D20" s="64">
        <v>38</v>
      </c>
      <c r="E20" s="64">
        <v>48</v>
      </c>
      <c r="F20" s="49" t="s">
        <v>88</v>
      </c>
      <c r="G20" s="49" t="s">
        <v>88</v>
      </c>
      <c r="H20" s="49" t="s">
        <v>88</v>
      </c>
      <c r="I20" s="3">
        <v>51</v>
      </c>
      <c r="J20" s="3">
        <v>34</v>
      </c>
      <c r="K20" s="3">
        <v>41</v>
      </c>
      <c r="L20" s="3">
        <v>44</v>
      </c>
      <c r="M20" s="49" t="s">
        <v>88</v>
      </c>
      <c r="N20" s="3"/>
      <c r="O20" s="3">
        <f t="shared" si="0"/>
        <v>293</v>
      </c>
      <c r="P20" s="65"/>
      <c r="Q20" s="4">
        <f t="shared" si="1"/>
        <v>41.857142857142854</v>
      </c>
      <c r="R20" s="73">
        <f>O20/INDEX('Holes Played'!B:O,MATCH(B20,'Holes Played'!B:B,0),14)</f>
        <v>0.33716915995397007</v>
      </c>
    </row>
    <row r="21" spans="1:18" s="72" customFormat="1" x14ac:dyDescent="0.3">
      <c r="A21" s="143">
        <v>16</v>
      </c>
      <c r="B21" s="55" t="s">
        <v>120</v>
      </c>
      <c r="C21" s="62" t="s">
        <v>88</v>
      </c>
      <c r="D21" s="62" t="s">
        <v>88</v>
      </c>
      <c r="E21" s="62" t="s">
        <v>88</v>
      </c>
      <c r="F21" s="62" t="s">
        <v>88</v>
      </c>
      <c r="G21" s="3">
        <v>26</v>
      </c>
      <c r="H21" s="3">
        <v>33</v>
      </c>
      <c r="I21" s="3">
        <v>26</v>
      </c>
      <c r="J21" s="3">
        <v>50</v>
      </c>
      <c r="K21" s="3">
        <v>37</v>
      </c>
      <c r="L21" s="3">
        <v>39</v>
      </c>
      <c r="M21" s="3">
        <v>34</v>
      </c>
      <c r="N21" s="3"/>
      <c r="O21" s="3">
        <f t="shared" si="0"/>
        <v>245</v>
      </c>
      <c r="P21" s="65"/>
      <c r="Q21" s="4">
        <f t="shared" si="1"/>
        <v>35</v>
      </c>
      <c r="R21" s="73">
        <f>O21/INDEX('Holes Played'!B:O,MATCH(B21,'Holes Played'!B:B,0),14)</f>
        <v>0.26515151515151514</v>
      </c>
    </row>
    <row r="22" spans="1:18" x14ac:dyDescent="0.3">
      <c r="A22" s="143">
        <v>17</v>
      </c>
      <c r="B22" s="2" t="s">
        <v>138</v>
      </c>
      <c r="C22" s="62" t="s">
        <v>88</v>
      </c>
      <c r="D22" s="62" t="s">
        <v>88</v>
      </c>
      <c r="E22" s="62" t="s">
        <v>88</v>
      </c>
      <c r="F22" s="62" t="s">
        <v>88</v>
      </c>
      <c r="G22" s="62" t="s">
        <v>88</v>
      </c>
      <c r="H22" s="3">
        <v>42</v>
      </c>
      <c r="I22" s="3">
        <v>47</v>
      </c>
      <c r="J22" s="3">
        <v>50</v>
      </c>
      <c r="K22" s="3">
        <v>52</v>
      </c>
      <c r="L22" s="3">
        <v>53</v>
      </c>
      <c r="M22" s="49" t="s">
        <v>88</v>
      </c>
      <c r="N22" s="3"/>
      <c r="O22" s="3">
        <f t="shared" si="0"/>
        <v>244</v>
      </c>
      <c r="P22" s="65"/>
      <c r="Q22" s="4">
        <f t="shared" si="1"/>
        <v>48.8</v>
      </c>
      <c r="R22" s="73">
        <f>O22/INDEX('Holes Played'!B:O,MATCH(B22,'Holes Played'!B:B,0),14)</f>
        <v>0.35829662261380324</v>
      </c>
    </row>
    <row r="23" spans="1:18" x14ac:dyDescent="0.3">
      <c r="A23" s="143">
        <v>18</v>
      </c>
      <c r="B23" s="2" t="s">
        <v>89</v>
      </c>
      <c r="C23" s="62" t="s">
        <v>88</v>
      </c>
      <c r="D23" s="64">
        <v>40</v>
      </c>
      <c r="E23" s="64">
        <v>45</v>
      </c>
      <c r="F23" s="3">
        <v>44</v>
      </c>
      <c r="G23" s="3">
        <v>48</v>
      </c>
      <c r="H23" s="3">
        <v>53</v>
      </c>
      <c r="I23" s="3" t="s">
        <v>88</v>
      </c>
      <c r="J23" s="3" t="s">
        <v>88</v>
      </c>
      <c r="K23" s="49" t="s">
        <v>88</v>
      </c>
      <c r="L23" s="49" t="s">
        <v>88</v>
      </c>
      <c r="M23" s="49" t="s">
        <v>88</v>
      </c>
      <c r="N23" s="3"/>
      <c r="O23" s="3">
        <f t="shared" si="0"/>
        <v>230</v>
      </c>
      <c r="P23" s="65"/>
      <c r="Q23" s="4">
        <f t="shared" si="1"/>
        <v>46</v>
      </c>
      <c r="R23" s="73">
        <f>O23/INDEX('Holes Played'!B:O,MATCH(B23,'Holes Played'!B:B,0),14)</f>
        <v>0.35493827160493829</v>
      </c>
    </row>
    <row r="24" spans="1:18" x14ac:dyDescent="0.3">
      <c r="A24" s="143">
        <v>19</v>
      </c>
      <c r="B24" s="2" t="s">
        <v>106</v>
      </c>
      <c r="C24" s="62" t="s">
        <v>88</v>
      </c>
      <c r="D24" s="62" t="s">
        <v>88</v>
      </c>
      <c r="E24" s="62" t="s">
        <v>88</v>
      </c>
      <c r="F24" s="3">
        <v>17</v>
      </c>
      <c r="G24" s="3">
        <v>8</v>
      </c>
      <c r="H24" s="3">
        <v>24</v>
      </c>
      <c r="I24" s="3">
        <v>25</v>
      </c>
      <c r="J24" s="3">
        <v>34</v>
      </c>
      <c r="K24" s="3">
        <v>31</v>
      </c>
      <c r="L24" s="3">
        <v>34</v>
      </c>
      <c r="M24" s="3">
        <v>45</v>
      </c>
      <c r="N24" s="3"/>
      <c r="O24" s="3">
        <f t="shared" si="0"/>
        <v>218</v>
      </c>
      <c r="P24" s="65"/>
      <c r="Q24" s="4">
        <f t="shared" si="1"/>
        <v>27.25</v>
      </c>
      <c r="R24" s="73">
        <f>O24/INDEX('Holes Played'!B:O,MATCH(B24,'Holes Played'!B:B,0),14)</f>
        <v>0.19395017793594305</v>
      </c>
    </row>
    <row r="25" spans="1:18" x14ac:dyDescent="0.3">
      <c r="A25" s="143">
        <v>20</v>
      </c>
      <c r="B25" s="2" t="s">
        <v>124</v>
      </c>
      <c r="C25" s="62" t="s">
        <v>88</v>
      </c>
      <c r="D25" s="62" t="s">
        <v>88</v>
      </c>
      <c r="E25" s="62" t="s">
        <v>88</v>
      </c>
      <c r="F25" s="62" t="s">
        <v>88</v>
      </c>
      <c r="G25" s="3">
        <v>32</v>
      </c>
      <c r="H25" s="3">
        <v>34</v>
      </c>
      <c r="I25" s="3">
        <v>26</v>
      </c>
      <c r="J25" s="3">
        <v>33</v>
      </c>
      <c r="K25" s="3">
        <v>27</v>
      </c>
      <c r="L25" s="3">
        <v>25</v>
      </c>
      <c r="M25" s="3">
        <v>33</v>
      </c>
      <c r="N25" s="3"/>
      <c r="O25" s="3">
        <f t="shared" si="0"/>
        <v>210</v>
      </c>
      <c r="P25" s="65"/>
      <c r="Q25" s="4">
        <f t="shared" si="1"/>
        <v>30</v>
      </c>
      <c r="R25" s="73">
        <f>O25/INDEX('Holes Played'!B:O,MATCH(B25,'Holes Played'!B:B,0),14)</f>
        <v>0.20916334661354583</v>
      </c>
    </row>
    <row r="26" spans="1:18" x14ac:dyDescent="0.3">
      <c r="A26" s="143">
        <v>21</v>
      </c>
      <c r="B26" s="2" t="s">
        <v>123</v>
      </c>
      <c r="C26" s="62" t="s">
        <v>88</v>
      </c>
      <c r="D26" s="62" t="s">
        <v>88</v>
      </c>
      <c r="E26" s="62" t="s">
        <v>88</v>
      </c>
      <c r="F26" s="62" t="s">
        <v>88</v>
      </c>
      <c r="G26" s="3">
        <v>33</v>
      </c>
      <c r="H26" s="3">
        <v>25</v>
      </c>
      <c r="I26" s="3">
        <v>24</v>
      </c>
      <c r="J26" s="3">
        <v>35</v>
      </c>
      <c r="K26" s="3">
        <v>20</v>
      </c>
      <c r="L26" s="3">
        <v>34</v>
      </c>
      <c r="M26" s="3">
        <v>30</v>
      </c>
      <c r="N26" s="3"/>
      <c r="O26" s="3">
        <f t="shared" si="0"/>
        <v>201</v>
      </c>
      <c r="P26" s="65"/>
      <c r="Q26" s="4">
        <f t="shared" si="1"/>
        <v>28.714285714285715</v>
      </c>
      <c r="R26" s="73">
        <f>O26/INDEX('Holes Played'!B:O,MATCH(B26,'Holes Played'!B:B,0),14)</f>
        <v>0.19842053307008883</v>
      </c>
    </row>
    <row r="27" spans="1:18" x14ac:dyDescent="0.3">
      <c r="A27" s="143">
        <v>22</v>
      </c>
      <c r="B27" s="2" t="s">
        <v>80</v>
      </c>
      <c r="C27" s="62" t="s">
        <v>88</v>
      </c>
      <c r="D27" s="64">
        <v>16</v>
      </c>
      <c r="E27" s="64">
        <v>19</v>
      </c>
      <c r="F27" s="3">
        <v>30</v>
      </c>
      <c r="G27" s="3">
        <v>12</v>
      </c>
      <c r="H27" s="3">
        <v>26</v>
      </c>
      <c r="I27" s="3">
        <v>14</v>
      </c>
      <c r="J27" s="3">
        <v>16</v>
      </c>
      <c r="K27" s="3">
        <v>20</v>
      </c>
      <c r="L27" s="3">
        <v>17</v>
      </c>
      <c r="M27" s="3">
        <v>19</v>
      </c>
      <c r="N27" s="3"/>
      <c r="O27" s="3">
        <f t="shared" si="0"/>
        <v>189</v>
      </c>
      <c r="P27" s="65"/>
      <c r="Q27" s="4">
        <f t="shared" si="1"/>
        <v>18.899999999999999</v>
      </c>
      <c r="R27" s="73">
        <f>O27/INDEX('Holes Played'!B:O,MATCH(B27,'Holes Played'!B:B,0),14)</f>
        <v>0.13765477057538236</v>
      </c>
    </row>
    <row r="28" spans="1:18" s="72" customFormat="1" x14ac:dyDescent="0.3">
      <c r="A28" s="143">
        <v>23</v>
      </c>
      <c r="B28" s="55" t="s">
        <v>144</v>
      </c>
      <c r="C28" s="62" t="s">
        <v>88</v>
      </c>
      <c r="D28" s="62" t="s">
        <v>88</v>
      </c>
      <c r="E28" s="62" t="s">
        <v>88</v>
      </c>
      <c r="F28" s="62" t="s">
        <v>88</v>
      </c>
      <c r="G28" s="62" t="s">
        <v>88</v>
      </c>
      <c r="H28" s="3">
        <v>33</v>
      </c>
      <c r="I28" s="3">
        <v>30</v>
      </c>
      <c r="J28" s="3">
        <v>25</v>
      </c>
      <c r="K28" s="3">
        <v>35</v>
      </c>
      <c r="L28" s="3">
        <v>27</v>
      </c>
      <c r="M28" s="3">
        <v>32</v>
      </c>
      <c r="N28" s="3"/>
      <c r="O28" s="3">
        <f t="shared" si="0"/>
        <v>182</v>
      </c>
      <c r="P28" s="65"/>
      <c r="Q28" s="4">
        <f t="shared" si="1"/>
        <v>30.333333333333332</v>
      </c>
      <c r="R28" s="73">
        <f>O28/INDEX('Holes Played'!B:O,MATCH(B28,'Holes Played'!B:B,0),14)</f>
        <v>0.23915900131406045</v>
      </c>
    </row>
    <row r="29" spans="1:18" s="72" customFormat="1" x14ac:dyDescent="0.3">
      <c r="A29" s="143">
        <v>24</v>
      </c>
      <c r="B29" s="55" t="s">
        <v>110</v>
      </c>
      <c r="C29" s="62" t="s">
        <v>88</v>
      </c>
      <c r="D29" s="62" t="s">
        <v>88</v>
      </c>
      <c r="E29" s="62" t="s">
        <v>88</v>
      </c>
      <c r="F29" s="3">
        <v>39</v>
      </c>
      <c r="G29" s="3">
        <v>49</v>
      </c>
      <c r="H29" s="3">
        <v>44</v>
      </c>
      <c r="I29" s="3" t="s">
        <v>88</v>
      </c>
      <c r="J29" s="3" t="s">
        <v>88</v>
      </c>
      <c r="K29" s="49" t="s">
        <v>88</v>
      </c>
      <c r="L29" s="49" t="s">
        <v>88</v>
      </c>
      <c r="M29" s="3">
        <v>44</v>
      </c>
      <c r="N29" s="3"/>
      <c r="O29" s="3">
        <f t="shared" si="0"/>
        <v>176</v>
      </c>
      <c r="P29" s="65"/>
      <c r="Q29" s="4">
        <f t="shared" si="1"/>
        <v>44</v>
      </c>
      <c r="R29" s="73">
        <f>O29/INDEX('Holes Played'!B:O,MATCH(B29,'Holes Played'!B:B,0),14)</f>
        <v>0.3217550274223035</v>
      </c>
    </row>
    <row r="30" spans="1:18" s="72" customFormat="1" x14ac:dyDescent="0.3">
      <c r="A30" s="143">
        <v>25</v>
      </c>
      <c r="B30" s="55" t="s">
        <v>103</v>
      </c>
      <c r="C30" s="62" t="s">
        <v>88</v>
      </c>
      <c r="D30" s="62" t="s">
        <v>88</v>
      </c>
      <c r="E30" s="62" t="s">
        <v>88</v>
      </c>
      <c r="F30" s="3">
        <v>19</v>
      </c>
      <c r="G30" s="3">
        <v>21</v>
      </c>
      <c r="H30" s="3">
        <v>15</v>
      </c>
      <c r="I30" s="3">
        <v>19</v>
      </c>
      <c r="J30" s="3">
        <v>19</v>
      </c>
      <c r="K30" s="3">
        <v>27</v>
      </c>
      <c r="L30" s="3">
        <v>24</v>
      </c>
      <c r="M30" s="3">
        <v>22</v>
      </c>
      <c r="N30" s="3"/>
      <c r="O30" s="3">
        <f t="shared" si="0"/>
        <v>166</v>
      </c>
      <c r="P30" s="65"/>
      <c r="Q30" s="4">
        <f t="shared" si="1"/>
        <v>20.75</v>
      </c>
      <c r="R30" s="73">
        <f>O30/INDEX('Holes Played'!B:O,MATCH(B30,'Holes Played'!B:B,0),14)</f>
        <v>0.15630885122410546</v>
      </c>
    </row>
    <row r="31" spans="1:18" s="72" customFormat="1" x14ac:dyDescent="0.3">
      <c r="A31" s="143">
        <v>26</v>
      </c>
      <c r="B31" s="55" t="s">
        <v>150</v>
      </c>
      <c r="C31" s="49" t="s">
        <v>88</v>
      </c>
      <c r="D31" s="49" t="s">
        <v>88</v>
      </c>
      <c r="E31" s="49" t="s">
        <v>88</v>
      </c>
      <c r="F31" s="49" t="s">
        <v>88</v>
      </c>
      <c r="G31" s="49" t="s">
        <v>88</v>
      </c>
      <c r="H31" s="49" t="s">
        <v>88</v>
      </c>
      <c r="I31" s="3">
        <v>29</v>
      </c>
      <c r="J31" s="3">
        <v>35</v>
      </c>
      <c r="K31" s="3">
        <v>51</v>
      </c>
      <c r="L31" s="3">
        <v>42</v>
      </c>
      <c r="M31" s="49" t="s">
        <v>88</v>
      </c>
      <c r="N31" s="3"/>
      <c r="O31" s="3">
        <f t="shared" si="0"/>
        <v>157</v>
      </c>
      <c r="P31" s="65"/>
      <c r="Q31" s="4">
        <f t="shared" si="1"/>
        <v>39.25</v>
      </c>
      <c r="R31" s="73">
        <f>O31/INDEX('Holes Played'!B:O,MATCH(B31,'Holes Played'!B:B,0),14)</f>
        <v>0.29182156133828996</v>
      </c>
    </row>
    <row r="32" spans="1:18" s="72" customFormat="1" x14ac:dyDescent="0.3">
      <c r="A32" s="143">
        <v>27</v>
      </c>
      <c r="B32" s="55" t="s">
        <v>109</v>
      </c>
      <c r="C32" s="62" t="s">
        <v>88</v>
      </c>
      <c r="D32" s="62" t="s">
        <v>88</v>
      </c>
      <c r="E32" s="62" t="s">
        <v>88</v>
      </c>
      <c r="F32" s="3">
        <v>13</v>
      </c>
      <c r="G32" s="3">
        <v>15</v>
      </c>
      <c r="H32" s="3">
        <v>20</v>
      </c>
      <c r="I32" s="3">
        <v>14</v>
      </c>
      <c r="J32" s="3">
        <v>19</v>
      </c>
      <c r="K32" s="3">
        <v>26</v>
      </c>
      <c r="L32" s="3">
        <v>21</v>
      </c>
      <c r="M32" s="3">
        <v>27</v>
      </c>
      <c r="N32" s="3"/>
      <c r="O32" s="3">
        <f t="shared" si="0"/>
        <v>155</v>
      </c>
      <c r="P32" s="65"/>
      <c r="Q32" s="4">
        <f t="shared" si="1"/>
        <v>19.375</v>
      </c>
      <c r="R32" s="73">
        <f>O32/INDEX('Holes Played'!B:O,MATCH(B32,'Holes Played'!B:B,0),14)</f>
        <v>0.14775977121067682</v>
      </c>
    </row>
    <row r="33" spans="1:18" s="72" customFormat="1" x14ac:dyDescent="0.3">
      <c r="A33" s="143">
        <v>28</v>
      </c>
      <c r="B33" s="55" t="s">
        <v>14</v>
      </c>
      <c r="C33" s="59">
        <v>25</v>
      </c>
      <c r="D33" s="64">
        <v>29</v>
      </c>
      <c r="E33" s="64">
        <v>43</v>
      </c>
      <c r="F33" s="3">
        <v>51</v>
      </c>
      <c r="G33" s="49" t="s">
        <v>88</v>
      </c>
      <c r="H33" s="49" t="s">
        <v>88</v>
      </c>
      <c r="I33" s="3" t="s">
        <v>88</v>
      </c>
      <c r="J33" s="3" t="s">
        <v>88</v>
      </c>
      <c r="K33" s="49" t="s">
        <v>88</v>
      </c>
      <c r="L33" s="49" t="s">
        <v>88</v>
      </c>
      <c r="M33" s="49" t="s">
        <v>88</v>
      </c>
      <c r="N33" s="3"/>
      <c r="O33" s="3">
        <f t="shared" si="0"/>
        <v>148</v>
      </c>
      <c r="P33" s="65"/>
      <c r="Q33" s="4">
        <f t="shared" si="1"/>
        <v>37</v>
      </c>
      <c r="R33" s="73">
        <f>O33/INDEX('Holes Played'!B:O,MATCH(B33,'Holes Played'!B:B,0),14)</f>
        <v>0.31027253668763105</v>
      </c>
    </row>
    <row r="34" spans="1:18" s="72" customFormat="1" x14ac:dyDescent="0.3">
      <c r="A34" s="143">
        <v>29</v>
      </c>
      <c r="B34" s="55" t="s">
        <v>185</v>
      </c>
      <c r="C34" s="49" t="s">
        <v>88</v>
      </c>
      <c r="D34" s="49" t="s">
        <v>88</v>
      </c>
      <c r="E34" s="49" t="s">
        <v>88</v>
      </c>
      <c r="F34" s="49" t="s">
        <v>88</v>
      </c>
      <c r="G34" s="49" t="s">
        <v>88</v>
      </c>
      <c r="H34" s="49" t="s">
        <v>88</v>
      </c>
      <c r="I34" s="49" t="s">
        <v>88</v>
      </c>
      <c r="J34" s="49" t="s">
        <v>88</v>
      </c>
      <c r="K34" s="3">
        <v>50</v>
      </c>
      <c r="L34" s="3">
        <v>51</v>
      </c>
      <c r="M34" s="3">
        <v>43</v>
      </c>
      <c r="N34" s="3"/>
      <c r="O34" s="3">
        <f t="shared" si="0"/>
        <v>144</v>
      </c>
      <c r="P34" s="65"/>
      <c r="Q34" s="4">
        <f t="shared" si="1"/>
        <v>48</v>
      </c>
      <c r="R34" s="73">
        <f>O34/INDEX('Holes Played'!B:O,MATCH(B34,'Holes Played'!B:B,0),14)</f>
        <v>0.3364485981308411</v>
      </c>
    </row>
    <row r="35" spans="1:18" s="72" customFormat="1" x14ac:dyDescent="0.3">
      <c r="A35" s="143">
        <v>30</v>
      </c>
      <c r="B35" s="55" t="s">
        <v>143</v>
      </c>
      <c r="C35" s="62" t="s">
        <v>88</v>
      </c>
      <c r="D35" s="62" t="s">
        <v>88</v>
      </c>
      <c r="E35" s="62" t="s">
        <v>88</v>
      </c>
      <c r="F35" s="62" t="s">
        <v>88</v>
      </c>
      <c r="G35" s="62" t="s">
        <v>88</v>
      </c>
      <c r="H35" s="3">
        <v>19</v>
      </c>
      <c r="I35" s="3">
        <v>17</v>
      </c>
      <c r="J35" s="3">
        <v>17</v>
      </c>
      <c r="K35" s="3">
        <v>25</v>
      </c>
      <c r="L35" s="3">
        <v>22</v>
      </c>
      <c r="M35" s="3">
        <v>31</v>
      </c>
      <c r="N35" s="3"/>
      <c r="O35" s="3">
        <f t="shared" si="0"/>
        <v>131</v>
      </c>
      <c r="P35" s="65"/>
      <c r="Q35" s="4">
        <f t="shared" si="1"/>
        <v>21.833333333333332</v>
      </c>
      <c r="R35" s="73">
        <f>O35/INDEX('Holes Played'!B:O,MATCH(B35,'Holes Played'!B:B,0),14)</f>
        <v>0.15539739027283511</v>
      </c>
    </row>
    <row r="36" spans="1:18" s="61" customFormat="1" x14ac:dyDescent="0.3">
      <c r="A36" s="143">
        <v>31</v>
      </c>
      <c r="B36" s="55" t="s">
        <v>12</v>
      </c>
      <c r="C36" s="59">
        <v>26</v>
      </c>
      <c r="D36" s="64">
        <v>40</v>
      </c>
      <c r="E36" s="64">
        <v>34</v>
      </c>
      <c r="F36" s="3">
        <v>30</v>
      </c>
      <c r="G36" s="49" t="s">
        <v>88</v>
      </c>
      <c r="H36" s="49" t="s">
        <v>88</v>
      </c>
      <c r="I36" s="3" t="s">
        <v>88</v>
      </c>
      <c r="J36" s="3" t="s">
        <v>88</v>
      </c>
      <c r="K36" s="49" t="s">
        <v>88</v>
      </c>
      <c r="L36" s="49" t="s">
        <v>88</v>
      </c>
      <c r="M36" s="49" t="s">
        <v>88</v>
      </c>
      <c r="N36" s="3"/>
      <c r="O36" s="3">
        <f t="shared" si="0"/>
        <v>130</v>
      </c>
      <c r="P36" s="65"/>
      <c r="Q36" s="4">
        <f t="shared" si="1"/>
        <v>32.5</v>
      </c>
      <c r="R36" s="73">
        <f>O36/INDEX('Holes Played'!B:O,MATCH(B36,'Holes Played'!B:B,0),14)</f>
        <v>0.25793650793650796</v>
      </c>
    </row>
    <row r="37" spans="1:18" s="72" customFormat="1" x14ac:dyDescent="0.3">
      <c r="A37" s="143">
        <v>32</v>
      </c>
      <c r="B37" s="55" t="s">
        <v>154</v>
      </c>
      <c r="C37" s="49" t="s">
        <v>88</v>
      </c>
      <c r="D37" s="49" t="s">
        <v>88</v>
      </c>
      <c r="E37" s="49" t="s">
        <v>88</v>
      </c>
      <c r="F37" s="49" t="s">
        <v>88</v>
      </c>
      <c r="G37" s="49" t="s">
        <v>88</v>
      </c>
      <c r="H37" s="49" t="s">
        <v>88</v>
      </c>
      <c r="I37" s="3">
        <v>30</v>
      </c>
      <c r="J37" s="3">
        <v>33</v>
      </c>
      <c r="K37" s="3">
        <v>35</v>
      </c>
      <c r="L37" s="3">
        <v>9</v>
      </c>
      <c r="M37" s="3">
        <v>22</v>
      </c>
      <c r="N37" s="3"/>
      <c r="O37" s="3">
        <f t="shared" si="0"/>
        <v>129</v>
      </c>
      <c r="P37" s="65"/>
      <c r="Q37" s="4">
        <f t="shared" si="1"/>
        <v>25.8</v>
      </c>
      <c r="R37" s="73">
        <f>O37/INDEX('Holes Played'!B:O,MATCH(B37,'Holes Played'!B:B,0),14)</f>
        <v>0.18722786647314948</v>
      </c>
    </row>
    <row r="38" spans="1:18" s="72" customFormat="1" x14ac:dyDescent="0.3">
      <c r="A38" s="143">
        <v>33</v>
      </c>
      <c r="B38" s="55" t="s">
        <v>17</v>
      </c>
      <c r="C38" s="59">
        <v>6</v>
      </c>
      <c r="D38" s="64">
        <v>12</v>
      </c>
      <c r="E38" s="64">
        <v>19</v>
      </c>
      <c r="F38" s="3">
        <v>17</v>
      </c>
      <c r="G38" s="3">
        <v>12</v>
      </c>
      <c r="H38" s="3">
        <v>8</v>
      </c>
      <c r="I38" s="3">
        <v>5</v>
      </c>
      <c r="J38" s="3">
        <v>7</v>
      </c>
      <c r="K38" s="3">
        <v>19</v>
      </c>
      <c r="L38" s="3">
        <v>10</v>
      </c>
      <c r="M38" s="3">
        <v>9</v>
      </c>
      <c r="N38" s="3"/>
      <c r="O38" s="3">
        <f t="shared" ref="O38:O69" si="2">SUM(C38:N38)</f>
        <v>124</v>
      </c>
      <c r="P38" s="65"/>
      <c r="Q38" s="4">
        <f t="shared" ref="Q38:Q70" si="3">O38/COUNT(C38:N38)</f>
        <v>11.272727272727273</v>
      </c>
      <c r="R38" s="73">
        <f>O38/INDEX('Holes Played'!B:O,MATCH(B38,'Holes Played'!B:B,0),14)</f>
        <v>8.1740276862228081E-2</v>
      </c>
    </row>
    <row r="39" spans="1:18" s="72" customFormat="1" x14ac:dyDescent="0.3">
      <c r="A39" s="143">
        <v>34</v>
      </c>
      <c r="B39" s="55" t="s">
        <v>105</v>
      </c>
      <c r="C39" s="62" t="s">
        <v>88</v>
      </c>
      <c r="D39" s="62" t="s">
        <v>88</v>
      </c>
      <c r="E39" s="62" t="s">
        <v>88</v>
      </c>
      <c r="F39" s="3">
        <v>26</v>
      </c>
      <c r="G39" s="3">
        <v>24</v>
      </c>
      <c r="H39" s="3">
        <v>27</v>
      </c>
      <c r="I39" s="3">
        <v>10</v>
      </c>
      <c r="J39" s="3">
        <v>14</v>
      </c>
      <c r="K39" s="3">
        <v>19</v>
      </c>
      <c r="L39" s="49" t="s">
        <v>88</v>
      </c>
      <c r="M39" s="49" t="s">
        <v>88</v>
      </c>
      <c r="N39" s="3"/>
      <c r="O39" s="3">
        <f t="shared" si="2"/>
        <v>120</v>
      </c>
      <c r="P39" s="65"/>
      <c r="Q39" s="4">
        <f t="shared" si="3"/>
        <v>20</v>
      </c>
      <c r="R39" s="73">
        <f>O39/INDEX('Holes Played'!B:O,MATCH(B39,'Holes Played'!B:B,0),14)</f>
        <v>0.14035087719298245</v>
      </c>
    </row>
    <row r="40" spans="1:18" s="72" customFormat="1" x14ac:dyDescent="0.3">
      <c r="A40" s="143">
        <v>35</v>
      </c>
      <c r="B40" s="55" t="s">
        <v>140</v>
      </c>
      <c r="C40" s="62" t="s">
        <v>88</v>
      </c>
      <c r="D40" s="62" t="s">
        <v>88</v>
      </c>
      <c r="E40" s="62" t="s">
        <v>88</v>
      </c>
      <c r="F40" s="62" t="s">
        <v>88</v>
      </c>
      <c r="G40" s="62" t="s">
        <v>88</v>
      </c>
      <c r="H40" s="3">
        <v>13</v>
      </c>
      <c r="I40" s="3">
        <v>8</v>
      </c>
      <c r="J40" s="3">
        <v>16</v>
      </c>
      <c r="K40" s="3">
        <v>30</v>
      </c>
      <c r="L40" s="3">
        <v>25</v>
      </c>
      <c r="M40" s="3">
        <v>17</v>
      </c>
      <c r="N40" s="3"/>
      <c r="O40" s="3">
        <f t="shared" si="2"/>
        <v>109</v>
      </c>
      <c r="P40" s="65"/>
      <c r="Q40" s="4">
        <f t="shared" si="3"/>
        <v>18.166666666666668</v>
      </c>
      <c r="R40" s="73">
        <f>O40/INDEX('Holes Played'!B:O,MATCH(B40,'Holes Played'!B:B,0),14)</f>
        <v>0.15482954545454544</v>
      </c>
    </row>
    <row r="41" spans="1:18" s="72" customFormat="1" x14ac:dyDescent="0.3">
      <c r="A41" s="143">
        <v>36</v>
      </c>
      <c r="B41" s="55" t="s">
        <v>173</v>
      </c>
      <c r="C41" s="49" t="s">
        <v>88</v>
      </c>
      <c r="D41" s="49" t="s">
        <v>88</v>
      </c>
      <c r="E41" s="49" t="s">
        <v>88</v>
      </c>
      <c r="F41" s="49" t="s">
        <v>88</v>
      </c>
      <c r="G41" s="49" t="s">
        <v>88</v>
      </c>
      <c r="H41" s="49" t="s">
        <v>88</v>
      </c>
      <c r="I41" s="49" t="s">
        <v>88</v>
      </c>
      <c r="J41" s="3">
        <v>14</v>
      </c>
      <c r="K41" s="3">
        <v>31</v>
      </c>
      <c r="L41" s="3">
        <v>20</v>
      </c>
      <c r="M41" s="3">
        <v>38</v>
      </c>
      <c r="N41" s="3"/>
      <c r="O41" s="3">
        <f t="shared" si="2"/>
        <v>103</v>
      </c>
      <c r="P41" s="65"/>
      <c r="Q41" s="4">
        <f t="shared" si="3"/>
        <v>25.75</v>
      </c>
      <c r="R41" s="73">
        <f>O41/INDEX('Holes Played'!B:O,MATCH(B41,'Holes Played'!B:B,0),14)</f>
        <v>0.20355731225296442</v>
      </c>
    </row>
    <row r="42" spans="1:18" s="72" customFormat="1" x14ac:dyDescent="0.3">
      <c r="A42" s="143">
        <v>37</v>
      </c>
      <c r="B42" s="55" t="s">
        <v>160</v>
      </c>
      <c r="C42" s="49" t="s">
        <v>88</v>
      </c>
      <c r="D42" s="49" t="s">
        <v>88</v>
      </c>
      <c r="E42" s="49" t="s">
        <v>88</v>
      </c>
      <c r="F42" s="49" t="s">
        <v>88</v>
      </c>
      <c r="G42" s="49" t="s">
        <v>88</v>
      </c>
      <c r="H42" s="49" t="s">
        <v>88</v>
      </c>
      <c r="I42" s="3">
        <v>58</v>
      </c>
      <c r="J42" s="3">
        <v>38</v>
      </c>
      <c r="K42" s="49" t="s">
        <v>88</v>
      </c>
      <c r="L42" s="49" t="s">
        <v>88</v>
      </c>
      <c r="M42" s="49" t="s">
        <v>88</v>
      </c>
      <c r="N42" s="3"/>
      <c r="O42" s="3">
        <f t="shared" si="2"/>
        <v>96</v>
      </c>
      <c r="P42" s="65"/>
      <c r="Q42" s="4">
        <f t="shared" si="3"/>
        <v>48</v>
      </c>
      <c r="R42" s="73">
        <f>O42/INDEX('Holes Played'!B:O,MATCH(B42,'Holes Played'!B:B,0),14)</f>
        <v>0.56804733727810652</v>
      </c>
    </row>
    <row r="43" spans="1:18" s="72" customFormat="1" x14ac:dyDescent="0.3">
      <c r="A43" s="143">
        <v>38</v>
      </c>
      <c r="B43" s="55" t="s">
        <v>108</v>
      </c>
      <c r="C43" s="62" t="s">
        <v>88</v>
      </c>
      <c r="D43" s="62" t="s">
        <v>88</v>
      </c>
      <c r="E43" s="62" t="s">
        <v>88</v>
      </c>
      <c r="F43" s="3">
        <v>33</v>
      </c>
      <c r="G43" s="49" t="s">
        <v>88</v>
      </c>
      <c r="H43" s="3">
        <v>27</v>
      </c>
      <c r="I43" s="3">
        <v>28</v>
      </c>
      <c r="J43" s="3" t="s">
        <v>88</v>
      </c>
      <c r="K43" s="49" t="s">
        <v>88</v>
      </c>
      <c r="L43" s="49" t="s">
        <v>88</v>
      </c>
      <c r="M43" s="49" t="s">
        <v>88</v>
      </c>
      <c r="N43" s="3"/>
      <c r="O43" s="3">
        <f t="shared" si="2"/>
        <v>88</v>
      </c>
      <c r="P43" s="65"/>
      <c r="Q43" s="4">
        <f t="shared" si="3"/>
        <v>29.333333333333332</v>
      </c>
      <c r="R43" s="73">
        <f>O43/INDEX('Holes Played'!B:O,MATCH(B43,'Holes Played'!B:B,0),14)</f>
        <v>0.27160493827160492</v>
      </c>
    </row>
    <row r="44" spans="1:18" s="72" customFormat="1" x14ac:dyDescent="0.3">
      <c r="A44" s="143">
        <v>39</v>
      </c>
      <c r="B44" s="55" t="s">
        <v>187</v>
      </c>
      <c r="C44" s="49" t="s">
        <v>88</v>
      </c>
      <c r="D44" s="49" t="s">
        <v>88</v>
      </c>
      <c r="E44" s="49" t="s">
        <v>88</v>
      </c>
      <c r="F44" s="49" t="s">
        <v>88</v>
      </c>
      <c r="G44" s="49" t="s">
        <v>88</v>
      </c>
      <c r="H44" s="49" t="s">
        <v>88</v>
      </c>
      <c r="I44" s="49" t="s">
        <v>88</v>
      </c>
      <c r="J44" s="49" t="s">
        <v>88</v>
      </c>
      <c r="K44" s="3">
        <v>37</v>
      </c>
      <c r="L44" s="3">
        <v>45</v>
      </c>
      <c r="M44" s="49" t="s">
        <v>88</v>
      </c>
      <c r="N44" s="3"/>
      <c r="O44" s="3">
        <f t="shared" si="2"/>
        <v>82</v>
      </c>
      <c r="P44" s="65"/>
      <c r="Q44" s="4">
        <f t="shared" si="3"/>
        <v>41</v>
      </c>
      <c r="R44" s="73">
        <f>O44/INDEX('Holes Played'!B:O,MATCH(B44,'Holes Played'!B:B,0),14)</f>
        <v>0.32800000000000001</v>
      </c>
    </row>
    <row r="45" spans="1:18" s="72" customFormat="1" x14ac:dyDescent="0.3">
      <c r="A45" s="143">
        <v>40</v>
      </c>
      <c r="B45" s="55" t="s">
        <v>86</v>
      </c>
      <c r="C45" s="62" t="s">
        <v>88</v>
      </c>
      <c r="D45" s="64">
        <v>17</v>
      </c>
      <c r="E45" s="64">
        <v>11</v>
      </c>
      <c r="F45" s="3">
        <v>18</v>
      </c>
      <c r="G45" s="3">
        <v>12</v>
      </c>
      <c r="H45" s="3">
        <v>15</v>
      </c>
      <c r="I45" s="3" t="s">
        <v>88</v>
      </c>
      <c r="J45" s="3" t="s">
        <v>88</v>
      </c>
      <c r="K45" s="49" t="s">
        <v>88</v>
      </c>
      <c r="L45" s="49" t="s">
        <v>88</v>
      </c>
      <c r="M45" s="49" t="s">
        <v>88</v>
      </c>
      <c r="N45" s="3"/>
      <c r="O45" s="3">
        <f t="shared" si="2"/>
        <v>73</v>
      </c>
      <c r="P45" s="65"/>
      <c r="Q45" s="4">
        <f t="shared" si="3"/>
        <v>14.6</v>
      </c>
      <c r="R45" s="73">
        <f>O45/INDEX('Holes Played'!B:O,MATCH(B45,'Holes Played'!B:B,0),14)</f>
        <v>0.10814814814814815</v>
      </c>
    </row>
    <row r="46" spans="1:18" s="72" customFormat="1" x14ac:dyDescent="0.3">
      <c r="A46" s="143">
        <v>41</v>
      </c>
      <c r="B46" s="55" t="s">
        <v>223</v>
      </c>
      <c r="C46" s="49" t="s">
        <v>88</v>
      </c>
      <c r="D46" s="49" t="s">
        <v>88</v>
      </c>
      <c r="E46" s="49" t="s">
        <v>88</v>
      </c>
      <c r="F46" s="49" t="s">
        <v>88</v>
      </c>
      <c r="G46" s="49" t="s">
        <v>88</v>
      </c>
      <c r="H46" s="49" t="s">
        <v>88</v>
      </c>
      <c r="I46" s="49" t="s">
        <v>88</v>
      </c>
      <c r="J46" s="49" t="s">
        <v>88</v>
      </c>
      <c r="K46" s="49" t="s">
        <v>88</v>
      </c>
      <c r="L46" s="3">
        <v>33</v>
      </c>
      <c r="M46" s="3">
        <v>35</v>
      </c>
      <c r="N46" s="3"/>
      <c r="O46" s="3">
        <f t="shared" si="2"/>
        <v>68</v>
      </c>
      <c r="P46" s="65"/>
      <c r="Q46" s="4">
        <f t="shared" si="3"/>
        <v>34</v>
      </c>
      <c r="R46" s="73">
        <f>O46/INDEX('Holes Played'!B:O,MATCH(B46,'Holes Played'!B:B,0),14)</f>
        <v>0.2251655629139073</v>
      </c>
    </row>
    <row r="47" spans="1:18" s="72" customFormat="1" x14ac:dyDescent="0.3">
      <c r="A47" s="143">
        <v>42</v>
      </c>
      <c r="B47" s="55" t="s">
        <v>157</v>
      </c>
      <c r="C47" s="49" t="s">
        <v>88</v>
      </c>
      <c r="D47" s="49" t="s">
        <v>88</v>
      </c>
      <c r="E47" s="49" t="s">
        <v>88</v>
      </c>
      <c r="F47" s="49" t="s">
        <v>88</v>
      </c>
      <c r="G47" s="49" t="s">
        <v>88</v>
      </c>
      <c r="H47" s="49" t="s">
        <v>88</v>
      </c>
      <c r="I47" s="3">
        <v>2</v>
      </c>
      <c r="J47" s="3">
        <v>13</v>
      </c>
      <c r="K47" s="3">
        <v>12</v>
      </c>
      <c r="L47" s="3">
        <v>16</v>
      </c>
      <c r="M47" s="3">
        <v>22</v>
      </c>
      <c r="N47" s="3"/>
      <c r="O47" s="3">
        <f t="shared" si="2"/>
        <v>65</v>
      </c>
      <c r="P47" s="65"/>
      <c r="Q47" s="4">
        <f t="shared" si="3"/>
        <v>13</v>
      </c>
      <c r="R47" s="73">
        <f>O47/INDEX('Holes Played'!B:O,MATCH(B47,'Holes Played'!B:B,0),14)</f>
        <v>9.8187311178247735E-2</v>
      </c>
    </row>
    <row r="48" spans="1:18" s="72" customFormat="1" x14ac:dyDescent="0.3">
      <c r="A48" s="143">
        <v>43</v>
      </c>
      <c r="B48" s="55" t="s">
        <v>81</v>
      </c>
      <c r="C48" s="62" t="s">
        <v>88</v>
      </c>
      <c r="D48" s="64">
        <v>30</v>
      </c>
      <c r="E48" s="64">
        <v>32</v>
      </c>
      <c r="F48" s="49" t="s">
        <v>88</v>
      </c>
      <c r="G48" s="49" t="s">
        <v>88</v>
      </c>
      <c r="H48" s="49" t="s">
        <v>88</v>
      </c>
      <c r="I48" s="3" t="s">
        <v>88</v>
      </c>
      <c r="J48" s="3" t="s">
        <v>88</v>
      </c>
      <c r="K48" s="49" t="s">
        <v>88</v>
      </c>
      <c r="L48" s="49" t="s">
        <v>88</v>
      </c>
      <c r="M48" s="49" t="s">
        <v>88</v>
      </c>
      <c r="N48" s="3"/>
      <c r="O48" s="3">
        <f t="shared" si="2"/>
        <v>62</v>
      </c>
      <c r="P48" s="65"/>
      <c r="Q48" s="4">
        <f t="shared" si="3"/>
        <v>31</v>
      </c>
      <c r="R48" s="73">
        <f>O48/INDEX('Holes Played'!B:O,MATCH(B48,'Holes Played'!B:B,0),14)</f>
        <v>0.28703703703703703</v>
      </c>
    </row>
    <row r="49" spans="1:18" s="72" customFormat="1" x14ac:dyDescent="0.3">
      <c r="A49" s="143">
        <v>44</v>
      </c>
      <c r="B49" s="55" t="s">
        <v>142</v>
      </c>
      <c r="C49" s="62" t="s">
        <v>88</v>
      </c>
      <c r="D49" s="62" t="s">
        <v>88</v>
      </c>
      <c r="E49" s="62" t="s">
        <v>88</v>
      </c>
      <c r="F49" s="62" t="s">
        <v>88</v>
      </c>
      <c r="G49" s="62" t="s">
        <v>88</v>
      </c>
      <c r="H49" s="3">
        <v>20</v>
      </c>
      <c r="I49" s="3">
        <v>19</v>
      </c>
      <c r="J49" s="3">
        <v>22</v>
      </c>
      <c r="K49" s="49" t="s">
        <v>88</v>
      </c>
      <c r="L49" s="49" t="s">
        <v>88</v>
      </c>
      <c r="M49" s="49" t="s">
        <v>88</v>
      </c>
      <c r="N49" s="3"/>
      <c r="O49" s="3">
        <f t="shared" si="2"/>
        <v>61</v>
      </c>
      <c r="P49" s="65"/>
      <c r="Q49" s="4">
        <f t="shared" si="3"/>
        <v>20.333333333333332</v>
      </c>
      <c r="R49" s="73">
        <f>O49/INDEX('Holes Played'!B:O,MATCH(B49,'Holes Played'!B:B,0),14)</f>
        <v>0.16621253405994552</v>
      </c>
    </row>
    <row r="50" spans="1:18" x14ac:dyDescent="0.3">
      <c r="A50" s="143">
        <v>45</v>
      </c>
      <c r="B50" s="2" t="s">
        <v>222</v>
      </c>
      <c r="C50" s="49" t="s">
        <v>88</v>
      </c>
      <c r="D50" s="49" t="s">
        <v>88</v>
      </c>
      <c r="E50" s="49" t="s">
        <v>88</v>
      </c>
      <c r="F50" s="49" t="s">
        <v>88</v>
      </c>
      <c r="G50" s="49" t="s">
        <v>88</v>
      </c>
      <c r="H50" s="49" t="s">
        <v>88</v>
      </c>
      <c r="I50" s="49" t="s">
        <v>88</v>
      </c>
      <c r="J50" s="49" t="s">
        <v>88</v>
      </c>
      <c r="K50" s="49" t="s">
        <v>88</v>
      </c>
      <c r="L50" s="3">
        <v>31</v>
      </c>
      <c r="M50" s="3">
        <v>26</v>
      </c>
      <c r="N50" s="3"/>
      <c r="O50" s="3">
        <f t="shared" si="2"/>
        <v>57</v>
      </c>
      <c r="P50" s="65"/>
      <c r="Q50" s="4">
        <f t="shared" si="3"/>
        <v>28.5</v>
      </c>
      <c r="R50" s="73">
        <f>O50/INDEX('Holes Played'!B:O,MATCH(B50,'Holes Played'!B:B,0),14)</f>
        <v>0.20070422535211269</v>
      </c>
    </row>
    <row r="51" spans="1:18" x14ac:dyDescent="0.3">
      <c r="A51" s="143">
        <v>46</v>
      </c>
      <c r="B51" s="2" t="s">
        <v>116</v>
      </c>
      <c r="C51" s="62" t="s">
        <v>88</v>
      </c>
      <c r="D51" s="62" t="s">
        <v>88</v>
      </c>
      <c r="E51" s="62" t="s">
        <v>88</v>
      </c>
      <c r="F51" s="62" t="s">
        <v>88</v>
      </c>
      <c r="G51" s="3">
        <v>52</v>
      </c>
      <c r="H51" s="49" t="s">
        <v>88</v>
      </c>
      <c r="I51" s="3" t="s">
        <v>88</v>
      </c>
      <c r="J51" s="3" t="s">
        <v>88</v>
      </c>
      <c r="K51" s="49" t="s">
        <v>88</v>
      </c>
      <c r="L51" s="49" t="s">
        <v>88</v>
      </c>
      <c r="M51" s="49" t="s">
        <v>88</v>
      </c>
      <c r="N51" s="3"/>
      <c r="O51" s="3">
        <f t="shared" si="2"/>
        <v>52</v>
      </c>
      <c r="P51" s="65"/>
      <c r="Q51" s="4">
        <f t="shared" si="3"/>
        <v>52</v>
      </c>
      <c r="R51" s="73">
        <f>O51/INDEX('Holes Played'!B:O,MATCH(B51,'Holes Played'!B:B,0),14)</f>
        <v>0.5252525252525253</v>
      </c>
    </row>
    <row r="52" spans="1:18" x14ac:dyDescent="0.3">
      <c r="A52" s="143">
        <v>47</v>
      </c>
      <c r="B52" s="2" t="s">
        <v>107</v>
      </c>
      <c r="C52" s="62" t="s">
        <v>88</v>
      </c>
      <c r="D52" s="62" t="s">
        <v>88</v>
      </c>
      <c r="E52" s="62" t="s">
        <v>88</v>
      </c>
      <c r="F52" s="3">
        <v>50</v>
      </c>
      <c r="G52" s="49" t="s">
        <v>88</v>
      </c>
      <c r="H52" s="49" t="s">
        <v>88</v>
      </c>
      <c r="I52" s="3" t="s">
        <v>88</v>
      </c>
      <c r="J52" s="3" t="s">
        <v>88</v>
      </c>
      <c r="K52" s="49" t="s">
        <v>88</v>
      </c>
      <c r="L52" s="49" t="s">
        <v>88</v>
      </c>
      <c r="M52" s="49" t="s">
        <v>88</v>
      </c>
      <c r="N52" s="3"/>
      <c r="O52" s="3">
        <f t="shared" si="2"/>
        <v>50</v>
      </c>
      <c r="P52" s="65"/>
      <c r="Q52" s="4">
        <f t="shared" si="3"/>
        <v>50</v>
      </c>
      <c r="R52" s="73">
        <f>O52/INDEX('Holes Played'!B:O,MATCH(B52,'Holes Played'!B:B,0),14)</f>
        <v>0.37037037037037035</v>
      </c>
    </row>
    <row r="53" spans="1:18" s="72" customFormat="1" x14ac:dyDescent="0.3">
      <c r="A53" s="143">
        <v>48</v>
      </c>
      <c r="B53" s="55" t="s">
        <v>121</v>
      </c>
      <c r="C53" s="62" t="s">
        <v>88</v>
      </c>
      <c r="D53" s="62" t="s">
        <v>88</v>
      </c>
      <c r="E53" s="62" t="s">
        <v>88</v>
      </c>
      <c r="F53" s="62" t="s">
        <v>88</v>
      </c>
      <c r="G53" s="3">
        <v>49</v>
      </c>
      <c r="H53" s="49" t="s">
        <v>88</v>
      </c>
      <c r="I53" s="3" t="s">
        <v>88</v>
      </c>
      <c r="J53" s="3" t="s">
        <v>88</v>
      </c>
      <c r="K53" s="49" t="s">
        <v>88</v>
      </c>
      <c r="L53" s="49" t="s">
        <v>88</v>
      </c>
      <c r="M53" s="49" t="s">
        <v>88</v>
      </c>
      <c r="N53" s="3"/>
      <c r="O53" s="3">
        <f t="shared" si="2"/>
        <v>49</v>
      </c>
      <c r="P53" s="65"/>
      <c r="Q53" s="4">
        <f t="shared" si="3"/>
        <v>49</v>
      </c>
      <c r="R53" s="73">
        <f>O53/INDEX('Holes Played'!B:O,MATCH(B53,'Holes Played'!B:B,0),14)</f>
        <v>0.36296296296296299</v>
      </c>
    </row>
    <row r="54" spans="1:18" s="72" customFormat="1" x14ac:dyDescent="0.3">
      <c r="A54" s="143">
        <v>49</v>
      </c>
      <c r="B54" s="55" t="s">
        <v>104</v>
      </c>
      <c r="C54" s="62" t="s">
        <v>88</v>
      </c>
      <c r="D54" s="62" t="s">
        <v>88</v>
      </c>
      <c r="E54" s="62" t="s">
        <v>88</v>
      </c>
      <c r="F54" s="3">
        <v>17</v>
      </c>
      <c r="G54" s="3">
        <v>20</v>
      </c>
      <c r="H54" s="3">
        <v>11</v>
      </c>
      <c r="I54" s="3" t="s">
        <v>88</v>
      </c>
      <c r="J54" s="3" t="s">
        <v>88</v>
      </c>
      <c r="K54" s="49" t="s">
        <v>88</v>
      </c>
      <c r="L54" s="49" t="s">
        <v>88</v>
      </c>
      <c r="M54" s="49" t="s">
        <v>88</v>
      </c>
      <c r="N54" s="3"/>
      <c r="O54" s="3">
        <f t="shared" si="2"/>
        <v>48</v>
      </c>
      <c r="P54" s="65"/>
      <c r="Q54" s="4">
        <f t="shared" si="3"/>
        <v>16</v>
      </c>
      <c r="R54" s="73">
        <f>O54/INDEX('Holes Played'!B:O,MATCH(B54,'Holes Played'!B:B,0),14)</f>
        <v>0.13008130081300814</v>
      </c>
    </row>
    <row r="55" spans="1:18" s="72" customFormat="1" x14ac:dyDescent="0.3">
      <c r="A55" s="143">
        <v>50</v>
      </c>
      <c r="B55" s="55" t="s">
        <v>78</v>
      </c>
      <c r="C55" s="62" t="s">
        <v>88</v>
      </c>
      <c r="D55" s="64">
        <v>12</v>
      </c>
      <c r="E55" s="64">
        <v>9</v>
      </c>
      <c r="F55" s="3">
        <v>6</v>
      </c>
      <c r="G55" s="3">
        <v>7</v>
      </c>
      <c r="H55" s="3">
        <v>12</v>
      </c>
      <c r="I55" s="3" t="s">
        <v>88</v>
      </c>
      <c r="J55" s="3" t="s">
        <v>88</v>
      </c>
      <c r="K55" s="49" t="s">
        <v>88</v>
      </c>
      <c r="L55" s="49" t="s">
        <v>88</v>
      </c>
      <c r="M55" s="49" t="s">
        <v>88</v>
      </c>
      <c r="N55" s="3"/>
      <c r="O55" s="3">
        <f t="shared" si="2"/>
        <v>46</v>
      </c>
      <c r="P55" s="65"/>
      <c r="Q55" s="4">
        <f t="shared" si="3"/>
        <v>9.1999999999999993</v>
      </c>
      <c r="R55" s="73">
        <f>O55/INDEX('Holes Played'!B:O,MATCH(B55,'Holes Played'!B:B,0),14)</f>
        <v>7.0015220700152203E-2</v>
      </c>
    </row>
    <row r="56" spans="1:18" s="72" customFormat="1" x14ac:dyDescent="0.3">
      <c r="A56" s="143">
        <v>51</v>
      </c>
      <c r="B56" s="55" t="s">
        <v>158</v>
      </c>
      <c r="C56" s="49" t="s">
        <v>88</v>
      </c>
      <c r="D56" s="49" t="s">
        <v>88</v>
      </c>
      <c r="E56" s="49" t="s">
        <v>88</v>
      </c>
      <c r="F56" s="49" t="s">
        <v>88</v>
      </c>
      <c r="G56" s="49" t="s">
        <v>88</v>
      </c>
      <c r="H56" s="49" t="s">
        <v>88</v>
      </c>
      <c r="I56" s="3">
        <v>10</v>
      </c>
      <c r="J56" s="3">
        <v>4</v>
      </c>
      <c r="K56" s="3">
        <v>11</v>
      </c>
      <c r="L56" s="3">
        <v>10</v>
      </c>
      <c r="M56" s="3">
        <v>10</v>
      </c>
      <c r="N56" s="3"/>
      <c r="O56" s="3">
        <f t="shared" si="2"/>
        <v>45</v>
      </c>
      <c r="P56" s="65"/>
      <c r="Q56" s="4">
        <f t="shared" si="3"/>
        <v>9</v>
      </c>
      <c r="R56" s="73">
        <f>O56/INDEX('Holes Played'!B:O,MATCH(B56,'Holes Played'!B:B,0),14)</f>
        <v>6.4469914040114609E-2</v>
      </c>
    </row>
    <row r="57" spans="1:18" s="72" customFormat="1" x14ac:dyDescent="0.3">
      <c r="A57" s="143">
        <v>52</v>
      </c>
      <c r="B57" s="55" t="s">
        <v>286</v>
      </c>
      <c r="C57" s="62" t="s">
        <v>88</v>
      </c>
      <c r="D57" s="62" t="s">
        <v>88</v>
      </c>
      <c r="E57" s="62" t="s">
        <v>88</v>
      </c>
      <c r="F57" s="62" t="s">
        <v>88</v>
      </c>
      <c r="G57" s="62" t="s">
        <v>88</v>
      </c>
      <c r="H57" s="62" t="s">
        <v>88</v>
      </c>
      <c r="I57" s="62" t="s">
        <v>88</v>
      </c>
      <c r="J57" s="62" t="s">
        <v>88</v>
      </c>
      <c r="K57" s="62" t="s">
        <v>88</v>
      </c>
      <c r="L57" s="62" t="s">
        <v>88</v>
      </c>
      <c r="M57" s="3">
        <v>44</v>
      </c>
      <c r="N57" s="3"/>
      <c r="O57" s="3">
        <f t="shared" si="2"/>
        <v>44</v>
      </c>
      <c r="P57" s="65"/>
      <c r="Q57" s="4">
        <f t="shared" si="3"/>
        <v>44</v>
      </c>
      <c r="R57" s="73">
        <f>O57/INDEX('Holes Played'!B:O,MATCH(B57,'Holes Played'!B:B,0),14)</f>
        <v>0.30985915492957744</v>
      </c>
    </row>
    <row r="58" spans="1:18" s="72" customFormat="1" x14ac:dyDescent="0.3">
      <c r="A58" s="143">
        <v>53</v>
      </c>
      <c r="B58" s="55" t="s">
        <v>87</v>
      </c>
      <c r="C58" s="62" t="s">
        <v>88</v>
      </c>
      <c r="D58" s="64">
        <v>11</v>
      </c>
      <c r="E58" s="64">
        <v>7</v>
      </c>
      <c r="F58" s="3">
        <v>11</v>
      </c>
      <c r="G58" s="3">
        <v>13</v>
      </c>
      <c r="H58" s="49" t="s">
        <v>88</v>
      </c>
      <c r="I58" s="3" t="s">
        <v>88</v>
      </c>
      <c r="J58" s="3" t="s">
        <v>88</v>
      </c>
      <c r="K58" s="49" t="s">
        <v>88</v>
      </c>
      <c r="L58" s="49" t="s">
        <v>88</v>
      </c>
      <c r="M58" s="49" t="s">
        <v>88</v>
      </c>
      <c r="N58" s="3"/>
      <c r="O58" s="3">
        <f t="shared" si="2"/>
        <v>42</v>
      </c>
      <c r="P58" s="65"/>
      <c r="Q58" s="4">
        <f t="shared" si="3"/>
        <v>10.5</v>
      </c>
      <c r="R58" s="73">
        <f>O58/INDEX('Holes Played'!B:O,MATCH(B58,'Holes Played'!B:B,0),14)</f>
        <v>7.7777777777777779E-2</v>
      </c>
    </row>
    <row r="59" spans="1:18" s="72" customFormat="1" x14ac:dyDescent="0.3">
      <c r="A59" s="143">
        <v>54</v>
      </c>
      <c r="B59" s="55" t="s">
        <v>221</v>
      </c>
      <c r="C59" s="49" t="s">
        <v>88</v>
      </c>
      <c r="D59" s="49" t="s">
        <v>88</v>
      </c>
      <c r="E59" s="49" t="s">
        <v>88</v>
      </c>
      <c r="F59" s="49" t="s">
        <v>88</v>
      </c>
      <c r="G59" s="49" t="s">
        <v>88</v>
      </c>
      <c r="H59" s="49" t="s">
        <v>88</v>
      </c>
      <c r="I59" s="49" t="s">
        <v>88</v>
      </c>
      <c r="J59" s="49" t="s">
        <v>88</v>
      </c>
      <c r="K59" s="49" t="s">
        <v>88</v>
      </c>
      <c r="L59" s="3">
        <v>19</v>
      </c>
      <c r="M59" s="3">
        <v>22</v>
      </c>
      <c r="N59" s="3"/>
      <c r="O59" s="3">
        <f t="shared" si="2"/>
        <v>41</v>
      </c>
      <c r="P59" s="65"/>
      <c r="Q59" s="4">
        <f t="shared" si="3"/>
        <v>20.5</v>
      </c>
      <c r="R59" s="73">
        <f>O59/INDEX('Holes Played'!B:O,MATCH(B59,'Holes Played'!B:B,0),14)</f>
        <v>0.13576158940397351</v>
      </c>
    </row>
    <row r="60" spans="1:18" s="72" customFormat="1" x14ac:dyDescent="0.3">
      <c r="A60" s="143">
        <v>55</v>
      </c>
      <c r="B60" s="55" t="s">
        <v>16</v>
      </c>
      <c r="C60" s="59">
        <v>15</v>
      </c>
      <c r="D60" s="64">
        <v>24</v>
      </c>
      <c r="E60" s="63" t="s">
        <v>88</v>
      </c>
      <c r="F60" s="49" t="s">
        <v>88</v>
      </c>
      <c r="G60" s="49" t="s">
        <v>88</v>
      </c>
      <c r="H60" s="49" t="s">
        <v>88</v>
      </c>
      <c r="I60" s="3" t="s">
        <v>88</v>
      </c>
      <c r="J60" s="3" t="s">
        <v>88</v>
      </c>
      <c r="K60" s="49" t="s">
        <v>88</v>
      </c>
      <c r="L60" s="49" t="s">
        <v>88</v>
      </c>
      <c r="M60" s="49" t="s">
        <v>88</v>
      </c>
      <c r="N60" s="3"/>
      <c r="O60" s="3">
        <f t="shared" si="2"/>
        <v>39</v>
      </c>
      <c r="P60" s="65"/>
      <c r="Q60" s="4">
        <f t="shared" si="3"/>
        <v>19.5</v>
      </c>
      <c r="R60" s="73">
        <f>O60/INDEX('Holes Played'!B:O,MATCH(B60,'Holes Played'!B:B,0),14)</f>
        <v>0.19696969696969696</v>
      </c>
    </row>
    <row r="61" spans="1:18" s="72" customFormat="1" x14ac:dyDescent="0.3">
      <c r="A61" s="143">
        <v>56</v>
      </c>
      <c r="B61" s="55" t="s">
        <v>155</v>
      </c>
      <c r="C61" s="49" t="s">
        <v>88</v>
      </c>
      <c r="D61" s="49" t="s">
        <v>88</v>
      </c>
      <c r="E61" s="49" t="s">
        <v>88</v>
      </c>
      <c r="F61" s="49" t="s">
        <v>88</v>
      </c>
      <c r="G61" s="49" t="s">
        <v>88</v>
      </c>
      <c r="H61" s="49" t="s">
        <v>88</v>
      </c>
      <c r="I61" s="3">
        <v>12</v>
      </c>
      <c r="J61" s="3">
        <v>11</v>
      </c>
      <c r="K61" s="3">
        <v>14</v>
      </c>
      <c r="L61" s="49" t="s">
        <v>88</v>
      </c>
      <c r="M61" s="49" t="s">
        <v>88</v>
      </c>
      <c r="N61" s="3"/>
      <c r="O61" s="3">
        <f t="shared" si="2"/>
        <v>37</v>
      </c>
      <c r="P61" s="65"/>
      <c r="Q61" s="4">
        <f t="shared" si="3"/>
        <v>12.333333333333334</v>
      </c>
      <c r="R61" s="73">
        <f>O61/INDEX('Holes Played'!B:O,MATCH(B61,'Holes Played'!B:B,0),14)</f>
        <v>9.5607235142118857E-2</v>
      </c>
    </row>
    <row r="62" spans="1:18" s="72" customFormat="1" x14ac:dyDescent="0.3">
      <c r="A62" s="143">
        <v>57</v>
      </c>
      <c r="B62" s="55" t="s">
        <v>91</v>
      </c>
      <c r="C62" s="59" t="s">
        <v>88</v>
      </c>
      <c r="D62" s="64" t="s">
        <v>88</v>
      </c>
      <c r="E62" s="64">
        <v>14</v>
      </c>
      <c r="F62" s="3">
        <v>19</v>
      </c>
      <c r="G62" s="49" t="s">
        <v>88</v>
      </c>
      <c r="H62" s="49" t="s">
        <v>88</v>
      </c>
      <c r="I62" s="3" t="s">
        <v>88</v>
      </c>
      <c r="J62" s="3" t="s">
        <v>88</v>
      </c>
      <c r="K62" s="49" t="s">
        <v>88</v>
      </c>
      <c r="L62" s="49" t="s">
        <v>88</v>
      </c>
      <c r="M62" s="49" t="s">
        <v>88</v>
      </c>
      <c r="N62" s="3"/>
      <c r="O62" s="3">
        <f t="shared" si="2"/>
        <v>33</v>
      </c>
      <c r="P62" s="65"/>
      <c r="Q62" s="4">
        <f t="shared" si="3"/>
        <v>16.5</v>
      </c>
      <c r="R62" s="73">
        <f>O62/INDEX('Holes Played'!B:O,MATCH(B62,'Holes Played'!B:B,0),14)</f>
        <v>0.11827956989247312</v>
      </c>
    </row>
    <row r="63" spans="1:18" s="72" customFormat="1" x14ac:dyDescent="0.3">
      <c r="A63" s="143">
        <v>58</v>
      </c>
      <c r="B63" s="55" t="s">
        <v>226</v>
      </c>
      <c r="C63" s="49" t="s">
        <v>88</v>
      </c>
      <c r="D63" s="49" t="s">
        <v>88</v>
      </c>
      <c r="E63" s="49" t="s">
        <v>88</v>
      </c>
      <c r="F63" s="49" t="s">
        <v>88</v>
      </c>
      <c r="G63" s="49" t="s">
        <v>88</v>
      </c>
      <c r="H63" s="49" t="s">
        <v>88</v>
      </c>
      <c r="I63" s="49" t="s">
        <v>88</v>
      </c>
      <c r="J63" s="49" t="s">
        <v>88</v>
      </c>
      <c r="K63" s="49" t="s">
        <v>88</v>
      </c>
      <c r="L63" s="3">
        <v>7</v>
      </c>
      <c r="M63" s="3">
        <v>20</v>
      </c>
      <c r="N63" s="3"/>
      <c r="O63" s="3">
        <f t="shared" si="2"/>
        <v>27</v>
      </c>
      <c r="P63" s="65"/>
      <c r="Q63" s="4">
        <f t="shared" si="3"/>
        <v>13.5</v>
      </c>
      <c r="R63" s="73">
        <f>O63/INDEX('Holes Played'!B:O,MATCH(B63,'Holes Played'!B:B,0),14)</f>
        <v>0.1125</v>
      </c>
    </row>
    <row r="64" spans="1:18" x14ac:dyDescent="0.3">
      <c r="A64" s="143">
        <v>59</v>
      </c>
      <c r="B64" s="2" t="s">
        <v>220</v>
      </c>
      <c r="C64" s="49" t="s">
        <v>88</v>
      </c>
      <c r="D64" s="49" t="s">
        <v>88</v>
      </c>
      <c r="E64" s="49" t="s">
        <v>88</v>
      </c>
      <c r="F64" s="49" t="s">
        <v>88</v>
      </c>
      <c r="G64" s="49" t="s">
        <v>88</v>
      </c>
      <c r="H64" s="49" t="s">
        <v>88</v>
      </c>
      <c r="I64" s="49" t="s">
        <v>88</v>
      </c>
      <c r="J64" s="49" t="s">
        <v>88</v>
      </c>
      <c r="K64" s="49" t="s">
        <v>88</v>
      </c>
      <c r="L64" s="3">
        <v>13</v>
      </c>
      <c r="M64" s="3">
        <v>13</v>
      </c>
      <c r="N64" s="3"/>
      <c r="O64" s="3">
        <f t="shared" si="2"/>
        <v>26</v>
      </c>
      <c r="P64" s="65"/>
      <c r="Q64" s="4">
        <f t="shared" si="3"/>
        <v>13</v>
      </c>
      <c r="R64" s="73">
        <f>O64/INDEX('Holes Played'!B:O,MATCH(B64,'Holes Played'!B:B,0),14)</f>
        <v>8.6092715231788075E-2</v>
      </c>
    </row>
    <row r="65" spans="1:18" x14ac:dyDescent="0.3">
      <c r="A65" s="143">
        <v>60</v>
      </c>
      <c r="B65" s="2" t="s">
        <v>290</v>
      </c>
      <c r="C65" s="62" t="s">
        <v>88</v>
      </c>
      <c r="D65" s="62" t="s">
        <v>88</v>
      </c>
      <c r="E65" s="62" t="s">
        <v>88</v>
      </c>
      <c r="F65" s="62" t="s">
        <v>88</v>
      </c>
      <c r="G65" s="62" t="s">
        <v>88</v>
      </c>
      <c r="H65" s="62" t="s">
        <v>88</v>
      </c>
      <c r="I65" s="62" t="s">
        <v>88</v>
      </c>
      <c r="J65" s="62" t="s">
        <v>88</v>
      </c>
      <c r="K65" s="62" t="s">
        <v>88</v>
      </c>
      <c r="L65" s="62" t="s">
        <v>88</v>
      </c>
      <c r="M65" s="3">
        <v>23</v>
      </c>
      <c r="N65" s="3"/>
      <c r="O65" s="3">
        <f t="shared" si="2"/>
        <v>23</v>
      </c>
      <c r="P65" s="65"/>
      <c r="Q65" s="4">
        <f t="shared" si="3"/>
        <v>23</v>
      </c>
      <c r="R65" s="73">
        <f>O65/INDEX('Holes Played'!B:O,MATCH(B65,'Holes Played'!B:B,0),14)</f>
        <v>0.15231788079470199</v>
      </c>
    </row>
    <row r="66" spans="1:18" s="72" customFormat="1" x14ac:dyDescent="0.3">
      <c r="A66" s="143">
        <v>61</v>
      </c>
      <c r="B66" s="55" t="s">
        <v>139</v>
      </c>
      <c r="C66" s="62" t="s">
        <v>88</v>
      </c>
      <c r="D66" s="62" t="s">
        <v>88</v>
      </c>
      <c r="E66" s="62" t="s">
        <v>88</v>
      </c>
      <c r="F66" s="62" t="s">
        <v>88</v>
      </c>
      <c r="G66" s="62" t="s">
        <v>88</v>
      </c>
      <c r="H66" s="3">
        <v>21</v>
      </c>
      <c r="I66" s="3" t="s">
        <v>88</v>
      </c>
      <c r="J66" s="3" t="s">
        <v>88</v>
      </c>
      <c r="K66" s="49" t="s">
        <v>88</v>
      </c>
      <c r="L66" s="49" t="s">
        <v>88</v>
      </c>
      <c r="M66" s="49" t="s">
        <v>88</v>
      </c>
      <c r="N66" s="3"/>
      <c r="O66" s="3">
        <f t="shared" si="2"/>
        <v>21</v>
      </c>
      <c r="P66" s="65"/>
      <c r="Q66" s="4">
        <f t="shared" si="3"/>
        <v>21</v>
      </c>
      <c r="R66" s="73">
        <f>O66/INDEX('Holes Played'!B:O,MATCH(B66,'Holes Played'!B:B,0),14)</f>
        <v>0.23333333333333334</v>
      </c>
    </row>
    <row r="67" spans="1:18" x14ac:dyDescent="0.3">
      <c r="A67" s="143">
        <v>62</v>
      </c>
      <c r="B67" s="2" t="s">
        <v>141</v>
      </c>
      <c r="C67" s="62" t="s">
        <v>88</v>
      </c>
      <c r="D67" s="62" t="s">
        <v>88</v>
      </c>
      <c r="E67" s="62" t="s">
        <v>88</v>
      </c>
      <c r="F67" s="62" t="s">
        <v>88</v>
      </c>
      <c r="G67" s="62" t="s">
        <v>88</v>
      </c>
      <c r="H67" s="3">
        <v>18</v>
      </c>
      <c r="I67" s="3" t="s">
        <v>88</v>
      </c>
      <c r="J67" s="3" t="s">
        <v>88</v>
      </c>
      <c r="K67" s="49" t="s">
        <v>88</v>
      </c>
      <c r="L67" s="49" t="s">
        <v>88</v>
      </c>
      <c r="M67" s="49" t="s">
        <v>88</v>
      </c>
      <c r="N67" s="3"/>
      <c r="O67" s="3">
        <f t="shared" si="2"/>
        <v>18</v>
      </c>
      <c r="P67" s="65"/>
      <c r="Q67" s="4">
        <f t="shared" si="3"/>
        <v>18</v>
      </c>
      <c r="R67" s="73">
        <f>O67/INDEX('Holes Played'!B:O,MATCH(B67,'Holes Played'!B:B,0),14)</f>
        <v>0.13333333333333333</v>
      </c>
    </row>
    <row r="68" spans="1:18" x14ac:dyDescent="0.3">
      <c r="A68" s="143">
        <v>63</v>
      </c>
      <c r="B68" s="2" t="s">
        <v>282</v>
      </c>
      <c r="C68" s="62" t="s">
        <v>88</v>
      </c>
      <c r="D68" s="62" t="s">
        <v>88</v>
      </c>
      <c r="E68" s="62" t="s">
        <v>88</v>
      </c>
      <c r="F68" s="62" t="s">
        <v>88</v>
      </c>
      <c r="G68" s="62" t="s">
        <v>88</v>
      </c>
      <c r="H68" s="62" t="s">
        <v>88</v>
      </c>
      <c r="I68" s="62" t="s">
        <v>88</v>
      </c>
      <c r="J68" s="62" t="s">
        <v>88</v>
      </c>
      <c r="K68" s="62" t="s">
        <v>88</v>
      </c>
      <c r="L68" s="62" t="s">
        <v>88</v>
      </c>
      <c r="M68" s="3">
        <v>11</v>
      </c>
      <c r="N68" s="3"/>
      <c r="O68" s="3">
        <f t="shared" si="2"/>
        <v>11</v>
      </c>
      <c r="P68" s="65"/>
      <c r="Q68" s="4">
        <f t="shared" si="3"/>
        <v>11</v>
      </c>
      <c r="R68" s="73">
        <f>O68/INDEX('Holes Played'!B:O,MATCH(B68,'Holes Played'!B:B,0),14)</f>
        <v>9.5652173913043481E-2</v>
      </c>
    </row>
    <row r="69" spans="1:18" x14ac:dyDescent="0.3">
      <c r="A69" s="143">
        <v>64</v>
      </c>
      <c r="B69" s="2" t="s">
        <v>118</v>
      </c>
      <c r="C69" s="62" t="s">
        <v>88</v>
      </c>
      <c r="D69" s="62" t="s">
        <v>88</v>
      </c>
      <c r="E69" s="62" t="s">
        <v>88</v>
      </c>
      <c r="F69" s="62" t="s">
        <v>88</v>
      </c>
      <c r="G69" s="3">
        <v>4</v>
      </c>
      <c r="H69" s="3">
        <v>4</v>
      </c>
      <c r="I69" s="3" t="s">
        <v>88</v>
      </c>
      <c r="J69" s="3" t="s">
        <v>88</v>
      </c>
      <c r="K69" s="49" t="s">
        <v>88</v>
      </c>
      <c r="L69" s="49" t="s">
        <v>88</v>
      </c>
      <c r="M69" s="49" t="s">
        <v>88</v>
      </c>
      <c r="N69" s="3"/>
      <c r="O69" s="3">
        <f t="shared" si="2"/>
        <v>8</v>
      </c>
      <c r="P69" s="65"/>
      <c r="Q69" s="4">
        <f t="shared" si="3"/>
        <v>4</v>
      </c>
      <c r="R69" s="73">
        <f>O69/INDEX('Holes Played'!B:O,MATCH(B69,'Holes Played'!B:B,0),14)</f>
        <v>2.7777777777777776E-2</v>
      </c>
    </row>
    <row r="70" spans="1:18" x14ac:dyDescent="0.3">
      <c r="A70" s="143">
        <v>65</v>
      </c>
      <c r="B70" s="2" t="s">
        <v>186</v>
      </c>
      <c r="C70" s="49" t="s">
        <v>88</v>
      </c>
      <c r="D70" s="49" t="s">
        <v>88</v>
      </c>
      <c r="E70" s="49" t="s">
        <v>88</v>
      </c>
      <c r="F70" s="49" t="s">
        <v>88</v>
      </c>
      <c r="G70" s="49" t="s">
        <v>88</v>
      </c>
      <c r="H70" s="49" t="s">
        <v>88</v>
      </c>
      <c r="I70" s="49" t="s">
        <v>88</v>
      </c>
      <c r="J70" s="49" t="s">
        <v>88</v>
      </c>
      <c r="K70" s="3">
        <v>8</v>
      </c>
      <c r="L70" s="49" t="s">
        <v>88</v>
      </c>
      <c r="M70" s="49" t="s">
        <v>88</v>
      </c>
      <c r="N70" s="3"/>
      <c r="O70" s="3">
        <f t="shared" ref="O70:O101" si="4">SUM(C70:N70)</f>
        <v>8</v>
      </c>
      <c r="P70" s="65"/>
      <c r="Q70" s="4">
        <f t="shared" si="3"/>
        <v>8</v>
      </c>
      <c r="R70" s="73">
        <f>O70/INDEX('Holes Played'!B:O,MATCH(B70,'Holes Played'!B:B,0),14)</f>
        <v>5.5555555555555552E-2</v>
      </c>
    </row>
    <row r="71" spans="1:18" x14ac:dyDescent="0.3">
      <c r="A71" s="8"/>
    </row>
    <row r="72" spans="1:18" s="1" customFormat="1" x14ac:dyDescent="0.3">
      <c r="B72" s="1" t="s">
        <v>5</v>
      </c>
      <c r="C72" s="1">
        <f>SUM(C6:C71)</f>
        <v>324</v>
      </c>
      <c r="D72" s="1">
        <f t="shared" ref="D72:O72" si="5">SUM(D6:D71)</f>
        <v>774</v>
      </c>
      <c r="E72" s="71">
        <f t="shared" si="5"/>
        <v>876</v>
      </c>
      <c r="F72" s="71">
        <f t="shared" si="5"/>
        <v>1079</v>
      </c>
      <c r="G72" s="51">
        <f t="shared" si="5"/>
        <v>1088</v>
      </c>
      <c r="H72" s="51">
        <f t="shared" si="5"/>
        <v>1237</v>
      </c>
      <c r="I72" s="51">
        <f t="shared" si="5"/>
        <v>1092</v>
      </c>
      <c r="J72" s="51">
        <f t="shared" si="5"/>
        <v>1169</v>
      </c>
      <c r="K72" s="51">
        <f t="shared" si="5"/>
        <v>1331</v>
      </c>
      <c r="L72" s="51">
        <f t="shared" si="5"/>
        <v>1189</v>
      </c>
      <c r="M72" s="51">
        <f t="shared" si="5"/>
        <v>1270</v>
      </c>
      <c r="O72" s="1">
        <f t="shared" si="5"/>
        <v>11429</v>
      </c>
    </row>
    <row r="74" spans="1:18" x14ac:dyDescent="0.3">
      <c r="C74" s="65"/>
    </row>
  </sheetData>
  <autoFilter ref="A5:R5" xr:uid="{00000000-0009-0000-0000-000002000000}">
    <sortState xmlns:xlrd2="http://schemas.microsoft.com/office/spreadsheetml/2017/richdata2" ref="A6:R70">
      <sortCondition descending="1" ref="O5"/>
    </sortState>
  </autoFilter>
  <sortState xmlns:xlrd2="http://schemas.microsoft.com/office/spreadsheetml/2017/richdata2" ref="B6:R70">
    <sortCondition descending="1" ref="O6:O70"/>
    <sortCondition descending="1" ref="L6:L70"/>
    <sortCondition descending="1" ref="K6:K70"/>
    <sortCondition descending="1" ref="J6:J70"/>
    <sortCondition descending="1" ref="I6:I70"/>
    <sortCondition descending="1" ref="H6:H70"/>
    <sortCondition descending="1" ref="G6:G70"/>
    <sortCondition descending="1" ref="F6:F70"/>
  </sortState>
  <mergeCells count="3">
    <mergeCell ref="A1:Q1"/>
    <mergeCell ref="A2:Q2"/>
    <mergeCell ref="A3:Q3"/>
  </mergeCells>
  <conditionalFormatting sqref="C6:N70">
    <cfRule type="top10" dxfId="26" priority="2" rank="1"/>
  </conditionalFormatting>
  <conditionalFormatting sqref="C72:N72">
    <cfRule type="top10" dxfId="25" priority="1" rank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379B4-9338-4C87-B51E-93776028BEF1}">
  <sheetPr>
    <tabColor rgb="FF92D050"/>
  </sheetPr>
  <dimension ref="A1:R74"/>
  <sheetViews>
    <sheetView zoomScaleNormal="100" workbookViewId="0">
      <pane xSplit="2" ySplit="5" topLeftCell="C6" activePane="bottomRight" state="frozen"/>
      <selection activeCell="A6" sqref="A6:XFD6"/>
      <selection pane="topRight" activeCell="A6" sqref="A6:XFD6"/>
      <selection pane="bottomLeft" activeCell="A6" sqref="A6:XFD6"/>
      <selection pane="bottomRight" activeCell="M7" sqref="M7"/>
    </sheetView>
  </sheetViews>
  <sheetFormatPr defaultRowHeight="14.4" x14ac:dyDescent="0.3"/>
  <cols>
    <col min="1" max="1" width="9.33203125" style="72" bestFit="1" customWidth="1"/>
    <col min="2" max="2" width="17.33203125" style="72" bestFit="1" customWidth="1"/>
    <col min="3" max="7" width="12" style="72" bestFit="1" customWidth="1"/>
    <col min="8" max="13" width="12" style="72" customWidth="1"/>
    <col min="14" max="14" width="8.88671875" style="72"/>
    <col min="15" max="15" width="9.33203125" style="72" bestFit="1" customWidth="1"/>
    <col min="16" max="16" width="8.88671875" style="72"/>
    <col min="17" max="17" width="9.33203125" style="72" bestFit="1" customWidth="1"/>
    <col min="18" max="18" width="16.88671875" style="72" bestFit="1" customWidth="1"/>
    <col min="19" max="16384" width="8.88671875" style="72"/>
  </cols>
  <sheetData>
    <row r="1" spans="1:18" ht="18" x14ac:dyDescent="0.3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8" ht="15.6" x14ac:dyDescent="0.3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18" ht="15.6" x14ac:dyDescent="0.3">
      <c r="A3" s="148" t="s">
        <v>18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5" spans="1:18" s="71" customFormat="1" x14ac:dyDescent="0.3">
      <c r="A5" s="71" t="s">
        <v>3</v>
      </c>
      <c r="B5" s="71" t="s">
        <v>4</v>
      </c>
      <c r="C5" s="71">
        <v>2014</v>
      </c>
      <c r="D5" s="71">
        <v>2015</v>
      </c>
      <c r="E5" s="71">
        <v>2016</v>
      </c>
      <c r="F5" s="71">
        <v>2017</v>
      </c>
      <c r="G5" s="71">
        <v>2018</v>
      </c>
      <c r="H5" s="71">
        <v>2019</v>
      </c>
      <c r="I5" s="71">
        <v>2020</v>
      </c>
      <c r="J5" s="71">
        <v>2021</v>
      </c>
      <c r="K5" s="71">
        <v>2022</v>
      </c>
      <c r="L5" s="71">
        <v>2023</v>
      </c>
      <c r="M5" s="71">
        <v>2024</v>
      </c>
      <c r="O5" s="71" t="s">
        <v>5</v>
      </c>
      <c r="Q5" s="71" t="s">
        <v>6</v>
      </c>
      <c r="R5" s="71" t="s">
        <v>102</v>
      </c>
    </row>
    <row r="6" spans="1:18" x14ac:dyDescent="0.3">
      <c r="A6" s="143">
        <v>1</v>
      </c>
      <c r="B6" s="55" t="s">
        <v>7</v>
      </c>
      <c r="C6" s="11">
        <v>41</v>
      </c>
      <c r="D6" s="11">
        <v>57</v>
      </c>
      <c r="E6" s="64">
        <v>54</v>
      </c>
      <c r="F6" s="3">
        <v>55</v>
      </c>
      <c r="G6" s="3">
        <v>61</v>
      </c>
      <c r="H6" s="3">
        <v>70</v>
      </c>
      <c r="I6" s="3">
        <v>58</v>
      </c>
      <c r="J6" s="3">
        <v>69</v>
      </c>
      <c r="K6" s="3">
        <v>73</v>
      </c>
      <c r="L6" s="3">
        <v>74</v>
      </c>
      <c r="M6" s="3">
        <v>94</v>
      </c>
      <c r="N6" s="3"/>
      <c r="O6" s="3">
        <f t="shared" ref="O6:O37" si="0">SUM(C6:N6)</f>
        <v>706</v>
      </c>
      <c r="P6" s="65"/>
      <c r="Q6" s="4">
        <f t="shared" ref="Q6:Q37" si="1">O6/COUNT(C6:N6)</f>
        <v>64.181818181818187</v>
      </c>
      <c r="R6" s="73">
        <f>O6/INDEX('Holes Played'!B:O,MATCH(B6,'Holes Played'!B:B,0),14)</f>
        <v>0.49164345403899723</v>
      </c>
    </row>
    <row r="7" spans="1:18" x14ac:dyDescent="0.3">
      <c r="A7" s="143">
        <v>2</v>
      </c>
      <c r="B7" s="55" t="s">
        <v>119</v>
      </c>
      <c r="C7" s="59">
        <v>29</v>
      </c>
      <c r="D7" s="64">
        <v>46</v>
      </c>
      <c r="E7" s="64">
        <v>66</v>
      </c>
      <c r="F7" s="3">
        <v>63</v>
      </c>
      <c r="G7" s="3">
        <v>54</v>
      </c>
      <c r="H7" s="3">
        <v>61</v>
      </c>
      <c r="I7" s="3">
        <v>46</v>
      </c>
      <c r="J7" s="3">
        <v>63</v>
      </c>
      <c r="K7" s="3">
        <v>71</v>
      </c>
      <c r="L7" s="3">
        <v>65</v>
      </c>
      <c r="M7" s="3">
        <v>71</v>
      </c>
      <c r="N7" s="3"/>
      <c r="O7" s="3">
        <f t="shared" si="0"/>
        <v>635</v>
      </c>
      <c r="P7" s="65"/>
      <c r="Q7" s="4">
        <f t="shared" si="1"/>
        <v>57.727272727272727</v>
      </c>
      <c r="R7" s="73">
        <f>O7/INDEX('Holes Played'!B:O,MATCH(B7,'Holes Played'!B:B,0),14)</f>
        <v>0.42192691029900331</v>
      </c>
    </row>
    <row r="8" spans="1:18" x14ac:dyDescent="0.3">
      <c r="A8" s="143">
        <v>3</v>
      </c>
      <c r="B8" s="55" t="s">
        <v>83</v>
      </c>
      <c r="C8" s="62" t="s">
        <v>88</v>
      </c>
      <c r="D8" s="64">
        <v>43</v>
      </c>
      <c r="E8" s="64">
        <v>47</v>
      </c>
      <c r="F8" s="3">
        <v>57</v>
      </c>
      <c r="G8" s="3">
        <v>61</v>
      </c>
      <c r="H8" s="3">
        <v>65</v>
      </c>
      <c r="I8" s="3">
        <v>53</v>
      </c>
      <c r="J8" s="3">
        <v>61</v>
      </c>
      <c r="K8" s="3">
        <v>70</v>
      </c>
      <c r="L8" s="3">
        <v>46</v>
      </c>
      <c r="M8" s="3">
        <v>51</v>
      </c>
      <c r="N8" s="3"/>
      <c r="O8" s="3">
        <f t="shared" si="0"/>
        <v>554</v>
      </c>
      <c r="P8" s="65"/>
      <c r="Q8" s="4">
        <f t="shared" si="1"/>
        <v>55.4</v>
      </c>
      <c r="R8" s="73">
        <f>O8/INDEX('Holes Played'!B:O,MATCH(B8,'Holes Played'!B:B,0),14)</f>
        <v>0.42582628747117601</v>
      </c>
    </row>
    <row r="9" spans="1:18" x14ac:dyDescent="0.3">
      <c r="A9" s="143">
        <v>4</v>
      </c>
      <c r="B9" s="55" t="s">
        <v>116</v>
      </c>
      <c r="C9" s="62" t="s">
        <v>88</v>
      </c>
      <c r="D9" s="62" t="s">
        <v>88</v>
      </c>
      <c r="E9" s="62" t="s">
        <v>88</v>
      </c>
      <c r="F9" s="62" t="s">
        <v>88</v>
      </c>
      <c r="G9" s="3">
        <v>52</v>
      </c>
      <c r="H9" s="49" t="s">
        <v>88</v>
      </c>
      <c r="I9" s="3" t="s">
        <v>88</v>
      </c>
      <c r="J9" s="3" t="s">
        <v>88</v>
      </c>
      <c r="K9" s="49" t="s">
        <v>88</v>
      </c>
      <c r="L9" s="49" t="s">
        <v>88</v>
      </c>
      <c r="M9" s="49" t="s">
        <v>88</v>
      </c>
      <c r="N9" s="3"/>
      <c r="O9" s="3">
        <f t="shared" si="0"/>
        <v>52</v>
      </c>
      <c r="P9" s="65"/>
      <c r="Q9" s="4">
        <f t="shared" si="1"/>
        <v>52</v>
      </c>
      <c r="R9" s="73">
        <f>O9/INDEX('Holes Played'!B:O,MATCH(B9,'Holes Played'!B:B,0),14)</f>
        <v>0.5252525252525253</v>
      </c>
    </row>
    <row r="10" spans="1:18" x14ac:dyDescent="0.3">
      <c r="A10" s="143">
        <v>5</v>
      </c>
      <c r="B10" s="55" t="s">
        <v>79</v>
      </c>
      <c r="C10" s="62" t="s">
        <v>88</v>
      </c>
      <c r="D10" s="64">
        <v>47</v>
      </c>
      <c r="E10" s="64">
        <v>51</v>
      </c>
      <c r="F10" s="3">
        <v>55</v>
      </c>
      <c r="G10" s="3">
        <v>44</v>
      </c>
      <c r="H10" s="3">
        <v>62</v>
      </c>
      <c r="I10" s="3">
        <v>47</v>
      </c>
      <c r="J10" s="3">
        <v>56</v>
      </c>
      <c r="K10" s="3">
        <v>50</v>
      </c>
      <c r="L10" s="3">
        <v>43</v>
      </c>
      <c r="M10" s="3">
        <v>60</v>
      </c>
      <c r="N10" s="3"/>
      <c r="O10" s="3">
        <f t="shared" si="0"/>
        <v>515</v>
      </c>
      <c r="P10" s="65"/>
      <c r="Q10" s="4">
        <f t="shared" si="1"/>
        <v>51.5</v>
      </c>
      <c r="R10" s="73">
        <f>O10/INDEX('Holes Played'!B:O,MATCH(B10,'Holes Played'!B:B,0),14)</f>
        <v>0.39584934665641813</v>
      </c>
    </row>
    <row r="11" spans="1:18" x14ac:dyDescent="0.3">
      <c r="A11" s="143">
        <v>6</v>
      </c>
      <c r="B11" s="55" t="s">
        <v>107</v>
      </c>
      <c r="C11" s="62" t="s">
        <v>88</v>
      </c>
      <c r="D11" s="62" t="s">
        <v>88</v>
      </c>
      <c r="E11" s="62" t="s">
        <v>88</v>
      </c>
      <c r="F11" s="3">
        <v>50</v>
      </c>
      <c r="G11" s="49" t="s">
        <v>88</v>
      </c>
      <c r="H11" s="49" t="s">
        <v>88</v>
      </c>
      <c r="I11" s="3" t="s">
        <v>88</v>
      </c>
      <c r="J11" s="3" t="s">
        <v>88</v>
      </c>
      <c r="K11" s="49" t="s">
        <v>88</v>
      </c>
      <c r="L11" s="49" t="s">
        <v>88</v>
      </c>
      <c r="M11" s="49" t="s">
        <v>88</v>
      </c>
      <c r="N11" s="3"/>
      <c r="O11" s="3">
        <f t="shared" si="0"/>
        <v>50</v>
      </c>
      <c r="P11" s="65"/>
      <c r="Q11" s="4">
        <f t="shared" si="1"/>
        <v>50</v>
      </c>
      <c r="R11" s="73">
        <f>O11/INDEX('Holes Played'!B:O,MATCH(B11,'Holes Played'!B:B,0),14)</f>
        <v>0.37037037037037035</v>
      </c>
    </row>
    <row r="12" spans="1:18" x14ac:dyDescent="0.3">
      <c r="A12" s="143">
        <v>7</v>
      </c>
      <c r="B12" s="55" t="s">
        <v>121</v>
      </c>
      <c r="C12" s="62" t="s">
        <v>88</v>
      </c>
      <c r="D12" s="62" t="s">
        <v>88</v>
      </c>
      <c r="E12" s="62" t="s">
        <v>88</v>
      </c>
      <c r="F12" s="62" t="s">
        <v>88</v>
      </c>
      <c r="G12" s="3">
        <v>49</v>
      </c>
      <c r="H12" s="49" t="s">
        <v>88</v>
      </c>
      <c r="I12" s="3" t="s">
        <v>88</v>
      </c>
      <c r="J12" s="3" t="s">
        <v>88</v>
      </c>
      <c r="K12" s="49" t="s">
        <v>88</v>
      </c>
      <c r="L12" s="49" t="s">
        <v>88</v>
      </c>
      <c r="M12" s="49" t="s">
        <v>88</v>
      </c>
      <c r="N12" s="3"/>
      <c r="O12" s="3">
        <f t="shared" si="0"/>
        <v>49</v>
      </c>
      <c r="P12" s="65"/>
      <c r="Q12" s="4">
        <f t="shared" si="1"/>
        <v>49</v>
      </c>
      <c r="R12" s="73">
        <f>O12/INDEX('Holes Played'!B:O,MATCH(B12,'Holes Played'!B:B,0),14)</f>
        <v>0.36296296296296299</v>
      </c>
    </row>
    <row r="13" spans="1:18" x14ac:dyDescent="0.3">
      <c r="A13" s="143">
        <v>8</v>
      </c>
      <c r="B13" s="55" t="s">
        <v>138</v>
      </c>
      <c r="C13" s="62" t="s">
        <v>88</v>
      </c>
      <c r="D13" s="62" t="s">
        <v>88</v>
      </c>
      <c r="E13" s="62" t="s">
        <v>88</v>
      </c>
      <c r="F13" s="62" t="s">
        <v>88</v>
      </c>
      <c r="G13" s="62" t="s">
        <v>88</v>
      </c>
      <c r="H13" s="3">
        <v>42</v>
      </c>
      <c r="I13" s="3">
        <v>47</v>
      </c>
      <c r="J13" s="3">
        <v>50</v>
      </c>
      <c r="K13" s="3">
        <v>52</v>
      </c>
      <c r="L13" s="3">
        <v>53</v>
      </c>
      <c r="M13" s="49" t="s">
        <v>88</v>
      </c>
      <c r="N13" s="3"/>
      <c r="O13" s="3">
        <f t="shared" si="0"/>
        <v>244</v>
      </c>
      <c r="P13" s="65"/>
      <c r="Q13" s="4">
        <f t="shared" si="1"/>
        <v>48.8</v>
      </c>
      <c r="R13" s="73">
        <f>O13/INDEX('Holes Played'!B:O,MATCH(B13,'Holes Played'!B:B,0),14)</f>
        <v>0.35829662261380324</v>
      </c>
    </row>
    <row r="14" spans="1:18" x14ac:dyDescent="0.3">
      <c r="A14" s="143">
        <v>9</v>
      </c>
      <c r="B14" s="55" t="s">
        <v>185</v>
      </c>
      <c r="C14" s="49" t="s">
        <v>88</v>
      </c>
      <c r="D14" s="49" t="s">
        <v>88</v>
      </c>
      <c r="E14" s="49" t="s">
        <v>88</v>
      </c>
      <c r="F14" s="49" t="s">
        <v>88</v>
      </c>
      <c r="G14" s="49" t="s">
        <v>88</v>
      </c>
      <c r="H14" s="49" t="s">
        <v>88</v>
      </c>
      <c r="I14" s="49" t="s">
        <v>88</v>
      </c>
      <c r="J14" s="49" t="s">
        <v>88</v>
      </c>
      <c r="K14" s="3">
        <v>50</v>
      </c>
      <c r="L14" s="3">
        <v>51</v>
      </c>
      <c r="M14" s="3">
        <v>43</v>
      </c>
      <c r="N14" s="3"/>
      <c r="O14" s="3">
        <f t="shared" si="0"/>
        <v>144</v>
      </c>
      <c r="P14" s="65"/>
      <c r="Q14" s="4">
        <f t="shared" si="1"/>
        <v>48</v>
      </c>
      <c r="R14" s="73">
        <f>O14/INDEX('Holes Played'!B:O,MATCH(B14,'Holes Played'!B:B,0),14)</f>
        <v>0.3364485981308411</v>
      </c>
    </row>
    <row r="15" spans="1:18" x14ac:dyDescent="0.3">
      <c r="A15" s="143">
        <v>10</v>
      </c>
      <c r="B15" s="55" t="s">
        <v>160</v>
      </c>
      <c r="C15" s="49" t="s">
        <v>88</v>
      </c>
      <c r="D15" s="49" t="s">
        <v>88</v>
      </c>
      <c r="E15" s="49" t="s">
        <v>88</v>
      </c>
      <c r="F15" s="49" t="s">
        <v>88</v>
      </c>
      <c r="G15" s="49" t="s">
        <v>88</v>
      </c>
      <c r="H15" s="49" t="s">
        <v>88</v>
      </c>
      <c r="I15" s="3">
        <v>58</v>
      </c>
      <c r="J15" s="3">
        <v>38</v>
      </c>
      <c r="K15" s="49" t="s">
        <v>88</v>
      </c>
      <c r="L15" s="49" t="s">
        <v>88</v>
      </c>
      <c r="M15" s="49" t="s">
        <v>88</v>
      </c>
      <c r="N15" s="3"/>
      <c r="O15" s="3">
        <f t="shared" si="0"/>
        <v>96</v>
      </c>
      <c r="P15" s="65"/>
      <c r="Q15" s="4">
        <f t="shared" si="1"/>
        <v>48</v>
      </c>
      <c r="R15" s="73">
        <f>O15/INDEX('Holes Played'!B:O,MATCH(B15,'Holes Played'!B:B,0),14)</f>
        <v>0.56804733727810652</v>
      </c>
    </row>
    <row r="16" spans="1:18" x14ac:dyDescent="0.3">
      <c r="A16" s="143">
        <v>11</v>
      </c>
      <c r="B16" s="55" t="s">
        <v>84</v>
      </c>
      <c r="C16" s="62" t="s">
        <v>88</v>
      </c>
      <c r="D16" s="64">
        <v>40</v>
      </c>
      <c r="E16" s="64">
        <v>36</v>
      </c>
      <c r="F16" s="3">
        <v>48</v>
      </c>
      <c r="G16" s="3">
        <v>46</v>
      </c>
      <c r="H16" s="3">
        <v>41</v>
      </c>
      <c r="I16" s="3">
        <v>48</v>
      </c>
      <c r="J16" s="3">
        <v>54</v>
      </c>
      <c r="K16" s="3">
        <v>55</v>
      </c>
      <c r="L16" s="3">
        <v>48</v>
      </c>
      <c r="M16" s="3">
        <v>61</v>
      </c>
      <c r="N16" s="3"/>
      <c r="O16" s="3">
        <f t="shared" si="0"/>
        <v>477</v>
      </c>
      <c r="P16" s="65"/>
      <c r="Q16" s="4">
        <f t="shared" si="1"/>
        <v>47.7</v>
      </c>
      <c r="R16" s="73">
        <f>O16/INDEX('Holes Played'!B:O,MATCH(B16,'Holes Played'!B:B,0),14)</f>
        <v>0.34970674486803521</v>
      </c>
    </row>
    <row r="17" spans="1:18" x14ac:dyDescent="0.3">
      <c r="A17" s="143">
        <v>12</v>
      </c>
      <c r="B17" s="55" t="s">
        <v>8</v>
      </c>
      <c r="C17" s="59">
        <v>37</v>
      </c>
      <c r="D17" s="64">
        <v>42</v>
      </c>
      <c r="E17" s="64">
        <v>37</v>
      </c>
      <c r="F17" s="3">
        <v>51</v>
      </c>
      <c r="G17" s="3">
        <v>46</v>
      </c>
      <c r="H17" s="3">
        <v>39</v>
      </c>
      <c r="I17" s="3">
        <v>47</v>
      </c>
      <c r="J17" s="3">
        <v>41</v>
      </c>
      <c r="K17" s="3">
        <v>52</v>
      </c>
      <c r="L17" s="3">
        <v>49</v>
      </c>
      <c r="M17" s="3">
        <v>67</v>
      </c>
      <c r="N17" s="3"/>
      <c r="O17" s="3">
        <f t="shared" si="0"/>
        <v>508</v>
      </c>
      <c r="P17" s="65"/>
      <c r="Q17" s="4">
        <f t="shared" si="1"/>
        <v>46.18181818181818</v>
      </c>
      <c r="R17" s="73">
        <f>O17/INDEX('Holes Played'!B:O,MATCH(B17,'Holes Played'!B:B,0),14)</f>
        <v>0.32901554404145078</v>
      </c>
    </row>
    <row r="18" spans="1:18" x14ac:dyDescent="0.3">
      <c r="A18" s="143">
        <v>13</v>
      </c>
      <c r="B18" s="55" t="s">
        <v>89</v>
      </c>
      <c r="C18" s="62" t="s">
        <v>88</v>
      </c>
      <c r="D18" s="64">
        <v>40</v>
      </c>
      <c r="E18" s="64">
        <v>45</v>
      </c>
      <c r="F18" s="3">
        <v>44</v>
      </c>
      <c r="G18" s="3">
        <v>48</v>
      </c>
      <c r="H18" s="3">
        <v>53</v>
      </c>
      <c r="I18" s="3" t="s">
        <v>88</v>
      </c>
      <c r="J18" s="3" t="s">
        <v>88</v>
      </c>
      <c r="K18" s="49" t="s">
        <v>88</v>
      </c>
      <c r="L18" s="49" t="s">
        <v>88</v>
      </c>
      <c r="M18" s="49" t="s">
        <v>88</v>
      </c>
      <c r="N18" s="3"/>
      <c r="O18" s="3">
        <f t="shared" si="0"/>
        <v>230</v>
      </c>
      <c r="P18" s="65"/>
      <c r="Q18" s="4">
        <f t="shared" si="1"/>
        <v>46</v>
      </c>
      <c r="R18" s="73">
        <f>O18/INDEX('Holes Played'!B:O,MATCH(B18,'Holes Played'!B:B,0),14)</f>
        <v>0.35493827160493829</v>
      </c>
    </row>
    <row r="19" spans="1:18" x14ac:dyDescent="0.3">
      <c r="A19" s="143">
        <v>14</v>
      </c>
      <c r="B19" s="55" t="s">
        <v>82</v>
      </c>
      <c r="C19" s="62" t="s">
        <v>88</v>
      </c>
      <c r="D19" s="64">
        <v>36</v>
      </c>
      <c r="E19" s="64">
        <v>53</v>
      </c>
      <c r="F19" s="3">
        <v>46</v>
      </c>
      <c r="G19" s="3">
        <v>50</v>
      </c>
      <c r="H19" s="3">
        <v>46</v>
      </c>
      <c r="I19" s="3">
        <v>38</v>
      </c>
      <c r="J19" s="3">
        <v>42</v>
      </c>
      <c r="K19" s="3">
        <v>43</v>
      </c>
      <c r="L19" s="49" t="s">
        <v>88</v>
      </c>
      <c r="M19" s="49" t="s">
        <v>88</v>
      </c>
      <c r="N19" s="3"/>
      <c r="O19" s="3">
        <f t="shared" si="0"/>
        <v>354</v>
      </c>
      <c r="P19" s="65"/>
      <c r="Q19" s="4">
        <f t="shared" si="1"/>
        <v>44.25</v>
      </c>
      <c r="R19" s="73">
        <f>O19/INDEX('Holes Played'!B:O,MATCH(B19,'Holes Played'!B:B,0),14)</f>
        <v>0.33333333333333331</v>
      </c>
    </row>
    <row r="20" spans="1:18" x14ac:dyDescent="0.3">
      <c r="A20" s="143">
        <v>15</v>
      </c>
      <c r="B20" s="55" t="s">
        <v>110</v>
      </c>
      <c r="C20" s="62" t="s">
        <v>88</v>
      </c>
      <c r="D20" s="62" t="s">
        <v>88</v>
      </c>
      <c r="E20" s="62" t="s">
        <v>88</v>
      </c>
      <c r="F20" s="3">
        <v>39</v>
      </c>
      <c r="G20" s="3">
        <v>49</v>
      </c>
      <c r="H20" s="3">
        <v>44</v>
      </c>
      <c r="I20" s="3" t="s">
        <v>88</v>
      </c>
      <c r="J20" s="3" t="s">
        <v>88</v>
      </c>
      <c r="K20" s="49" t="s">
        <v>88</v>
      </c>
      <c r="L20" s="49" t="s">
        <v>88</v>
      </c>
      <c r="M20" s="3">
        <v>44</v>
      </c>
      <c r="N20" s="3"/>
      <c r="O20" s="3">
        <f t="shared" si="0"/>
        <v>176</v>
      </c>
      <c r="P20" s="65"/>
      <c r="Q20" s="4">
        <f t="shared" si="1"/>
        <v>44</v>
      </c>
      <c r="R20" s="73">
        <f>O20/INDEX('Holes Played'!B:O,MATCH(B20,'Holes Played'!B:B,0),14)</f>
        <v>0.3217550274223035</v>
      </c>
    </row>
    <row r="21" spans="1:18" x14ac:dyDescent="0.3">
      <c r="A21" s="143">
        <v>16</v>
      </c>
      <c r="B21" s="55" t="s">
        <v>286</v>
      </c>
      <c r="C21" s="62" t="s">
        <v>88</v>
      </c>
      <c r="D21" s="62" t="s">
        <v>88</v>
      </c>
      <c r="E21" s="62" t="s">
        <v>88</v>
      </c>
      <c r="F21" s="62" t="s">
        <v>88</v>
      </c>
      <c r="G21" s="62" t="s">
        <v>88</v>
      </c>
      <c r="H21" s="62" t="s">
        <v>88</v>
      </c>
      <c r="I21" s="62" t="s">
        <v>88</v>
      </c>
      <c r="J21" s="62" t="s">
        <v>88</v>
      </c>
      <c r="K21" s="62" t="s">
        <v>88</v>
      </c>
      <c r="L21" s="62" t="s">
        <v>88</v>
      </c>
      <c r="M21" s="3">
        <v>44</v>
      </c>
      <c r="N21" s="3"/>
      <c r="O21" s="3">
        <f t="shared" si="0"/>
        <v>44</v>
      </c>
      <c r="P21" s="65"/>
      <c r="Q21" s="4">
        <f t="shared" si="1"/>
        <v>44</v>
      </c>
      <c r="R21" s="73">
        <f>O21/INDEX('Holes Played'!B:O,MATCH(B21,'Holes Played'!B:B,0),14)</f>
        <v>0.30985915492957744</v>
      </c>
    </row>
    <row r="22" spans="1:18" x14ac:dyDescent="0.3">
      <c r="A22" s="143">
        <v>17</v>
      </c>
      <c r="B22" s="55" t="s">
        <v>15</v>
      </c>
      <c r="C22" s="59">
        <v>21</v>
      </c>
      <c r="D22" s="64">
        <v>37</v>
      </c>
      <c r="E22" s="64">
        <v>46</v>
      </c>
      <c r="F22" s="3">
        <v>41</v>
      </c>
      <c r="G22" s="3">
        <v>46</v>
      </c>
      <c r="H22" s="3">
        <v>58</v>
      </c>
      <c r="I22" s="3">
        <v>46</v>
      </c>
      <c r="J22" s="3">
        <v>39</v>
      </c>
      <c r="K22" s="3">
        <v>56</v>
      </c>
      <c r="L22" s="49" t="s">
        <v>88</v>
      </c>
      <c r="M22" s="49" t="s">
        <v>88</v>
      </c>
      <c r="N22" s="3"/>
      <c r="O22" s="3">
        <f t="shared" si="0"/>
        <v>390</v>
      </c>
      <c r="P22" s="65"/>
      <c r="Q22" s="4">
        <f t="shared" si="1"/>
        <v>43.333333333333336</v>
      </c>
      <c r="R22" s="73">
        <f>O22/INDEX('Holes Played'!B:O,MATCH(B22,'Holes Played'!B:B,0),14)</f>
        <v>0.32581453634085211</v>
      </c>
    </row>
    <row r="23" spans="1:18" x14ac:dyDescent="0.3">
      <c r="A23" s="143">
        <v>18</v>
      </c>
      <c r="B23" s="55" t="s">
        <v>11</v>
      </c>
      <c r="C23" s="59">
        <v>30</v>
      </c>
      <c r="D23" s="64">
        <v>38</v>
      </c>
      <c r="E23" s="64">
        <v>43</v>
      </c>
      <c r="F23" s="3">
        <v>46</v>
      </c>
      <c r="G23" s="3">
        <v>47</v>
      </c>
      <c r="H23" s="3">
        <v>47</v>
      </c>
      <c r="I23" s="3">
        <v>43</v>
      </c>
      <c r="J23" s="3">
        <v>42</v>
      </c>
      <c r="K23" s="3">
        <v>56</v>
      </c>
      <c r="L23" s="3">
        <v>35</v>
      </c>
      <c r="M23" s="3">
        <v>46</v>
      </c>
      <c r="N23" s="3"/>
      <c r="O23" s="3">
        <f t="shared" si="0"/>
        <v>473</v>
      </c>
      <c r="P23" s="65"/>
      <c r="Q23" s="4">
        <f t="shared" si="1"/>
        <v>43</v>
      </c>
      <c r="R23" s="73">
        <f>O23/INDEX('Holes Played'!B:O,MATCH(B23,'Holes Played'!B:B,0),14)</f>
        <v>0.31981068289384718</v>
      </c>
    </row>
    <row r="24" spans="1:18" x14ac:dyDescent="0.3">
      <c r="A24" s="143">
        <v>19</v>
      </c>
      <c r="B24" s="55" t="s">
        <v>122</v>
      </c>
      <c r="C24" s="62" t="s">
        <v>88</v>
      </c>
      <c r="D24" s="62" t="s">
        <v>88</v>
      </c>
      <c r="E24" s="62" t="s">
        <v>88</v>
      </c>
      <c r="F24" s="62" t="s">
        <v>88</v>
      </c>
      <c r="G24" s="3">
        <v>50</v>
      </c>
      <c r="H24" s="3">
        <v>49</v>
      </c>
      <c r="I24" s="3">
        <v>43</v>
      </c>
      <c r="J24" s="3">
        <v>34</v>
      </c>
      <c r="K24" s="3">
        <v>44</v>
      </c>
      <c r="L24" s="3">
        <v>35</v>
      </c>
      <c r="M24" s="3">
        <v>44</v>
      </c>
      <c r="N24" s="3"/>
      <c r="O24" s="3">
        <f t="shared" si="0"/>
        <v>299</v>
      </c>
      <c r="P24" s="65"/>
      <c r="Q24" s="4">
        <f t="shared" si="1"/>
        <v>42.714285714285715</v>
      </c>
      <c r="R24" s="73">
        <f>O24/INDEX('Holes Played'!B:O,MATCH(B24,'Holes Played'!B:B,0),14)</f>
        <v>0.31341719077568136</v>
      </c>
    </row>
    <row r="25" spans="1:18" x14ac:dyDescent="0.3">
      <c r="A25" s="143">
        <v>20</v>
      </c>
      <c r="B25" s="55" t="s">
        <v>9</v>
      </c>
      <c r="C25" s="59">
        <v>37</v>
      </c>
      <c r="D25" s="64">
        <v>38</v>
      </c>
      <c r="E25" s="64">
        <v>48</v>
      </c>
      <c r="F25" s="49" t="s">
        <v>88</v>
      </c>
      <c r="G25" s="49" t="s">
        <v>88</v>
      </c>
      <c r="H25" s="49" t="s">
        <v>88</v>
      </c>
      <c r="I25" s="3">
        <v>51</v>
      </c>
      <c r="J25" s="3">
        <v>34</v>
      </c>
      <c r="K25" s="3">
        <v>41</v>
      </c>
      <c r="L25" s="3">
        <v>44</v>
      </c>
      <c r="M25" s="49" t="s">
        <v>88</v>
      </c>
      <c r="N25" s="3"/>
      <c r="O25" s="3">
        <f t="shared" si="0"/>
        <v>293</v>
      </c>
      <c r="P25" s="65"/>
      <c r="Q25" s="4">
        <f t="shared" si="1"/>
        <v>41.857142857142854</v>
      </c>
      <c r="R25" s="73">
        <f>O25/INDEX('Holes Played'!B:O,MATCH(B25,'Holes Played'!B:B,0),14)</f>
        <v>0.33716915995397007</v>
      </c>
    </row>
    <row r="26" spans="1:18" x14ac:dyDescent="0.3">
      <c r="A26" s="143">
        <v>21</v>
      </c>
      <c r="B26" s="55" t="s">
        <v>10</v>
      </c>
      <c r="C26" s="59">
        <v>32</v>
      </c>
      <c r="D26" s="64">
        <v>30</v>
      </c>
      <c r="E26" s="64">
        <v>51</v>
      </c>
      <c r="F26" s="3">
        <v>46</v>
      </c>
      <c r="G26" s="3">
        <v>51</v>
      </c>
      <c r="H26" s="3">
        <v>49</v>
      </c>
      <c r="I26" s="3">
        <v>24</v>
      </c>
      <c r="J26" s="3">
        <v>45</v>
      </c>
      <c r="K26" s="49" t="s">
        <v>88</v>
      </c>
      <c r="L26" s="49" t="s">
        <v>88</v>
      </c>
      <c r="M26" s="49" t="s">
        <v>88</v>
      </c>
      <c r="N26" s="3"/>
      <c r="O26" s="3">
        <f t="shared" si="0"/>
        <v>328</v>
      </c>
      <c r="P26" s="65"/>
      <c r="Q26" s="4">
        <f t="shared" si="1"/>
        <v>41</v>
      </c>
      <c r="R26" s="73">
        <f>O26/INDEX('Holes Played'!B:O,MATCH(B26,'Holes Played'!B:B,0),14)</f>
        <v>0.33435270132517841</v>
      </c>
    </row>
    <row r="27" spans="1:18" x14ac:dyDescent="0.3">
      <c r="A27" s="143">
        <v>22</v>
      </c>
      <c r="B27" s="55" t="s">
        <v>187</v>
      </c>
      <c r="C27" s="49" t="s">
        <v>88</v>
      </c>
      <c r="D27" s="49" t="s">
        <v>88</v>
      </c>
      <c r="E27" s="49" t="s">
        <v>88</v>
      </c>
      <c r="F27" s="49" t="s">
        <v>88</v>
      </c>
      <c r="G27" s="49" t="s">
        <v>88</v>
      </c>
      <c r="H27" s="49" t="s">
        <v>88</v>
      </c>
      <c r="I27" s="49" t="s">
        <v>88</v>
      </c>
      <c r="J27" s="49" t="s">
        <v>88</v>
      </c>
      <c r="K27" s="3">
        <v>37</v>
      </c>
      <c r="L27" s="3">
        <v>45</v>
      </c>
      <c r="M27" s="49" t="s">
        <v>88</v>
      </c>
      <c r="N27" s="3"/>
      <c r="O27" s="3">
        <f t="shared" si="0"/>
        <v>82</v>
      </c>
      <c r="P27" s="65"/>
      <c r="Q27" s="4">
        <f t="shared" si="1"/>
        <v>41</v>
      </c>
      <c r="R27" s="73">
        <f>O27/INDEX('Holes Played'!B:O,MATCH(B27,'Holes Played'!B:B,0),14)</f>
        <v>0.32800000000000001</v>
      </c>
    </row>
    <row r="28" spans="1:18" x14ac:dyDescent="0.3">
      <c r="A28" s="143">
        <v>23</v>
      </c>
      <c r="B28" s="55" t="s">
        <v>150</v>
      </c>
      <c r="C28" s="49" t="s">
        <v>88</v>
      </c>
      <c r="D28" s="49" t="s">
        <v>88</v>
      </c>
      <c r="E28" s="49" t="s">
        <v>88</v>
      </c>
      <c r="F28" s="49" t="s">
        <v>88</v>
      </c>
      <c r="G28" s="49" t="s">
        <v>88</v>
      </c>
      <c r="H28" s="49" t="s">
        <v>88</v>
      </c>
      <c r="I28" s="3">
        <v>29</v>
      </c>
      <c r="J28" s="3">
        <v>35</v>
      </c>
      <c r="K28" s="3">
        <v>51</v>
      </c>
      <c r="L28" s="3">
        <v>42</v>
      </c>
      <c r="M28" s="49" t="s">
        <v>88</v>
      </c>
      <c r="N28" s="3"/>
      <c r="O28" s="3">
        <f t="shared" si="0"/>
        <v>157</v>
      </c>
      <c r="P28" s="65"/>
      <c r="Q28" s="4">
        <f t="shared" si="1"/>
        <v>39.25</v>
      </c>
      <c r="R28" s="73">
        <f>O28/INDEX('Holes Played'!B:O,MATCH(B28,'Holes Played'!B:B,0),14)</f>
        <v>0.29182156133828996</v>
      </c>
    </row>
    <row r="29" spans="1:18" x14ac:dyDescent="0.3">
      <c r="A29" s="143">
        <v>24</v>
      </c>
      <c r="B29" s="55" t="s">
        <v>85</v>
      </c>
      <c r="C29" s="62" t="s">
        <v>88</v>
      </c>
      <c r="D29" s="64">
        <v>27</v>
      </c>
      <c r="E29" s="64">
        <v>37</v>
      </c>
      <c r="F29" s="3">
        <v>44</v>
      </c>
      <c r="G29" s="3">
        <v>30</v>
      </c>
      <c r="H29" s="3">
        <v>45</v>
      </c>
      <c r="I29" s="3">
        <v>41</v>
      </c>
      <c r="J29" s="3">
        <v>27</v>
      </c>
      <c r="K29" s="3">
        <v>42</v>
      </c>
      <c r="L29" s="3">
        <v>57</v>
      </c>
      <c r="M29" s="3">
        <v>33</v>
      </c>
      <c r="N29" s="3"/>
      <c r="O29" s="3">
        <f t="shared" si="0"/>
        <v>383</v>
      </c>
      <c r="P29" s="65"/>
      <c r="Q29" s="4">
        <f t="shared" si="1"/>
        <v>38.299999999999997</v>
      </c>
      <c r="R29" s="73">
        <f>O29/INDEX('Holes Played'!B:O,MATCH(B29,'Holes Played'!B:B,0),14)</f>
        <v>0.27009873060648804</v>
      </c>
    </row>
    <row r="30" spans="1:18" x14ac:dyDescent="0.3">
      <c r="A30" s="143">
        <v>25</v>
      </c>
      <c r="B30" s="55" t="s">
        <v>77</v>
      </c>
      <c r="C30" s="62" t="s">
        <v>88</v>
      </c>
      <c r="D30" s="64">
        <v>37</v>
      </c>
      <c r="E30" s="64">
        <v>42</v>
      </c>
      <c r="F30" s="3">
        <v>51</v>
      </c>
      <c r="G30" s="3">
        <v>40</v>
      </c>
      <c r="H30" s="3">
        <v>33</v>
      </c>
      <c r="I30" s="3">
        <v>29</v>
      </c>
      <c r="J30" s="3">
        <v>41</v>
      </c>
      <c r="K30" s="3">
        <v>34</v>
      </c>
      <c r="L30" s="3">
        <v>36</v>
      </c>
      <c r="M30" s="3">
        <v>36</v>
      </c>
      <c r="N30" s="3"/>
      <c r="O30" s="3">
        <f t="shared" si="0"/>
        <v>379</v>
      </c>
      <c r="P30" s="65"/>
      <c r="Q30" s="4">
        <f t="shared" si="1"/>
        <v>37.9</v>
      </c>
      <c r="R30" s="73">
        <f>O30/INDEX('Holes Played'!B:O,MATCH(B30,'Holes Played'!B:B,0),14)</f>
        <v>0.26898509581263308</v>
      </c>
    </row>
    <row r="31" spans="1:18" x14ac:dyDescent="0.3">
      <c r="A31" s="143">
        <v>26</v>
      </c>
      <c r="B31" s="55" t="s">
        <v>14</v>
      </c>
      <c r="C31" s="59">
        <v>25</v>
      </c>
      <c r="D31" s="64">
        <v>29</v>
      </c>
      <c r="E31" s="64">
        <v>43</v>
      </c>
      <c r="F31" s="3">
        <v>51</v>
      </c>
      <c r="G31" s="49" t="s">
        <v>88</v>
      </c>
      <c r="H31" s="49" t="s">
        <v>88</v>
      </c>
      <c r="I31" s="3" t="s">
        <v>88</v>
      </c>
      <c r="J31" s="3" t="s">
        <v>88</v>
      </c>
      <c r="K31" s="49" t="s">
        <v>88</v>
      </c>
      <c r="L31" s="49" t="s">
        <v>88</v>
      </c>
      <c r="M31" s="49" t="s">
        <v>88</v>
      </c>
      <c r="N31" s="3"/>
      <c r="O31" s="3">
        <f t="shared" si="0"/>
        <v>148</v>
      </c>
      <c r="P31" s="65"/>
      <c r="Q31" s="4">
        <f t="shared" si="1"/>
        <v>37</v>
      </c>
      <c r="R31" s="73">
        <f>O31/INDEX('Holes Played'!B:O,MATCH(B31,'Holes Played'!B:B,0),14)</f>
        <v>0.31027253668763105</v>
      </c>
    </row>
    <row r="32" spans="1:18" x14ac:dyDescent="0.3">
      <c r="A32" s="143">
        <v>27</v>
      </c>
      <c r="B32" s="55" t="s">
        <v>120</v>
      </c>
      <c r="C32" s="62" t="s">
        <v>88</v>
      </c>
      <c r="D32" s="62" t="s">
        <v>88</v>
      </c>
      <c r="E32" s="62" t="s">
        <v>88</v>
      </c>
      <c r="F32" s="62" t="s">
        <v>88</v>
      </c>
      <c r="G32" s="3">
        <v>26</v>
      </c>
      <c r="H32" s="3">
        <v>33</v>
      </c>
      <c r="I32" s="3">
        <v>26</v>
      </c>
      <c r="J32" s="3">
        <v>50</v>
      </c>
      <c r="K32" s="3">
        <v>37</v>
      </c>
      <c r="L32" s="3">
        <v>39</v>
      </c>
      <c r="M32" s="3">
        <v>34</v>
      </c>
      <c r="N32" s="3"/>
      <c r="O32" s="3">
        <f t="shared" si="0"/>
        <v>245</v>
      </c>
      <c r="P32" s="65"/>
      <c r="Q32" s="4">
        <f t="shared" si="1"/>
        <v>35</v>
      </c>
      <c r="R32" s="73">
        <f>O32/INDEX('Holes Played'!B:O,MATCH(B32,'Holes Played'!B:B,0),14)</f>
        <v>0.26515151515151514</v>
      </c>
    </row>
    <row r="33" spans="1:18" x14ac:dyDescent="0.3">
      <c r="A33" s="143">
        <v>28</v>
      </c>
      <c r="B33" s="55" t="s">
        <v>223</v>
      </c>
      <c r="C33" s="49" t="s">
        <v>88</v>
      </c>
      <c r="D33" s="49" t="s">
        <v>88</v>
      </c>
      <c r="E33" s="49" t="s">
        <v>88</v>
      </c>
      <c r="F33" s="49" t="s">
        <v>88</v>
      </c>
      <c r="G33" s="49" t="s">
        <v>88</v>
      </c>
      <c r="H33" s="49" t="s">
        <v>88</v>
      </c>
      <c r="I33" s="49" t="s">
        <v>88</v>
      </c>
      <c r="J33" s="49" t="s">
        <v>88</v>
      </c>
      <c r="K33" s="49" t="s">
        <v>88</v>
      </c>
      <c r="L33" s="3">
        <v>33</v>
      </c>
      <c r="M33" s="3">
        <v>35</v>
      </c>
      <c r="N33" s="3"/>
      <c r="O33" s="3">
        <f t="shared" si="0"/>
        <v>68</v>
      </c>
      <c r="P33" s="65"/>
      <c r="Q33" s="4">
        <f t="shared" si="1"/>
        <v>34</v>
      </c>
      <c r="R33" s="73">
        <f>O33/INDEX('Holes Played'!B:O,MATCH(B33,'Holes Played'!B:B,0),14)</f>
        <v>0.2251655629139073</v>
      </c>
    </row>
    <row r="34" spans="1:18" x14ac:dyDescent="0.3">
      <c r="A34" s="143">
        <v>29</v>
      </c>
      <c r="B34" s="55" t="s">
        <v>12</v>
      </c>
      <c r="C34" s="59">
        <v>26</v>
      </c>
      <c r="D34" s="64">
        <v>40</v>
      </c>
      <c r="E34" s="64">
        <v>34</v>
      </c>
      <c r="F34" s="3">
        <v>30</v>
      </c>
      <c r="G34" s="49" t="s">
        <v>88</v>
      </c>
      <c r="H34" s="49" t="s">
        <v>88</v>
      </c>
      <c r="I34" s="3" t="s">
        <v>88</v>
      </c>
      <c r="J34" s="3" t="s">
        <v>88</v>
      </c>
      <c r="K34" s="49" t="s">
        <v>88</v>
      </c>
      <c r="L34" s="49" t="s">
        <v>88</v>
      </c>
      <c r="M34" s="49" t="s">
        <v>88</v>
      </c>
      <c r="N34" s="3"/>
      <c r="O34" s="3">
        <f t="shared" si="0"/>
        <v>130</v>
      </c>
      <c r="P34" s="65"/>
      <c r="Q34" s="4">
        <f t="shared" si="1"/>
        <v>32.5</v>
      </c>
      <c r="R34" s="73">
        <f>O34/INDEX('Holes Played'!B:O,MATCH(B34,'Holes Played'!B:B,0),14)</f>
        <v>0.25793650793650796</v>
      </c>
    </row>
    <row r="35" spans="1:18" x14ac:dyDescent="0.3">
      <c r="A35" s="143">
        <v>30</v>
      </c>
      <c r="B35" s="55" t="s">
        <v>81</v>
      </c>
      <c r="C35" s="62" t="s">
        <v>88</v>
      </c>
      <c r="D35" s="64">
        <v>30</v>
      </c>
      <c r="E35" s="64">
        <v>32</v>
      </c>
      <c r="F35" s="49" t="s">
        <v>88</v>
      </c>
      <c r="G35" s="49" t="s">
        <v>88</v>
      </c>
      <c r="H35" s="49" t="s">
        <v>88</v>
      </c>
      <c r="I35" s="3" t="s">
        <v>88</v>
      </c>
      <c r="J35" s="3" t="s">
        <v>88</v>
      </c>
      <c r="K35" s="49" t="s">
        <v>88</v>
      </c>
      <c r="L35" s="49" t="s">
        <v>88</v>
      </c>
      <c r="M35" s="49" t="s">
        <v>88</v>
      </c>
      <c r="N35" s="3"/>
      <c r="O35" s="3">
        <f t="shared" si="0"/>
        <v>62</v>
      </c>
      <c r="P35" s="65"/>
      <c r="Q35" s="4">
        <f t="shared" si="1"/>
        <v>31</v>
      </c>
      <c r="R35" s="73">
        <f>O35/INDEX('Holes Played'!B:O,MATCH(B35,'Holes Played'!B:B,0),14)</f>
        <v>0.28703703703703703</v>
      </c>
    </row>
    <row r="36" spans="1:18" x14ac:dyDescent="0.3">
      <c r="A36" s="143">
        <v>31</v>
      </c>
      <c r="B36" s="55" t="s">
        <v>144</v>
      </c>
      <c r="C36" s="62" t="s">
        <v>88</v>
      </c>
      <c r="D36" s="62" t="s">
        <v>88</v>
      </c>
      <c r="E36" s="62" t="s">
        <v>88</v>
      </c>
      <c r="F36" s="62" t="s">
        <v>88</v>
      </c>
      <c r="G36" s="62" t="s">
        <v>88</v>
      </c>
      <c r="H36" s="3">
        <v>33</v>
      </c>
      <c r="I36" s="3">
        <v>30</v>
      </c>
      <c r="J36" s="3">
        <v>25</v>
      </c>
      <c r="K36" s="3">
        <v>35</v>
      </c>
      <c r="L36" s="3">
        <v>27</v>
      </c>
      <c r="M36" s="3">
        <v>32</v>
      </c>
      <c r="N36" s="3"/>
      <c r="O36" s="3">
        <f t="shared" si="0"/>
        <v>182</v>
      </c>
      <c r="P36" s="65"/>
      <c r="Q36" s="4">
        <f t="shared" si="1"/>
        <v>30.333333333333332</v>
      </c>
      <c r="R36" s="73">
        <f>O36/INDEX('Holes Played'!B:O,MATCH(B36,'Holes Played'!B:B,0),14)</f>
        <v>0.23915900131406045</v>
      </c>
    </row>
    <row r="37" spans="1:18" x14ac:dyDescent="0.3">
      <c r="A37" s="143">
        <v>32</v>
      </c>
      <c r="B37" s="55" t="s">
        <v>124</v>
      </c>
      <c r="C37" s="62" t="s">
        <v>88</v>
      </c>
      <c r="D37" s="62" t="s">
        <v>88</v>
      </c>
      <c r="E37" s="62" t="s">
        <v>88</v>
      </c>
      <c r="F37" s="62" t="s">
        <v>88</v>
      </c>
      <c r="G37" s="3">
        <v>32</v>
      </c>
      <c r="H37" s="3">
        <v>34</v>
      </c>
      <c r="I37" s="3">
        <v>26</v>
      </c>
      <c r="J37" s="3">
        <v>33</v>
      </c>
      <c r="K37" s="3">
        <v>27</v>
      </c>
      <c r="L37" s="3">
        <v>25</v>
      </c>
      <c r="M37" s="3">
        <v>33</v>
      </c>
      <c r="N37" s="3"/>
      <c r="O37" s="3">
        <f t="shared" si="0"/>
        <v>210</v>
      </c>
      <c r="P37" s="65"/>
      <c r="Q37" s="4">
        <f t="shared" si="1"/>
        <v>30</v>
      </c>
      <c r="R37" s="73">
        <f>O37/INDEX('Holes Played'!B:O,MATCH(B37,'Holes Played'!B:B,0),14)</f>
        <v>0.20916334661354583</v>
      </c>
    </row>
    <row r="38" spans="1:18" x14ac:dyDescent="0.3">
      <c r="A38" s="143">
        <v>33</v>
      </c>
      <c r="B38" s="55" t="s">
        <v>108</v>
      </c>
      <c r="C38" s="62" t="s">
        <v>88</v>
      </c>
      <c r="D38" s="62" t="s">
        <v>88</v>
      </c>
      <c r="E38" s="62" t="s">
        <v>88</v>
      </c>
      <c r="F38" s="3">
        <v>33</v>
      </c>
      <c r="G38" s="49" t="s">
        <v>88</v>
      </c>
      <c r="H38" s="3">
        <v>27</v>
      </c>
      <c r="I38" s="3">
        <v>28</v>
      </c>
      <c r="J38" s="3" t="s">
        <v>88</v>
      </c>
      <c r="K38" s="49" t="s">
        <v>88</v>
      </c>
      <c r="L38" s="49" t="s">
        <v>88</v>
      </c>
      <c r="M38" s="49" t="s">
        <v>88</v>
      </c>
      <c r="N38" s="3"/>
      <c r="O38" s="3">
        <f t="shared" ref="O38:O69" si="2">SUM(C38:N38)</f>
        <v>88</v>
      </c>
      <c r="P38" s="65"/>
      <c r="Q38" s="4">
        <f t="shared" ref="Q38:Q70" si="3">O38/COUNT(C38:N38)</f>
        <v>29.333333333333332</v>
      </c>
      <c r="R38" s="73">
        <f>O38/INDEX('Holes Played'!B:O,MATCH(B38,'Holes Played'!B:B,0),14)</f>
        <v>0.27160493827160492</v>
      </c>
    </row>
    <row r="39" spans="1:18" x14ac:dyDescent="0.3">
      <c r="A39" s="143">
        <v>34</v>
      </c>
      <c r="B39" s="55" t="s">
        <v>123</v>
      </c>
      <c r="C39" s="62" t="s">
        <v>88</v>
      </c>
      <c r="D39" s="62" t="s">
        <v>88</v>
      </c>
      <c r="E39" s="62" t="s">
        <v>88</v>
      </c>
      <c r="F39" s="62" t="s">
        <v>88</v>
      </c>
      <c r="G39" s="3">
        <v>33</v>
      </c>
      <c r="H39" s="3">
        <v>25</v>
      </c>
      <c r="I39" s="3">
        <v>24</v>
      </c>
      <c r="J39" s="3">
        <v>35</v>
      </c>
      <c r="K39" s="3">
        <v>20</v>
      </c>
      <c r="L39" s="3">
        <v>34</v>
      </c>
      <c r="M39" s="3">
        <v>30</v>
      </c>
      <c r="N39" s="3"/>
      <c r="O39" s="3">
        <f t="shared" si="2"/>
        <v>201</v>
      </c>
      <c r="P39" s="65"/>
      <c r="Q39" s="4">
        <f t="shared" si="3"/>
        <v>28.714285714285715</v>
      </c>
      <c r="R39" s="73">
        <f>O39/INDEX('Holes Played'!B:O,MATCH(B39,'Holes Played'!B:B,0),14)</f>
        <v>0.19842053307008883</v>
      </c>
    </row>
    <row r="40" spans="1:18" x14ac:dyDescent="0.3">
      <c r="A40" s="143">
        <v>35</v>
      </c>
      <c r="B40" s="55" t="s">
        <v>222</v>
      </c>
      <c r="C40" s="49" t="s">
        <v>88</v>
      </c>
      <c r="D40" s="49" t="s">
        <v>88</v>
      </c>
      <c r="E40" s="49" t="s">
        <v>88</v>
      </c>
      <c r="F40" s="49" t="s">
        <v>88</v>
      </c>
      <c r="G40" s="49" t="s">
        <v>88</v>
      </c>
      <c r="H40" s="49" t="s">
        <v>88</v>
      </c>
      <c r="I40" s="49" t="s">
        <v>88</v>
      </c>
      <c r="J40" s="49" t="s">
        <v>88</v>
      </c>
      <c r="K40" s="49" t="s">
        <v>88</v>
      </c>
      <c r="L40" s="3">
        <v>31</v>
      </c>
      <c r="M40" s="3">
        <v>26</v>
      </c>
      <c r="N40" s="3"/>
      <c r="O40" s="3">
        <f t="shared" si="2"/>
        <v>57</v>
      </c>
      <c r="P40" s="65"/>
      <c r="Q40" s="4">
        <f t="shared" si="3"/>
        <v>28.5</v>
      </c>
      <c r="R40" s="73">
        <f>O40/INDEX('Holes Played'!B:O,MATCH(B40,'Holes Played'!B:B,0),14)</f>
        <v>0.20070422535211269</v>
      </c>
    </row>
    <row r="41" spans="1:18" x14ac:dyDescent="0.3">
      <c r="A41" s="143">
        <v>36</v>
      </c>
      <c r="B41" s="55" t="s">
        <v>13</v>
      </c>
      <c r="C41" s="59">
        <v>25</v>
      </c>
      <c r="D41" s="64">
        <v>25</v>
      </c>
      <c r="E41" s="64">
        <v>32</v>
      </c>
      <c r="F41" s="3">
        <v>36</v>
      </c>
      <c r="G41" s="3">
        <v>25</v>
      </c>
      <c r="H41" s="3">
        <v>28</v>
      </c>
      <c r="I41" s="3">
        <v>25</v>
      </c>
      <c r="J41" s="3">
        <v>16</v>
      </c>
      <c r="K41" s="3">
        <v>27</v>
      </c>
      <c r="L41" s="3">
        <v>30</v>
      </c>
      <c r="M41" s="3">
        <v>35</v>
      </c>
      <c r="N41" s="3"/>
      <c r="O41" s="3">
        <f t="shared" si="2"/>
        <v>304</v>
      </c>
      <c r="P41" s="65"/>
      <c r="Q41" s="4">
        <f t="shared" si="3"/>
        <v>27.636363636363637</v>
      </c>
      <c r="R41" s="73">
        <f>O41/INDEX('Holes Played'!B:O,MATCH(B41,'Holes Played'!B:B,0),14)</f>
        <v>0.19921363040629095</v>
      </c>
    </row>
    <row r="42" spans="1:18" x14ac:dyDescent="0.3">
      <c r="A42" s="143">
        <v>37</v>
      </c>
      <c r="B42" s="55" t="s">
        <v>106</v>
      </c>
      <c r="C42" s="62" t="s">
        <v>88</v>
      </c>
      <c r="D42" s="62" t="s">
        <v>88</v>
      </c>
      <c r="E42" s="62" t="s">
        <v>88</v>
      </c>
      <c r="F42" s="3">
        <v>17</v>
      </c>
      <c r="G42" s="3">
        <v>8</v>
      </c>
      <c r="H42" s="3">
        <v>24</v>
      </c>
      <c r="I42" s="3">
        <v>25</v>
      </c>
      <c r="J42" s="3">
        <v>34</v>
      </c>
      <c r="K42" s="3">
        <v>31</v>
      </c>
      <c r="L42" s="3">
        <v>34</v>
      </c>
      <c r="M42" s="3">
        <v>45</v>
      </c>
      <c r="N42" s="3"/>
      <c r="O42" s="3">
        <f t="shared" si="2"/>
        <v>218</v>
      </c>
      <c r="P42" s="65"/>
      <c r="Q42" s="4">
        <f t="shared" si="3"/>
        <v>27.25</v>
      </c>
      <c r="R42" s="73">
        <f>O42/INDEX('Holes Played'!B:O,MATCH(B42,'Holes Played'!B:B,0),14)</f>
        <v>0.19395017793594305</v>
      </c>
    </row>
    <row r="43" spans="1:18" x14ac:dyDescent="0.3">
      <c r="A43" s="143">
        <v>38</v>
      </c>
      <c r="B43" s="55" t="s">
        <v>154</v>
      </c>
      <c r="C43" s="49" t="s">
        <v>88</v>
      </c>
      <c r="D43" s="49" t="s">
        <v>88</v>
      </c>
      <c r="E43" s="49" t="s">
        <v>88</v>
      </c>
      <c r="F43" s="49" t="s">
        <v>88</v>
      </c>
      <c r="G43" s="49" t="s">
        <v>88</v>
      </c>
      <c r="H43" s="49" t="s">
        <v>88</v>
      </c>
      <c r="I43" s="3">
        <v>30</v>
      </c>
      <c r="J43" s="3">
        <v>33</v>
      </c>
      <c r="K43" s="3">
        <v>35</v>
      </c>
      <c r="L43" s="3">
        <v>9</v>
      </c>
      <c r="M43" s="3">
        <v>22</v>
      </c>
      <c r="N43" s="3"/>
      <c r="O43" s="3">
        <f t="shared" si="2"/>
        <v>129</v>
      </c>
      <c r="P43" s="65"/>
      <c r="Q43" s="4">
        <f t="shared" si="3"/>
        <v>25.8</v>
      </c>
      <c r="R43" s="73">
        <f>O43/INDEX('Holes Played'!B:O,MATCH(B43,'Holes Played'!B:B,0),14)</f>
        <v>0.18722786647314948</v>
      </c>
    </row>
    <row r="44" spans="1:18" x14ac:dyDescent="0.3">
      <c r="A44" s="143">
        <v>39</v>
      </c>
      <c r="B44" s="55" t="s">
        <v>173</v>
      </c>
      <c r="C44" s="49" t="s">
        <v>88</v>
      </c>
      <c r="D44" s="49" t="s">
        <v>88</v>
      </c>
      <c r="E44" s="49" t="s">
        <v>88</v>
      </c>
      <c r="F44" s="49" t="s">
        <v>88</v>
      </c>
      <c r="G44" s="49" t="s">
        <v>88</v>
      </c>
      <c r="H44" s="49" t="s">
        <v>88</v>
      </c>
      <c r="I44" s="49" t="s">
        <v>88</v>
      </c>
      <c r="J44" s="3">
        <v>14</v>
      </c>
      <c r="K44" s="3">
        <v>31</v>
      </c>
      <c r="L44" s="3">
        <v>20</v>
      </c>
      <c r="M44" s="3">
        <v>38</v>
      </c>
      <c r="N44" s="3"/>
      <c r="O44" s="3">
        <f t="shared" si="2"/>
        <v>103</v>
      </c>
      <c r="P44" s="65"/>
      <c r="Q44" s="4">
        <f t="shared" si="3"/>
        <v>25.75</v>
      </c>
      <c r="R44" s="73">
        <f>O44/INDEX('Holes Played'!B:O,MATCH(B44,'Holes Played'!B:B,0),14)</f>
        <v>0.20355731225296442</v>
      </c>
    </row>
    <row r="45" spans="1:18" x14ac:dyDescent="0.3">
      <c r="A45" s="143">
        <v>40</v>
      </c>
      <c r="B45" s="55" t="s">
        <v>290</v>
      </c>
      <c r="C45" s="62" t="s">
        <v>88</v>
      </c>
      <c r="D45" s="62" t="s">
        <v>88</v>
      </c>
      <c r="E45" s="62" t="s">
        <v>88</v>
      </c>
      <c r="F45" s="62" t="s">
        <v>88</v>
      </c>
      <c r="G45" s="62" t="s">
        <v>88</v>
      </c>
      <c r="H45" s="62" t="s">
        <v>88</v>
      </c>
      <c r="I45" s="62" t="s">
        <v>88</v>
      </c>
      <c r="J45" s="62" t="s">
        <v>88</v>
      </c>
      <c r="K45" s="62" t="s">
        <v>88</v>
      </c>
      <c r="L45" s="62" t="s">
        <v>88</v>
      </c>
      <c r="M45" s="3">
        <v>23</v>
      </c>
      <c r="N45" s="3"/>
      <c r="O45" s="3">
        <f t="shared" si="2"/>
        <v>23</v>
      </c>
      <c r="P45" s="65"/>
      <c r="Q45" s="4">
        <f t="shared" si="3"/>
        <v>23</v>
      </c>
      <c r="R45" s="73">
        <f>O45/INDEX('Holes Played'!B:O,MATCH(B45,'Holes Played'!B:B,0),14)</f>
        <v>0.15231788079470199</v>
      </c>
    </row>
    <row r="46" spans="1:18" x14ac:dyDescent="0.3">
      <c r="A46" s="143">
        <v>41</v>
      </c>
      <c r="B46" s="55" t="s">
        <v>143</v>
      </c>
      <c r="C46" s="62" t="s">
        <v>88</v>
      </c>
      <c r="D46" s="62" t="s">
        <v>88</v>
      </c>
      <c r="E46" s="62" t="s">
        <v>88</v>
      </c>
      <c r="F46" s="62" t="s">
        <v>88</v>
      </c>
      <c r="G46" s="62" t="s">
        <v>88</v>
      </c>
      <c r="H46" s="3">
        <v>19</v>
      </c>
      <c r="I46" s="3">
        <v>17</v>
      </c>
      <c r="J46" s="3">
        <v>17</v>
      </c>
      <c r="K46" s="3">
        <v>25</v>
      </c>
      <c r="L46" s="3">
        <v>22</v>
      </c>
      <c r="M46" s="3">
        <v>31</v>
      </c>
      <c r="N46" s="3"/>
      <c r="O46" s="3">
        <f t="shared" si="2"/>
        <v>131</v>
      </c>
      <c r="P46" s="65"/>
      <c r="Q46" s="4">
        <f t="shared" si="3"/>
        <v>21.833333333333332</v>
      </c>
      <c r="R46" s="73">
        <f>O46/INDEX('Holes Played'!B:O,MATCH(B46,'Holes Played'!B:B,0),14)</f>
        <v>0.15539739027283511</v>
      </c>
    </row>
    <row r="47" spans="1:18" x14ac:dyDescent="0.3">
      <c r="A47" s="143">
        <v>42</v>
      </c>
      <c r="B47" s="55" t="s">
        <v>139</v>
      </c>
      <c r="C47" s="62" t="s">
        <v>88</v>
      </c>
      <c r="D47" s="62" t="s">
        <v>88</v>
      </c>
      <c r="E47" s="62" t="s">
        <v>88</v>
      </c>
      <c r="F47" s="62" t="s">
        <v>88</v>
      </c>
      <c r="G47" s="62" t="s">
        <v>88</v>
      </c>
      <c r="H47" s="3">
        <v>21</v>
      </c>
      <c r="I47" s="3" t="s">
        <v>88</v>
      </c>
      <c r="J47" s="3" t="s">
        <v>88</v>
      </c>
      <c r="K47" s="49" t="s">
        <v>88</v>
      </c>
      <c r="L47" s="49" t="s">
        <v>88</v>
      </c>
      <c r="M47" s="49" t="s">
        <v>88</v>
      </c>
      <c r="N47" s="3"/>
      <c r="O47" s="3">
        <f t="shared" si="2"/>
        <v>21</v>
      </c>
      <c r="P47" s="65"/>
      <c r="Q47" s="4">
        <f t="shared" si="3"/>
        <v>21</v>
      </c>
      <c r="R47" s="73">
        <f>O47/INDEX('Holes Played'!B:O,MATCH(B47,'Holes Played'!B:B,0),14)</f>
        <v>0.23333333333333334</v>
      </c>
    </row>
    <row r="48" spans="1:18" x14ac:dyDescent="0.3">
      <c r="A48" s="143">
        <v>43</v>
      </c>
      <c r="B48" s="55" t="s">
        <v>103</v>
      </c>
      <c r="C48" s="62" t="s">
        <v>88</v>
      </c>
      <c r="D48" s="62" t="s">
        <v>88</v>
      </c>
      <c r="E48" s="62" t="s">
        <v>88</v>
      </c>
      <c r="F48" s="3">
        <v>19</v>
      </c>
      <c r="G48" s="3">
        <v>21</v>
      </c>
      <c r="H48" s="3">
        <v>15</v>
      </c>
      <c r="I48" s="3">
        <v>19</v>
      </c>
      <c r="J48" s="3">
        <v>19</v>
      </c>
      <c r="K48" s="3">
        <v>27</v>
      </c>
      <c r="L48" s="3">
        <v>24</v>
      </c>
      <c r="M48" s="3">
        <v>22</v>
      </c>
      <c r="N48" s="3"/>
      <c r="O48" s="3">
        <f t="shared" si="2"/>
        <v>166</v>
      </c>
      <c r="P48" s="65"/>
      <c r="Q48" s="4">
        <f t="shared" si="3"/>
        <v>20.75</v>
      </c>
      <c r="R48" s="73">
        <f>O48/INDEX('Holes Played'!B:O,MATCH(B48,'Holes Played'!B:B,0),14)</f>
        <v>0.15630885122410546</v>
      </c>
    </row>
    <row r="49" spans="1:18" x14ac:dyDescent="0.3">
      <c r="A49" s="143">
        <v>44</v>
      </c>
      <c r="B49" s="55" t="s">
        <v>221</v>
      </c>
      <c r="C49" s="49" t="s">
        <v>88</v>
      </c>
      <c r="D49" s="49" t="s">
        <v>88</v>
      </c>
      <c r="E49" s="49" t="s">
        <v>88</v>
      </c>
      <c r="F49" s="49" t="s">
        <v>88</v>
      </c>
      <c r="G49" s="49" t="s">
        <v>88</v>
      </c>
      <c r="H49" s="49" t="s">
        <v>88</v>
      </c>
      <c r="I49" s="49" t="s">
        <v>88</v>
      </c>
      <c r="J49" s="49" t="s">
        <v>88</v>
      </c>
      <c r="K49" s="49" t="s">
        <v>88</v>
      </c>
      <c r="L49" s="3">
        <v>19</v>
      </c>
      <c r="M49" s="3">
        <v>22</v>
      </c>
      <c r="N49" s="3"/>
      <c r="O49" s="3">
        <f t="shared" si="2"/>
        <v>41</v>
      </c>
      <c r="P49" s="65"/>
      <c r="Q49" s="4">
        <f t="shared" si="3"/>
        <v>20.5</v>
      </c>
      <c r="R49" s="73">
        <f>O49/INDEX('Holes Played'!B:O,MATCH(B49,'Holes Played'!B:B,0),14)</f>
        <v>0.13576158940397351</v>
      </c>
    </row>
    <row r="50" spans="1:18" x14ac:dyDescent="0.3">
      <c r="A50" s="143">
        <v>45</v>
      </c>
      <c r="B50" s="55" t="s">
        <v>142</v>
      </c>
      <c r="C50" s="62" t="s">
        <v>88</v>
      </c>
      <c r="D50" s="62" t="s">
        <v>88</v>
      </c>
      <c r="E50" s="62" t="s">
        <v>88</v>
      </c>
      <c r="F50" s="62" t="s">
        <v>88</v>
      </c>
      <c r="G50" s="62" t="s">
        <v>88</v>
      </c>
      <c r="H50" s="3">
        <v>20</v>
      </c>
      <c r="I50" s="3">
        <v>19</v>
      </c>
      <c r="J50" s="3">
        <v>22</v>
      </c>
      <c r="K50" s="49" t="s">
        <v>88</v>
      </c>
      <c r="L50" s="49" t="s">
        <v>88</v>
      </c>
      <c r="M50" s="49" t="s">
        <v>88</v>
      </c>
      <c r="N50" s="3"/>
      <c r="O50" s="3">
        <f t="shared" si="2"/>
        <v>61</v>
      </c>
      <c r="P50" s="65"/>
      <c r="Q50" s="4">
        <f t="shared" si="3"/>
        <v>20.333333333333332</v>
      </c>
      <c r="R50" s="73">
        <f>O50/INDEX('Holes Played'!B:O,MATCH(B50,'Holes Played'!B:B,0),14)</f>
        <v>0.16621253405994552</v>
      </c>
    </row>
    <row r="51" spans="1:18" x14ac:dyDescent="0.3">
      <c r="A51" s="143">
        <v>46</v>
      </c>
      <c r="B51" s="55" t="s">
        <v>105</v>
      </c>
      <c r="C51" s="62" t="s">
        <v>88</v>
      </c>
      <c r="D51" s="62" t="s">
        <v>88</v>
      </c>
      <c r="E51" s="62" t="s">
        <v>88</v>
      </c>
      <c r="F51" s="3">
        <v>26</v>
      </c>
      <c r="G51" s="3">
        <v>24</v>
      </c>
      <c r="H51" s="3">
        <v>27</v>
      </c>
      <c r="I51" s="3">
        <v>10</v>
      </c>
      <c r="J51" s="3">
        <v>14</v>
      </c>
      <c r="K51" s="3">
        <v>19</v>
      </c>
      <c r="L51" s="49" t="s">
        <v>88</v>
      </c>
      <c r="M51" s="49" t="s">
        <v>88</v>
      </c>
      <c r="N51" s="3"/>
      <c r="O51" s="3">
        <f t="shared" si="2"/>
        <v>120</v>
      </c>
      <c r="P51" s="65"/>
      <c r="Q51" s="4">
        <f t="shared" si="3"/>
        <v>20</v>
      </c>
      <c r="R51" s="73">
        <f>O51/INDEX('Holes Played'!B:O,MATCH(B51,'Holes Played'!B:B,0),14)</f>
        <v>0.14035087719298245</v>
      </c>
    </row>
    <row r="52" spans="1:18" x14ac:dyDescent="0.3">
      <c r="A52" s="143">
        <v>47</v>
      </c>
      <c r="B52" s="55" t="s">
        <v>16</v>
      </c>
      <c r="C52" s="59">
        <v>15</v>
      </c>
      <c r="D52" s="64">
        <v>24</v>
      </c>
      <c r="E52" s="63" t="s">
        <v>88</v>
      </c>
      <c r="F52" s="49" t="s">
        <v>88</v>
      </c>
      <c r="G52" s="49" t="s">
        <v>88</v>
      </c>
      <c r="H52" s="49" t="s">
        <v>88</v>
      </c>
      <c r="I52" s="3" t="s">
        <v>88</v>
      </c>
      <c r="J52" s="3" t="s">
        <v>88</v>
      </c>
      <c r="K52" s="49" t="s">
        <v>88</v>
      </c>
      <c r="L52" s="49" t="s">
        <v>88</v>
      </c>
      <c r="M52" s="49" t="s">
        <v>88</v>
      </c>
      <c r="N52" s="3"/>
      <c r="O52" s="3">
        <f t="shared" si="2"/>
        <v>39</v>
      </c>
      <c r="P52" s="65"/>
      <c r="Q52" s="4">
        <f t="shared" si="3"/>
        <v>19.5</v>
      </c>
      <c r="R52" s="73">
        <f>O52/INDEX('Holes Played'!B:O,MATCH(B52,'Holes Played'!B:B,0),14)</f>
        <v>0.19696969696969696</v>
      </c>
    </row>
    <row r="53" spans="1:18" x14ac:dyDescent="0.3">
      <c r="A53" s="143">
        <v>48</v>
      </c>
      <c r="B53" s="55" t="s">
        <v>109</v>
      </c>
      <c r="C53" s="62" t="s">
        <v>88</v>
      </c>
      <c r="D53" s="62" t="s">
        <v>88</v>
      </c>
      <c r="E53" s="62" t="s">
        <v>88</v>
      </c>
      <c r="F53" s="3">
        <v>13</v>
      </c>
      <c r="G53" s="3">
        <v>15</v>
      </c>
      <c r="H53" s="3">
        <v>20</v>
      </c>
      <c r="I53" s="3">
        <v>14</v>
      </c>
      <c r="J53" s="3">
        <v>19</v>
      </c>
      <c r="K53" s="3">
        <v>26</v>
      </c>
      <c r="L53" s="3">
        <v>21</v>
      </c>
      <c r="M53" s="3">
        <v>27</v>
      </c>
      <c r="N53" s="3"/>
      <c r="O53" s="3">
        <f t="shared" si="2"/>
        <v>155</v>
      </c>
      <c r="P53" s="65"/>
      <c r="Q53" s="4">
        <f t="shared" si="3"/>
        <v>19.375</v>
      </c>
      <c r="R53" s="73">
        <f>O53/INDEX('Holes Played'!B:O,MATCH(B53,'Holes Played'!B:B,0),14)</f>
        <v>0.14775977121067682</v>
      </c>
    </row>
    <row r="54" spans="1:18" x14ac:dyDescent="0.3">
      <c r="A54" s="143">
        <v>49</v>
      </c>
      <c r="B54" s="55" t="s">
        <v>80</v>
      </c>
      <c r="C54" s="62" t="s">
        <v>88</v>
      </c>
      <c r="D54" s="64">
        <v>16</v>
      </c>
      <c r="E54" s="64">
        <v>19</v>
      </c>
      <c r="F54" s="3">
        <v>30</v>
      </c>
      <c r="G54" s="3">
        <v>12</v>
      </c>
      <c r="H54" s="3">
        <v>26</v>
      </c>
      <c r="I54" s="3">
        <v>14</v>
      </c>
      <c r="J54" s="3">
        <v>16</v>
      </c>
      <c r="K54" s="3">
        <v>20</v>
      </c>
      <c r="L54" s="3">
        <v>17</v>
      </c>
      <c r="M54" s="3">
        <v>19</v>
      </c>
      <c r="N54" s="3"/>
      <c r="O54" s="3">
        <f t="shared" si="2"/>
        <v>189</v>
      </c>
      <c r="P54" s="65"/>
      <c r="Q54" s="4">
        <f t="shared" si="3"/>
        <v>18.899999999999999</v>
      </c>
      <c r="R54" s="73">
        <f>O54/INDEX('Holes Played'!B:O,MATCH(B54,'Holes Played'!B:B,0),14)</f>
        <v>0.13765477057538236</v>
      </c>
    </row>
    <row r="55" spans="1:18" x14ac:dyDescent="0.3">
      <c r="A55" s="143">
        <v>50</v>
      </c>
      <c r="B55" s="55" t="s">
        <v>140</v>
      </c>
      <c r="C55" s="62" t="s">
        <v>88</v>
      </c>
      <c r="D55" s="62" t="s">
        <v>88</v>
      </c>
      <c r="E55" s="62" t="s">
        <v>88</v>
      </c>
      <c r="F55" s="62" t="s">
        <v>88</v>
      </c>
      <c r="G55" s="62" t="s">
        <v>88</v>
      </c>
      <c r="H55" s="3">
        <v>13</v>
      </c>
      <c r="I55" s="3">
        <v>8</v>
      </c>
      <c r="J55" s="3">
        <v>16</v>
      </c>
      <c r="K55" s="3">
        <v>30</v>
      </c>
      <c r="L55" s="3">
        <v>25</v>
      </c>
      <c r="M55" s="3">
        <v>17</v>
      </c>
      <c r="N55" s="3"/>
      <c r="O55" s="3">
        <f t="shared" si="2"/>
        <v>109</v>
      </c>
      <c r="P55" s="65"/>
      <c r="Q55" s="4">
        <f t="shared" si="3"/>
        <v>18.166666666666668</v>
      </c>
      <c r="R55" s="73">
        <f>O55/INDEX('Holes Played'!B:O,MATCH(B55,'Holes Played'!B:B,0),14)</f>
        <v>0.15482954545454544</v>
      </c>
    </row>
    <row r="56" spans="1:18" x14ac:dyDescent="0.3">
      <c r="A56" s="143">
        <v>51</v>
      </c>
      <c r="B56" s="55" t="s">
        <v>141</v>
      </c>
      <c r="C56" s="62" t="s">
        <v>88</v>
      </c>
      <c r="D56" s="62" t="s">
        <v>88</v>
      </c>
      <c r="E56" s="62" t="s">
        <v>88</v>
      </c>
      <c r="F56" s="62" t="s">
        <v>88</v>
      </c>
      <c r="G56" s="62" t="s">
        <v>88</v>
      </c>
      <c r="H56" s="3">
        <v>18</v>
      </c>
      <c r="I56" s="3" t="s">
        <v>88</v>
      </c>
      <c r="J56" s="3" t="s">
        <v>88</v>
      </c>
      <c r="K56" s="49" t="s">
        <v>88</v>
      </c>
      <c r="L56" s="49" t="s">
        <v>88</v>
      </c>
      <c r="M56" s="49" t="s">
        <v>88</v>
      </c>
      <c r="N56" s="3"/>
      <c r="O56" s="3">
        <f t="shared" si="2"/>
        <v>18</v>
      </c>
      <c r="P56" s="65"/>
      <c r="Q56" s="4">
        <f t="shared" si="3"/>
        <v>18</v>
      </c>
      <c r="R56" s="73">
        <f>O56/INDEX('Holes Played'!B:O,MATCH(B56,'Holes Played'!B:B,0),14)</f>
        <v>0.13333333333333333</v>
      </c>
    </row>
    <row r="57" spans="1:18" x14ac:dyDescent="0.3">
      <c r="A57" s="143">
        <v>52</v>
      </c>
      <c r="B57" s="55" t="s">
        <v>91</v>
      </c>
      <c r="C57" s="59" t="s">
        <v>88</v>
      </c>
      <c r="D57" s="64" t="s">
        <v>88</v>
      </c>
      <c r="E57" s="64">
        <v>14</v>
      </c>
      <c r="F57" s="3">
        <v>19</v>
      </c>
      <c r="G57" s="49" t="s">
        <v>88</v>
      </c>
      <c r="H57" s="49" t="s">
        <v>88</v>
      </c>
      <c r="I57" s="3" t="s">
        <v>88</v>
      </c>
      <c r="J57" s="3" t="s">
        <v>88</v>
      </c>
      <c r="K57" s="49" t="s">
        <v>88</v>
      </c>
      <c r="L57" s="49" t="s">
        <v>88</v>
      </c>
      <c r="M57" s="49" t="s">
        <v>88</v>
      </c>
      <c r="N57" s="3"/>
      <c r="O57" s="3">
        <f t="shared" si="2"/>
        <v>33</v>
      </c>
      <c r="P57" s="65"/>
      <c r="Q57" s="4">
        <f t="shared" si="3"/>
        <v>16.5</v>
      </c>
      <c r="R57" s="73">
        <f>O57/INDEX('Holes Played'!B:O,MATCH(B57,'Holes Played'!B:B,0),14)</f>
        <v>0.11827956989247312</v>
      </c>
    </row>
    <row r="58" spans="1:18" x14ac:dyDescent="0.3">
      <c r="A58" s="143">
        <v>53</v>
      </c>
      <c r="B58" s="55" t="s">
        <v>104</v>
      </c>
      <c r="C58" s="62" t="s">
        <v>88</v>
      </c>
      <c r="D58" s="62" t="s">
        <v>88</v>
      </c>
      <c r="E58" s="62" t="s">
        <v>88</v>
      </c>
      <c r="F58" s="3">
        <v>17</v>
      </c>
      <c r="G58" s="3">
        <v>20</v>
      </c>
      <c r="H58" s="3">
        <v>11</v>
      </c>
      <c r="I58" s="3" t="s">
        <v>88</v>
      </c>
      <c r="J58" s="3" t="s">
        <v>88</v>
      </c>
      <c r="K58" s="49" t="s">
        <v>88</v>
      </c>
      <c r="L58" s="49" t="s">
        <v>88</v>
      </c>
      <c r="M58" s="49" t="s">
        <v>88</v>
      </c>
      <c r="N58" s="3"/>
      <c r="O58" s="3">
        <f t="shared" si="2"/>
        <v>48</v>
      </c>
      <c r="P58" s="65"/>
      <c r="Q58" s="4">
        <f t="shared" si="3"/>
        <v>16</v>
      </c>
      <c r="R58" s="73">
        <f>O58/INDEX('Holes Played'!B:O,MATCH(B58,'Holes Played'!B:B,0),14)</f>
        <v>0.13008130081300814</v>
      </c>
    </row>
    <row r="59" spans="1:18" x14ac:dyDescent="0.3">
      <c r="A59" s="143">
        <v>54</v>
      </c>
      <c r="B59" s="55" t="s">
        <v>86</v>
      </c>
      <c r="C59" s="62" t="s">
        <v>88</v>
      </c>
      <c r="D59" s="64">
        <v>17</v>
      </c>
      <c r="E59" s="64">
        <v>11</v>
      </c>
      <c r="F59" s="3">
        <v>18</v>
      </c>
      <c r="G59" s="3">
        <v>12</v>
      </c>
      <c r="H59" s="3">
        <v>15</v>
      </c>
      <c r="I59" s="3" t="s">
        <v>88</v>
      </c>
      <c r="J59" s="3" t="s">
        <v>88</v>
      </c>
      <c r="K59" s="49" t="s">
        <v>88</v>
      </c>
      <c r="L59" s="49" t="s">
        <v>88</v>
      </c>
      <c r="M59" s="49" t="s">
        <v>88</v>
      </c>
      <c r="N59" s="3"/>
      <c r="O59" s="3">
        <f t="shared" si="2"/>
        <v>73</v>
      </c>
      <c r="P59" s="65"/>
      <c r="Q59" s="4">
        <f t="shared" si="3"/>
        <v>14.6</v>
      </c>
      <c r="R59" s="73">
        <f>O59/INDEX('Holes Played'!B:O,MATCH(B59,'Holes Played'!B:B,0),14)</f>
        <v>0.10814814814814815</v>
      </c>
    </row>
    <row r="60" spans="1:18" x14ac:dyDescent="0.3">
      <c r="A60" s="143">
        <v>55</v>
      </c>
      <c r="B60" s="55" t="s">
        <v>226</v>
      </c>
      <c r="C60" s="49" t="s">
        <v>88</v>
      </c>
      <c r="D60" s="49" t="s">
        <v>88</v>
      </c>
      <c r="E60" s="49" t="s">
        <v>88</v>
      </c>
      <c r="F60" s="49" t="s">
        <v>88</v>
      </c>
      <c r="G60" s="49" t="s">
        <v>88</v>
      </c>
      <c r="H60" s="49" t="s">
        <v>88</v>
      </c>
      <c r="I60" s="49" t="s">
        <v>88</v>
      </c>
      <c r="J60" s="49" t="s">
        <v>88</v>
      </c>
      <c r="K60" s="49" t="s">
        <v>88</v>
      </c>
      <c r="L60" s="3">
        <v>7</v>
      </c>
      <c r="M60" s="3">
        <v>20</v>
      </c>
      <c r="N60" s="3"/>
      <c r="O60" s="3">
        <f t="shared" si="2"/>
        <v>27</v>
      </c>
      <c r="P60" s="65"/>
      <c r="Q60" s="4">
        <f t="shared" si="3"/>
        <v>13.5</v>
      </c>
      <c r="R60" s="73">
        <f>O60/INDEX('Holes Played'!B:O,MATCH(B60,'Holes Played'!B:B,0),14)</f>
        <v>0.1125</v>
      </c>
    </row>
    <row r="61" spans="1:18" x14ac:dyDescent="0.3">
      <c r="A61" s="143">
        <v>56</v>
      </c>
      <c r="B61" s="55" t="s">
        <v>157</v>
      </c>
      <c r="C61" s="49" t="s">
        <v>88</v>
      </c>
      <c r="D61" s="49" t="s">
        <v>88</v>
      </c>
      <c r="E61" s="49" t="s">
        <v>88</v>
      </c>
      <c r="F61" s="49" t="s">
        <v>88</v>
      </c>
      <c r="G61" s="49" t="s">
        <v>88</v>
      </c>
      <c r="H61" s="49" t="s">
        <v>88</v>
      </c>
      <c r="I61" s="3">
        <v>2</v>
      </c>
      <c r="J61" s="3">
        <v>13</v>
      </c>
      <c r="K61" s="3">
        <v>12</v>
      </c>
      <c r="L61" s="3">
        <v>16</v>
      </c>
      <c r="M61" s="3">
        <v>22</v>
      </c>
      <c r="N61" s="3"/>
      <c r="O61" s="3">
        <f t="shared" si="2"/>
        <v>65</v>
      </c>
      <c r="P61" s="65"/>
      <c r="Q61" s="4">
        <f t="shared" si="3"/>
        <v>13</v>
      </c>
      <c r="R61" s="73">
        <f>O61/INDEX('Holes Played'!B:O,MATCH(B61,'Holes Played'!B:B,0),14)</f>
        <v>9.8187311178247735E-2</v>
      </c>
    </row>
    <row r="62" spans="1:18" x14ac:dyDescent="0.3">
      <c r="A62" s="143">
        <v>57</v>
      </c>
      <c r="B62" s="55" t="s">
        <v>220</v>
      </c>
      <c r="C62" s="49" t="s">
        <v>88</v>
      </c>
      <c r="D62" s="49" t="s">
        <v>88</v>
      </c>
      <c r="E62" s="49" t="s">
        <v>88</v>
      </c>
      <c r="F62" s="49" t="s">
        <v>88</v>
      </c>
      <c r="G62" s="49" t="s">
        <v>88</v>
      </c>
      <c r="H62" s="49" t="s">
        <v>88</v>
      </c>
      <c r="I62" s="49" t="s">
        <v>88</v>
      </c>
      <c r="J62" s="49" t="s">
        <v>88</v>
      </c>
      <c r="K62" s="49" t="s">
        <v>88</v>
      </c>
      <c r="L62" s="3">
        <v>13</v>
      </c>
      <c r="M62" s="3">
        <v>13</v>
      </c>
      <c r="N62" s="3"/>
      <c r="O62" s="3">
        <f t="shared" si="2"/>
        <v>26</v>
      </c>
      <c r="P62" s="65"/>
      <c r="Q62" s="4">
        <f t="shared" si="3"/>
        <v>13</v>
      </c>
      <c r="R62" s="73">
        <f>O62/INDEX('Holes Played'!B:O,MATCH(B62,'Holes Played'!B:B,0),14)</f>
        <v>8.6092715231788075E-2</v>
      </c>
    </row>
    <row r="63" spans="1:18" x14ac:dyDescent="0.3">
      <c r="A63" s="143">
        <v>58</v>
      </c>
      <c r="B63" s="55" t="s">
        <v>155</v>
      </c>
      <c r="C63" s="49" t="s">
        <v>88</v>
      </c>
      <c r="D63" s="49" t="s">
        <v>88</v>
      </c>
      <c r="E63" s="49" t="s">
        <v>88</v>
      </c>
      <c r="F63" s="49" t="s">
        <v>88</v>
      </c>
      <c r="G63" s="49" t="s">
        <v>88</v>
      </c>
      <c r="H63" s="49" t="s">
        <v>88</v>
      </c>
      <c r="I63" s="3">
        <v>12</v>
      </c>
      <c r="J63" s="3">
        <v>11</v>
      </c>
      <c r="K63" s="3">
        <v>14</v>
      </c>
      <c r="L63" s="49" t="s">
        <v>88</v>
      </c>
      <c r="M63" s="49" t="s">
        <v>88</v>
      </c>
      <c r="N63" s="3"/>
      <c r="O63" s="3">
        <f t="shared" si="2"/>
        <v>37</v>
      </c>
      <c r="P63" s="65"/>
      <c r="Q63" s="4">
        <f t="shared" si="3"/>
        <v>12.333333333333334</v>
      </c>
      <c r="R63" s="73">
        <f>O63/INDEX('Holes Played'!B:O,MATCH(B63,'Holes Played'!B:B,0),14)</f>
        <v>9.5607235142118857E-2</v>
      </c>
    </row>
    <row r="64" spans="1:18" x14ac:dyDescent="0.3">
      <c r="A64" s="143">
        <v>59</v>
      </c>
      <c r="B64" s="55" t="s">
        <v>17</v>
      </c>
      <c r="C64" s="59">
        <v>6</v>
      </c>
      <c r="D64" s="64">
        <v>12</v>
      </c>
      <c r="E64" s="64">
        <v>19</v>
      </c>
      <c r="F64" s="3">
        <v>17</v>
      </c>
      <c r="G64" s="3">
        <v>12</v>
      </c>
      <c r="H64" s="3">
        <v>8</v>
      </c>
      <c r="I64" s="3">
        <v>5</v>
      </c>
      <c r="J64" s="3">
        <v>7</v>
      </c>
      <c r="K64" s="3">
        <v>19</v>
      </c>
      <c r="L64" s="3">
        <v>10</v>
      </c>
      <c r="M64" s="3">
        <v>9</v>
      </c>
      <c r="N64" s="3"/>
      <c r="O64" s="3">
        <f t="shared" si="2"/>
        <v>124</v>
      </c>
      <c r="P64" s="65"/>
      <c r="Q64" s="4">
        <f t="shared" si="3"/>
        <v>11.272727272727273</v>
      </c>
      <c r="R64" s="73">
        <f>O64/INDEX('Holes Played'!B:O,MATCH(B64,'Holes Played'!B:B,0),14)</f>
        <v>8.1740276862228081E-2</v>
      </c>
    </row>
    <row r="65" spans="1:18" x14ac:dyDescent="0.3">
      <c r="A65" s="143">
        <v>60</v>
      </c>
      <c r="B65" s="55" t="s">
        <v>282</v>
      </c>
      <c r="C65" s="62" t="s">
        <v>88</v>
      </c>
      <c r="D65" s="62" t="s">
        <v>88</v>
      </c>
      <c r="E65" s="62" t="s">
        <v>88</v>
      </c>
      <c r="F65" s="62" t="s">
        <v>88</v>
      </c>
      <c r="G65" s="62" t="s">
        <v>88</v>
      </c>
      <c r="H65" s="62" t="s">
        <v>88</v>
      </c>
      <c r="I65" s="62" t="s">
        <v>88</v>
      </c>
      <c r="J65" s="62" t="s">
        <v>88</v>
      </c>
      <c r="K65" s="62" t="s">
        <v>88</v>
      </c>
      <c r="L65" s="62" t="s">
        <v>88</v>
      </c>
      <c r="M65" s="3">
        <v>11</v>
      </c>
      <c r="N65" s="3"/>
      <c r="O65" s="3">
        <f t="shared" si="2"/>
        <v>11</v>
      </c>
      <c r="P65" s="65"/>
      <c r="Q65" s="4">
        <f t="shared" si="3"/>
        <v>11</v>
      </c>
      <c r="R65" s="73">
        <f>O65/INDEX('Holes Played'!B:O,MATCH(B65,'Holes Played'!B:B,0),14)</f>
        <v>9.5652173913043481E-2</v>
      </c>
    </row>
    <row r="66" spans="1:18" x14ac:dyDescent="0.3">
      <c r="A66" s="143">
        <v>61</v>
      </c>
      <c r="B66" s="55" t="s">
        <v>87</v>
      </c>
      <c r="C66" s="62" t="s">
        <v>88</v>
      </c>
      <c r="D66" s="64">
        <v>11</v>
      </c>
      <c r="E66" s="64">
        <v>7</v>
      </c>
      <c r="F66" s="3">
        <v>11</v>
      </c>
      <c r="G66" s="3">
        <v>13</v>
      </c>
      <c r="H66" s="49" t="s">
        <v>88</v>
      </c>
      <c r="I66" s="3" t="s">
        <v>88</v>
      </c>
      <c r="J66" s="3" t="s">
        <v>88</v>
      </c>
      <c r="K66" s="49" t="s">
        <v>88</v>
      </c>
      <c r="L66" s="49" t="s">
        <v>88</v>
      </c>
      <c r="M66" s="49" t="s">
        <v>88</v>
      </c>
      <c r="N66" s="3"/>
      <c r="O66" s="3">
        <f t="shared" si="2"/>
        <v>42</v>
      </c>
      <c r="P66" s="65"/>
      <c r="Q66" s="4">
        <f t="shared" si="3"/>
        <v>10.5</v>
      </c>
      <c r="R66" s="73">
        <f>O66/INDEX('Holes Played'!B:O,MATCH(B66,'Holes Played'!B:B,0),14)</f>
        <v>7.7777777777777779E-2</v>
      </c>
    </row>
    <row r="67" spans="1:18" x14ac:dyDescent="0.3">
      <c r="A67" s="143">
        <v>62</v>
      </c>
      <c r="B67" s="55" t="s">
        <v>78</v>
      </c>
      <c r="C67" s="62" t="s">
        <v>88</v>
      </c>
      <c r="D67" s="64">
        <v>12</v>
      </c>
      <c r="E67" s="64">
        <v>9</v>
      </c>
      <c r="F67" s="3">
        <v>6</v>
      </c>
      <c r="G67" s="3">
        <v>7</v>
      </c>
      <c r="H67" s="3">
        <v>12</v>
      </c>
      <c r="I67" s="3" t="s">
        <v>88</v>
      </c>
      <c r="J67" s="3" t="s">
        <v>88</v>
      </c>
      <c r="K67" s="49" t="s">
        <v>88</v>
      </c>
      <c r="L67" s="49" t="s">
        <v>88</v>
      </c>
      <c r="M67" s="49" t="s">
        <v>88</v>
      </c>
      <c r="N67" s="3"/>
      <c r="O67" s="3">
        <f t="shared" si="2"/>
        <v>46</v>
      </c>
      <c r="P67" s="65"/>
      <c r="Q67" s="4">
        <f t="shared" si="3"/>
        <v>9.1999999999999993</v>
      </c>
      <c r="R67" s="73">
        <f>O67/INDEX('Holes Played'!B:O,MATCH(B67,'Holes Played'!B:B,0),14)</f>
        <v>7.0015220700152203E-2</v>
      </c>
    </row>
    <row r="68" spans="1:18" x14ac:dyDescent="0.3">
      <c r="A68" s="143">
        <v>63</v>
      </c>
      <c r="B68" s="55" t="s">
        <v>158</v>
      </c>
      <c r="C68" s="49" t="s">
        <v>88</v>
      </c>
      <c r="D68" s="49" t="s">
        <v>88</v>
      </c>
      <c r="E68" s="49" t="s">
        <v>88</v>
      </c>
      <c r="F68" s="49" t="s">
        <v>88</v>
      </c>
      <c r="G68" s="49" t="s">
        <v>88</v>
      </c>
      <c r="H68" s="49" t="s">
        <v>88</v>
      </c>
      <c r="I68" s="3">
        <v>10</v>
      </c>
      <c r="J68" s="3">
        <v>4</v>
      </c>
      <c r="K68" s="3">
        <v>11</v>
      </c>
      <c r="L68" s="3">
        <v>10</v>
      </c>
      <c r="M68" s="3">
        <v>10</v>
      </c>
      <c r="N68" s="3"/>
      <c r="O68" s="3">
        <f t="shared" si="2"/>
        <v>45</v>
      </c>
      <c r="P68" s="65"/>
      <c r="Q68" s="4">
        <f t="shared" si="3"/>
        <v>9</v>
      </c>
      <c r="R68" s="73">
        <f>O68/INDEX('Holes Played'!B:O,MATCH(B68,'Holes Played'!B:B,0),14)</f>
        <v>6.4469914040114609E-2</v>
      </c>
    </row>
    <row r="69" spans="1:18" x14ac:dyDescent="0.3">
      <c r="A69" s="143">
        <v>64</v>
      </c>
      <c r="B69" s="55" t="s">
        <v>186</v>
      </c>
      <c r="C69" s="49" t="s">
        <v>88</v>
      </c>
      <c r="D69" s="49" t="s">
        <v>88</v>
      </c>
      <c r="E69" s="49" t="s">
        <v>88</v>
      </c>
      <c r="F69" s="49" t="s">
        <v>88</v>
      </c>
      <c r="G69" s="49" t="s">
        <v>88</v>
      </c>
      <c r="H69" s="49" t="s">
        <v>88</v>
      </c>
      <c r="I69" s="49" t="s">
        <v>88</v>
      </c>
      <c r="J69" s="49" t="s">
        <v>88</v>
      </c>
      <c r="K69" s="3">
        <v>8</v>
      </c>
      <c r="L69" s="49" t="s">
        <v>88</v>
      </c>
      <c r="M69" s="49" t="s">
        <v>88</v>
      </c>
      <c r="N69" s="3"/>
      <c r="O69" s="3">
        <f t="shared" si="2"/>
        <v>8</v>
      </c>
      <c r="P69" s="65"/>
      <c r="Q69" s="4">
        <f t="shared" si="3"/>
        <v>8</v>
      </c>
      <c r="R69" s="73">
        <f>O69/INDEX('Holes Played'!B:O,MATCH(B69,'Holes Played'!B:B,0),14)</f>
        <v>5.5555555555555552E-2</v>
      </c>
    </row>
    <row r="70" spans="1:18" x14ac:dyDescent="0.3">
      <c r="A70" s="143">
        <v>65</v>
      </c>
      <c r="B70" s="55" t="s">
        <v>118</v>
      </c>
      <c r="C70" s="62" t="s">
        <v>88</v>
      </c>
      <c r="D70" s="62" t="s">
        <v>88</v>
      </c>
      <c r="E70" s="62" t="s">
        <v>88</v>
      </c>
      <c r="F70" s="62" t="s">
        <v>88</v>
      </c>
      <c r="G70" s="3">
        <v>4</v>
      </c>
      <c r="H70" s="3">
        <v>4</v>
      </c>
      <c r="I70" s="3" t="s">
        <v>88</v>
      </c>
      <c r="J70" s="3" t="s">
        <v>88</v>
      </c>
      <c r="K70" s="49" t="s">
        <v>88</v>
      </c>
      <c r="L70" s="49" t="s">
        <v>88</v>
      </c>
      <c r="M70" s="49" t="s">
        <v>88</v>
      </c>
      <c r="N70" s="3"/>
      <c r="O70" s="3">
        <f t="shared" ref="O70:O101" si="4">SUM(C70:N70)</f>
        <v>8</v>
      </c>
      <c r="P70" s="65"/>
      <c r="Q70" s="4">
        <f t="shared" si="3"/>
        <v>4</v>
      </c>
      <c r="R70" s="73">
        <f>O70/INDEX('Holes Played'!B:O,MATCH(B70,'Holes Played'!B:B,0),14)</f>
        <v>2.7777777777777776E-2</v>
      </c>
    </row>
    <row r="71" spans="1:18" x14ac:dyDescent="0.3">
      <c r="A71" s="143"/>
    </row>
    <row r="72" spans="1:18" s="71" customFormat="1" x14ac:dyDescent="0.3">
      <c r="B72" s="71" t="s">
        <v>5</v>
      </c>
      <c r="C72" s="71">
        <f>SUM(C6:C71)</f>
        <v>324</v>
      </c>
      <c r="D72" s="71">
        <f t="shared" ref="D72:O72" si="5">SUM(D6:D71)</f>
        <v>774</v>
      </c>
      <c r="E72" s="71">
        <f t="shared" si="5"/>
        <v>876</v>
      </c>
      <c r="F72" s="71">
        <f t="shared" si="5"/>
        <v>1079</v>
      </c>
      <c r="G72" s="51">
        <f t="shared" si="5"/>
        <v>1088</v>
      </c>
      <c r="H72" s="51">
        <f t="shared" si="5"/>
        <v>1237</v>
      </c>
      <c r="I72" s="51">
        <f t="shared" si="5"/>
        <v>1092</v>
      </c>
      <c r="J72" s="51">
        <f t="shared" si="5"/>
        <v>1169</v>
      </c>
      <c r="K72" s="51">
        <f t="shared" si="5"/>
        <v>1331</v>
      </c>
      <c r="L72" s="51">
        <f t="shared" si="5"/>
        <v>1189</v>
      </c>
      <c r="M72" s="51">
        <f t="shared" si="5"/>
        <v>1270</v>
      </c>
      <c r="O72" s="71">
        <f t="shared" si="5"/>
        <v>11429</v>
      </c>
    </row>
    <row r="74" spans="1:18" x14ac:dyDescent="0.3">
      <c r="C74" s="65"/>
    </row>
  </sheetData>
  <autoFilter ref="A5:R5" xr:uid="{00000000-0009-0000-0000-000002000000}">
    <sortState xmlns:xlrd2="http://schemas.microsoft.com/office/spreadsheetml/2017/richdata2" ref="A6:R70">
      <sortCondition descending="1" ref="Q5"/>
    </sortState>
  </autoFilter>
  <mergeCells count="3">
    <mergeCell ref="A1:Q1"/>
    <mergeCell ref="A2:Q2"/>
    <mergeCell ref="A3:Q3"/>
  </mergeCells>
  <conditionalFormatting sqref="C6:N70">
    <cfRule type="top10" dxfId="24" priority="2" rank="1"/>
  </conditionalFormatting>
  <conditionalFormatting sqref="C72:N72">
    <cfRule type="top10" dxfId="23" priority="1" rank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EB51-AFAD-445C-BDB6-0F633570588E}">
  <sheetPr>
    <tabColor rgb="FF92D050"/>
  </sheetPr>
  <dimension ref="A1:R72"/>
  <sheetViews>
    <sheetView workbookViewId="0">
      <pane xSplit="2" ySplit="5" topLeftCell="C6" activePane="bottomRight" state="frozen"/>
      <selection activeCell="A36" sqref="A36:XFD39"/>
      <selection pane="topRight" activeCell="A36" sqref="A36:XFD39"/>
      <selection pane="bottomLeft" activeCell="A36" sqref="A36:XFD39"/>
      <selection pane="bottomRight" activeCell="M7" sqref="M7"/>
    </sheetView>
  </sheetViews>
  <sheetFormatPr defaultColWidth="8.88671875" defaultRowHeight="14.4" x14ac:dyDescent="0.3"/>
  <cols>
    <col min="1" max="1" width="8.88671875" style="72"/>
    <col min="2" max="2" width="17.33203125" style="72" bestFit="1" customWidth="1"/>
    <col min="3" max="8" width="12" style="72" customWidth="1"/>
    <col min="9" max="9" width="9.44140625" style="72" bestFit="1" customWidth="1"/>
    <col min="10" max="13" width="9.44140625" style="72" customWidth="1"/>
    <col min="14" max="17" width="8.88671875" style="72"/>
    <col min="18" max="18" width="16.6640625" style="72" bestFit="1" customWidth="1"/>
    <col min="19" max="16384" width="8.88671875" style="72"/>
  </cols>
  <sheetData>
    <row r="1" spans="1:18" ht="18" x14ac:dyDescent="0.3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8" ht="15.6" x14ac:dyDescent="0.3">
      <c r="A2" s="148" t="s">
        <v>19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18" ht="15.6" x14ac:dyDescent="0.3">
      <c r="A3" s="148" t="s">
        <v>20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5" spans="1:18" s="71" customFormat="1" x14ac:dyDescent="0.3">
      <c r="A5" s="71" t="s">
        <v>3</v>
      </c>
      <c r="B5" s="71" t="s">
        <v>4</v>
      </c>
      <c r="C5" s="71">
        <v>2014</v>
      </c>
      <c r="D5" s="71">
        <v>2015</v>
      </c>
      <c r="E5" s="71">
        <v>2016</v>
      </c>
      <c r="F5" s="71">
        <v>2017</v>
      </c>
      <c r="G5" s="71">
        <v>2018</v>
      </c>
      <c r="H5" s="71">
        <v>2019</v>
      </c>
      <c r="I5" s="71">
        <v>2020</v>
      </c>
      <c r="J5" s="71">
        <v>2021</v>
      </c>
      <c r="K5" s="71">
        <v>2022</v>
      </c>
      <c r="L5" s="71">
        <v>2023</v>
      </c>
      <c r="M5" s="71">
        <v>2024</v>
      </c>
      <c r="O5" s="71" t="s">
        <v>5</v>
      </c>
      <c r="Q5" s="71" t="s">
        <v>6</v>
      </c>
      <c r="R5" s="71" t="s">
        <v>102</v>
      </c>
    </row>
    <row r="6" spans="1:18" x14ac:dyDescent="0.3">
      <c r="A6" s="67">
        <v>1</v>
      </c>
      <c r="B6" s="66" t="s">
        <v>7</v>
      </c>
      <c r="C6" s="11">
        <v>13</v>
      </c>
      <c r="D6" s="64">
        <v>10</v>
      </c>
      <c r="E6" s="64">
        <v>9</v>
      </c>
      <c r="F6" s="3">
        <v>11</v>
      </c>
      <c r="G6" s="3">
        <v>8</v>
      </c>
      <c r="H6" s="3">
        <v>13</v>
      </c>
      <c r="I6" s="3">
        <v>6</v>
      </c>
      <c r="J6" s="3">
        <v>12</v>
      </c>
      <c r="K6" s="3">
        <v>13</v>
      </c>
      <c r="L6" s="3">
        <v>13</v>
      </c>
      <c r="M6" s="3">
        <v>10</v>
      </c>
      <c r="N6" s="3"/>
      <c r="O6" s="11">
        <f>SUM(C6:N6)</f>
        <v>118</v>
      </c>
      <c r="P6" s="131"/>
      <c r="Q6" s="68">
        <f>O6/COUNT(C6:N6)</f>
        <v>10.727272727272727</v>
      </c>
      <c r="R6" s="73">
        <f>O6/INDEX('Holes Played'!B:O,MATCH(B6,'Holes Played'!B:B,0),14)</f>
        <v>8.2172701949860719E-2</v>
      </c>
    </row>
    <row r="7" spans="1:18" x14ac:dyDescent="0.3">
      <c r="A7" s="67">
        <v>2</v>
      </c>
      <c r="B7" s="6" t="s">
        <v>119</v>
      </c>
      <c r="C7" s="3">
        <v>3</v>
      </c>
      <c r="D7" s="64">
        <v>7</v>
      </c>
      <c r="E7" s="64">
        <v>8</v>
      </c>
      <c r="F7" s="3">
        <v>12</v>
      </c>
      <c r="G7" s="3">
        <v>8</v>
      </c>
      <c r="H7" s="3">
        <v>3</v>
      </c>
      <c r="I7" s="3">
        <v>8</v>
      </c>
      <c r="J7" s="3">
        <v>10</v>
      </c>
      <c r="K7" s="3">
        <v>9</v>
      </c>
      <c r="L7" s="3">
        <v>15</v>
      </c>
      <c r="M7" s="3">
        <v>8</v>
      </c>
      <c r="N7" s="3"/>
      <c r="O7" s="11">
        <f>SUM(C7:N7)</f>
        <v>91</v>
      </c>
      <c r="P7" s="131"/>
      <c r="Q7" s="68">
        <f>O7/COUNT(C7:N7)</f>
        <v>8.2727272727272734</v>
      </c>
      <c r="R7" s="73">
        <f>O7/INDEX('Holes Played'!B:O,MATCH(B7,'Holes Played'!B:B,0),14)</f>
        <v>6.0465116279069767E-2</v>
      </c>
    </row>
    <row r="8" spans="1:18" x14ac:dyDescent="0.3">
      <c r="A8" s="67">
        <v>3</v>
      </c>
      <c r="B8" s="6" t="s">
        <v>83</v>
      </c>
      <c r="C8" s="49" t="s">
        <v>88</v>
      </c>
      <c r="D8" s="64">
        <v>5</v>
      </c>
      <c r="E8" s="64">
        <v>8</v>
      </c>
      <c r="F8" s="3">
        <v>9</v>
      </c>
      <c r="G8" s="3">
        <v>10</v>
      </c>
      <c r="H8" s="3">
        <v>7</v>
      </c>
      <c r="I8" s="3">
        <v>5</v>
      </c>
      <c r="J8" s="3">
        <v>11</v>
      </c>
      <c r="K8" s="3">
        <v>11</v>
      </c>
      <c r="L8" s="3">
        <v>10</v>
      </c>
      <c r="M8" s="3">
        <v>10</v>
      </c>
      <c r="N8" s="3"/>
      <c r="O8" s="11">
        <f>SUM(C8:N8)</f>
        <v>86</v>
      </c>
      <c r="P8" s="131"/>
      <c r="Q8" s="68">
        <f>O8/COUNT(C8:N8)</f>
        <v>8.6</v>
      </c>
      <c r="R8" s="73">
        <f>O8/INDEX('Holes Played'!B:O,MATCH(B8,'Holes Played'!B:B,0),14)</f>
        <v>6.610299769408147E-2</v>
      </c>
    </row>
    <row r="9" spans="1:18" x14ac:dyDescent="0.3">
      <c r="A9" s="67">
        <v>4</v>
      </c>
      <c r="B9" s="6" t="s">
        <v>84</v>
      </c>
      <c r="C9" s="49" t="s">
        <v>88</v>
      </c>
      <c r="D9" s="64">
        <v>3</v>
      </c>
      <c r="E9" s="64">
        <v>5</v>
      </c>
      <c r="F9" s="3">
        <v>5</v>
      </c>
      <c r="G9" s="3">
        <v>8</v>
      </c>
      <c r="H9" s="3">
        <v>5</v>
      </c>
      <c r="I9" s="3">
        <v>9</v>
      </c>
      <c r="J9" s="3">
        <v>9</v>
      </c>
      <c r="K9" s="3">
        <v>6</v>
      </c>
      <c r="L9" s="3">
        <v>7</v>
      </c>
      <c r="M9" s="3">
        <v>10</v>
      </c>
      <c r="N9" s="3"/>
      <c r="O9" s="11">
        <f>SUM(C9:N9)</f>
        <v>67</v>
      </c>
      <c r="P9" s="131"/>
      <c r="Q9" s="68">
        <f>O9/COUNT(C9:N9)</f>
        <v>6.7</v>
      </c>
      <c r="R9" s="73">
        <f>O9/INDEX('Holes Played'!B:O,MATCH(B9,'Holes Played'!B:B,0),14)</f>
        <v>4.912023460410557E-2</v>
      </c>
    </row>
    <row r="10" spans="1:18" x14ac:dyDescent="0.3">
      <c r="A10" s="67">
        <v>5</v>
      </c>
      <c r="B10" s="66" t="s">
        <v>8</v>
      </c>
      <c r="C10" s="3">
        <v>2</v>
      </c>
      <c r="D10" s="64">
        <v>2</v>
      </c>
      <c r="E10" s="64">
        <v>3</v>
      </c>
      <c r="F10" s="3">
        <v>4</v>
      </c>
      <c r="G10" s="3">
        <v>9</v>
      </c>
      <c r="H10" s="3">
        <v>6</v>
      </c>
      <c r="I10" s="3">
        <v>5</v>
      </c>
      <c r="J10" s="3">
        <v>4</v>
      </c>
      <c r="K10" s="3">
        <v>5</v>
      </c>
      <c r="L10" s="3">
        <v>6</v>
      </c>
      <c r="M10" s="3">
        <v>5</v>
      </c>
      <c r="N10" s="3"/>
      <c r="O10" s="11">
        <f>SUM(C10:N10)</f>
        <v>51</v>
      </c>
      <c r="P10" s="131"/>
      <c r="Q10" s="68">
        <f>O10/COUNT(C10:N10)</f>
        <v>4.6363636363636367</v>
      </c>
      <c r="R10" s="73">
        <f>O10/INDEX('Holes Played'!B:O,MATCH(B10,'Holes Played'!B:B,0),14)</f>
        <v>3.3031088082901554E-2</v>
      </c>
    </row>
    <row r="11" spans="1:18" x14ac:dyDescent="0.3">
      <c r="A11" s="67">
        <v>6</v>
      </c>
      <c r="B11" s="6" t="s">
        <v>79</v>
      </c>
      <c r="C11" s="49" t="s">
        <v>88</v>
      </c>
      <c r="D11" s="64">
        <v>5</v>
      </c>
      <c r="E11" s="64">
        <v>7</v>
      </c>
      <c r="F11" s="3">
        <v>6</v>
      </c>
      <c r="G11" s="3">
        <v>3</v>
      </c>
      <c r="H11" s="3">
        <v>2</v>
      </c>
      <c r="I11" s="3">
        <v>7</v>
      </c>
      <c r="J11" s="3">
        <v>8</v>
      </c>
      <c r="K11" s="3">
        <v>1</v>
      </c>
      <c r="L11" s="3">
        <v>5</v>
      </c>
      <c r="M11" s="3">
        <v>4</v>
      </c>
      <c r="N11" s="3"/>
      <c r="O11" s="11">
        <f>SUM(C11:N11)</f>
        <v>48</v>
      </c>
      <c r="P11" s="131"/>
      <c r="Q11" s="68">
        <f>O11/COUNT(C11:N11)</f>
        <v>4.8</v>
      </c>
      <c r="R11" s="73">
        <f>O11/INDEX('Holes Played'!B:O,MATCH(B11,'Holes Played'!B:B,0),14)</f>
        <v>3.6894696387394309E-2</v>
      </c>
    </row>
    <row r="12" spans="1:18" x14ac:dyDescent="0.3">
      <c r="A12" s="67">
        <v>7</v>
      </c>
      <c r="B12" s="6" t="s">
        <v>77</v>
      </c>
      <c r="C12" s="49" t="s">
        <v>88</v>
      </c>
      <c r="D12" s="64">
        <v>1</v>
      </c>
      <c r="E12" s="64">
        <v>3</v>
      </c>
      <c r="F12" s="3">
        <v>7</v>
      </c>
      <c r="G12" s="3">
        <v>7</v>
      </c>
      <c r="H12" s="3">
        <v>6</v>
      </c>
      <c r="I12" s="3">
        <v>4</v>
      </c>
      <c r="J12" s="3">
        <v>3</v>
      </c>
      <c r="K12" s="3">
        <v>2</v>
      </c>
      <c r="L12" s="3">
        <v>3</v>
      </c>
      <c r="M12" s="3">
        <v>6</v>
      </c>
      <c r="N12" s="3"/>
      <c r="O12" s="11">
        <f>SUM(C12:N12)</f>
        <v>42</v>
      </c>
      <c r="P12" s="131"/>
      <c r="Q12" s="68">
        <f>O12/COUNT(C12:N12)</f>
        <v>4.2</v>
      </c>
      <c r="R12" s="73">
        <f>O12/INDEX('Holes Played'!B:O,MATCH(B12,'Holes Played'!B:B,0),14)</f>
        <v>2.9808374733853796E-2</v>
      </c>
    </row>
    <row r="13" spans="1:18" x14ac:dyDescent="0.3">
      <c r="A13" s="67">
        <v>8</v>
      </c>
      <c r="B13" s="6" t="s">
        <v>85</v>
      </c>
      <c r="C13" s="49" t="s">
        <v>88</v>
      </c>
      <c r="D13" s="64">
        <v>4</v>
      </c>
      <c r="E13" s="64">
        <v>6</v>
      </c>
      <c r="F13" s="3">
        <v>6</v>
      </c>
      <c r="G13" s="3">
        <v>2</v>
      </c>
      <c r="H13" s="3">
        <v>4</v>
      </c>
      <c r="I13" s="3">
        <v>3</v>
      </c>
      <c r="J13" s="3">
        <v>0</v>
      </c>
      <c r="K13" s="3">
        <v>4</v>
      </c>
      <c r="L13" s="3">
        <v>2</v>
      </c>
      <c r="M13" s="3">
        <v>8</v>
      </c>
      <c r="N13" s="3"/>
      <c r="O13" s="11">
        <f>SUM(C13:N13)</f>
        <v>39</v>
      </c>
      <c r="P13" s="131"/>
      <c r="Q13" s="68">
        <f>O13/COUNT(C13:N13)</f>
        <v>3.9</v>
      </c>
      <c r="R13" s="73">
        <f>O13/INDEX('Holes Played'!B:O,MATCH(B13,'Holes Played'!B:B,0),14)</f>
        <v>2.7503526093088856E-2</v>
      </c>
    </row>
    <row r="14" spans="1:18" x14ac:dyDescent="0.3">
      <c r="A14" s="67">
        <v>9</v>
      </c>
      <c r="B14" s="66" t="s">
        <v>15</v>
      </c>
      <c r="C14" s="3">
        <v>2</v>
      </c>
      <c r="D14" s="64">
        <v>1</v>
      </c>
      <c r="E14" s="64">
        <v>4</v>
      </c>
      <c r="F14" s="3">
        <v>2</v>
      </c>
      <c r="G14" s="3">
        <v>12</v>
      </c>
      <c r="H14" s="3">
        <v>6</v>
      </c>
      <c r="I14" s="3">
        <v>3</v>
      </c>
      <c r="J14" s="3">
        <v>3</v>
      </c>
      <c r="K14" s="3">
        <v>4</v>
      </c>
      <c r="L14" s="49" t="s">
        <v>88</v>
      </c>
      <c r="M14" s="49" t="s">
        <v>88</v>
      </c>
      <c r="N14" s="3"/>
      <c r="O14" s="11">
        <f>SUM(C14:N14)</f>
        <v>37</v>
      </c>
      <c r="P14" s="131"/>
      <c r="Q14" s="68">
        <f>O14/COUNT(C14:N14)</f>
        <v>4.1111111111111107</v>
      </c>
      <c r="R14" s="73">
        <f>O14/INDEX('Holes Played'!B:O,MATCH(B14,'Holes Played'!B:B,0),14)</f>
        <v>3.0910609857978277E-2</v>
      </c>
    </row>
    <row r="15" spans="1:18" x14ac:dyDescent="0.3">
      <c r="A15" s="67">
        <v>10</v>
      </c>
      <c r="B15" s="6" t="s">
        <v>122</v>
      </c>
      <c r="C15" s="62" t="s">
        <v>88</v>
      </c>
      <c r="D15" s="62" t="s">
        <v>88</v>
      </c>
      <c r="E15" s="62" t="s">
        <v>88</v>
      </c>
      <c r="F15" s="62" t="s">
        <v>88</v>
      </c>
      <c r="G15" s="3">
        <v>1</v>
      </c>
      <c r="H15" s="3">
        <v>6</v>
      </c>
      <c r="I15" s="3">
        <v>6</v>
      </c>
      <c r="J15" s="3">
        <v>4</v>
      </c>
      <c r="K15" s="3">
        <v>6</v>
      </c>
      <c r="L15" s="3">
        <v>6</v>
      </c>
      <c r="M15" s="3">
        <v>8</v>
      </c>
      <c r="N15" s="3"/>
      <c r="O15" s="11">
        <f>SUM(C15:N15)</f>
        <v>37</v>
      </c>
      <c r="P15" s="131"/>
      <c r="Q15" s="68">
        <f>O15/COUNT(C15:N15)</f>
        <v>5.2857142857142856</v>
      </c>
      <c r="R15" s="73">
        <f>O15/INDEX('Holes Played'!B:O,MATCH(B15,'Holes Played'!B:B,0),14)</f>
        <v>3.8784067085953881E-2</v>
      </c>
    </row>
    <row r="16" spans="1:18" x14ac:dyDescent="0.3">
      <c r="A16" s="67">
        <v>11</v>
      </c>
      <c r="B16" s="66" t="s">
        <v>11</v>
      </c>
      <c r="C16" s="3">
        <v>1</v>
      </c>
      <c r="D16" s="64">
        <v>3</v>
      </c>
      <c r="E16" s="64">
        <v>6</v>
      </c>
      <c r="F16" s="3">
        <v>5</v>
      </c>
      <c r="G16" s="3">
        <v>1</v>
      </c>
      <c r="H16" s="3">
        <v>2</v>
      </c>
      <c r="I16" s="3">
        <v>4</v>
      </c>
      <c r="J16" s="3">
        <v>1</v>
      </c>
      <c r="K16" s="3">
        <v>3</v>
      </c>
      <c r="L16" s="3">
        <v>2</v>
      </c>
      <c r="M16" s="3">
        <v>6</v>
      </c>
      <c r="N16" s="3"/>
      <c r="O16" s="11">
        <f>SUM(C16:N16)</f>
        <v>34</v>
      </c>
      <c r="P16" s="131"/>
      <c r="Q16" s="68">
        <f>O16/COUNT(C16:N16)</f>
        <v>3.0909090909090908</v>
      </c>
      <c r="R16" s="73">
        <f>O16/INDEX('Holes Played'!B:O,MATCH(B16,'Holes Played'!B:B,0),14)</f>
        <v>2.2988505747126436E-2</v>
      </c>
    </row>
    <row r="17" spans="1:18" x14ac:dyDescent="0.3">
      <c r="A17" s="67">
        <v>12</v>
      </c>
      <c r="B17" s="66" t="s">
        <v>9</v>
      </c>
      <c r="C17" s="3">
        <v>3</v>
      </c>
      <c r="D17" s="64">
        <v>5</v>
      </c>
      <c r="E17" s="64">
        <v>2</v>
      </c>
      <c r="F17" s="49" t="s">
        <v>88</v>
      </c>
      <c r="G17" s="49" t="s">
        <v>88</v>
      </c>
      <c r="H17" s="49" t="s">
        <v>88</v>
      </c>
      <c r="I17" s="3">
        <v>7</v>
      </c>
      <c r="J17" s="3">
        <v>5</v>
      </c>
      <c r="K17" s="3">
        <v>7</v>
      </c>
      <c r="L17" s="3">
        <v>4</v>
      </c>
      <c r="M17" s="49" t="s">
        <v>88</v>
      </c>
      <c r="N17" s="3"/>
      <c r="O17" s="11">
        <f>SUM(C17:N17)</f>
        <v>33</v>
      </c>
      <c r="P17" s="131"/>
      <c r="Q17" s="68">
        <f>O17/COUNT(C17:N17)</f>
        <v>4.7142857142857144</v>
      </c>
      <c r="R17" s="73">
        <f>O17/INDEX('Holes Played'!B:O,MATCH(B17,'Holes Played'!B:B,0),14)</f>
        <v>3.7974683544303799E-2</v>
      </c>
    </row>
    <row r="18" spans="1:18" x14ac:dyDescent="0.3">
      <c r="A18" s="67">
        <v>13</v>
      </c>
      <c r="B18" s="6" t="s">
        <v>82</v>
      </c>
      <c r="C18" s="49" t="s">
        <v>88</v>
      </c>
      <c r="D18" s="64">
        <v>2</v>
      </c>
      <c r="E18" s="64">
        <v>2</v>
      </c>
      <c r="F18" s="3">
        <v>5</v>
      </c>
      <c r="G18" s="3">
        <v>6</v>
      </c>
      <c r="H18" s="3">
        <v>4</v>
      </c>
      <c r="I18" s="3">
        <v>2</v>
      </c>
      <c r="J18" s="3">
        <v>9</v>
      </c>
      <c r="K18" s="3">
        <v>2</v>
      </c>
      <c r="L18" s="49" t="s">
        <v>88</v>
      </c>
      <c r="M18" s="49" t="s">
        <v>88</v>
      </c>
      <c r="N18" s="3"/>
      <c r="O18" s="11">
        <f>SUM(C18:N18)</f>
        <v>32</v>
      </c>
      <c r="P18" s="131"/>
      <c r="Q18" s="68">
        <f>O18/COUNT(C18:N18)</f>
        <v>4</v>
      </c>
      <c r="R18" s="73">
        <f>O18/INDEX('Holes Played'!B:O,MATCH(B18,'Holes Played'!B:B,0),14)</f>
        <v>3.0131826741996232E-2</v>
      </c>
    </row>
    <row r="19" spans="1:18" x14ac:dyDescent="0.3">
      <c r="A19" s="67">
        <v>14</v>
      </c>
      <c r="B19" s="6" t="s">
        <v>120</v>
      </c>
      <c r="C19" s="62" t="s">
        <v>88</v>
      </c>
      <c r="D19" s="62" t="s">
        <v>88</v>
      </c>
      <c r="E19" s="62" t="s">
        <v>88</v>
      </c>
      <c r="F19" s="62" t="s">
        <v>88</v>
      </c>
      <c r="G19" s="3">
        <v>1</v>
      </c>
      <c r="H19" s="3">
        <v>4</v>
      </c>
      <c r="I19" s="3">
        <v>2</v>
      </c>
      <c r="J19" s="3">
        <v>4</v>
      </c>
      <c r="K19" s="3">
        <v>9</v>
      </c>
      <c r="L19" s="3">
        <v>4</v>
      </c>
      <c r="M19" s="3">
        <v>8</v>
      </c>
      <c r="N19" s="3"/>
      <c r="O19" s="11">
        <f>SUM(C19:N19)</f>
        <v>32</v>
      </c>
      <c r="P19" s="131"/>
      <c r="Q19" s="68">
        <f>O19/COUNT(C19:N19)</f>
        <v>4.5714285714285712</v>
      </c>
      <c r="R19" s="73">
        <f>O19/INDEX('Holes Played'!B:O,MATCH(B19,'Holes Played'!B:B,0),14)</f>
        <v>3.4632034632034632E-2</v>
      </c>
    </row>
    <row r="20" spans="1:18" x14ac:dyDescent="0.3">
      <c r="A20" s="67">
        <v>15</v>
      </c>
      <c r="B20" s="66" t="s">
        <v>89</v>
      </c>
      <c r="C20" s="49" t="s">
        <v>88</v>
      </c>
      <c r="D20" s="64">
        <v>4</v>
      </c>
      <c r="E20" s="64">
        <v>4</v>
      </c>
      <c r="F20" s="3">
        <v>8</v>
      </c>
      <c r="G20" s="3">
        <v>5</v>
      </c>
      <c r="H20" s="3">
        <v>8</v>
      </c>
      <c r="I20" s="49" t="s">
        <v>88</v>
      </c>
      <c r="J20" s="3" t="s">
        <v>88</v>
      </c>
      <c r="K20" s="49" t="s">
        <v>88</v>
      </c>
      <c r="L20" s="49" t="s">
        <v>88</v>
      </c>
      <c r="M20" s="49" t="s">
        <v>88</v>
      </c>
      <c r="N20" s="3"/>
      <c r="O20" s="11">
        <f>SUM(C20:N20)</f>
        <v>29</v>
      </c>
      <c r="P20" s="131"/>
      <c r="Q20" s="68">
        <f>O20/COUNT(C20:N20)</f>
        <v>5.8</v>
      </c>
      <c r="R20" s="73">
        <f>O20/INDEX('Holes Played'!B:O,MATCH(B20,'Holes Played'!B:B,0),14)</f>
        <v>4.4753086419753084E-2</v>
      </c>
    </row>
    <row r="21" spans="1:18" x14ac:dyDescent="0.3">
      <c r="A21" s="67">
        <v>16</v>
      </c>
      <c r="B21" s="66" t="s">
        <v>10</v>
      </c>
      <c r="C21" s="3">
        <v>3</v>
      </c>
      <c r="D21" s="64">
        <v>1</v>
      </c>
      <c r="E21" s="64">
        <v>5</v>
      </c>
      <c r="F21" s="3">
        <v>3</v>
      </c>
      <c r="G21" s="3">
        <v>3</v>
      </c>
      <c r="H21" s="3">
        <v>4</v>
      </c>
      <c r="I21" s="3">
        <v>4</v>
      </c>
      <c r="J21" s="3">
        <v>6</v>
      </c>
      <c r="K21" s="49" t="s">
        <v>88</v>
      </c>
      <c r="L21" s="49" t="s">
        <v>88</v>
      </c>
      <c r="M21" s="49" t="s">
        <v>88</v>
      </c>
      <c r="N21" s="3"/>
      <c r="O21" s="11">
        <f>SUM(C21:N21)</f>
        <v>29</v>
      </c>
      <c r="P21" s="131"/>
      <c r="Q21" s="68">
        <f>O21/COUNT(C21:N21)</f>
        <v>3.625</v>
      </c>
      <c r="R21" s="73">
        <f>O21/INDEX('Holes Played'!B:O,MATCH(B21,'Holes Played'!B:B,0),14)</f>
        <v>2.9561671763506627E-2</v>
      </c>
    </row>
    <row r="22" spans="1:18" x14ac:dyDescent="0.3">
      <c r="A22" s="67">
        <v>17</v>
      </c>
      <c r="B22" s="66" t="s">
        <v>150</v>
      </c>
      <c r="C22" s="49" t="s">
        <v>88</v>
      </c>
      <c r="D22" s="49" t="s">
        <v>88</v>
      </c>
      <c r="E22" s="49" t="s">
        <v>88</v>
      </c>
      <c r="F22" s="49" t="s">
        <v>88</v>
      </c>
      <c r="G22" s="49" t="s">
        <v>88</v>
      </c>
      <c r="H22" s="49" t="s">
        <v>88</v>
      </c>
      <c r="I22" s="3">
        <v>4</v>
      </c>
      <c r="J22" s="3">
        <v>11</v>
      </c>
      <c r="K22" s="3">
        <v>4</v>
      </c>
      <c r="L22" s="3">
        <v>6</v>
      </c>
      <c r="M22" s="49" t="s">
        <v>88</v>
      </c>
      <c r="N22" s="3"/>
      <c r="O22" s="11">
        <f>SUM(C22:N22)</f>
        <v>25</v>
      </c>
      <c r="P22" s="131"/>
      <c r="Q22" s="68">
        <f>O22/COUNT(C22:N22)</f>
        <v>6.25</v>
      </c>
      <c r="R22" s="73">
        <f>O22/INDEX('Holes Played'!B:O,MATCH(B22,'Holes Played'!B:B,0),14)</f>
        <v>4.6468401486988845E-2</v>
      </c>
    </row>
    <row r="23" spans="1:18" x14ac:dyDescent="0.3">
      <c r="A23" s="67">
        <v>18</v>
      </c>
      <c r="B23" s="66" t="s">
        <v>144</v>
      </c>
      <c r="C23" s="49" t="s">
        <v>88</v>
      </c>
      <c r="D23" s="49" t="s">
        <v>88</v>
      </c>
      <c r="E23" s="49" t="s">
        <v>88</v>
      </c>
      <c r="F23" s="49" t="s">
        <v>88</v>
      </c>
      <c r="G23" s="49" t="s">
        <v>88</v>
      </c>
      <c r="H23" s="3">
        <v>6</v>
      </c>
      <c r="I23" s="3">
        <v>2</v>
      </c>
      <c r="J23" s="3">
        <v>6</v>
      </c>
      <c r="K23" s="3">
        <v>4</v>
      </c>
      <c r="L23" s="3">
        <v>2</v>
      </c>
      <c r="M23" s="3">
        <v>4</v>
      </c>
      <c r="N23" s="3"/>
      <c r="O23" s="11">
        <f>SUM(C23:N23)</f>
        <v>24</v>
      </c>
      <c r="P23" s="131"/>
      <c r="Q23" s="68">
        <f>O23/COUNT(C23:N23)</f>
        <v>4</v>
      </c>
      <c r="R23" s="73">
        <f>O23/INDEX('Holes Played'!B:O,MATCH(B23,'Holes Played'!B:B,0),14)</f>
        <v>3.1537450722733243E-2</v>
      </c>
    </row>
    <row r="24" spans="1:18" x14ac:dyDescent="0.3">
      <c r="A24" s="67">
        <v>19</v>
      </c>
      <c r="B24" s="66" t="s">
        <v>13</v>
      </c>
      <c r="C24" s="3">
        <v>2</v>
      </c>
      <c r="D24" s="64">
        <v>3</v>
      </c>
      <c r="E24" s="64">
        <v>2</v>
      </c>
      <c r="F24" s="3">
        <v>3</v>
      </c>
      <c r="G24" s="3">
        <v>3</v>
      </c>
      <c r="H24" s="3">
        <v>1</v>
      </c>
      <c r="I24" s="3">
        <v>2</v>
      </c>
      <c r="J24" s="3">
        <v>0</v>
      </c>
      <c r="K24" s="3">
        <v>1</v>
      </c>
      <c r="L24" s="3">
        <v>2</v>
      </c>
      <c r="M24" s="3">
        <v>5</v>
      </c>
      <c r="N24" s="3"/>
      <c r="O24" s="11">
        <f>SUM(C24:N24)</f>
        <v>24</v>
      </c>
      <c r="P24" s="131"/>
      <c r="Q24" s="68">
        <f>O24/COUNT(C24:N24)</f>
        <v>2.1818181818181817</v>
      </c>
      <c r="R24" s="73">
        <f>O24/INDEX('Holes Played'!B:O,MATCH(B24,'Holes Played'!B:B,0),14)</f>
        <v>1.5727391874180863E-2</v>
      </c>
    </row>
    <row r="25" spans="1:18" x14ac:dyDescent="0.3">
      <c r="A25" s="67">
        <v>20</v>
      </c>
      <c r="B25" s="66" t="s">
        <v>138</v>
      </c>
      <c r="C25" s="49" t="s">
        <v>88</v>
      </c>
      <c r="D25" s="49" t="s">
        <v>88</v>
      </c>
      <c r="E25" s="49" t="s">
        <v>88</v>
      </c>
      <c r="F25" s="49" t="s">
        <v>88</v>
      </c>
      <c r="G25" s="49" t="s">
        <v>88</v>
      </c>
      <c r="H25" s="3">
        <v>5</v>
      </c>
      <c r="I25" s="3">
        <v>4</v>
      </c>
      <c r="J25" s="3">
        <v>6</v>
      </c>
      <c r="K25" s="3">
        <v>5</v>
      </c>
      <c r="L25" s="3">
        <v>3</v>
      </c>
      <c r="M25" s="49" t="s">
        <v>88</v>
      </c>
      <c r="N25" s="3"/>
      <c r="O25" s="11">
        <f>SUM(C25:N25)</f>
        <v>23</v>
      </c>
      <c r="P25" s="131"/>
      <c r="Q25" s="68">
        <f>O25/COUNT(C25:N25)</f>
        <v>4.5999999999999996</v>
      </c>
      <c r="R25" s="73">
        <f>O25/INDEX('Holes Played'!B:O,MATCH(B25,'Holes Played'!B:B,0),14)</f>
        <v>3.3773861967694566E-2</v>
      </c>
    </row>
    <row r="26" spans="1:18" x14ac:dyDescent="0.3">
      <c r="A26" s="67">
        <v>21</v>
      </c>
      <c r="B26" s="6" t="s">
        <v>123</v>
      </c>
      <c r="C26" s="62" t="s">
        <v>88</v>
      </c>
      <c r="D26" s="62" t="s">
        <v>88</v>
      </c>
      <c r="E26" s="62" t="s">
        <v>88</v>
      </c>
      <c r="F26" s="62" t="s">
        <v>88</v>
      </c>
      <c r="G26" s="3">
        <v>3</v>
      </c>
      <c r="H26" s="3">
        <v>5</v>
      </c>
      <c r="I26" s="3">
        <v>0</v>
      </c>
      <c r="J26" s="3">
        <v>3</v>
      </c>
      <c r="K26" s="3">
        <v>3</v>
      </c>
      <c r="L26" s="3">
        <v>5</v>
      </c>
      <c r="M26" s="3">
        <v>4</v>
      </c>
      <c r="N26" s="3"/>
      <c r="O26" s="11">
        <f>SUM(C26:N26)</f>
        <v>23</v>
      </c>
      <c r="P26" s="131"/>
      <c r="Q26" s="68">
        <f>O26/COUNT(C26:N26)</f>
        <v>3.2857142857142856</v>
      </c>
      <c r="R26" s="73">
        <f>O26/INDEX('Holes Played'!B:O,MATCH(B26,'Holes Played'!B:B,0),14)</f>
        <v>2.2704837117472853E-2</v>
      </c>
    </row>
    <row r="27" spans="1:18" x14ac:dyDescent="0.3">
      <c r="A27" s="67">
        <v>22</v>
      </c>
      <c r="B27" s="66" t="s">
        <v>110</v>
      </c>
      <c r="C27" s="49" t="s">
        <v>88</v>
      </c>
      <c r="D27" s="49" t="s">
        <v>88</v>
      </c>
      <c r="E27" s="49" t="s">
        <v>88</v>
      </c>
      <c r="F27" s="3">
        <v>2</v>
      </c>
      <c r="G27" s="3">
        <v>4</v>
      </c>
      <c r="H27" s="3">
        <v>8</v>
      </c>
      <c r="I27" s="49" t="s">
        <v>88</v>
      </c>
      <c r="J27" s="3" t="s">
        <v>88</v>
      </c>
      <c r="K27" s="49" t="s">
        <v>88</v>
      </c>
      <c r="L27" s="49" t="s">
        <v>88</v>
      </c>
      <c r="M27" s="3">
        <v>9</v>
      </c>
      <c r="N27" s="3"/>
      <c r="O27" s="11">
        <f>SUM(C27:N27)</f>
        <v>23</v>
      </c>
      <c r="P27" s="131"/>
      <c r="Q27" s="68">
        <f>O27/COUNT(C27:N27)</f>
        <v>5.75</v>
      </c>
      <c r="R27" s="73">
        <f>O27/INDEX('Holes Played'!B:O,MATCH(B27,'Holes Played'!B:B,0),14)</f>
        <v>4.2047531992687383E-2</v>
      </c>
    </row>
    <row r="28" spans="1:18" x14ac:dyDescent="0.3">
      <c r="A28" s="67">
        <v>23</v>
      </c>
      <c r="B28" s="66" t="s">
        <v>103</v>
      </c>
      <c r="C28" s="49" t="s">
        <v>88</v>
      </c>
      <c r="D28" s="49" t="s">
        <v>88</v>
      </c>
      <c r="E28" s="49" t="s">
        <v>88</v>
      </c>
      <c r="F28" s="3">
        <v>4</v>
      </c>
      <c r="G28" s="3">
        <v>2</v>
      </c>
      <c r="H28" s="3">
        <v>3</v>
      </c>
      <c r="I28" s="3">
        <v>2</v>
      </c>
      <c r="J28" s="3">
        <v>4</v>
      </c>
      <c r="K28" s="3">
        <v>0</v>
      </c>
      <c r="L28" s="3">
        <v>3</v>
      </c>
      <c r="M28" s="3">
        <v>3</v>
      </c>
      <c r="N28" s="3"/>
      <c r="O28" s="11">
        <f>SUM(C28:N28)</f>
        <v>21</v>
      </c>
      <c r="P28" s="131"/>
      <c r="Q28" s="68">
        <f>O28/COUNT(C28:N28)</f>
        <v>2.625</v>
      </c>
      <c r="R28" s="73">
        <f>O28/INDEX('Holes Played'!B:O,MATCH(B28,'Holes Played'!B:B,0),14)</f>
        <v>1.977401129943503E-2</v>
      </c>
    </row>
    <row r="29" spans="1:18" x14ac:dyDescent="0.3">
      <c r="A29" s="67">
        <v>24</v>
      </c>
      <c r="B29" s="66" t="s">
        <v>14</v>
      </c>
      <c r="C29" s="3">
        <v>2</v>
      </c>
      <c r="D29" s="64">
        <v>2</v>
      </c>
      <c r="E29" s="64">
        <v>9</v>
      </c>
      <c r="F29" s="3">
        <v>7</v>
      </c>
      <c r="G29" s="49" t="s">
        <v>88</v>
      </c>
      <c r="H29" s="49" t="s">
        <v>88</v>
      </c>
      <c r="I29" s="49" t="s">
        <v>88</v>
      </c>
      <c r="J29" s="3" t="s">
        <v>88</v>
      </c>
      <c r="K29" s="49" t="s">
        <v>88</v>
      </c>
      <c r="L29" s="49" t="s">
        <v>88</v>
      </c>
      <c r="M29" s="49" t="s">
        <v>88</v>
      </c>
      <c r="N29" s="3"/>
      <c r="O29" s="11">
        <f>SUM(C29:N29)</f>
        <v>20</v>
      </c>
      <c r="P29" s="131"/>
      <c r="Q29" s="68">
        <f>O29/COUNT(C29:N29)</f>
        <v>5</v>
      </c>
      <c r="R29" s="73">
        <f>O29/INDEX('Holes Played'!B:O,MATCH(B29,'Holes Played'!B:B,0),14)</f>
        <v>4.1928721174004195E-2</v>
      </c>
    </row>
    <row r="30" spans="1:18" x14ac:dyDescent="0.3">
      <c r="A30" s="67">
        <v>25</v>
      </c>
      <c r="B30" s="6" t="s">
        <v>80</v>
      </c>
      <c r="C30" s="49" t="s">
        <v>88</v>
      </c>
      <c r="D30" s="64">
        <v>0</v>
      </c>
      <c r="E30" s="64">
        <v>4</v>
      </c>
      <c r="F30" s="3">
        <v>3</v>
      </c>
      <c r="G30" s="3">
        <v>0</v>
      </c>
      <c r="H30" s="3">
        <v>2</v>
      </c>
      <c r="I30" s="3">
        <v>2</v>
      </c>
      <c r="J30" s="3">
        <v>1</v>
      </c>
      <c r="K30" s="3">
        <v>1</v>
      </c>
      <c r="L30" s="3">
        <v>3</v>
      </c>
      <c r="M30" s="3">
        <v>0</v>
      </c>
      <c r="N30" s="3"/>
      <c r="O30" s="11">
        <f>SUM(C30:N30)</f>
        <v>16</v>
      </c>
      <c r="P30" s="131"/>
      <c r="Q30" s="68">
        <f>O30/COUNT(C30:N30)</f>
        <v>1.6</v>
      </c>
      <c r="R30" s="73">
        <f>O30/INDEX('Holes Played'!B:O,MATCH(B30,'Holes Played'!B:B,0),14)</f>
        <v>1.1653313911143482E-2</v>
      </c>
    </row>
    <row r="31" spans="1:18" x14ac:dyDescent="0.3">
      <c r="A31" s="67">
        <v>26</v>
      </c>
      <c r="B31" s="66" t="s">
        <v>106</v>
      </c>
      <c r="C31" s="49" t="s">
        <v>88</v>
      </c>
      <c r="D31" s="49" t="s">
        <v>88</v>
      </c>
      <c r="E31" s="49" t="s">
        <v>88</v>
      </c>
      <c r="F31" s="3">
        <v>0</v>
      </c>
      <c r="G31" s="3">
        <v>1</v>
      </c>
      <c r="H31" s="3">
        <v>1</v>
      </c>
      <c r="I31" s="3">
        <v>2</v>
      </c>
      <c r="J31" s="3">
        <v>1</v>
      </c>
      <c r="K31" s="3">
        <v>3</v>
      </c>
      <c r="L31" s="3">
        <v>5</v>
      </c>
      <c r="M31" s="3">
        <v>3</v>
      </c>
      <c r="N31" s="3"/>
      <c r="O31" s="11">
        <f>SUM(C31:N31)</f>
        <v>16</v>
      </c>
      <c r="P31" s="131"/>
      <c r="Q31" s="68">
        <f>O31/COUNT(C31:N31)</f>
        <v>2</v>
      </c>
      <c r="R31" s="73">
        <f>O31/INDEX('Holes Played'!B:O,MATCH(B31,'Holes Played'!B:B,0),14)</f>
        <v>1.4234875444839857E-2</v>
      </c>
    </row>
    <row r="32" spans="1:18" x14ac:dyDescent="0.3">
      <c r="A32" s="67">
        <v>27</v>
      </c>
      <c r="B32" s="66" t="s">
        <v>109</v>
      </c>
      <c r="C32" s="49" t="s">
        <v>88</v>
      </c>
      <c r="D32" s="49" t="s">
        <v>88</v>
      </c>
      <c r="E32" s="49" t="s">
        <v>88</v>
      </c>
      <c r="F32" s="3">
        <v>1</v>
      </c>
      <c r="G32" s="3">
        <v>1</v>
      </c>
      <c r="H32" s="3">
        <v>3</v>
      </c>
      <c r="I32" s="3">
        <v>3</v>
      </c>
      <c r="J32" s="3">
        <v>1</v>
      </c>
      <c r="K32" s="3">
        <v>0</v>
      </c>
      <c r="L32" s="3">
        <v>1</v>
      </c>
      <c r="M32" s="3">
        <v>3</v>
      </c>
      <c r="N32" s="3"/>
      <c r="O32" s="11">
        <f>SUM(C32:N32)</f>
        <v>13</v>
      </c>
      <c r="P32" s="131"/>
      <c r="Q32" s="68">
        <f>O32/COUNT(C32:N32)</f>
        <v>1.625</v>
      </c>
      <c r="R32" s="73">
        <f>O32/INDEX('Holes Played'!B:O,MATCH(B32,'Holes Played'!B:B,0),14)</f>
        <v>1.2392755004766444E-2</v>
      </c>
    </row>
    <row r="33" spans="1:18" x14ac:dyDescent="0.3">
      <c r="A33" s="67">
        <v>28</v>
      </c>
      <c r="B33" s="6" t="s">
        <v>286</v>
      </c>
      <c r="C33" s="49" t="s">
        <v>88</v>
      </c>
      <c r="D33" s="49" t="s">
        <v>88</v>
      </c>
      <c r="E33" s="49" t="s">
        <v>88</v>
      </c>
      <c r="F33" s="49" t="s">
        <v>88</v>
      </c>
      <c r="G33" s="49" t="s">
        <v>88</v>
      </c>
      <c r="H33" s="49" t="s">
        <v>88</v>
      </c>
      <c r="I33" s="49" t="s">
        <v>88</v>
      </c>
      <c r="J33" s="49" t="s">
        <v>88</v>
      </c>
      <c r="K33" s="49" t="s">
        <v>88</v>
      </c>
      <c r="L33" s="49" t="s">
        <v>88</v>
      </c>
      <c r="M33" s="3">
        <v>13</v>
      </c>
      <c r="N33" s="3"/>
      <c r="O33" s="11">
        <f>SUM(C33:N33)</f>
        <v>13</v>
      </c>
      <c r="P33" s="131"/>
      <c r="Q33" s="68">
        <f>O33/COUNT(C33:N33)</f>
        <v>13</v>
      </c>
      <c r="R33" s="73">
        <f>O33/INDEX('Holes Played'!B:O,MATCH(B33,'Holes Played'!B:B,0),14)</f>
        <v>9.154929577464789E-2</v>
      </c>
    </row>
    <row r="34" spans="1:18" x14ac:dyDescent="0.3">
      <c r="A34" s="67">
        <v>29</v>
      </c>
      <c r="B34" s="66" t="s">
        <v>160</v>
      </c>
      <c r="C34" s="49" t="s">
        <v>88</v>
      </c>
      <c r="D34" s="49" t="s">
        <v>88</v>
      </c>
      <c r="E34" s="49" t="s">
        <v>88</v>
      </c>
      <c r="F34" s="49" t="s">
        <v>88</v>
      </c>
      <c r="G34" s="49" t="s">
        <v>88</v>
      </c>
      <c r="H34" s="49" t="s">
        <v>88</v>
      </c>
      <c r="I34" s="3">
        <v>6</v>
      </c>
      <c r="J34" s="3">
        <v>6</v>
      </c>
      <c r="K34" s="49" t="s">
        <v>88</v>
      </c>
      <c r="L34" s="49" t="s">
        <v>88</v>
      </c>
      <c r="M34" s="49" t="s">
        <v>88</v>
      </c>
      <c r="N34" s="3"/>
      <c r="O34" s="11">
        <f>SUM(C34:N34)</f>
        <v>12</v>
      </c>
      <c r="P34" s="131"/>
      <c r="Q34" s="68">
        <f>O34/COUNT(C34:N34)</f>
        <v>6</v>
      </c>
      <c r="R34" s="73">
        <f>O34/INDEX('Holes Played'!B:O,MATCH(B34,'Holes Played'!B:B,0),14)</f>
        <v>7.1005917159763315E-2</v>
      </c>
    </row>
    <row r="35" spans="1:18" x14ac:dyDescent="0.3">
      <c r="A35" s="67">
        <v>30</v>
      </c>
      <c r="B35" s="66" t="s">
        <v>108</v>
      </c>
      <c r="C35" s="49" t="s">
        <v>88</v>
      </c>
      <c r="D35" s="49" t="s">
        <v>88</v>
      </c>
      <c r="E35" s="49" t="s">
        <v>88</v>
      </c>
      <c r="F35" s="3">
        <v>4</v>
      </c>
      <c r="G35" s="49" t="s">
        <v>88</v>
      </c>
      <c r="H35" s="3">
        <v>4</v>
      </c>
      <c r="I35" s="3">
        <v>4</v>
      </c>
      <c r="J35" s="3" t="s">
        <v>88</v>
      </c>
      <c r="K35" s="49" t="s">
        <v>88</v>
      </c>
      <c r="L35" s="49" t="s">
        <v>88</v>
      </c>
      <c r="M35" s="49" t="s">
        <v>88</v>
      </c>
      <c r="N35" s="3"/>
      <c r="O35" s="11">
        <f>SUM(C35:N35)</f>
        <v>12</v>
      </c>
      <c r="P35" s="131"/>
      <c r="Q35" s="68">
        <f>O35/COUNT(C35:N35)</f>
        <v>4</v>
      </c>
      <c r="R35" s="73">
        <f>O35/INDEX('Holes Played'!B:O,MATCH(B35,'Holes Played'!B:B,0),14)</f>
        <v>3.7037037037037035E-2</v>
      </c>
    </row>
    <row r="36" spans="1:18" x14ac:dyDescent="0.3">
      <c r="A36" s="67">
        <v>31</v>
      </c>
      <c r="B36" s="66" t="s">
        <v>154</v>
      </c>
      <c r="C36" s="49" t="s">
        <v>88</v>
      </c>
      <c r="D36" s="49" t="s">
        <v>88</v>
      </c>
      <c r="E36" s="49" t="s">
        <v>88</v>
      </c>
      <c r="F36" s="49" t="s">
        <v>88</v>
      </c>
      <c r="G36" s="49" t="s">
        <v>88</v>
      </c>
      <c r="H36" s="49" t="s">
        <v>88</v>
      </c>
      <c r="I36" s="3">
        <v>3</v>
      </c>
      <c r="J36" s="3">
        <v>4</v>
      </c>
      <c r="K36" s="3">
        <v>2</v>
      </c>
      <c r="L36" s="3">
        <v>1</v>
      </c>
      <c r="M36" s="3">
        <v>2</v>
      </c>
      <c r="N36" s="3"/>
      <c r="O36" s="11">
        <f>SUM(C36:N36)</f>
        <v>12</v>
      </c>
      <c r="P36" s="131"/>
      <c r="Q36" s="68">
        <f>O36/COUNT(C36:N36)</f>
        <v>2.4</v>
      </c>
      <c r="R36" s="73">
        <f>O36/INDEX('Holes Played'!B:O,MATCH(B36,'Holes Played'!B:B,0),14)</f>
        <v>1.741654571843251E-2</v>
      </c>
    </row>
    <row r="37" spans="1:18" x14ac:dyDescent="0.3">
      <c r="A37" s="67">
        <v>32</v>
      </c>
      <c r="B37" s="6" t="s">
        <v>116</v>
      </c>
      <c r="C37" s="62" t="s">
        <v>88</v>
      </c>
      <c r="D37" s="62" t="s">
        <v>88</v>
      </c>
      <c r="E37" s="62" t="s">
        <v>88</v>
      </c>
      <c r="F37" s="62" t="s">
        <v>88</v>
      </c>
      <c r="G37" s="3">
        <v>11</v>
      </c>
      <c r="H37" s="49" t="s">
        <v>88</v>
      </c>
      <c r="I37" s="49" t="s">
        <v>88</v>
      </c>
      <c r="J37" s="3" t="s">
        <v>88</v>
      </c>
      <c r="K37" s="49" t="s">
        <v>88</v>
      </c>
      <c r="L37" s="49" t="s">
        <v>88</v>
      </c>
      <c r="M37" s="49" t="s">
        <v>88</v>
      </c>
      <c r="N37" s="3"/>
      <c r="O37" s="11">
        <f>SUM(C37:N37)</f>
        <v>11</v>
      </c>
      <c r="P37" s="131"/>
      <c r="Q37" s="68">
        <f>O37/COUNT(C37:N37)</f>
        <v>11</v>
      </c>
      <c r="R37" s="73">
        <f>O37/INDEX('Holes Played'!B:O,MATCH(B37,'Holes Played'!B:B,0),14)</f>
        <v>0.1111111111111111</v>
      </c>
    </row>
    <row r="38" spans="1:18" x14ac:dyDescent="0.3">
      <c r="A38" s="67">
        <v>33</v>
      </c>
      <c r="B38" s="66" t="s">
        <v>12</v>
      </c>
      <c r="C38" s="3">
        <v>3</v>
      </c>
      <c r="D38" s="64">
        <v>1</v>
      </c>
      <c r="E38" s="64">
        <v>6</v>
      </c>
      <c r="F38" s="3">
        <v>1</v>
      </c>
      <c r="G38" s="49" t="s">
        <v>88</v>
      </c>
      <c r="H38" s="49" t="s">
        <v>88</v>
      </c>
      <c r="I38" s="49" t="s">
        <v>88</v>
      </c>
      <c r="J38" s="3" t="s">
        <v>88</v>
      </c>
      <c r="K38" s="49" t="s">
        <v>88</v>
      </c>
      <c r="L38" s="49" t="s">
        <v>88</v>
      </c>
      <c r="M38" s="49" t="s">
        <v>88</v>
      </c>
      <c r="N38" s="3"/>
      <c r="O38" s="11">
        <f>SUM(C38:N38)</f>
        <v>11</v>
      </c>
      <c r="P38" s="131"/>
      <c r="Q38" s="68">
        <f>O38/COUNT(C38:N38)</f>
        <v>2.75</v>
      </c>
      <c r="R38" s="73">
        <f>O38/INDEX('Holes Played'!B:O,MATCH(B38,'Holes Played'!B:B,0),14)</f>
        <v>2.1825396825396824E-2</v>
      </c>
    </row>
    <row r="39" spans="1:18" x14ac:dyDescent="0.3">
      <c r="A39" s="67">
        <v>34</v>
      </c>
      <c r="B39" s="66" t="s">
        <v>143</v>
      </c>
      <c r="C39" s="49" t="s">
        <v>88</v>
      </c>
      <c r="D39" s="49" t="s">
        <v>88</v>
      </c>
      <c r="E39" s="49" t="s">
        <v>88</v>
      </c>
      <c r="F39" s="49" t="s">
        <v>88</v>
      </c>
      <c r="G39" s="49" t="s">
        <v>88</v>
      </c>
      <c r="H39" s="3">
        <v>1</v>
      </c>
      <c r="I39" s="3">
        <v>4</v>
      </c>
      <c r="J39" s="3">
        <v>0</v>
      </c>
      <c r="K39" s="3">
        <v>3</v>
      </c>
      <c r="L39" s="3">
        <v>2</v>
      </c>
      <c r="M39" s="3">
        <v>1</v>
      </c>
      <c r="N39" s="3"/>
      <c r="O39" s="11">
        <f>SUM(C39:N39)</f>
        <v>11</v>
      </c>
      <c r="P39" s="131"/>
      <c r="Q39" s="68">
        <f>O39/COUNT(C39:N39)</f>
        <v>1.8333333333333333</v>
      </c>
      <c r="R39" s="73">
        <f>O39/INDEX('Holes Played'!B:O,MATCH(B39,'Holes Played'!B:B,0),14)</f>
        <v>1.3048635824436536E-2</v>
      </c>
    </row>
    <row r="40" spans="1:18" x14ac:dyDescent="0.3">
      <c r="A40" s="67">
        <v>35</v>
      </c>
      <c r="B40" s="66" t="s">
        <v>173</v>
      </c>
      <c r="C40" s="49" t="s">
        <v>88</v>
      </c>
      <c r="D40" s="49" t="s">
        <v>88</v>
      </c>
      <c r="E40" s="49" t="s">
        <v>88</v>
      </c>
      <c r="F40" s="49" t="s">
        <v>88</v>
      </c>
      <c r="G40" s="49" t="s">
        <v>88</v>
      </c>
      <c r="H40" s="49" t="s">
        <v>88</v>
      </c>
      <c r="I40" s="49" t="s">
        <v>88</v>
      </c>
      <c r="J40" s="3">
        <v>3</v>
      </c>
      <c r="K40" s="3">
        <v>2</v>
      </c>
      <c r="L40" s="3">
        <v>4</v>
      </c>
      <c r="M40" s="3">
        <v>2</v>
      </c>
      <c r="N40" s="3"/>
      <c r="O40" s="11">
        <f>SUM(C40:N40)</f>
        <v>11</v>
      </c>
      <c r="P40" s="131"/>
      <c r="Q40" s="68">
        <f>O40/COUNT(C40:N40)</f>
        <v>2.75</v>
      </c>
      <c r="R40" s="73">
        <f>O40/INDEX('Holes Played'!B:O,MATCH(B40,'Holes Played'!B:B,0),14)</f>
        <v>2.1739130434782608E-2</v>
      </c>
    </row>
    <row r="41" spans="1:18" x14ac:dyDescent="0.3">
      <c r="A41" s="67">
        <v>36</v>
      </c>
      <c r="B41" s="6" t="s">
        <v>124</v>
      </c>
      <c r="C41" s="62" t="s">
        <v>88</v>
      </c>
      <c r="D41" s="62" t="s">
        <v>88</v>
      </c>
      <c r="E41" s="62" t="s">
        <v>88</v>
      </c>
      <c r="F41" s="62" t="s">
        <v>88</v>
      </c>
      <c r="G41" s="3">
        <v>0</v>
      </c>
      <c r="H41" s="3">
        <v>2</v>
      </c>
      <c r="I41" s="3">
        <v>2</v>
      </c>
      <c r="J41" s="3">
        <v>4</v>
      </c>
      <c r="K41" s="3">
        <v>2</v>
      </c>
      <c r="L41" s="3">
        <v>0</v>
      </c>
      <c r="M41" s="3">
        <v>0</v>
      </c>
      <c r="N41" s="3"/>
      <c r="O41" s="11">
        <f>SUM(C41:N41)</f>
        <v>10</v>
      </c>
      <c r="P41" s="131"/>
      <c r="Q41" s="68">
        <f>O41/COUNT(C41:N41)</f>
        <v>1.4285714285714286</v>
      </c>
      <c r="R41" s="73">
        <f>O41/INDEX('Holes Played'!B:O,MATCH(B41,'Holes Played'!B:B,0),14)</f>
        <v>9.9601593625498006E-3</v>
      </c>
    </row>
    <row r="42" spans="1:18" x14ac:dyDescent="0.3">
      <c r="A42" s="67">
        <v>37</v>
      </c>
      <c r="B42" s="66" t="s">
        <v>17</v>
      </c>
      <c r="C42" s="3">
        <v>0</v>
      </c>
      <c r="D42" s="64">
        <v>2</v>
      </c>
      <c r="E42" s="64">
        <v>0</v>
      </c>
      <c r="F42" s="3">
        <v>0</v>
      </c>
      <c r="G42" s="3">
        <v>2</v>
      </c>
      <c r="H42" s="3">
        <v>0</v>
      </c>
      <c r="I42" s="3">
        <v>2</v>
      </c>
      <c r="J42" s="3">
        <v>1</v>
      </c>
      <c r="K42" s="3">
        <v>2</v>
      </c>
      <c r="L42" s="3">
        <v>0</v>
      </c>
      <c r="M42" s="3">
        <v>1</v>
      </c>
      <c r="N42" s="3"/>
      <c r="O42" s="11">
        <f>SUM(C42:N42)</f>
        <v>10</v>
      </c>
      <c r="P42" s="131"/>
      <c r="Q42" s="68">
        <f>O42/COUNT(C42:N42)</f>
        <v>0.90909090909090906</v>
      </c>
      <c r="R42" s="73">
        <f>O42/INDEX('Holes Played'!B:O,MATCH(B42,'Holes Played'!B:B,0),14)</f>
        <v>6.5919578114700065E-3</v>
      </c>
    </row>
    <row r="43" spans="1:18" x14ac:dyDescent="0.3">
      <c r="A43" s="67">
        <v>38</v>
      </c>
      <c r="B43" s="66" t="s">
        <v>142</v>
      </c>
      <c r="C43" s="49" t="s">
        <v>88</v>
      </c>
      <c r="D43" s="49" t="s">
        <v>88</v>
      </c>
      <c r="E43" s="49" t="s">
        <v>88</v>
      </c>
      <c r="F43" s="49" t="s">
        <v>88</v>
      </c>
      <c r="G43" s="49" t="s">
        <v>88</v>
      </c>
      <c r="H43" s="3">
        <v>4</v>
      </c>
      <c r="I43" s="3">
        <v>3</v>
      </c>
      <c r="J43" s="3">
        <v>2</v>
      </c>
      <c r="K43" s="49" t="s">
        <v>88</v>
      </c>
      <c r="L43" s="49" t="s">
        <v>88</v>
      </c>
      <c r="M43" s="49" t="s">
        <v>88</v>
      </c>
      <c r="N43" s="3"/>
      <c r="O43" s="11">
        <f>SUM(C43:N43)</f>
        <v>9</v>
      </c>
      <c r="P43" s="131"/>
      <c r="Q43" s="68">
        <f>O43/COUNT(C43:N43)</f>
        <v>3</v>
      </c>
      <c r="R43" s="73">
        <f>O43/INDEX('Holes Played'!B:O,MATCH(B43,'Holes Played'!B:B,0),14)</f>
        <v>2.4523160762942781E-2</v>
      </c>
    </row>
    <row r="44" spans="1:18" x14ac:dyDescent="0.3">
      <c r="A44" s="67">
        <v>39</v>
      </c>
      <c r="B44" s="66" t="s">
        <v>105</v>
      </c>
      <c r="C44" s="49" t="s">
        <v>88</v>
      </c>
      <c r="D44" s="49" t="s">
        <v>88</v>
      </c>
      <c r="E44" s="49" t="s">
        <v>88</v>
      </c>
      <c r="F44" s="3">
        <v>3</v>
      </c>
      <c r="G44" s="3">
        <v>0</v>
      </c>
      <c r="H44" s="3">
        <v>3</v>
      </c>
      <c r="I44" s="3">
        <v>1</v>
      </c>
      <c r="J44" s="3">
        <v>2</v>
      </c>
      <c r="K44" s="3">
        <v>0</v>
      </c>
      <c r="L44" s="49" t="s">
        <v>88</v>
      </c>
      <c r="M44" s="49" t="s">
        <v>88</v>
      </c>
      <c r="N44" s="3"/>
      <c r="O44" s="11">
        <f>SUM(C44:N44)</f>
        <v>9</v>
      </c>
      <c r="P44" s="131"/>
      <c r="Q44" s="68">
        <f>O44/COUNT(C44:N44)</f>
        <v>1.5</v>
      </c>
      <c r="R44" s="73">
        <f>O44/INDEX('Holes Played'!B:O,MATCH(B44,'Holes Played'!B:B,0),14)</f>
        <v>1.0526315789473684E-2</v>
      </c>
    </row>
    <row r="45" spans="1:18" x14ac:dyDescent="0.3">
      <c r="A45" s="67">
        <v>40</v>
      </c>
      <c r="B45" s="6" t="s">
        <v>185</v>
      </c>
      <c r="C45" s="49" t="s">
        <v>88</v>
      </c>
      <c r="D45" s="49" t="s">
        <v>88</v>
      </c>
      <c r="E45" s="49" t="s">
        <v>88</v>
      </c>
      <c r="F45" s="49" t="s">
        <v>88</v>
      </c>
      <c r="G45" s="49" t="s">
        <v>88</v>
      </c>
      <c r="H45" s="49" t="s">
        <v>88</v>
      </c>
      <c r="I45" s="49" t="s">
        <v>88</v>
      </c>
      <c r="J45" s="49" t="s">
        <v>88</v>
      </c>
      <c r="K45" s="3">
        <v>2</v>
      </c>
      <c r="L45" s="3">
        <v>4</v>
      </c>
      <c r="M45" s="3">
        <v>3</v>
      </c>
      <c r="N45" s="3"/>
      <c r="O45" s="11">
        <f>SUM(C45:N45)</f>
        <v>9</v>
      </c>
      <c r="P45" s="131"/>
      <c r="Q45" s="68">
        <f>O45/COUNT(C45:N45)</f>
        <v>3</v>
      </c>
      <c r="R45" s="73">
        <f>O45/INDEX('Holes Played'!B:O,MATCH(B45,'Holes Played'!B:B,0),14)</f>
        <v>2.1028037383177569E-2</v>
      </c>
    </row>
    <row r="46" spans="1:18" x14ac:dyDescent="0.3">
      <c r="A46" s="67">
        <v>41</v>
      </c>
      <c r="B46" s="6" t="s">
        <v>121</v>
      </c>
      <c r="C46" s="62" t="s">
        <v>88</v>
      </c>
      <c r="D46" s="62" t="s">
        <v>88</v>
      </c>
      <c r="E46" s="62" t="s">
        <v>88</v>
      </c>
      <c r="F46" s="62" t="s">
        <v>88</v>
      </c>
      <c r="G46" s="3">
        <v>8</v>
      </c>
      <c r="H46" s="49" t="s">
        <v>88</v>
      </c>
      <c r="I46" s="49" t="s">
        <v>88</v>
      </c>
      <c r="J46" s="3" t="s">
        <v>88</v>
      </c>
      <c r="K46" s="49" t="s">
        <v>88</v>
      </c>
      <c r="L46" s="49" t="s">
        <v>88</v>
      </c>
      <c r="M46" s="49" t="s">
        <v>88</v>
      </c>
      <c r="N46" s="3"/>
      <c r="O46" s="11">
        <f>SUM(C46:N46)</f>
        <v>8</v>
      </c>
      <c r="P46" s="131"/>
      <c r="Q46" s="68">
        <f>O46/COUNT(C46:N46)</f>
        <v>8</v>
      </c>
      <c r="R46" s="73">
        <f>O46/INDEX('Holes Played'!B:O,MATCH(B46,'Holes Played'!B:B,0),14)</f>
        <v>5.9259259259259262E-2</v>
      </c>
    </row>
    <row r="47" spans="1:18" x14ac:dyDescent="0.3">
      <c r="A47" s="67">
        <v>42</v>
      </c>
      <c r="B47" s="66" t="s">
        <v>107</v>
      </c>
      <c r="C47" s="49" t="s">
        <v>88</v>
      </c>
      <c r="D47" s="49" t="s">
        <v>88</v>
      </c>
      <c r="E47" s="49" t="s">
        <v>88</v>
      </c>
      <c r="F47" s="3">
        <v>8</v>
      </c>
      <c r="G47" s="49" t="s">
        <v>88</v>
      </c>
      <c r="H47" s="49" t="s">
        <v>88</v>
      </c>
      <c r="I47" s="49" t="s">
        <v>88</v>
      </c>
      <c r="J47" s="3" t="s">
        <v>88</v>
      </c>
      <c r="K47" s="49" t="s">
        <v>88</v>
      </c>
      <c r="L47" s="49" t="s">
        <v>88</v>
      </c>
      <c r="M47" s="49" t="s">
        <v>88</v>
      </c>
      <c r="N47" s="3"/>
      <c r="O47" s="11">
        <f>SUM(C47:N47)</f>
        <v>8</v>
      </c>
      <c r="P47" s="131"/>
      <c r="Q47" s="68">
        <f>O47/COUNT(C47:N47)</f>
        <v>8</v>
      </c>
      <c r="R47" s="73">
        <f>O47/INDEX('Holes Played'!B:O,MATCH(B47,'Holes Played'!B:B,0),14)</f>
        <v>5.9259259259259262E-2</v>
      </c>
    </row>
    <row r="48" spans="1:18" x14ac:dyDescent="0.3">
      <c r="A48" s="67">
        <v>43</v>
      </c>
      <c r="B48" s="6" t="s">
        <v>222</v>
      </c>
      <c r="C48" s="49" t="s">
        <v>88</v>
      </c>
      <c r="D48" s="49" t="s">
        <v>88</v>
      </c>
      <c r="E48" s="49" t="s">
        <v>88</v>
      </c>
      <c r="F48" s="49" t="s">
        <v>88</v>
      </c>
      <c r="G48" s="49" t="s">
        <v>88</v>
      </c>
      <c r="H48" s="49" t="s">
        <v>88</v>
      </c>
      <c r="I48" s="49" t="s">
        <v>88</v>
      </c>
      <c r="J48" s="49" t="s">
        <v>88</v>
      </c>
      <c r="K48" s="49" t="s">
        <v>88</v>
      </c>
      <c r="L48" s="3">
        <v>3</v>
      </c>
      <c r="M48" s="3">
        <v>4</v>
      </c>
      <c r="N48" s="3"/>
      <c r="O48" s="11">
        <f>SUM(C48:N48)</f>
        <v>7</v>
      </c>
      <c r="P48" s="131"/>
      <c r="Q48" s="68">
        <f>O48/COUNT(C48:N48)</f>
        <v>3.5</v>
      </c>
      <c r="R48" s="73">
        <f>O48/INDEX('Holes Played'!B:O,MATCH(B48,'Holes Played'!B:B,0),14)</f>
        <v>2.464788732394366E-2</v>
      </c>
    </row>
    <row r="49" spans="1:18" x14ac:dyDescent="0.3">
      <c r="A49" s="67">
        <v>44</v>
      </c>
      <c r="B49" s="6" t="s">
        <v>81</v>
      </c>
      <c r="C49" s="49" t="s">
        <v>88</v>
      </c>
      <c r="D49" s="64">
        <v>3</v>
      </c>
      <c r="E49" s="64">
        <v>3</v>
      </c>
      <c r="F49" s="49" t="s">
        <v>88</v>
      </c>
      <c r="G49" s="49" t="s">
        <v>88</v>
      </c>
      <c r="H49" s="49" t="s">
        <v>88</v>
      </c>
      <c r="I49" s="49" t="s">
        <v>88</v>
      </c>
      <c r="J49" s="3" t="s">
        <v>88</v>
      </c>
      <c r="K49" s="49" t="s">
        <v>88</v>
      </c>
      <c r="L49" s="49" t="s">
        <v>88</v>
      </c>
      <c r="M49" s="49" t="s">
        <v>88</v>
      </c>
      <c r="N49" s="3"/>
      <c r="O49" s="11">
        <f>SUM(C49:N49)</f>
        <v>6</v>
      </c>
      <c r="P49" s="131"/>
      <c r="Q49" s="68">
        <f>O49/COUNT(C49:N49)</f>
        <v>3</v>
      </c>
      <c r="R49" s="73">
        <f>O49/INDEX('Holes Played'!B:O,MATCH(B49,'Holes Played'!B:B,0),14)</f>
        <v>2.7777777777777776E-2</v>
      </c>
    </row>
    <row r="50" spans="1:18" x14ac:dyDescent="0.3">
      <c r="A50" s="67">
        <v>45</v>
      </c>
      <c r="B50" s="66" t="s">
        <v>104</v>
      </c>
      <c r="C50" s="49" t="s">
        <v>88</v>
      </c>
      <c r="D50" s="49" t="s">
        <v>88</v>
      </c>
      <c r="E50" s="49" t="s">
        <v>88</v>
      </c>
      <c r="F50" s="3">
        <v>2</v>
      </c>
      <c r="G50" s="3">
        <v>0</v>
      </c>
      <c r="H50" s="3">
        <v>4</v>
      </c>
      <c r="I50" s="49" t="s">
        <v>88</v>
      </c>
      <c r="J50" s="3" t="s">
        <v>88</v>
      </c>
      <c r="K50" s="49" t="s">
        <v>88</v>
      </c>
      <c r="L50" s="49" t="s">
        <v>88</v>
      </c>
      <c r="M50" s="49" t="s">
        <v>88</v>
      </c>
      <c r="N50" s="3"/>
      <c r="O50" s="11">
        <f>SUM(C50:N50)</f>
        <v>6</v>
      </c>
      <c r="P50" s="131"/>
      <c r="Q50" s="68">
        <f>O50/COUNT(C50:N50)</f>
        <v>2</v>
      </c>
      <c r="R50" s="73">
        <f>O50/INDEX('Holes Played'!B:O,MATCH(B50,'Holes Played'!B:B,0),14)</f>
        <v>1.6260162601626018E-2</v>
      </c>
    </row>
    <row r="51" spans="1:18" x14ac:dyDescent="0.3">
      <c r="A51" s="67">
        <v>46</v>
      </c>
      <c r="B51" s="66" t="s">
        <v>140</v>
      </c>
      <c r="C51" s="49" t="s">
        <v>88</v>
      </c>
      <c r="D51" s="49" t="s">
        <v>88</v>
      </c>
      <c r="E51" s="49" t="s">
        <v>88</v>
      </c>
      <c r="F51" s="49" t="s">
        <v>88</v>
      </c>
      <c r="G51" s="49" t="s">
        <v>88</v>
      </c>
      <c r="H51" s="3">
        <v>2</v>
      </c>
      <c r="I51" s="3">
        <v>1</v>
      </c>
      <c r="J51" s="3">
        <v>1</v>
      </c>
      <c r="K51" s="3">
        <v>1</v>
      </c>
      <c r="L51" s="3">
        <v>1</v>
      </c>
      <c r="M51" s="3">
        <v>0</v>
      </c>
      <c r="N51" s="3"/>
      <c r="O51" s="11">
        <f>SUM(C51:N51)</f>
        <v>6</v>
      </c>
      <c r="P51" s="131"/>
      <c r="Q51" s="68">
        <f>O51/COUNT(C51:N51)</f>
        <v>1</v>
      </c>
      <c r="R51" s="73">
        <f>O51/INDEX('Holes Played'!B:O,MATCH(B51,'Holes Played'!B:B,0),14)</f>
        <v>8.5227272727272721E-3</v>
      </c>
    </row>
    <row r="52" spans="1:18" x14ac:dyDescent="0.3">
      <c r="A52" s="67">
        <v>47</v>
      </c>
      <c r="B52" s="6" t="s">
        <v>187</v>
      </c>
      <c r="C52" s="49" t="s">
        <v>88</v>
      </c>
      <c r="D52" s="49" t="s">
        <v>88</v>
      </c>
      <c r="E52" s="49" t="s">
        <v>88</v>
      </c>
      <c r="F52" s="49" t="s">
        <v>88</v>
      </c>
      <c r="G52" s="49" t="s">
        <v>88</v>
      </c>
      <c r="H52" s="49" t="s">
        <v>88</v>
      </c>
      <c r="I52" s="49" t="s">
        <v>88</v>
      </c>
      <c r="J52" s="49" t="s">
        <v>88</v>
      </c>
      <c r="K52" s="3">
        <v>5</v>
      </c>
      <c r="L52" s="3">
        <v>1</v>
      </c>
      <c r="M52" s="49" t="s">
        <v>88</v>
      </c>
      <c r="N52" s="3"/>
      <c r="O52" s="11">
        <f>SUM(C52:N52)</f>
        <v>6</v>
      </c>
      <c r="P52" s="131"/>
      <c r="Q52" s="68">
        <f>O52/COUNT(C52:N52)</f>
        <v>3</v>
      </c>
      <c r="R52" s="73">
        <f>O52/INDEX('Holes Played'!B:O,MATCH(B52,'Holes Played'!B:B,0),14)</f>
        <v>2.4E-2</v>
      </c>
    </row>
    <row r="53" spans="1:18" x14ac:dyDescent="0.3">
      <c r="A53" s="67">
        <v>48</v>
      </c>
      <c r="B53" s="6" t="s">
        <v>223</v>
      </c>
      <c r="C53" s="49" t="s">
        <v>88</v>
      </c>
      <c r="D53" s="49" t="s">
        <v>88</v>
      </c>
      <c r="E53" s="49" t="s">
        <v>88</v>
      </c>
      <c r="F53" s="49" t="s">
        <v>88</v>
      </c>
      <c r="G53" s="49" t="s">
        <v>88</v>
      </c>
      <c r="H53" s="49" t="s">
        <v>88</v>
      </c>
      <c r="I53" s="49" t="s">
        <v>88</v>
      </c>
      <c r="J53" s="49" t="s">
        <v>88</v>
      </c>
      <c r="K53" s="49" t="s">
        <v>88</v>
      </c>
      <c r="L53" s="3">
        <v>5</v>
      </c>
      <c r="M53" s="3">
        <v>1</v>
      </c>
      <c r="N53" s="3"/>
      <c r="O53" s="11">
        <f>SUM(C53:N53)</f>
        <v>6</v>
      </c>
      <c r="P53" s="131"/>
      <c r="Q53" s="68">
        <f>O53/COUNT(C53:N53)</f>
        <v>3</v>
      </c>
      <c r="R53" s="73">
        <f>O53/INDEX('Holes Played'!B:O,MATCH(B53,'Holes Played'!B:B,0),14)</f>
        <v>1.9867549668874173E-2</v>
      </c>
    </row>
    <row r="54" spans="1:18" x14ac:dyDescent="0.3">
      <c r="A54" s="67">
        <v>49</v>
      </c>
      <c r="B54" s="66" t="s">
        <v>158</v>
      </c>
      <c r="C54" s="49" t="s">
        <v>88</v>
      </c>
      <c r="D54" s="49" t="s">
        <v>88</v>
      </c>
      <c r="E54" s="49" t="s">
        <v>88</v>
      </c>
      <c r="F54" s="49" t="s">
        <v>88</v>
      </c>
      <c r="G54" s="49" t="s">
        <v>88</v>
      </c>
      <c r="H54" s="49" t="s">
        <v>88</v>
      </c>
      <c r="I54" s="3">
        <v>1</v>
      </c>
      <c r="J54" s="3">
        <v>0</v>
      </c>
      <c r="K54" s="3">
        <v>0</v>
      </c>
      <c r="L54" s="3">
        <v>2</v>
      </c>
      <c r="M54" s="3">
        <v>3</v>
      </c>
      <c r="N54" s="3"/>
      <c r="O54" s="11">
        <f>SUM(C54:N54)</f>
        <v>6</v>
      </c>
      <c r="P54" s="131"/>
      <c r="Q54" s="68">
        <f>O54/COUNT(C54:N54)</f>
        <v>1.2</v>
      </c>
      <c r="R54" s="73">
        <f>O54/INDEX('Holes Played'!B:O,MATCH(B54,'Holes Played'!B:B,0),14)</f>
        <v>8.5959885386819486E-3</v>
      </c>
    </row>
    <row r="55" spans="1:18" x14ac:dyDescent="0.3">
      <c r="A55" s="67">
        <v>50</v>
      </c>
      <c r="B55" s="6" t="s">
        <v>86</v>
      </c>
      <c r="C55" s="49" t="s">
        <v>88</v>
      </c>
      <c r="D55" s="64">
        <v>3</v>
      </c>
      <c r="E55" s="64">
        <v>2</v>
      </c>
      <c r="F55" s="3">
        <v>0</v>
      </c>
      <c r="G55" s="3">
        <v>0</v>
      </c>
      <c r="H55" s="3">
        <v>0</v>
      </c>
      <c r="I55" s="49" t="s">
        <v>88</v>
      </c>
      <c r="J55" s="3" t="s">
        <v>88</v>
      </c>
      <c r="K55" s="49" t="s">
        <v>88</v>
      </c>
      <c r="L55" s="49" t="s">
        <v>88</v>
      </c>
      <c r="M55" s="49" t="s">
        <v>88</v>
      </c>
      <c r="N55" s="3"/>
      <c r="O55" s="11">
        <f>SUM(C55:N55)</f>
        <v>5</v>
      </c>
      <c r="P55" s="131"/>
      <c r="Q55" s="68">
        <f>O55/COUNT(C55:N55)</f>
        <v>1</v>
      </c>
      <c r="R55" s="73">
        <f>O55/INDEX('Holes Played'!B:O,MATCH(B55,'Holes Played'!B:B,0),14)</f>
        <v>7.4074074074074077E-3</v>
      </c>
    </row>
    <row r="56" spans="1:18" x14ac:dyDescent="0.3">
      <c r="A56" s="67">
        <v>51</v>
      </c>
      <c r="B56" s="66" t="s">
        <v>16</v>
      </c>
      <c r="C56" s="3">
        <v>0</v>
      </c>
      <c r="D56" s="64">
        <v>4</v>
      </c>
      <c r="E56" s="89" t="s">
        <v>88</v>
      </c>
      <c r="F56" s="49" t="s">
        <v>88</v>
      </c>
      <c r="G56" s="49" t="s">
        <v>88</v>
      </c>
      <c r="H56" s="49" t="s">
        <v>88</v>
      </c>
      <c r="I56" s="49" t="s">
        <v>88</v>
      </c>
      <c r="J56" s="3" t="s">
        <v>88</v>
      </c>
      <c r="K56" s="49" t="s">
        <v>88</v>
      </c>
      <c r="L56" s="49" t="s">
        <v>88</v>
      </c>
      <c r="M56" s="49" t="s">
        <v>88</v>
      </c>
      <c r="N56" s="3"/>
      <c r="O56" s="11">
        <f>SUM(C56:N56)</f>
        <v>4</v>
      </c>
      <c r="P56" s="131"/>
      <c r="Q56" s="68">
        <f>O56/COUNT(C56:N56)</f>
        <v>2</v>
      </c>
      <c r="R56" s="73">
        <f>O56/INDEX('Holes Played'!B:O,MATCH(B56,'Holes Played'!B:B,0),14)</f>
        <v>2.0202020202020204E-2</v>
      </c>
    </row>
    <row r="57" spans="1:18" x14ac:dyDescent="0.3">
      <c r="A57" s="67">
        <v>52</v>
      </c>
      <c r="B57" s="6" t="s">
        <v>226</v>
      </c>
      <c r="C57" s="49" t="s">
        <v>88</v>
      </c>
      <c r="D57" s="49" t="s">
        <v>88</v>
      </c>
      <c r="E57" s="49" t="s">
        <v>88</v>
      </c>
      <c r="F57" s="49" t="s">
        <v>88</v>
      </c>
      <c r="G57" s="49" t="s">
        <v>88</v>
      </c>
      <c r="H57" s="49" t="s">
        <v>88</v>
      </c>
      <c r="I57" s="49" t="s">
        <v>88</v>
      </c>
      <c r="J57" s="49" t="s">
        <v>88</v>
      </c>
      <c r="K57" s="49" t="s">
        <v>88</v>
      </c>
      <c r="L57" s="3">
        <v>3</v>
      </c>
      <c r="M57" s="3">
        <v>1</v>
      </c>
      <c r="N57" s="3"/>
      <c r="O57" s="11">
        <f>SUM(C57:N57)</f>
        <v>4</v>
      </c>
      <c r="P57" s="131"/>
      <c r="Q57" s="68">
        <f>O57/COUNT(C57:N57)</f>
        <v>2</v>
      </c>
      <c r="R57" s="73">
        <f>O57/INDEX('Holes Played'!B:O,MATCH(B57,'Holes Played'!B:B,0),14)</f>
        <v>1.6666666666666666E-2</v>
      </c>
    </row>
    <row r="58" spans="1:18" x14ac:dyDescent="0.3">
      <c r="A58" s="67">
        <v>53</v>
      </c>
      <c r="B58" s="6" t="s">
        <v>221</v>
      </c>
      <c r="C58" s="49" t="s">
        <v>88</v>
      </c>
      <c r="D58" s="49" t="s">
        <v>88</v>
      </c>
      <c r="E58" s="49" t="s">
        <v>88</v>
      </c>
      <c r="F58" s="49" t="s">
        <v>88</v>
      </c>
      <c r="G58" s="49" t="s">
        <v>88</v>
      </c>
      <c r="H58" s="49" t="s">
        <v>88</v>
      </c>
      <c r="I58" s="49" t="s">
        <v>88</v>
      </c>
      <c r="J58" s="49" t="s">
        <v>88</v>
      </c>
      <c r="K58" s="49" t="s">
        <v>88</v>
      </c>
      <c r="L58" s="3">
        <v>1</v>
      </c>
      <c r="M58" s="3">
        <v>3</v>
      </c>
      <c r="N58" s="3"/>
      <c r="O58" s="11">
        <f>SUM(C58:N58)</f>
        <v>4</v>
      </c>
      <c r="P58" s="131"/>
      <c r="Q58" s="68">
        <f>O58/COUNT(C58:N58)</f>
        <v>2</v>
      </c>
      <c r="R58" s="73">
        <f>O58/INDEX('Holes Played'!B:O,MATCH(B58,'Holes Played'!B:B,0),14)</f>
        <v>1.3245033112582781E-2</v>
      </c>
    </row>
    <row r="59" spans="1:18" x14ac:dyDescent="0.3">
      <c r="A59" s="67">
        <v>54</v>
      </c>
      <c r="B59" s="6" t="s">
        <v>78</v>
      </c>
      <c r="C59" s="49" t="s">
        <v>88</v>
      </c>
      <c r="D59" s="64">
        <v>1</v>
      </c>
      <c r="E59" s="64">
        <v>1</v>
      </c>
      <c r="F59" s="3">
        <v>0</v>
      </c>
      <c r="G59" s="3">
        <v>1</v>
      </c>
      <c r="H59" s="3">
        <v>0</v>
      </c>
      <c r="I59" s="49" t="s">
        <v>88</v>
      </c>
      <c r="J59" s="3" t="s">
        <v>88</v>
      </c>
      <c r="K59" s="49" t="s">
        <v>88</v>
      </c>
      <c r="L59" s="49" t="s">
        <v>88</v>
      </c>
      <c r="M59" s="49" t="s">
        <v>88</v>
      </c>
      <c r="N59" s="3"/>
      <c r="O59" s="11">
        <f>SUM(C59:N59)</f>
        <v>3</v>
      </c>
      <c r="P59" s="131"/>
      <c r="Q59" s="68">
        <f>O59/COUNT(C59:N59)</f>
        <v>0.6</v>
      </c>
      <c r="R59" s="73">
        <f>O59/INDEX('Holes Played'!B:O,MATCH(B59,'Holes Played'!B:B,0),14)</f>
        <v>4.5662100456621002E-3</v>
      </c>
    </row>
    <row r="60" spans="1:18" x14ac:dyDescent="0.3">
      <c r="A60" s="67">
        <v>55</v>
      </c>
      <c r="B60" s="6" t="s">
        <v>282</v>
      </c>
      <c r="C60" s="49" t="s">
        <v>88</v>
      </c>
      <c r="D60" s="49" t="s">
        <v>88</v>
      </c>
      <c r="E60" s="49" t="s">
        <v>88</v>
      </c>
      <c r="F60" s="49" t="s">
        <v>88</v>
      </c>
      <c r="G60" s="49" t="s">
        <v>88</v>
      </c>
      <c r="H60" s="49" t="s">
        <v>88</v>
      </c>
      <c r="I60" s="49" t="s">
        <v>88</v>
      </c>
      <c r="J60" s="49" t="s">
        <v>88</v>
      </c>
      <c r="K60" s="49" t="s">
        <v>88</v>
      </c>
      <c r="L60" s="49" t="s">
        <v>88</v>
      </c>
      <c r="M60" s="3">
        <v>2</v>
      </c>
      <c r="N60" s="3"/>
      <c r="O60" s="11">
        <f>SUM(C60:N60)</f>
        <v>2</v>
      </c>
      <c r="P60" s="131"/>
      <c r="Q60" s="68">
        <f>O60/COUNT(C60:N60)</f>
        <v>2</v>
      </c>
      <c r="R60" s="73">
        <f>O60/INDEX('Holes Played'!B:O,MATCH(B60,'Holes Played'!B:B,0),14)</f>
        <v>1.7391304347826087E-2</v>
      </c>
    </row>
    <row r="61" spans="1:18" x14ac:dyDescent="0.3">
      <c r="A61" s="67">
        <v>56</v>
      </c>
      <c r="B61" s="66" t="s">
        <v>155</v>
      </c>
      <c r="C61" s="49" t="s">
        <v>88</v>
      </c>
      <c r="D61" s="49" t="s">
        <v>88</v>
      </c>
      <c r="E61" s="49" t="s">
        <v>88</v>
      </c>
      <c r="F61" s="49" t="s">
        <v>88</v>
      </c>
      <c r="G61" s="49" t="s">
        <v>88</v>
      </c>
      <c r="H61" s="49" t="s">
        <v>88</v>
      </c>
      <c r="I61" s="3">
        <v>2</v>
      </c>
      <c r="J61" s="3">
        <v>0</v>
      </c>
      <c r="K61" s="3">
        <v>0</v>
      </c>
      <c r="L61" s="49" t="s">
        <v>88</v>
      </c>
      <c r="M61" s="49" t="s">
        <v>88</v>
      </c>
      <c r="N61" s="3"/>
      <c r="O61" s="11">
        <f>SUM(C61:N61)</f>
        <v>2</v>
      </c>
      <c r="P61" s="131"/>
      <c r="Q61" s="68">
        <f>O61/COUNT(C61:N61)</f>
        <v>0.66666666666666663</v>
      </c>
      <c r="R61" s="73">
        <f>O61/INDEX('Holes Played'!B:O,MATCH(B61,'Holes Played'!B:B,0),14)</f>
        <v>5.1679586563307496E-3</v>
      </c>
    </row>
    <row r="62" spans="1:18" x14ac:dyDescent="0.3">
      <c r="A62" s="67">
        <v>57</v>
      </c>
      <c r="B62" s="66" t="s">
        <v>157</v>
      </c>
      <c r="C62" s="49" t="s">
        <v>88</v>
      </c>
      <c r="D62" s="49" t="s">
        <v>88</v>
      </c>
      <c r="E62" s="49" t="s">
        <v>88</v>
      </c>
      <c r="F62" s="49" t="s">
        <v>88</v>
      </c>
      <c r="G62" s="49" t="s">
        <v>88</v>
      </c>
      <c r="H62" s="49" t="s">
        <v>88</v>
      </c>
      <c r="I62" s="3">
        <v>0</v>
      </c>
      <c r="J62" s="3">
        <v>0</v>
      </c>
      <c r="K62" s="3">
        <v>1</v>
      </c>
      <c r="L62" s="3">
        <v>0</v>
      </c>
      <c r="M62" s="3">
        <v>1</v>
      </c>
      <c r="N62" s="3"/>
      <c r="O62" s="11">
        <f>SUM(C62:N62)</f>
        <v>2</v>
      </c>
      <c r="P62" s="131"/>
      <c r="Q62" s="68">
        <f>O62/COUNT(C62:N62)</f>
        <v>0.4</v>
      </c>
      <c r="R62" s="73">
        <f>O62/INDEX('Holes Played'!B:O,MATCH(B62,'Holes Played'!B:B,0),14)</f>
        <v>3.0211480362537764E-3</v>
      </c>
    </row>
    <row r="63" spans="1:18" x14ac:dyDescent="0.3">
      <c r="A63" s="67">
        <v>58</v>
      </c>
      <c r="B63" s="6" t="s">
        <v>290</v>
      </c>
      <c r="C63" s="49" t="s">
        <v>88</v>
      </c>
      <c r="D63" s="49" t="s">
        <v>88</v>
      </c>
      <c r="E63" s="49" t="s">
        <v>88</v>
      </c>
      <c r="F63" s="49" t="s">
        <v>88</v>
      </c>
      <c r="G63" s="49" t="s">
        <v>88</v>
      </c>
      <c r="H63" s="49" t="s">
        <v>88</v>
      </c>
      <c r="I63" s="49" t="s">
        <v>88</v>
      </c>
      <c r="J63" s="49" t="s">
        <v>88</v>
      </c>
      <c r="K63" s="49" t="s">
        <v>88</v>
      </c>
      <c r="L63" s="49" t="s">
        <v>88</v>
      </c>
      <c r="M63" s="3">
        <v>1</v>
      </c>
      <c r="N63" s="3"/>
      <c r="O63" s="11">
        <f>SUM(C63:N63)</f>
        <v>1</v>
      </c>
      <c r="P63" s="131"/>
      <c r="Q63" s="68">
        <f>O63/COUNT(C63:N63)</f>
        <v>1</v>
      </c>
      <c r="R63" s="73">
        <f>O63/INDEX('Holes Played'!B:O,MATCH(B63,'Holes Played'!B:B,0),14)</f>
        <v>6.6225165562913907E-3</v>
      </c>
    </row>
    <row r="64" spans="1:18" x14ac:dyDescent="0.3">
      <c r="A64" s="67">
        <v>59</v>
      </c>
      <c r="B64" s="6" t="s">
        <v>220</v>
      </c>
      <c r="C64" s="49" t="s">
        <v>88</v>
      </c>
      <c r="D64" s="49" t="s">
        <v>88</v>
      </c>
      <c r="E64" s="49" t="s">
        <v>88</v>
      </c>
      <c r="F64" s="49" t="s">
        <v>88</v>
      </c>
      <c r="G64" s="49" t="s">
        <v>88</v>
      </c>
      <c r="H64" s="49" t="s">
        <v>88</v>
      </c>
      <c r="I64" s="49" t="s">
        <v>88</v>
      </c>
      <c r="J64" s="49" t="s">
        <v>88</v>
      </c>
      <c r="K64" s="49" t="s">
        <v>88</v>
      </c>
      <c r="L64" s="3">
        <v>1</v>
      </c>
      <c r="M64" s="3">
        <v>0</v>
      </c>
      <c r="N64" s="3"/>
      <c r="O64" s="11">
        <f>SUM(C64:N64)</f>
        <v>1</v>
      </c>
      <c r="P64" s="131"/>
      <c r="Q64" s="68">
        <f>O64/COUNT(C64:N64)</f>
        <v>0.5</v>
      </c>
      <c r="R64" s="73">
        <f>O64/INDEX('Holes Played'!B:O,MATCH(B64,'Holes Played'!B:B,0),14)</f>
        <v>3.3112582781456954E-3</v>
      </c>
    </row>
    <row r="65" spans="1:18" x14ac:dyDescent="0.3">
      <c r="A65" s="67">
        <v>60</v>
      </c>
      <c r="B65" s="66" t="s">
        <v>141</v>
      </c>
      <c r="C65" s="49" t="s">
        <v>88</v>
      </c>
      <c r="D65" s="49" t="s">
        <v>88</v>
      </c>
      <c r="E65" s="49" t="s">
        <v>88</v>
      </c>
      <c r="F65" s="49" t="s">
        <v>88</v>
      </c>
      <c r="G65" s="49" t="s">
        <v>88</v>
      </c>
      <c r="H65" s="3">
        <v>1</v>
      </c>
      <c r="I65" s="49" t="s">
        <v>88</v>
      </c>
      <c r="J65" s="3" t="s">
        <v>88</v>
      </c>
      <c r="K65" s="49" t="s">
        <v>88</v>
      </c>
      <c r="L65" s="49" t="s">
        <v>88</v>
      </c>
      <c r="M65" s="49" t="s">
        <v>88</v>
      </c>
      <c r="N65" s="3"/>
      <c r="O65" s="11">
        <f>SUM(C65:N65)</f>
        <v>1</v>
      </c>
      <c r="P65" s="131"/>
      <c r="Q65" s="68">
        <f>O65/COUNT(C65:N65)</f>
        <v>1</v>
      </c>
      <c r="R65" s="73">
        <f>O65/INDEX('Holes Played'!B:O,MATCH(B65,'Holes Played'!B:B,0),14)</f>
        <v>7.4074074074074077E-3</v>
      </c>
    </row>
    <row r="66" spans="1:18" x14ac:dyDescent="0.3">
      <c r="A66" s="67">
        <v>61</v>
      </c>
      <c r="B66" s="66" t="s">
        <v>139</v>
      </c>
      <c r="C66" s="49" t="s">
        <v>88</v>
      </c>
      <c r="D66" s="49" t="s">
        <v>88</v>
      </c>
      <c r="E66" s="49" t="s">
        <v>88</v>
      </c>
      <c r="F66" s="49" t="s">
        <v>88</v>
      </c>
      <c r="G66" s="49" t="s">
        <v>88</v>
      </c>
      <c r="H66" s="3">
        <v>1</v>
      </c>
      <c r="I66" s="49" t="s">
        <v>88</v>
      </c>
      <c r="J66" s="3" t="s">
        <v>88</v>
      </c>
      <c r="K66" s="49" t="s">
        <v>88</v>
      </c>
      <c r="L66" s="49" t="s">
        <v>88</v>
      </c>
      <c r="M66" s="49" t="s">
        <v>88</v>
      </c>
      <c r="N66" s="3"/>
      <c r="O66" s="11">
        <f>SUM(C66:N66)</f>
        <v>1</v>
      </c>
      <c r="P66" s="131"/>
      <c r="Q66" s="68">
        <f>O66/COUNT(C66:N66)</f>
        <v>1</v>
      </c>
      <c r="R66" s="73">
        <f>O66/INDEX('Holes Played'!B:O,MATCH(B66,'Holes Played'!B:B,0),14)</f>
        <v>1.1111111111111112E-2</v>
      </c>
    </row>
    <row r="67" spans="1:18" x14ac:dyDescent="0.3">
      <c r="A67" s="67">
        <v>62</v>
      </c>
      <c r="B67" s="6" t="s">
        <v>118</v>
      </c>
      <c r="C67" s="62" t="s">
        <v>88</v>
      </c>
      <c r="D67" s="62" t="s">
        <v>88</v>
      </c>
      <c r="E67" s="62" t="s">
        <v>88</v>
      </c>
      <c r="F67" s="62" t="s">
        <v>88</v>
      </c>
      <c r="G67" s="3">
        <v>1</v>
      </c>
      <c r="H67" s="3">
        <v>0</v>
      </c>
      <c r="I67" s="49" t="s">
        <v>88</v>
      </c>
      <c r="J67" s="3" t="s">
        <v>88</v>
      </c>
      <c r="K67" s="49" t="s">
        <v>88</v>
      </c>
      <c r="L67" s="49" t="s">
        <v>88</v>
      </c>
      <c r="M67" s="49" t="s">
        <v>88</v>
      </c>
      <c r="N67" s="3"/>
      <c r="O67" s="11">
        <f>SUM(C67:N67)</f>
        <v>1</v>
      </c>
      <c r="P67" s="131"/>
      <c r="Q67" s="68">
        <f>O67/COUNT(C67:N67)</f>
        <v>0.5</v>
      </c>
      <c r="R67" s="73">
        <f>O67/INDEX('Holes Played'!B:O,MATCH(B67,'Holes Played'!B:B,0),14)</f>
        <v>3.472222222222222E-3</v>
      </c>
    </row>
    <row r="68" spans="1:18" x14ac:dyDescent="0.3">
      <c r="A68" s="67">
        <v>63</v>
      </c>
      <c r="B68" s="66" t="s">
        <v>91</v>
      </c>
      <c r="C68" s="49" t="s">
        <v>88</v>
      </c>
      <c r="D68" s="89" t="s">
        <v>88</v>
      </c>
      <c r="E68" s="64">
        <v>0</v>
      </c>
      <c r="F68" s="3">
        <v>1</v>
      </c>
      <c r="G68" s="49" t="s">
        <v>88</v>
      </c>
      <c r="H68" s="49" t="s">
        <v>88</v>
      </c>
      <c r="I68" s="49" t="s">
        <v>88</v>
      </c>
      <c r="J68" s="3" t="s">
        <v>88</v>
      </c>
      <c r="K68" s="49" t="s">
        <v>88</v>
      </c>
      <c r="L68" s="49" t="s">
        <v>88</v>
      </c>
      <c r="M68" s="49" t="s">
        <v>88</v>
      </c>
      <c r="N68" s="3"/>
      <c r="O68" s="11">
        <f>SUM(C68:N68)</f>
        <v>1</v>
      </c>
      <c r="P68" s="131"/>
      <c r="Q68" s="68">
        <f>O68/COUNT(C68:N68)</f>
        <v>0.5</v>
      </c>
      <c r="R68" s="73">
        <f>O68/INDEX('Holes Played'!B:O,MATCH(B68,'Holes Played'!B:B,0),14)</f>
        <v>3.5842293906810036E-3</v>
      </c>
    </row>
    <row r="69" spans="1:18" x14ac:dyDescent="0.3">
      <c r="A69" s="67">
        <v>64</v>
      </c>
      <c r="B69" s="6" t="s">
        <v>87</v>
      </c>
      <c r="C69" s="49" t="s">
        <v>88</v>
      </c>
      <c r="D69" s="64">
        <v>0</v>
      </c>
      <c r="E69" s="64">
        <v>0</v>
      </c>
      <c r="F69" s="3">
        <v>0</v>
      </c>
      <c r="G69" s="3">
        <v>1</v>
      </c>
      <c r="H69" s="49" t="s">
        <v>88</v>
      </c>
      <c r="I69" s="49" t="s">
        <v>88</v>
      </c>
      <c r="J69" s="3" t="s">
        <v>88</v>
      </c>
      <c r="K69" s="49" t="s">
        <v>88</v>
      </c>
      <c r="L69" s="49" t="s">
        <v>88</v>
      </c>
      <c r="M69" s="49" t="s">
        <v>88</v>
      </c>
      <c r="N69" s="3"/>
      <c r="O69" s="11">
        <f>SUM(C69:N69)</f>
        <v>1</v>
      </c>
      <c r="P69" s="131"/>
      <c r="Q69" s="68">
        <f>O69/COUNT(C69:N69)</f>
        <v>0.25</v>
      </c>
      <c r="R69" s="73">
        <f>O69/INDEX('Holes Played'!B:O,MATCH(B69,'Holes Played'!B:B,0),14)</f>
        <v>1.8518518518518519E-3</v>
      </c>
    </row>
    <row r="70" spans="1:18" x14ac:dyDescent="0.3">
      <c r="A70" s="67">
        <v>65</v>
      </c>
      <c r="B70" s="6" t="s">
        <v>186</v>
      </c>
      <c r="C70" s="49" t="s">
        <v>88</v>
      </c>
      <c r="D70" s="49" t="s">
        <v>88</v>
      </c>
      <c r="E70" s="49" t="s">
        <v>88</v>
      </c>
      <c r="F70" s="49" t="s">
        <v>88</v>
      </c>
      <c r="G70" s="49" t="s">
        <v>88</v>
      </c>
      <c r="H70" s="49" t="s">
        <v>88</v>
      </c>
      <c r="I70" s="49" t="s">
        <v>88</v>
      </c>
      <c r="J70" s="49" t="s">
        <v>88</v>
      </c>
      <c r="K70" s="3">
        <v>0</v>
      </c>
      <c r="L70" s="49" t="s">
        <v>88</v>
      </c>
      <c r="M70" s="49" t="s">
        <v>88</v>
      </c>
      <c r="N70" s="3"/>
      <c r="O70" s="11">
        <f>SUM(C70:N70)</f>
        <v>0</v>
      </c>
      <c r="P70" s="131"/>
      <c r="Q70" s="68">
        <f>O70/COUNT(C70:N70)</f>
        <v>0</v>
      </c>
      <c r="R70" s="73">
        <f>O70/INDEX('Holes Played'!B:O,MATCH(B70,'Holes Played'!B:B,0),14)</f>
        <v>0</v>
      </c>
    </row>
    <row r="71" spans="1:18" x14ac:dyDescent="0.3">
      <c r="A71" s="116"/>
    </row>
    <row r="72" spans="1:18" s="71" customFormat="1" x14ac:dyDescent="0.3">
      <c r="B72" s="71" t="s">
        <v>5</v>
      </c>
      <c r="C72" s="71">
        <f t="shared" ref="C72:M72" si="0">SUM(C6:C71)</f>
        <v>34</v>
      </c>
      <c r="D72" s="71">
        <f t="shared" si="0"/>
        <v>72</v>
      </c>
      <c r="E72" s="71">
        <f t="shared" si="0"/>
        <v>99</v>
      </c>
      <c r="F72" s="51">
        <f t="shared" si="0"/>
        <v>122</v>
      </c>
      <c r="G72" s="51">
        <f t="shared" si="0"/>
        <v>122</v>
      </c>
      <c r="H72" s="51">
        <f t="shared" si="0"/>
        <v>136</v>
      </c>
      <c r="I72" s="51">
        <f t="shared" si="0"/>
        <v>125</v>
      </c>
      <c r="J72" s="51">
        <f t="shared" si="0"/>
        <v>145</v>
      </c>
      <c r="K72" s="51">
        <f t="shared" si="0"/>
        <v>123</v>
      </c>
      <c r="L72" s="51">
        <f t="shared" si="0"/>
        <v>135</v>
      </c>
      <c r="M72" s="51">
        <f t="shared" si="0"/>
        <v>152</v>
      </c>
      <c r="O72" s="98">
        <f>SUM(O6:O71)</f>
        <v>1265</v>
      </c>
    </row>
  </sheetData>
  <autoFilter ref="A5:R5" xr:uid="{00000000-0009-0000-0000-000004000000}">
    <sortState xmlns:xlrd2="http://schemas.microsoft.com/office/spreadsheetml/2017/richdata2" ref="A6:R70">
      <sortCondition descending="1" ref="O5"/>
    </sortState>
  </autoFilter>
  <mergeCells count="3">
    <mergeCell ref="A1:Q1"/>
    <mergeCell ref="A2:Q2"/>
    <mergeCell ref="A3:Q3"/>
  </mergeCells>
  <conditionalFormatting sqref="C6:N70">
    <cfRule type="top10" dxfId="22" priority="2" rank="1"/>
  </conditionalFormatting>
  <conditionalFormatting sqref="C72:N72">
    <cfRule type="top10" dxfId="21" priority="1" rank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9994B-D3F5-4A9A-B6A6-FFA1271297D5}">
  <sheetPr>
    <tabColor rgb="FF92D050"/>
  </sheetPr>
  <dimension ref="A1:R72"/>
  <sheetViews>
    <sheetView workbookViewId="0">
      <pane xSplit="2" ySplit="5" topLeftCell="C6" activePane="bottomRight" state="frozen"/>
      <selection activeCell="A36" sqref="A36:XFD39"/>
      <selection pane="topRight" activeCell="A36" sqref="A36:XFD39"/>
      <selection pane="bottomLeft" activeCell="A36" sqref="A36:XFD39"/>
      <selection pane="bottomRight" activeCell="M8" sqref="M8"/>
    </sheetView>
  </sheetViews>
  <sheetFormatPr defaultColWidth="8.88671875" defaultRowHeight="14.4" x14ac:dyDescent="0.3"/>
  <cols>
    <col min="1" max="1" width="8.88671875" style="72"/>
    <col min="2" max="2" width="17.33203125" style="72" bestFit="1" customWidth="1"/>
    <col min="3" max="8" width="12" style="72" customWidth="1"/>
    <col min="9" max="9" width="9.44140625" style="72" bestFit="1" customWidth="1"/>
    <col min="10" max="13" width="9.44140625" style="72" customWidth="1"/>
    <col min="14" max="17" width="8.88671875" style="72"/>
    <col min="18" max="18" width="16.6640625" style="72" bestFit="1" customWidth="1"/>
    <col min="19" max="16384" width="8.88671875" style="72"/>
  </cols>
  <sheetData>
    <row r="1" spans="1:18" ht="18" x14ac:dyDescent="0.3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8" ht="15.6" x14ac:dyDescent="0.3">
      <c r="A2" s="148" t="s">
        <v>19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18" ht="15.6" x14ac:dyDescent="0.3">
      <c r="A3" s="148" t="s">
        <v>92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5" spans="1:18" s="71" customFormat="1" x14ac:dyDescent="0.3">
      <c r="A5" s="71" t="s">
        <v>3</v>
      </c>
      <c r="B5" s="71" t="s">
        <v>4</v>
      </c>
      <c r="C5" s="71">
        <v>2014</v>
      </c>
      <c r="D5" s="71">
        <v>2015</v>
      </c>
      <c r="E5" s="71">
        <v>2016</v>
      </c>
      <c r="F5" s="71">
        <v>2017</v>
      </c>
      <c r="G5" s="71">
        <v>2018</v>
      </c>
      <c r="H5" s="71">
        <v>2019</v>
      </c>
      <c r="I5" s="71">
        <v>2020</v>
      </c>
      <c r="J5" s="71">
        <v>2021</v>
      </c>
      <c r="K5" s="71">
        <v>2022</v>
      </c>
      <c r="L5" s="71">
        <v>2023</v>
      </c>
      <c r="M5" s="71">
        <v>2024</v>
      </c>
      <c r="O5" s="71" t="s">
        <v>5</v>
      </c>
      <c r="Q5" s="71" t="s">
        <v>6</v>
      </c>
      <c r="R5" s="71" t="s">
        <v>102</v>
      </c>
    </row>
    <row r="6" spans="1:18" x14ac:dyDescent="0.3">
      <c r="A6" s="67">
        <v>1</v>
      </c>
      <c r="B6" s="6" t="s">
        <v>286</v>
      </c>
      <c r="C6" s="49" t="s">
        <v>88</v>
      </c>
      <c r="D6" s="49" t="s">
        <v>88</v>
      </c>
      <c r="E6" s="49" t="s">
        <v>88</v>
      </c>
      <c r="F6" s="49" t="s">
        <v>88</v>
      </c>
      <c r="G6" s="49" t="s">
        <v>88</v>
      </c>
      <c r="H6" s="49" t="s">
        <v>88</v>
      </c>
      <c r="I6" s="49" t="s">
        <v>88</v>
      </c>
      <c r="J6" s="49" t="s">
        <v>88</v>
      </c>
      <c r="K6" s="49" t="s">
        <v>88</v>
      </c>
      <c r="L6" s="49" t="s">
        <v>88</v>
      </c>
      <c r="M6" s="3">
        <v>13</v>
      </c>
      <c r="N6" s="3"/>
      <c r="O6" s="11">
        <f>SUM(C6:N6)</f>
        <v>13</v>
      </c>
      <c r="P6" s="131"/>
      <c r="Q6" s="68">
        <f>O6/COUNT(C6:N6)</f>
        <v>13</v>
      </c>
      <c r="R6" s="73">
        <f>O6/INDEX('Holes Played'!B:O,MATCH(B6,'Holes Played'!B:B,0),14)</f>
        <v>9.154929577464789E-2</v>
      </c>
    </row>
    <row r="7" spans="1:18" x14ac:dyDescent="0.3">
      <c r="A7" s="67">
        <v>2</v>
      </c>
      <c r="B7" s="6" t="s">
        <v>116</v>
      </c>
      <c r="C7" s="62" t="s">
        <v>88</v>
      </c>
      <c r="D7" s="62" t="s">
        <v>88</v>
      </c>
      <c r="E7" s="62" t="s">
        <v>88</v>
      </c>
      <c r="F7" s="62" t="s">
        <v>88</v>
      </c>
      <c r="G7" s="3">
        <v>11</v>
      </c>
      <c r="H7" s="49" t="s">
        <v>88</v>
      </c>
      <c r="I7" s="49" t="s">
        <v>88</v>
      </c>
      <c r="J7" s="3" t="s">
        <v>88</v>
      </c>
      <c r="K7" s="49" t="s">
        <v>88</v>
      </c>
      <c r="L7" s="49" t="s">
        <v>88</v>
      </c>
      <c r="M7" s="49" t="s">
        <v>88</v>
      </c>
      <c r="N7" s="3"/>
      <c r="O7" s="11">
        <f>SUM(C7:N7)</f>
        <v>11</v>
      </c>
      <c r="P7" s="131"/>
      <c r="Q7" s="68">
        <f>O7/COUNT(C7:N7)</f>
        <v>11</v>
      </c>
      <c r="R7" s="73">
        <f>O7/INDEX('Holes Played'!B:O,MATCH(B7,'Holes Played'!B:B,0),14)</f>
        <v>0.1111111111111111</v>
      </c>
    </row>
    <row r="8" spans="1:18" x14ac:dyDescent="0.3">
      <c r="A8" s="67">
        <v>3</v>
      </c>
      <c r="B8" s="66" t="s">
        <v>7</v>
      </c>
      <c r="C8" s="11">
        <v>13</v>
      </c>
      <c r="D8" s="64">
        <v>10</v>
      </c>
      <c r="E8" s="64">
        <v>9</v>
      </c>
      <c r="F8" s="3">
        <v>11</v>
      </c>
      <c r="G8" s="3">
        <v>8</v>
      </c>
      <c r="H8" s="3">
        <v>13</v>
      </c>
      <c r="I8" s="3">
        <v>6</v>
      </c>
      <c r="J8" s="3">
        <v>12</v>
      </c>
      <c r="K8" s="3">
        <v>13</v>
      </c>
      <c r="L8" s="3">
        <v>13</v>
      </c>
      <c r="M8" s="3">
        <v>10</v>
      </c>
      <c r="N8" s="3"/>
      <c r="O8" s="11">
        <f>SUM(C8:N8)</f>
        <v>118</v>
      </c>
      <c r="P8" s="131"/>
      <c r="Q8" s="68">
        <f>O8/COUNT(C8:N8)</f>
        <v>10.727272727272727</v>
      </c>
      <c r="R8" s="73">
        <f>O8/INDEX('Holes Played'!B:O,MATCH(B8,'Holes Played'!B:B,0),14)</f>
        <v>8.2172701949860719E-2</v>
      </c>
    </row>
    <row r="9" spans="1:18" x14ac:dyDescent="0.3">
      <c r="A9" s="67">
        <v>4</v>
      </c>
      <c r="B9" s="6" t="s">
        <v>83</v>
      </c>
      <c r="C9" s="49" t="s">
        <v>88</v>
      </c>
      <c r="D9" s="64">
        <v>5</v>
      </c>
      <c r="E9" s="64">
        <v>8</v>
      </c>
      <c r="F9" s="3">
        <v>9</v>
      </c>
      <c r="G9" s="3">
        <v>10</v>
      </c>
      <c r="H9" s="3">
        <v>7</v>
      </c>
      <c r="I9" s="3">
        <v>5</v>
      </c>
      <c r="J9" s="3">
        <v>11</v>
      </c>
      <c r="K9" s="3">
        <v>11</v>
      </c>
      <c r="L9" s="3">
        <v>10</v>
      </c>
      <c r="M9" s="3">
        <v>10</v>
      </c>
      <c r="N9" s="3"/>
      <c r="O9" s="11">
        <f>SUM(C9:N9)</f>
        <v>86</v>
      </c>
      <c r="P9" s="131"/>
      <c r="Q9" s="68">
        <f>O9/COUNT(C9:N9)</f>
        <v>8.6</v>
      </c>
      <c r="R9" s="73">
        <f>O9/INDEX('Holes Played'!B:O,MATCH(B9,'Holes Played'!B:B,0),14)</f>
        <v>6.610299769408147E-2</v>
      </c>
    </row>
    <row r="10" spans="1:18" x14ac:dyDescent="0.3">
      <c r="A10" s="67">
        <v>5</v>
      </c>
      <c r="B10" s="6" t="s">
        <v>119</v>
      </c>
      <c r="C10" s="3">
        <v>3</v>
      </c>
      <c r="D10" s="64">
        <v>7</v>
      </c>
      <c r="E10" s="64">
        <v>8</v>
      </c>
      <c r="F10" s="3">
        <v>12</v>
      </c>
      <c r="G10" s="3">
        <v>8</v>
      </c>
      <c r="H10" s="3">
        <v>3</v>
      </c>
      <c r="I10" s="3">
        <v>8</v>
      </c>
      <c r="J10" s="3">
        <v>10</v>
      </c>
      <c r="K10" s="3">
        <v>9</v>
      </c>
      <c r="L10" s="3">
        <v>15</v>
      </c>
      <c r="M10" s="3">
        <v>8</v>
      </c>
      <c r="N10" s="3"/>
      <c r="O10" s="11">
        <f>SUM(C10:N10)</f>
        <v>91</v>
      </c>
      <c r="P10" s="131"/>
      <c r="Q10" s="68">
        <f>O10/COUNT(C10:N10)</f>
        <v>8.2727272727272734</v>
      </c>
      <c r="R10" s="73">
        <f>O10/INDEX('Holes Played'!B:O,MATCH(B10,'Holes Played'!B:B,0),14)</f>
        <v>6.0465116279069767E-2</v>
      </c>
    </row>
    <row r="11" spans="1:18" x14ac:dyDescent="0.3">
      <c r="A11" s="67">
        <v>6</v>
      </c>
      <c r="B11" s="6" t="s">
        <v>121</v>
      </c>
      <c r="C11" s="62" t="s">
        <v>88</v>
      </c>
      <c r="D11" s="62" t="s">
        <v>88</v>
      </c>
      <c r="E11" s="62" t="s">
        <v>88</v>
      </c>
      <c r="F11" s="62" t="s">
        <v>88</v>
      </c>
      <c r="G11" s="3">
        <v>8</v>
      </c>
      <c r="H11" s="49" t="s">
        <v>88</v>
      </c>
      <c r="I11" s="49" t="s">
        <v>88</v>
      </c>
      <c r="J11" s="3" t="s">
        <v>88</v>
      </c>
      <c r="K11" s="49" t="s">
        <v>88</v>
      </c>
      <c r="L11" s="49" t="s">
        <v>88</v>
      </c>
      <c r="M11" s="49" t="s">
        <v>88</v>
      </c>
      <c r="N11" s="3"/>
      <c r="O11" s="11">
        <f>SUM(C11:N11)</f>
        <v>8</v>
      </c>
      <c r="P11" s="131"/>
      <c r="Q11" s="68">
        <f>O11/COUNT(C11:N11)</f>
        <v>8</v>
      </c>
      <c r="R11" s="73">
        <f>O11/INDEX('Holes Played'!B:O,MATCH(B11,'Holes Played'!B:B,0),14)</f>
        <v>5.9259259259259262E-2</v>
      </c>
    </row>
    <row r="12" spans="1:18" x14ac:dyDescent="0.3">
      <c r="A12" s="67">
        <v>7</v>
      </c>
      <c r="B12" s="66" t="s">
        <v>107</v>
      </c>
      <c r="C12" s="49" t="s">
        <v>88</v>
      </c>
      <c r="D12" s="49" t="s">
        <v>88</v>
      </c>
      <c r="E12" s="49" t="s">
        <v>88</v>
      </c>
      <c r="F12" s="3">
        <v>8</v>
      </c>
      <c r="G12" s="49" t="s">
        <v>88</v>
      </c>
      <c r="H12" s="49" t="s">
        <v>88</v>
      </c>
      <c r="I12" s="49" t="s">
        <v>88</v>
      </c>
      <c r="J12" s="3" t="s">
        <v>88</v>
      </c>
      <c r="K12" s="49" t="s">
        <v>88</v>
      </c>
      <c r="L12" s="49" t="s">
        <v>88</v>
      </c>
      <c r="M12" s="49" t="s">
        <v>88</v>
      </c>
      <c r="N12" s="3"/>
      <c r="O12" s="11">
        <f>SUM(C12:N12)</f>
        <v>8</v>
      </c>
      <c r="P12" s="131"/>
      <c r="Q12" s="68">
        <f>O12/COUNT(C12:N12)</f>
        <v>8</v>
      </c>
      <c r="R12" s="73">
        <f>O12/INDEX('Holes Played'!B:O,MATCH(B12,'Holes Played'!B:B,0),14)</f>
        <v>5.9259259259259262E-2</v>
      </c>
    </row>
    <row r="13" spans="1:18" x14ac:dyDescent="0.3">
      <c r="A13" s="67">
        <v>8</v>
      </c>
      <c r="B13" s="6" t="s">
        <v>84</v>
      </c>
      <c r="C13" s="49" t="s">
        <v>88</v>
      </c>
      <c r="D13" s="64">
        <v>3</v>
      </c>
      <c r="E13" s="64">
        <v>5</v>
      </c>
      <c r="F13" s="3">
        <v>5</v>
      </c>
      <c r="G13" s="3">
        <v>8</v>
      </c>
      <c r="H13" s="3">
        <v>5</v>
      </c>
      <c r="I13" s="3">
        <v>9</v>
      </c>
      <c r="J13" s="3">
        <v>9</v>
      </c>
      <c r="K13" s="3">
        <v>6</v>
      </c>
      <c r="L13" s="3">
        <v>7</v>
      </c>
      <c r="M13" s="3">
        <v>10</v>
      </c>
      <c r="N13" s="3"/>
      <c r="O13" s="11">
        <f>SUM(C13:N13)</f>
        <v>67</v>
      </c>
      <c r="P13" s="131"/>
      <c r="Q13" s="68">
        <f>O13/COUNT(C13:N13)</f>
        <v>6.7</v>
      </c>
      <c r="R13" s="73">
        <f>O13/INDEX('Holes Played'!B:O,MATCH(B13,'Holes Played'!B:B,0),14)</f>
        <v>4.912023460410557E-2</v>
      </c>
    </row>
    <row r="14" spans="1:18" x14ac:dyDescent="0.3">
      <c r="A14" s="67">
        <v>9</v>
      </c>
      <c r="B14" s="66" t="s">
        <v>150</v>
      </c>
      <c r="C14" s="49" t="s">
        <v>88</v>
      </c>
      <c r="D14" s="49" t="s">
        <v>88</v>
      </c>
      <c r="E14" s="49" t="s">
        <v>88</v>
      </c>
      <c r="F14" s="49" t="s">
        <v>88</v>
      </c>
      <c r="G14" s="49" t="s">
        <v>88</v>
      </c>
      <c r="H14" s="49" t="s">
        <v>88</v>
      </c>
      <c r="I14" s="3">
        <v>4</v>
      </c>
      <c r="J14" s="3">
        <v>11</v>
      </c>
      <c r="K14" s="3">
        <v>4</v>
      </c>
      <c r="L14" s="3">
        <v>6</v>
      </c>
      <c r="M14" s="49" t="s">
        <v>88</v>
      </c>
      <c r="N14" s="3"/>
      <c r="O14" s="11">
        <f>SUM(C14:N14)</f>
        <v>25</v>
      </c>
      <c r="P14" s="131"/>
      <c r="Q14" s="68">
        <f>O14/COUNT(C14:N14)</f>
        <v>6.25</v>
      </c>
      <c r="R14" s="73">
        <f>O14/INDEX('Holes Played'!B:O,MATCH(B14,'Holes Played'!B:B,0),14)</f>
        <v>4.6468401486988845E-2</v>
      </c>
    </row>
    <row r="15" spans="1:18" x14ac:dyDescent="0.3">
      <c r="A15" s="67">
        <v>10</v>
      </c>
      <c r="B15" s="66" t="s">
        <v>160</v>
      </c>
      <c r="C15" s="49" t="s">
        <v>88</v>
      </c>
      <c r="D15" s="49" t="s">
        <v>88</v>
      </c>
      <c r="E15" s="49" t="s">
        <v>88</v>
      </c>
      <c r="F15" s="49" t="s">
        <v>88</v>
      </c>
      <c r="G15" s="49" t="s">
        <v>88</v>
      </c>
      <c r="H15" s="49" t="s">
        <v>88</v>
      </c>
      <c r="I15" s="3">
        <v>6</v>
      </c>
      <c r="J15" s="3">
        <v>6</v>
      </c>
      <c r="K15" s="49" t="s">
        <v>88</v>
      </c>
      <c r="L15" s="49" t="s">
        <v>88</v>
      </c>
      <c r="M15" s="49" t="s">
        <v>88</v>
      </c>
      <c r="N15" s="3"/>
      <c r="O15" s="11">
        <f>SUM(C15:N15)</f>
        <v>12</v>
      </c>
      <c r="P15" s="131"/>
      <c r="Q15" s="68">
        <f>O15/COUNT(C15:N15)</f>
        <v>6</v>
      </c>
      <c r="R15" s="73">
        <f>O15/INDEX('Holes Played'!B:O,MATCH(B15,'Holes Played'!B:B,0),14)</f>
        <v>7.1005917159763315E-2</v>
      </c>
    </row>
    <row r="16" spans="1:18" x14ac:dyDescent="0.3">
      <c r="A16" s="67">
        <v>11</v>
      </c>
      <c r="B16" s="66" t="s">
        <v>89</v>
      </c>
      <c r="C16" s="49" t="s">
        <v>88</v>
      </c>
      <c r="D16" s="64">
        <v>4</v>
      </c>
      <c r="E16" s="64">
        <v>4</v>
      </c>
      <c r="F16" s="3">
        <v>8</v>
      </c>
      <c r="G16" s="3">
        <v>5</v>
      </c>
      <c r="H16" s="3">
        <v>8</v>
      </c>
      <c r="I16" s="49" t="s">
        <v>88</v>
      </c>
      <c r="J16" s="3" t="s">
        <v>88</v>
      </c>
      <c r="K16" s="49" t="s">
        <v>88</v>
      </c>
      <c r="L16" s="49" t="s">
        <v>88</v>
      </c>
      <c r="M16" s="49" t="s">
        <v>88</v>
      </c>
      <c r="N16" s="3"/>
      <c r="O16" s="11">
        <f>SUM(C16:N16)</f>
        <v>29</v>
      </c>
      <c r="P16" s="131"/>
      <c r="Q16" s="68">
        <f>O16/COUNT(C16:N16)</f>
        <v>5.8</v>
      </c>
      <c r="R16" s="73">
        <f>O16/INDEX('Holes Played'!B:O,MATCH(B16,'Holes Played'!B:B,0),14)</f>
        <v>4.4753086419753084E-2</v>
      </c>
    </row>
    <row r="17" spans="1:18" x14ac:dyDescent="0.3">
      <c r="A17" s="67">
        <v>12</v>
      </c>
      <c r="B17" s="66" t="s">
        <v>110</v>
      </c>
      <c r="C17" s="49" t="s">
        <v>88</v>
      </c>
      <c r="D17" s="49" t="s">
        <v>88</v>
      </c>
      <c r="E17" s="49" t="s">
        <v>88</v>
      </c>
      <c r="F17" s="3">
        <v>2</v>
      </c>
      <c r="G17" s="3">
        <v>4</v>
      </c>
      <c r="H17" s="3">
        <v>8</v>
      </c>
      <c r="I17" s="49" t="s">
        <v>88</v>
      </c>
      <c r="J17" s="3" t="s">
        <v>88</v>
      </c>
      <c r="K17" s="49" t="s">
        <v>88</v>
      </c>
      <c r="L17" s="49" t="s">
        <v>88</v>
      </c>
      <c r="M17" s="3">
        <v>9</v>
      </c>
      <c r="N17" s="3"/>
      <c r="O17" s="11">
        <f>SUM(C17:N17)</f>
        <v>23</v>
      </c>
      <c r="P17" s="131"/>
      <c r="Q17" s="68">
        <f>O17/COUNT(C17:N17)</f>
        <v>5.75</v>
      </c>
      <c r="R17" s="73">
        <f>O17/INDEX('Holes Played'!B:O,MATCH(B17,'Holes Played'!B:B,0),14)</f>
        <v>4.2047531992687383E-2</v>
      </c>
    </row>
    <row r="18" spans="1:18" x14ac:dyDescent="0.3">
      <c r="A18" s="67">
        <v>13</v>
      </c>
      <c r="B18" s="6" t="s">
        <v>122</v>
      </c>
      <c r="C18" s="62" t="s">
        <v>88</v>
      </c>
      <c r="D18" s="62" t="s">
        <v>88</v>
      </c>
      <c r="E18" s="62" t="s">
        <v>88</v>
      </c>
      <c r="F18" s="62" t="s">
        <v>88</v>
      </c>
      <c r="G18" s="3">
        <v>1</v>
      </c>
      <c r="H18" s="3">
        <v>6</v>
      </c>
      <c r="I18" s="3">
        <v>6</v>
      </c>
      <c r="J18" s="3">
        <v>4</v>
      </c>
      <c r="K18" s="3">
        <v>6</v>
      </c>
      <c r="L18" s="3">
        <v>6</v>
      </c>
      <c r="M18" s="3">
        <v>8</v>
      </c>
      <c r="N18" s="3"/>
      <c r="O18" s="11">
        <f>SUM(C18:N18)</f>
        <v>37</v>
      </c>
      <c r="P18" s="131"/>
      <c r="Q18" s="68">
        <f>O18/COUNT(C18:N18)</f>
        <v>5.2857142857142856</v>
      </c>
      <c r="R18" s="73">
        <f>O18/INDEX('Holes Played'!B:O,MATCH(B18,'Holes Played'!B:B,0),14)</f>
        <v>3.8784067085953881E-2</v>
      </c>
    </row>
    <row r="19" spans="1:18" x14ac:dyDescent="0.3">
      <c r="A19" s="67">
        <v>14</v>
      </c>
      <c r="B19" s="66" t="s">
        <v>14</v>
      </c>
      <c r="C19" s="3">
        <v>2</v>
      </c>
      <c r="D19" s="64">
        <v>2</v>
      </c>
      <c r="E19" s="64">
        <v>9</v>
      </c>
      <c r="F19" s="3">
        <v>7</v>
      </c>
      <c r="G19" s="49" t="s">
        <v>88</v>
      </c>
      <c r="H19" s="49" t="s">
        <v>88</v>
      </c>
      <c r="I19" s="49" t="s">
        <v>88</v>
      </c>
      <c r="J19" s="3" t="s">
        <v>88</v>
      </c>
      <c r="K19" s="49" t="s">
        <v>88</v>
      </c>
      <c r="L19" s="49" t="s">
        <v>88</v>
      </c>
      <c r="M19" s="49" t="s">
        <v>88</v>
      </c>
      <c r="N19" s="3"/>
      <c r="O19" s="11">
        <f>SUM(C19:N19)</f>
        <v>20</v>
      </c>
      <c r="P19" s="131"/>
      <c r="Q19" s="68">
        <f>O19/COUNT(C19:N19)</f>
        <v>5</v>
      </c>
      <c r="R19" s="73">
        <f>O19/INDEX('Holes Played'!B:O,MATCH(B19,'Holes Played'!B:B,0),14)</f>
        <v>4.1928721174004195E-2</v>
      </c>
    </row>
    <row r="20" spans="1:18" x14ac:dyDescent="0.3">
      <c r="A20" s="67">
        <v>15</v>
      </c>
      <c r="B20" s="6" t="s">
        <v>79</v>
      </c>
      <c r="C20" s="49" t="s">
        <v>88</v>
      </c>
      <c r="D20" s="64">
        <v>5</v>
      </c>
      <c r="E20" s="64">
        <v>7</v>
      </c>
      <c r="F20" s="3">
        <v>6</v>
      </c>
      <c r="G20" s="3">
        <v>3</v>
      </c>
      <c r="H20" s="3">
        <v>2</v>
      </c>
      <c r="I20" s="3">
        <v>7</v>
      </c>
      <c r="J20" s="3">
        <v>8</v>
      </c>
      <c r="K20" s="3">
        <v>1</v>
      </c>
      <c r="L20" s="3">
        <v>5</v>
      </c>
      <c r="M20" s="3">
        <v>4</v>
      </c>
      <c r="N20" s="3"/>
      <c r="O20" s="11">
        <f>SUM(C20:N20)</f>
        <v>48</v>
      </c>
      <c r="P20" s="131"/>
      <c r="Q20" s="68">
        <f>O20/COUNT(C20:N20)</f>
        <v>4.8</v>
      </c>
      <c r="R20" s="73">
        <f>O20/INDEX('Holes Played'!B:O,MATCH(B20,'Holes Played'!B:B,0),14)</f>
        <v>3.6894696387394309E-2</v>
      </c>
    </row>
    <row r="21" spans="1:18" x14ac:dyDescent="0.3">
      <c r="A21" s="67">
        <v>16</v>
      </c>
      <c r="B21" s="66" t="s">
        <v>9</v>
      </c>
      <c r="C21" s="3">
        <v>3</v>
      </c>
      <c r="D21" s="64">
        <v>5</v>
      </c>
      <c r="E21" s="64">
        <v>2</v>
      </c>
      <c r="F21" s="49" t="s">
        <v>88</v>
      </c>
      <c r="G21" s="49" t="s">
        <v>88</v>
      </c>
      <c r="H21" s="49" t="s">
        <v>88</v>
      </c>
      <c r="I21" s="3">
        <v>7</v>
      </c>
      <c r="J21" s="3">
        <v>5</v>
      </c>
      <c r="K21" s="3">
        <v>7</v>
      </c>
      <c r="L21" s="3">
        <v>4</v>
      </c>
      <c r="M21" s="49" t="s">
        <v>88</v>
      </c>
      <c r="N21" s="3"/>
      <c r="O21" s="11">
        <f>SUM(C21:N21)</f>
        <v>33</v>
      </c>
      <c r="P21" s="131"/>
      <c r="Q21" s="68">
        <f>O21/COUNT(C21:N21)</f>
        <v>4.7142857142857144</v>
      </c>
      <c r="R21" s="73">
        <f>O21/INDEX('Holes Played'!B:O,MATCH(B21,'Holes Played'!B:B,0),14)</f>
        <v>3.7974683544303799E-2</v>
      </c>
    </row>
    <row r="22" spans="1:18" x14ac:dyDescent="0.3">
      <c r="A22" s="67">
        <v>17</v>
      </c>
      <c r="B22" s="66" t="s">
        <v>8</v>
      </c>
      <c r="C22" s="3">
        <v>2</v>
      </c>
      <c r="D22" s="64">
        <v>2</v>
      </c>
      <c r="E22" s="64">
        <v>3</v>
      </c>
      <c r="F22" s="3">
        <v>4</v>
      </c>
      <c r="G22" s="3">
        <v>9</v>
      </c>
      <c r="H22" s="3">
        <v>6</v>
      </c>
      <c r="I22" s="3">
        <v>5</v>
      </c>
      <c r="J22" s="3">
        <v>4</v>
      </c>
      <c r="K22" s="3">
        <v>5</v>
      </c>
      <c r="L22" s="3">
        <v>6</v>
      </c>
      <c r="M22" s="3">
        <v>5</v>
      </c>
      <c r="N22" s="3"/>
      <c r="O22" s="11">
        <f>SUM(C22:N22)</f>
        <v>51</v>
      </c>
      <c r="P22" s="131"/>
      <c r="Q22" s="68">
        <f>O22/COUNT(C22:N22)</f>
        <v>4.6363636363636367</v>
      </c>
      <c r="R22" s="73">
        <f>O22/INDEX('Holes Played'!B:O,MATCH(B22,'Holes Played'!B:B,0),14)</f>
        <v>3.3031088082901554E-2</v>
      </c>
    </row>
    <row r="23" spans="1:18" x14ac:dyDescent="0.3">
      <c r="A23" s="67">
        <v>18</v>
      </c>
      <c r="B23" s="66" t="s">
        <v>138</v>
      </c>
      <c r="C23" s="49" t="s">
        <v>88</v>
      </c>
      <c r="D23" s="49" t="s">
        <v>88</v>
      </c>
      <c r="E23" s="49" t="s">
        <v>88</v>
      </c>
      <c r="F23" s="49" t="s">
        <v>88</v>
      </c>
      <c r="G23" s="49" t="s">
        <v>88</v>
      </c>
      <c r="H23" s="3">
        <v>5</v>
      </c>
      <c r="I23" s="3">
        <v>4</v>
      </c>
      <c r="J23" s="3">
        <v>6</v>
      </c>
      <c r="K23" s="3">
        <v>5</v>
      </c>
      <c r="L23" s="3">
        <v>3</v>
      </c>
      <c r="M23" s="49" t="s">
        <v>88</v>
      </c>
      <c r="N23" s="3"/>
      <c r="O23" s="11">
        <f>SUM(C23:N23)</f>
        <v>23</v>
      </c>
      <c r="P23" s="131"/>
      <c r="Q23" s="68">
        <f>O23/COUNT(C23:N23)</f>
        <v>4.5999999999999996</v>
      </c>
      <c r="R23" s="73">
        <f>O23/INDEX('Holes Played'!B:O,MATCH(B23,'Holes Played'!B:B,0),14)</f>
        <v>3.3773861967694566E-2</v>
      </c>
    </row>
    <row r="24" spans="1:18" x14ac:dyDescent="0.3">
      <c r="A24" s="67">
        <v>19</v>
      </c>
      <c r="B24" s="6" t="s">
        <v>120</v>
      </c>
      <c r="C24" s="62" t="s">
        <v>88</v>
      </c>
      <c r="D24" s="62" t="s">
        <v>88</v>
      </c>
      <c r="E24" s="62" t="s">
        <v>88</v>
      </c>
      <c r="F24" s="62" t="s">
        <v>88</v>
      </c>
      <c r="G24" s="3">
        <v>1</v>
      </c>
      <c r="H24" s="3">
        <v>4</v>
      </c>
      <c r="I24" s="3">
        <v>2</v>
      </c>
      <c r="J24" s="3">
        <v>4</v>
      </c>
      <c r="K24" s="3">
        <v>9</v>
      </c>
      <c r="L24" s="3">
        <v>4</v>
      </c>
      <c r="M24" s="3">
        <v>8</v>
      </c>
      <c r="N24" s="3"/>
      <c r="O24" s="11">
        <f>SUM(C24:N24)</f>
        <v>32</v>
      </c>
      <c r="P24" s="131"/>
      <c r="Q24" s="68">
        <f>O24/COUNT(C24:N24)</f>
        <v>4.5714285714285712</v>
      </c>
      <c r="R24" s="73">
        <f>O24/INDEX('Holes Played'!B:O,MATCH(B24,'Holes Played'!B:B,0),14)</f>
        <v>3.4632034632034632E-2</v>
      </c>
    </row>
    <row r="25" spans="1:18" x14ac:dyDescent="0.3">
      <c r="A25" s="67">
        <v>20</v>
      </c>
      <c r="B25" s="6" t="s">
        <v>77</v>
      </c>
      <c r="C25" s="49" t="s">
        <v>88</v>
      </c>
      <c r="D25" s="64">
        <v>1</v>
      </c>
      <c r="E25" s="64">
        <v>3</v>
      </c>
      <c r="F25" s="3">
        <v>7</v>
      </c>
      <c r="G25" s="3">
        <v>7</v>
      </c>
      <c r="H25" s="3">
        <v>6</v>
      </c>
      <c r="I25" s="3">
        <v>4</v>
      </c>
      <c r="J25" s="3">
        <v>3</v>
      </c>
      <c r="K25" s="3">
        <v>2</v>
      </c>
      <c r="L25" s="3">
        <v>3</v>
      </c>
      <c r="M25" s="3">
        <v>6</v>
      </c>
      <c r="N25" s="3"/>
      <c r="O25" s="11">
        <f>SUM(C25:N25)</f>
        <v>42</v>
      </c>
      <c r="P25" s="131"/>
      <c r="Q25" s="68">
        <f>O25/COUNT(C25:N25)</f>
        <v>4.2</v>
      </c>
      <c r="R25" s="73">
        <f>O25/INDEX('Holes Played'!B:O,MATCH(B25,'Holes Played'!B:B,0),14)</f>
        <v>2.9808374733853796E-2</v>
      </c>
    </row>
    <row r="26" spans="1:18" x14ac:dyDescent="0.3">
      <c r="A26" s="67">
        <v>21</v>
      </c>
      <c r="B26" s="66" t="s">
        <v>15</v>
      </c>
      <c r="C26" s="3">
        <v>2</v>
      </c>
      <c r="D26" s="64">
        <v>1</v>
      </c>
      <c r="E26" s="64">
        <v>4</v>
      </c>
      <c r="F26" s="3">
        <v>2</v>
      </c>
      <c r="G26" s="3">
        <v>12</v>
      </c>
      <c r="H26" s="3">
        <v>6</v>
      </c>
      <c r="I26" s="3">
        <v>3</v>
      </c>
      <c r="J26" s="3">
        <v>3</v>
      </c>
      <c r="K26" s="3">
        <v>4</v>
      </c>
      <c r="L26" s="49" t="s">
        <v>88</v>
      </c>
      <c r="M26" s="49" t="s">
        <v>88</v>
      </c>
      <c r="N26" s="3"/>
      <c r="O26" s="11">
        <f>SUM(C26:N26)</f>
        <v>37</v>
      </c>
      <c r="P26" s="131"/>
      <c r="Q26" s="68">
        <f>O26/COUNT(C26:N26)</f>
        <v>4.1111111111111107</v>
      </c>
      <c r="R26" s="73">
        <f>O26/INDEX('Holes Played'!B:O,MATCH(B26,'Holes Played'!B:B,0),14)</f>
        <v>3.0910609857978277E-2</v>
      </c>
    </row>
    <row r="27" spans="1:18" x14ac:dyDescent="0.3">
      <c r="A27" s="67">
        <v>22</v>
      </c>
      <c r="B27" s="6" t="s">
        <v>82</v>
      </c>
      <c r="C27" s="49" t="s">
        <v>88</v>
      </c>
      <c r="D27" s="64">
        <v>2</v>
      </c>
      <c r="E27" s="64">
        <v>2</v>
      </c>
      <c r="F27" s="3">
        <v>5</v>
      </c>
      <c r="G27" s="3">
        <v>6</v>
      </c>
      <c r="H27" s="3">
        <v>4</v>
      </c>
      <c r="I27" s="3">
        <v>2</v>
      </c>
      <c r="J27" s="3">
        <v>9</v>
      </c>
      <c r="K27" s="3">
        <v>2</v>
      </c>
      <c r="L27" s="49" t="s">
        <v>88</v>
      </c>
      <c r="M27" s="49" t="s">
        <v>88</v>
      </c>
      <c r="N27" s="3"/>
      <c r="O27" s="11">
        <f>SUM(C27:N27)</f>
        <v>32</v>
      </c>
      <c r="P27" s="131"/>
      <c r="Q27" s="68">
        <f>O27/COUNT(C27:N27)</f>
        <v>4</v>
      </c>
      <c r="R27" s="73">
        <f>O27/INDEX('Holes Played'!B:O,MATCH(B27,'Holes Played'!B:B,0),14)</f>
        <v>3.0131826741996232E-2</v>
      </c>
    </row>
    <row r="28" spans="1:18" x14ac:dyDescent="0.3">
      <c r="A28" s="67">
        <v>23</v>
      </c>
      <c r="B28" s="66" t="s">
        <v>144</v>
      </c>
      <c r="C28" s="49" t="s">
        <v>88</v>
      </c>
      <c r="D28" s="49" t="s">
        <v>88</v>
      </c>
      <c r="E28" s="49" t="s">
        <v>88</v>
      </c>
      <c r="F28" s="49" t="s">
        <v>88</v>
      </c>
      <c r="G28" s="49" t="s">
        <v>88</v>
      </c>
      <c r="H28" s="3">
        <v>6</v>
      </c>
      <c r="I28" s="3">
        <v>2</v>
      </c>
      <c r="J28" s="3">
        <v>6</v>
      </c>
      <c r="K28" s="3">
        <v>4</v>
      </c>
      <c r="L28" s="3">
        <v>2</v>
      </c>
      <c r="M28" s="3">
        <v>4</v>
      </c>
      <c r="N28" s="3"/>
      <c r="O28" s="11">
        <f>SUM(C28:N28)</f>
        <v>24</v>
      </c>
      <c r="P28" s="131"/>
      <c r="Q28" s="68">
        <f>O28/COUNT(C28:N28)</f>
        <v>4</v>
      </c>
      <c r="R28" s="73">
        <f>O28/INDEX('Holes Played'!B:O,MATCH(B28,'Holes Played'!B:B,0),14)</f>
        <v>3.1537450722733243E-2</v>
      </c>
    </row>
    <row r="29" spans="1:18" x14ac:dyDescent="0.3">
      <c r="A29" s="67">
        <v>24</v>
      </c>
      <c r="B29" s="66" t="s">
        <v>108</v>
      </c>
      <c r="C29" s="49" t="s">
        <v>88</v>
      </c>
      <c r="D29" s="49" t="s">
        <v>88</v>
      </c>
      <c r="E29" s="49" t="s">
        <v>88</v>
      </c>
      <c r="F29" s="3">
        <v>4</v>
      </c>
      <c r="G29" s="49" t="s">
        <v>88</v>
      </c>
      <c r="H29" s="3">
        <v>4</v>
      </c>
      <c r="I29" s="3">
        <v>4</v>
      </c>
      <c r="J29" s="3" t="s">
        <v>88</v>
      </c>
      <c r="K29" s="49" t="s">
        <v>88</v>
      </c>
      <c r="L29" s="49" t="s">
        <v>88</v>
      </c>
      <c r="M29" s="49" t="s">
        <v>88</v>
      </c>
      <c r="N29" s="3"/>
      <c r="O29" s="11">
        <f>SUM(C29:N29)</f>
        <v>12</v>
      </c>
      <c r="P29" s="131"/>
      <c r="Q29" s="68">
        <f>O29/COUNT(C29:N29)</f>
        <v>4</v>
      </c>
      <c r="R29" s="73">
        <f>O29/INDEX('Holes Played'!B:O,MATCH(B29,'Holes Played'!B:B,0),14)</f>
        <v>3.7037037037037035E-2</v>
      </c>
    </row>
    <row r="30" spans="1:18" x14ac:dyDescent="0.3">
      <c r="A30" s="67">
        <v>25</v>
      </c>
      <c r="B30" s="6" t="s">
        <v>85</v>
      </c>
      <c r="C30" s="49" t="s">
        <v>88</v>
      </c>
      <c r="D30" s="64">
        <v>4</v>
      </c>
      <c r="E30" s="64">
        <v>6</v>
      </c>
      <c r="F30" s="3">
        <v>6</v>
      </c>
      <c r="G30" s="3">
        <v>2</v>
      </c>
      <c r="H30" s="3">
        <v>4</v>
      </c>
      <c r="I30" s="3">
        <v>3</v>
      </c>
      <c r="J30" s="3">
        <v>0</v>
      </c>
      <c r="K30" s="3">
        <v>4</v>
      </c>
      <c r="L30" s="3">
        <v>2</v>
      </c>
      <c r="M30" s="3">
        <v>8</v>
      </c>
      <c r="N30" s="3"/>
      <c r="O30" s="11">
        <f>SUM(C30:N30)</f>
        <v>39</v>
      </c>
      <c r="P30" s="131"/>
      <c r="Q30" s="68">
        <f>O30/COUNT(C30:N30)</f>
        <v>3.9</v>
      </c>
      <c r="R30" s="73">
        <f>O30/INDEX('Holes Played'!B:O,MATCH(B30,'Holes Played'!B:B,0),14)</f>
        <v>2.7503526093088856E-2</v>
      </c>
    </row>
    <row r="31" spans="1:18" x14ac:dyDescent="0.3">
      <c r="A31" s="67">
        <v>26</v>
      </c>
      <c r="B31" s="66" t="s">
        <v>10</v>
      </c>
      <c r="C31" s="3">
        <v>3</v>
      </c>
      <c r="D31" s="64">
        <v>1</v>
      </c>
      <c r="E31" s="64">
        <v>5</v>
      </c>
      <c r="F31" s="3">
        <v>3</v>
      </c>
      <c r="G31" s="3">
        <v>3</v>
      </c>
      <c r="H31" s="3">
        <v>4</v>
      </c>
      <c r="I31" s="3">
        <v>4</v>
      </c>
      <c r="J31" s="3">
        <v>6</v>
      </c>
      <c r="K31" s="49" t="s">
        <v>88</v>
      </c>
      <c r="L31" s="49" t="s">
        <v>88</v>
      </c>
      <c r="M31" s="49" t="s">
        <v>88</v>
      </c>
      <c r="N31" s="3"/>
      <c r="O31" s="11">
        <f>SUM(C31:N31)</f>
        <v>29</v>
      </c>
      <c r="P31" s="131"/>
      <c r="Q31" s="68">
        <f>O31/COUNT(C31:N31)</f>
        <v>3.625</v>
      </c>
      <c r="R31" s="73">
        <f>O31/INDEX('Holes Played'!B:O,MATCH(B31,'Holes Played'!B:B,0),14)</f>
        <v>2.9561671763506627E-2</v>
      </c>
    </row>
    <row r="32" spans="1:18" x14ac:dyDescent="0.3">
      <c r="A32" s="67">
        <v>27</v>
      </c>
      <c r="B32" s="6" t="s">
        <v>222</v>
      </c>
      <c r="C32" s="49" t="s">
        <v>88</v>
      </c>
      <c r="D32" s="49" t="s">
        <v>88</v>
      </c>
      <c r="E32" s="49" t="s">
        <v>88</v>
      </c>
      <c r="F32" s="49" t="s">
        <v>88</v>
      </c>
      <c r="G32" s="49" t="s">
        <v>88</v>
      </c>
      <c r="H32" s="49" t="s">
        <v>88</v>
      </c>
      <c r="I32" s="49" t="s">
        <v>88</v>
      </c>
      <c r="J32" s="49" t="s">
        <v>88</v>
      </c>
      <c r="K32" s="49" t="s">
        <v>88</v>
      </c>
      <c r="L32" s="3">
        <v>3</v>
      </c>
      <c r="M32" s="3">
        <v>4</v>
      </c>
      <c r="N32" s="3"/>
      <c r="O32" s="11">
        <f>SUM(C32:N32)</f>
        <v>7</v>
      </c>
      <c r="P32" s="131"/>
      <c r="Q32" s="68">
        <f>O32/COUNT(C32:N32)</f>
        <v>3.5</v>
      </c>
      <c r="R32" s="73">
        <f>O32/INDEX('Holes Played'!B:O,MATCH(B32,'Holes Played'!B:B,0),14)</f>
        <v>2.464788732394366E-2</v>
      </c>
    </row>
    <row r="33" spans="1:18" x14ac:dyDescent="0.3">
      <c r="A33" s="67">
        <v>28</v>
      </c>
      <c r="B33" s="6" t="s">
        <v>123</v>
      </c>
      <c r="C33" s="62" t="s">
        <v>88</v>
      </c>
      <c r="D33" s="62" t="s">
        <v>88</v>
      </c>
      <c r="E33" s="62" t="s">
        <v>88</v>
      </c>
      <c r="F33" s="62" t="s">
        <v>88</v>
      </c>
      <c r="G33" s="3">
        <v>3</v>
      </c>
      <c r="H33" s="3">
        <v>5</v>
      </c>
      <c r="I33" s="3">
        <v>0</v>
      </c>
      <c r="J33" s="3">
        <v>3</v>
      </c>
      <c r="K33" s="3">
        <v>3</v>
      </c>
      <c r="L33" s="3">
        <v>5</v>
      </c>
      <c r="M33" s="3">
        <v>4</v>
      </c>
      <c r="N33" s="3"/>
      <c r="O33" s="11">
        <f>SUM(C33:N33)</f>
        <v>23</v>
      </c>
      <c r="P33" s="131"/>
      <c r="Q33" s="68">
        <f>O33/COUNT(C33:N33)</f>
        <v>3.2857142857142856</v>
      </c>
      <c r="R33" s="73">
        <f>O33/INDEX('Holes Played'!B:O,MATCH(B33,'Holes Played'!B:B,0),14)</f>
        <v>2.2704837117472853E-2</v>
      </c>
    </row>
    <row r="34" spans="1:18" x14ac:dyDescent="0.3">
      <c r="A34" s="67">
        <v>29</v>
      </c>
      <c r="B34" s="66" t="s">
        <v>11</v>
      </c>
      <c r="C34" s="3">
        <v>1</v>
      </c>
      <c r="D34" s="64">
        <v>3</v>
      </c>
      <c r="E34" s="64">
        <v>6</v>
      </c>
      <c r="F34" s="3">
        <v>5</v>
      </c>
      <c r="G34" s="3">
        <v>1</v>
      </c>
      <c r="H34" s="3">
        <v>2</v>
      </c>
      <c r="I34" s="3">
        <v>4</v>
      </c>
      <c r="J34" s="3">
        <v>1</v>
      </c>
      <c r="K34" s="3">
        <v>3</v>
      </c>
      <c r="L34" s="3">
        <v>2</v>
      </c>
      <c r="M34" s="3">
        <v>6</v>
      </c>
      <c r="N34" s="3"/>
      <c r="O34" s="11">
        <f>SUM(C34:N34)</f>
        <v>34</v>
      </c>
      <c r="P34" s="131"/>
      <c r="Q34" s="68">
        <f>O34/COUNT(C34:N34)</f>
        <v>3.0909090909090908</v>
      </c>
      <c r="R34" s="73">
        <f>O34/INDEX('Holes Played'!B:O,MATCH(B34,'Holes Played'!B:B,0),14)</f>
        <v>2.2988505747126436E-2</v>
      </c>
    </row>
    <row r="35" spans="1:18" x14ac:dyDescent="0.3">
      <c r="A35" s="67">
        <v>30</v>
      </c>
      <c r="B35" s="66" t="s">
        <v>142</v>
      </c>
      <c r="C35" s="49" t="s">
        <v>88</v>
      </c>
      <c r="D35" s="49" t="s">
        <v>88</v>
      </c>
      <c r="E35" s="49" t="s">
        <v>88</v>
      </c>
      <c r="F35" s="49" t="s">
        <v>88</v>
      </c>
      <c r="G35" s="49" t="s">
        <v>88</v>
      </c>
      <c r="H35" s="3">
        <v>4</v>
      </c>
      <c r="I35" s="3">
        <v>3</v>
      </c>
      <c r="J35" s="3">
        <v>2</v>
      </c>
      <c r="K35" s="49" t="s">
        <v>88</v>
      </c>
      <c r="L35" s="49" t="s">
        <v>88</v>
      </c>
      <c r="M35" s="49" t="s">
        <v>88</v>
      </c>
      <c r="N35" s="3"/>
      <c r="O35" s="11">
        <f>SUM(C35:N35)</f>
        <v>9</v>
      </c>
      <c r="P35" s="131"/>
      <c r="Q35" s="68">
        <f>O35/COUNT(C35:N35)</f>
        <v>3</v>
      </c>
      <c r="R35" s="73">
        <f>O35/INDEX('Holes Played'!B:O,MATCH(B35,'Holes Played'!B:B,0),14)</f>
        <v>2.4523160762942781E-2</v>
      </c>
    </row>
    <row r="36" spans="1:18" x14ac:dyDescent="0.3">
      <c r="A36" s="67">
        <v>31</v>
      </c>
      <c r="B36" s="6" t="s">
        <v>185</v>
      </c>
      <c r="C36" s="49" t="s">
        <v>88</v>
      </c>
      <c r="D36" s="49" t="s">
        <v>88</v>
      </c>
      <c r="E36" s="49" t="s">
        <v>88</v>
      </c>
      <c r="F36" s="49" t="s">
        <v>88</v>
      </c>
      <c r="G36" s="49" t="s">
        <v>88</v>
      </c>
      <c r="H36" s="49" t="s">
        <v>88</v>
      </c>
      <c r="I36" s="49" t="s">
        <v>88</v>
      </c>
      <c r="J36" s="49" t="s">
        <v>88</v>
      </c>
      <c r="K36" s="3">
        <v>2</v>
      </c>
      <c r="L36" s="3">
        <v>4</v>
      </c>
      <c r="M36" s="3">
        <v>3</v>
      </c>
      <c r="N36" s="3"/>
      <c r="O36" s="11">
        <f>SUM(C36:N36)</f>
        <v>9</v>
      </c>
      <c r="P36" s="131"/>
      <c r="Q36" s="68">
        <f>O36/COUNT(C36:N36)</f>
        <v>3</v>
      </c>
      <c r="R36" s="73">
        <f>O36/INDEX('Holes Played'!B:O,MATCH(B36,'Holes Played'!B:B,0),14)</f>
        <v>2.1028037383177569E-2</v>
      </c>
    </row>
    <row r="37" spans="1:18" x14ac:dyDescent="0.3">
      <c r="A37" s="67">
        <v>32</v>
      </c>
      <c r="B37" s="6" t="s">
        <v>81</v>
      </c>
      <c r="C37" s="49" t="s">
        <v>88</v>
      </c>
      <c r="D37" s="64">
        <v>3</v>
      </c>
      <c r="E37" s="64">
        <v>3</v>
      </c>
      <c r="F37" s="49" t="s">
        <v>88</v>
      </c>
      <c r="G37" s="49" t="s">
        <v>88</v>
      </c>
      <c r="H37" s="49" t="s">
        <v>88</v>
      </c>
      <c r="I37" s="49" t="s">
        <v>88</v>
      </c>
      <c r="J37" s="3" t="s">
        <v>88</v>
      </c>
      <c r="K37" s="49" t="s">
        <v>88</v>
      </c>
      <c r="L37" s="49" t="s">
        <v>88</v>
      </c>
      <c r="M37" s="49" t="s">
        <v>88</v>
      </c>
      <c r="N37" s="3"/>
      <c r="O37" s="11">
        <f>SUM(C37:N37)</f>
        <v>6</v>
      </c>
      <c r="P37" s="131"/>
      <c r="Q37" s="68">
        <f>O37/COUNT(C37:N37)</f>
        <v>3</v>
      </c>
      <c r="R37" s="73">
        <f>O37/INDEX('Holes Played'!B:O,MATCH(B37,'Holes Played'!B:B,0),14)</f>
        <v>2.7777777777777776E-2</v>
      </c>
    </row>
    <row r="38" spans="1:18" x14ac:dyDescent="0.3">
      <c r="A38" s="67">
        <v>33</v>
      </c>
      <c r="B38" s="6" t="s">
        <v>187</v>
      </c>
      <c r="C38" s="49" t="s">
        <v>88</v>
      </c>
      <c r="D38" s="49" t="s">
        <v>88</v>
      </c>
      <c r="E38" s="49" t="s">
        <v>88</v>
      </c>
      <c r="F38" s="49" t="s">
        <v>88</v>
      </c>
      <c r="G38" s="49" t="s">
        <v>88</v>
      </c>
      <c r="H38" s="49" t="s">
        <v>88</v>
      </c>
      <c r="I38" s="49" t="s">
        <v>88</v>
      </c>
      <c r="J38" s="49" t="s">
        <v>88</v>
      </c>
      <c r="K38" s="3">
        <v>5</v>
      </c>
      <c r="L38" s="3">
        <v>1</v>
      </c>
      <c r="M38" s="49" t="s">
        <v>88</v>
      </c>
      <c r="N38" s="3"/>
      <c r="O38" s="11">
        <f>SUM(C38:N38)</f>
        <v>6</v>
      </c>
      <c r="P38" s="131"/>
      <c r="Q38" s="68">
        <f>O38/COUNT(C38:N38)</f>
        <v>3</v>
      </c>
      <c r="R38" s="73">
        <f>O38/INDEX('Holes Played'!B:O,MATCH(B38,'Holes Played'!B:B,0),14)</f>
        <v>2.4E-2</v>
      </c>
    </row>
    <row r="39" spans="1:18" x14ac:dyDescent="0.3">
      <c r="A39" s="67">
        <v>34</v>
      </c>
      <c r="B39" s="6" t="s">
        <v>223</v>
      </c>
      <c r="C39" s="49" t="s">
        <v>88</v>
      </c>
      <c r="D39" s="49" t="s">
        <v>88</v>
      </c>
      <c r="E39" s="49" t="s">
        <v>88</v>
      </c>
      <c r="F39" s="49" t="s">
        <v>88</v>
      </c>
      <c r="G39" s="49" t="s">
        <v>88</v>
      </c>
      <c r="H39" s="49" t="s">
        <v>88</v>
      </c>
      <c r="I39" s="49" t="s">
        <v>88</v>
      </c>
      <c r="J39" s="49" t="s">
        <v>88</v>
      </c>
      <c r="K39" s="49" t="s">
        <v>88</v>
      </c>
      <c r="L39" s="3">
        <v>5</v>
      </c>
      <c r="M39" s="3">
        <v>1</v>
      </c>
      <c r="N39" s="3"/>
      <c r="O39" s="11">
        <f>SUM(C39:N39)</f>
        <v>6</v>
      </c>
      <c r="P39" s="131"/>
      <c r="Q39" s="68">
        <f>O39/COUNT(C39:N39)</f>
        <v>3</v>
      </c>
      <c r="R39" s="73">
        <f>O39/INDEX('Holes Played'!B:O,MATCH(B39,'Holes Played'!B:B,0),14)</f>
        <v>1.9867549668874173E-2</v>
      </c>
    </row>
    <row r="40" spans="1:18" x14ac:dyDescent="0.3">
      <c r="A40" s="67">
        <v>35</v>
      </c>
      <c r="B40" s="66" t="s">
        <v>12</v>
      </c>
      <c r="C40" s="3">
        <v>3</v>
      </c>
      <c r="D40" s="64">
        <v>1</v>
      </c>
      <c r="E40" s="64">
        <v>6</v>
      </c>
      <c r="F40" s="3">
        <v>1</v>
      </c>
      <c r="G40" s="49" t="s">
        <v>88</v>
      </c>
      <c r="H40" s="49" t="s">
        <v>88</v>
      </c>
      <c r="I40" s="49" t="s">
        <v>88</v>
      </c>
      <c r="J40" s="3" t="s">
        <v>88</v>
      </c>
      <c r="K40" s="49" t="s">
        <v>88</v>
      </c>
      <c r="L40" s="49" t="s">
        <v>88</v>
      </c>
      <c r="M40" s="49" t="s">
        <v>88</v>
      </c>
      <c r="N40" s="3"/>
      <c r="O40" s="11">
        <f>SUM(C40:N40)</f>
        <v>11</v>
      </c>
      <c r="P40" s="131"/>
      <c r="Q40" s="68">
        <f>O40/COUNT(C40:N40)</f>
        <v>2.75</v>
      </c>
      <c r="R40" s="73">
        <f>O40/INDEX('Holes Played'!B:O,MATCH(B40,'Holes Played'!B:B,0),14)</f>
        <v>2.1825396825396824E-2</v>
      </c>
    </row>
    <row r="41" spans="1:18" x14ac:dyDescent="0.3">
      <c r="A41" s="67">
        <v>36</v>
      </c>
      <c r="B41" s="66" t="s">
        <v>173</v>
      </c>
      <c r="C41" s="49" t="s">
        <v>88</v>
      </c>
      <c r="D41" s="49" t="s">
        <v>88</v>
      </c>
      <c r="E41" s="49" t="s">
        <v>88</v>
      </c>
      <c r="F41" s="49" t="s">
        <v>88</v>
      </c>
      <c r="G41" s="49" t="s">
        <v>88</v>
      </c>
      <c r="H41" s="49" t="s">
        <v>88</v>
      </c>
      <c r="I41" s="49" t="s">
        <v>88</v>
      </c>
      <c r="J41" s="3">
        <v>3</v>
      </c>
      <c r="K41" s="3">
        <v>2</v>
      </c>
      <c r="L41" s="3">
        <v>4</v>
      </c>
      <c r="M41" s="3">
        <v>2</v>
      </c>
      <c r="N41" s="3"/>
      <c r="O41" s="11">
        <f>SUM(C41:N41)</f>
        <v>11</v>
      </c>
      <c r="P41" s="131"/>
      <c r="Q41" s="68">
        <f>O41/COUNT(C41:N41)</f>
        <v>2.75</v>
      </c>
      <c r="R41" s="73">
        <f>O41/INDEX('Holes Played'!B:O,MATCH(B41,'Holes Played'!B:B,0),14)</f>
        <v>2.1739130434782608E-2</v>
      </c>
    </row>
    <row r="42" spans="1:18" x14ac:dyDescent="0.3">
      <c r="A42" s="67">
        <v>37</v>
      </c>
      <c r="B42" s="66" t="s">
        <v>103</v>
      </c>
      <c r="C42" s="49" t="s">
        <v>88</v>
      </c>
      <c r="D42" s="49" t="s">
        <v>88</v>
      </c>
      <c r="E42" s="49" t="s">
        <v>88</v>
      </c>
      <c r="F42" s="3">
        <v>4</v>
      </c>
      <c r="G42" s="3">
        <v>2</v>
      </c>
      <c r="H42" s="3">
        <v>3</v>
      </c>
      <c r="I42" s="3">
        <v>2</v>
      </c>
      <c r="J42" s="3">
        <v>4</v>
      </c>
      <c r="K42" s="3">
        <v>0</v>
      </c>
      <c r="L42" s="3">
        <v>3</v>
      </c>
      <c r="M42" s="3">
        <v>3</v>
      </c>
      <c r="N42" s="3"/>
      <c r="O42" s="11">
        <f>SUM(C42:N42)</f>
        <v>21</v>
      </c>
      <c r="P42" s="131"/>
      <c r="Q42" s="68">
        <f>O42/COUNT(C42:N42)</f>
        <v>2.625</v>
      </c>
      <c r="R42" s="73">
        <f>O42/INDEX('Holes Played'!B:O,MATCH(B42,'Holes Played'!B:B,0),14)</f>
        <v>1.977401129943503E-2</v>
      </c>
    </row>
    <row r="43" spans="1:18" x14ac:dyDescent="0.3">
      <c r="A43" s="67">
        <v>38</v>
      </c>
      <c r="B43" s="66" t="s">
        <v>154</v>
      </c>
      <c r="C43" s="49" t="s">
        <v>88</v>
      </c>
      <c r="D43" s="49" t="s">
        <v>88</v>
      </c>
      <c r="E43" s="49" t="s">
        <v>88</v>
      </c>
      <c r="F43" s="49" t="s">
        <v>88</v>
      </c>
      <c r="G43" s="49" t="s">
        <v>88</v>
      </c>
      <c r="H43" s="49" t="s">
        <v>88</v>
      </c>
      <c r="I43" s="3">
        <v>3</v>
      </c>
      <c r="J43" s="3">
        <v>4</v>
      </c>
      <c r="K43" s="3">
        <v>2</v>
      </c>
      <c r="L43" s="3">
        <v>1</v>
      </c>
      <c r="M43" s="3">
        <v>2</v>
      </c>
      <c r="N43" s="3"/>
      <c r="O43" s="11">
        <f>SUM(C43:N43)</f>
        <v>12</v>
      </c>
      <c r="P43" s="131"/>
      <c r="Q43" s="68">
        <f>O43/COUNT(C43:N43)</f>
        <v>2.4</v>
      </c>
      <c r="R43" s="73">
        <f>O43/INDEX('Holes Played'!B:O,MATCH(B43,'Holes Played'!B:B,0),14)</f>
        <v>1.741654571843251E-2</v>
      </c>
    </row>
    <row r="44" spans="1:18" x14ac:dyDescent="0.3">
      <c r="A44" s="67">
        <v>39</v>
      </c>
      <c r="B44" s="66" t="s">
        <v>13</v>
      </c>
      <c r="C44" s="3">
        <v>2</v>
      </c>
      <c r="D44" s="64">
        <v>3</v>
      </c>
      <c r="E44" s="64">
        <v>2</v>
      </c>
      <c r="F44" s="3">
        <v>3</v>
      </c>
      <c r="G44" s="3">
        <v>3</v>
      </c>
      <c r="H44" s="3">
        <v>1</v>
      </c>
      <c r="I44" s="3">
        <v>2</v>
      </c>
      <c r="J44" s="3">
        <v>0</v>
      </c>
      <c r="K44" s="3">
        <v>1</v>
      </c>
      <c r="L44" s="3">
        <v>2</v>
      </c>
      <c r="M44" s="3">
        <v>5</v>
      </c>
      <c r="N44" s="3"/>
      <c r="O44" s="11">
        <f>SUM(C44:N44)</f>
        <v>24</v>
      </c>
      <c r="P44" s="131"/>
      <c r="Q44" s="68">
        <f>O44/COUNT(C44:N44)</f>
        <v>2.1818181818181817</v>
      </c>
      <c r="R44" s="73">
        <f>O44/INDEX('Holes Played'!B:O,MATCH(B44,'Holes Played'!B:B,0),14)</f>
        <v>1.5727391874180863E-2</v>
      </c>
    </row>
    <row r="45" spans="1:18" x14ac:dyDescent="0.3">
      <c r="A45" s="67">
        <v>40</v>
      </c>
      <c r="B45" s="66" t="s">
        <v>106</v>
      </c>
      <c r="C45" s="49" t="s">
        <v>88</v>
      </c>
      <c r="D45" s="49" t="s">
        <v>88</v>
      </c>
      <c r="E45" s="49" t="s">
        <v>88</v>
      </c>
      <c r="F45" s="3">
        <v>0</v>
      </c>
      <c r="G45" s="3">
        <v>1</v>
      </c>
      <c r="H45" s="3">
        <v>1</v>
      </c>
      <c r="I45" s="3">
        <v>2</v>
      </c>
      <c r="J45" s="3">
        <v>1</v>
      </c>
      <c r="K45" s="3">
        <v>3</v>
      </c>
      <c r="L45" s="3">
        <v>5</v>
      </c>
      <c r="M45" s="3">
        <v>3</v>
      </c>
      <c r="N45" s="3"/>
      <c r="O45" s="11">
        <f>SUM(C45:N45)</f>
        <v>16</v>
      </c>
      <c r="P45" s="131"/>
      <c r="Q45" s="68">
        <f>O45/COUNT(C45:N45)</f>
        <v>2</v>
      </c>
      <c r="R45" s="73">
        <f>O45/INDEX('Holes Played'!B:O,MATCH(B45,'Holes Played'!B:B,0),14)</f>
        <v>1.4234875444839857E-2</v>
      </c>
    </row>
    <row r="46" spans="1:18" x14ac:dyDescent="0.3">
      <c r="A46" s="67">
        <v>41</v>
      </c>
      <c r="B46" s="66" t="s">
        <v>104</v>
      </c>
      <c r="C46" s="49" t="s">
        <v>88</v>
      </c>
      <c r="D46" s="49" t="s">
        <v>88</v>
      </c>
      <c r="E46" s="49" t="s">
        <v>88</v>
      </c>
      <c r="F46" s="3">
        <v>2</v>
      </c>
      <c r="G46" s="3">
        <v>0</v>
      </c>
      <c r="H46" s="3">
        <v>4</v>
      </c>
      <c r="I46" s="49" t="s">
        <v>88</v>
      </c>
      <c r="J46" s="3" t="s">
        <v>88</v>
      </c>
      <c r="K46" s="49" t="s">
        <v>88</v>
      </c>
      <c r="L46" s="49" t="s">
        <v>88</v>
      </c>
      <c r="M46" s="49" t="s">
        <v>88</v>
      </c>
      <c r="N46" s="3"/>
      <c r="O46" s="11">
        <f>SUM(C46:N46)</f>
        <v>6</v>
      </c>
      <c r="P46" s="131"/>
      <c r="Q46" s="68">
        <f>O46/COUNT(C46:N46)</f>
        <v>2</v>
      </c>
      <c r="R46" s="73">
        <f>O46/INDEX('Holes Played'!B:O,MATCH(B46,'Holes Played'!B:B,0),14)</f>
        <v>1.6260162601626018E-2</v>
      </c>
    </row>
    <row r="47" spans="1:18" x14ac:dyDescent="0.3">
      <c r="A47" s="67">
        <v>42</v>
      </c>
      <c r="B47" s="66" t="s">
        <v>16</v>
      </c>
      <c r="C47" s="3">
        <v>0</v>
      </c>
      <c r="D47" s="64">
        <v>4</v>
      </c>
      <c r="E47" s="89" t="s">
        <v>88</v>
      </c>
      <c r="F47" s="49" t="s">
        <v>88</v>
      </c>
      <c r="G47" s="49" t="s">
        <v>88</v>
      </c>
      <c r="H47" s="49" t="s">
        <v>88</v>
      </c>
      <c r="I47" s="49" t="s">
        <v>88</v>
      </c>
      <c r="J47" s="3" t="s">
        <v>88</v>
      </c>
      <c r="K47" s="49" t="s">
        <v>88</v>
      </c>
      <c r="L47" s="49" t="s">
        <v>88</v>
      </c>
      <c r="M47" s="49" t="s">
        <v>88</v>
      </c>
      <c r="N47" s="3"/>
      <c r="O47" s="11">
        <f>SUM(C47:N47)</f>
        <v>4</v>
      </c>
      <c r="P47" s="131"/>
      <c r="Q47" s="68">
        <f>O47/COUNT(C47:N47)</f>
        <v>2</v>
      </c>
      <c r="R47" s="73">
        <f>O47/INDEX('Holes Played'!B:O,MATCH(B47,'Holes Played'!B:B,0),14)</f>
        <v>2.0202020202020204E-2</v>
      </c>
    </row>
    <row r="48" spans="1:18" x14ac:dyDescent="0.3">
      <c r="A48" s="67">
        <v>43</v>
      </c>
      <c r="B48" s="6" t="s">
        <v>226</v>
      </c>
      <c r="C48" s="49" t="s">
        <v>88</v>
      </c>
      <c r="D48" s="49" t="s">
        <v>88</v>
      </c>
      <c r="E48" s="49" t="s">
        <v>88</v>
      </c>
      <c r="F48" s="49" t="s">
        <v>88</v>
      </c>
      <c r="G48" s="49" t="s">
        <v>88</v>
      </c>
      <c r="H48" s="49" t="s">
        <v>88</v>
      </c>
      <c r="I48" s="49" t="s">
        <v>88</v>
      </c>
      <c r="J48" s="49" t="s">
        <v>88</v>
      </c>
      <c r="K48" s="49" t="s">
        <v>88</v>
      </c>
      <c r="L48" s="3">
        <v>3</v>
      </c>
      <c r="M48" s="3">
        <v>1</v>
      </c>
      <c r="N48" s="3"/>
      <c r="O48" s="11">
        <f>SUM(C48:N48)</f>
        <v>4</v>
      </c>
      <c r="P48" s="131"/>
      <c r="Q48" s="68">
        <f>O48/COUNT(C48:N48)</f>
        <v>2</v>
      </c>
      <c r="R48" s="73">
        <f>O48/INDEX('Holes Played'!B:O,MATCH(B48,'Holes Played'!B:B,0),14)</f>
        <v>1.6666666666666666E-2</v>
      </c>
    </row>
    <row r="49" spans="1:18" x14ac:dyDescent="0.3">
      <c r="A49" s="67">
        <v>44</v>
      </c>
      <c r="B49" s="6" t="s">
        <v>221</v>
      </c>
      <c r="C49" s="49" t="s">
        <v>88</v>
      </c>
      <c r="D49" s="49" t="s">
        <v>88</v>
      </c>
      <c r="E49" s="49" t="s">
        <v>88</v>
      </c>
      <c r="F49" s="49" t="s">
        <v>88</v>
      </c>
      <c r="G49" s="49" t="s">
        <v>88</v>
      </c>
      <c r="H49" s="49" t="s">
        <v>88</v>
      </c>
      <c r="I49" s="49" t="s">
        <v>88</v>
      </c>
      <c r="J49" s="49" t="s">
        <v>88</v>
      </c>
      <c r="K49" s="49" t="s">
        <v>88</v>
      </c>
      <c r="L49" s="3">
        <v>1</v>
      </c>
      <c r="M49" s="3">
        <v>3</v>
      </c>
      <c r="N49" s="3"/>
      <c r="O49" s="11">
        <f>SUM(C49:N49)</f>
        <v>4</v>
      </c>
      <c r="P49" s="131"/>
      <c r="Q49" s="68">
        <f>O49/COUNT(C49:N49)</f>
        <v>2</v>
      </c>
      <c r="R49" s="73">
        <f>O49/INDEX('Holes Played'!B:O,MATCH(B49,'Holes Played'!B:B,0),14)</f>
        <v>1.3245033112582781E-2</v>
      </c>
    </row>
    <row r="50" spans="1:18" x14ac:dyDescent="0.3">
      <c r="A50" s="67">
        <v>45</v>
      </c>
      <c r="B50" s="6" t="s">
        <v>282</v>
      </c>
      <c r="C50" s="49" t="s">
        <v>88</v>
      </c>
      <c r="D50" s="49" t="s">
        <v>88</v>
      </c>
      <c r="E50" s="49" t="s">
        <v>88</v>
      </c>
      <c r="F50" s="49" t="s">
        <v>88</v>
      </c>
      <c r="G50" s="49" t="s">
        <v>88</v>
      </c>
      <c r="H50" s="49" t="s">
        <v>88</v>
      </c>
      <c r="I50" s="49" t="s">
        <v>88</v>
      </c>
      <c r="J50" s="49" t="s">
        <v>88</v>
      </c>
      <c r="K50" s="49" t="s">
        <v>88</v>
      </c>
      <c r="L50" s="49" t="s">
        <v>88</v>
      </c>
      <c r="M50" s="3">
        <v>2</v>
      </c>
      <c r="N50" s="3"/>
      <c r="O50" s="11">
        <f>SUM(C50:N50)</f>
        <v>2</v>
      </c>
      <c r="P50" s="131"/>
      <c r="Q50" s="68">
        <f>O50/COUNT(C50:N50)</f>
        <v>2</v>
      </c>
      <c r="R50" s="73">
        <f>O50/INDEX('Holes Played'!B:O,MATCH(B50,'Holes Played'!B:B,0),14)</f>
        <v>1.7391304347826087E-2</v>
      </c>
    </row>
    <row r="51" spans="1:18" x14ac:dyDescent="0.3">
      <c r="A51" s="67">
        <v>46</v>
      </c>
      <c r="B51" s="66" t="s">
        <v>143</v>
      </c>
      <c r="C51" s="49" t="s">
        <v>88</v>
      </c>
      <c r="D51" s="49" t="s">
        <v>88</v>
      </c>
      <c r="E51" s="49" t="s">
        <v>88</v>
      </c>
      <c r="F51" s="49" t="s">
        <v>88</v>
      </c>
      <c r="G51" s="49" t="s">
        <v>88</v>
      </c>
      <c r="H51" s="3">
        <v>1</v>
      </c>
      <c r="I51" s="3">
        <v>4</v>
      </c>
      <c r="J51" s="3">
        <v>0</v>
      </c>
      <c r="K51" s="3">
        <v>3</v>
      </c>
      <c r="L51" s="3">
        <v>2</v>
      </c>
      <c r="M51" s="3">
        <v>1</v>
      </c>
      <c r="N51" s="3"/>
      <c r="O51" s="11">
        <f>SUM(C51:N51)</f>
        <v>11</v>
      </c>
      <c r="P51" s="131"/>
      <c r="Q51" s="68">
        <f>O51/COUNT(C51:N51)</f>
        <v>1.8333333333333333</v>
      </c>
      <c r="R51" s="73">
        <f>O51/INDEX('Holes Played'!B:O,MATCH(B51,'Holes Played'!B:B,0),14)</f>
        <v>1.3048635824436536E-2</v>
      </c>
    </row>
    <row r="52" spans="1:18" x14ac:dyDescent="0.3">
      <c r="A52" s="67">
        <v>47</v>
      </c>
      <c r="B52" s="66" t="s">
        <v>109</v>
      </c>
      <c r="C52" s="49" t="s">
        <v>88</v>
      </c>
      <c r="D52" s="49" t="s">
        <v>88</v>
      </c>
      <c r="E52" s="49" t="s">
        <v>88</v>
      </c>
      <c r="F52" s="3">
        <v>1</v>
      </c>
      <c r="G52" s="3">
        <v>1</v>
      </c>
      <c r="H52" s="3">
        <v>3</v>
      </c>
      <c r="I52" s="3">
        <v>3</v>
      </c>
      <c r="J52" s="3">
        <v>1</v>
      </c>
      <c r="K52" s="3">
        <v>0</v>
      </c>
      <c r="L52" s="3">
        <v>1</v>
      </c>
      <c r="M52" s="3">
        <v>3</v>
      </c>
      <c r="N52" s="3"/>
      <c r="O52" s="11">
        <f>SUM(C52:N52)</f>
        <v>13</v>
      </c>
      <c r="P52" s="131"/>
      <c r="Q52" s="68">
        <f>O52/COUNT(C52:N52)</f>
        <v>1.625</v>
      </c>
      <c r="R52" s="73">
        <f>O52/INDEX('Holes Played'!B:O,MATCH(B52,'Holes Played'!B:B,0),14)</f>
        <v>1.2392755004766444E-2</v>
      </c>
    </row>
    <row r="53" spans="1:18" x14ac:dyDescent="0.3">
      <c r="A53" s="67">
        <v>48</v>
      </c>
      <c r="B53" s="6" t="s">
        <v>80</v>
      </c>
      <c r="C53" s="49" t="s">
        <v>88</v>
      </c>
      <c r="D53" s="64">
        <v>0</v>
      </c>
      <c r="E53" s="64">
        <v>4</v>
      </c>
      <c r="F53" s="3">
        <v>3</v>
      </c>
      <c r="G53" s="3">
        <v>0</v>
      </c>
      <c r="H53" s="3">
        <v>2</v>
      </c>
      <c r="I53" s="3">
        <v>2</v>
      </c>
      <c r="J53" s="3">
        <v>1</v>
      </c>
      <c r="K53" s="3">
        <v>1</v>
      </c>
      <c r="L53" s="3">
        <v>3</v>
      </c>
      <c r="M53" s="3">
        <v>0</v>
      </c>
      <c r="N53" s="3"/>
      <c r="O53" s="11">
        <f>SUM(C53:N53)</f>
        <v>16</v>
      </c>
      <c r="P53" s="131"/>
      <c r="Q53" s="68">
        <f>O53/COUNT(C53:N53)</f>
        <v>1.6</v>
      </c>
      <c r="R53" s="73">
        <f>O53/INDEX('Holes Played'!B:O,MATCH(B53,'Holes Played'!B:B,0),14)</f>
        <v>1.1653313911143482E-2</v>
      </c>
    </row>
    <row r="54" spans="1:18" x14ac:dyDescent="0.3">
      <c r="A54" s="67">
        <v>49</v>
      </c>
      <c r="B54" s="66" t="s">
        <v>105</v>
      </c>
      <c r="C54" s="49" t="s">
        <v>88</v>
      </c>
      <c r="D54" s="49" t="s">
        <v>88</v>
      </c>
      <c r="E54" s="49" t="s">
        <v>88</v>
      </c>
      <c r="F54" s="3">
        <v>3</v>
      </c>
      <c r="G54" s="3">
        <v>0</v>
      </c>
      <c r="H54" s="3">
        <v>3</v>
      </c>
      <c r="I54" s="3">
        <v>1</v>
      </c>
      <c r="J54" s="3">
        <v>2</v>
      </c>
      <c r="K54" s="3">
        <v>0</v>
      </c>
      <c r="L54" s="49" t="s">
        <v>88</v>
      </c>
      <c r="M54" s="49" t="s">
        <v>88</v>
      </c>
      <c r="N54" s="3"/>
      <c r="O54" s="11">
        <f>SUM(C54:N54)</f>
        <v>9</v>
      </c>
      <c r="P54" s="131"/>
      <c r="Q54" s="68">
        <f>O54/COUNT(C54:N54)</f>
        <v>1.5</v>
      </c>
      <c r="R54" s="73">
        <f>O54/INDEX('Holes Played'!B:O,MATCH(B54,'Holes Played'!B:B,0),14)</f>
        <v>1.0526315789473684E-2</v>
      </c>
    </row>
    <row r="55" spans="1:18" x14ac:dyDescent="0.3">
      <c r="A55" s="67">
        <v>50</v>
      </c>
      <c r="B55" s="6" t="s">
        <v>124</v>
      </c>
      <c r="C55" s="62" t="s">
        <v>88</v>
      </c>
      <c r="D55" s="62" t="s">
        <v>88</v>
      </c>
      <c r="E55" s="62" t="s">
        <v>88</v>
      </c>
      <c r="F55" s="62" t="s">
        <v>88</v>
      </c>
      <c r="G55" s="3">
        <v>0</v>
      </c>
      <c r="H55" s="3">
        <v>2</v>
      </c>
      <c r="I55" s="3">
        <v>2</v>
      </c>
      <c r="J55" s="3">
        <v>4</v>
      </c>
      <c r="K55" s="3">
        <v>2</v>
      </c>
      <c r="L55" s="3">
        <v>0</v>
      </c>
      <c r="M55" s="3">
        <v>0</v>
      </c>
      <c r="N55" s="3"/>
      <c r="O55" s="11">
        <f>SUM(C55:N55)</f>
        <v>10</v>
      </c>
      <c r="P55" s="131"/>
      <c r="Q55" s="68">
        <f>O55/COUNT(C55:N55)</f>
        <v>1.4285714285714286</v>
      </c>
      <c r="R55" s="73">
        <f>O55/INDEX('Holes Played'!B:O,MATCH(B55,'Holes Played'!B:B,0),14)</f>
        <v>9.9601593625498006E-3</v>
      </c>
    </row>
    <row r="56" spans="1:18" x14ac:dyDescent="0.3">
      <c r="A56" s="67">
        <v>51</v>
      </c>
      <c r="B56" s="66" t="s">
        <v>158</v>
      </c>
      <c r="C56" s="49" t="s">
        <v>88</v>
      </c>
      <c r="D56" s="49" t="s">
        <v>88</v>
      </c>
      <c r="E56" s="49" t="s">
        <v>88</v>
      </c>
      <c r="F56" s="49" t="s">
        <v>88</v>
      </c>
      <c r="G56" s="49" t="s">
        <v>88</v>
      </c>
      <c r="H56" s="49" t="s">
        <v>88</v>
      </c>
      <c r="I56" s="3">
        <v>1</v>
      </c>
      <c r="J56" s="3">
        <v>0</v>
      </c>
      <c r="K56" s="3">
        <v>0</v>
      </c>
      <c r="L56" s="3">
        <v>2</v>
      </c>
      <c r="M56" s="3">
        <v>3</v>
      </c>
      <c r="N56" s="3"/>
      <c r="O56" s="11">
        <f>SUM(C56:N56)</f>
        <v>6</v>
      </c>
      <c r="P56" s="131"/>
      <c r="Q56" s="68">
        <f>O56/COUNT(C56:N56)</f>
        <v>1.2</v>
      </c>
      <c r="R56" s="73">
        <f>O56/INDEX('Holes Played'!B:O,MATCH(B56,'Holes Played'!B:B,0),14)</f>
        <v>8.5959885386819486E-3</v>
      </c>
    </row>
    <row r="57" spans="1:18" x14ac:dyDescent="0.3">
      <c r="A57" s="67">
        <v>52</v>
      </c>
      <c r="B57" s="66" t="s">
        <v>140</v>
      </c>
      <c r="C57" s="49" t="s">
        <v>88</v>
      </c>
      <c r="D57" s="49" t="s">
        <v>88</v>
      </c>
      <c r="E57" s="49" t="s">
        <v>88</v>
      </c>
      <c r="F57" s="49" t="s">
        <v>88</v>
      </c>
      <c r="G57" s="49" t="s">
        <v>88</v>
      </c>
      <c r="H57" s="3">
        <v>2</v>
      </c>
      <c r="I57" s="3">
        <v>1</v>
      </c>
      <c r="J57" s="3">
        <v>1</v>
      </c>
      <c r="K57" s="3">
        <v>1</v>
      </c>
      <c r="L57" s="3">
        <v>1</v>
      </c>
      <c r="M57" s="3">
        <v>0</v>
      </c>
      <c r="N57" s="3"/>
      <c r="O57" s="11">
        <f>SUM(C57:N57)</f>
        <v>6</v>
      </c>
      <c r="P57" s="131"/>
      <c r="Q57" s="68">
        <f>O57/COUNT(C57:N57)</f>
        <v>1</v>
      </c>
      <c r="R57" s="73">
        <f>O57/INDEX('Holes Played'!B:O,MATCH(B57,'Holes Played'!B:B,0),14)</f>
        <v>8.5227272727272721E-3</v>
      </c>
    </row>
    <row r="58" spans="1:18" x14ac:dyDescent="0.3">
      <c r="A58" s="67">
        <v>53</v>
      </c>
      <c r="B58" s="6" t="s">
        <v>86</v>
      </c>
      <c r="C58" s="49" t="s">
        <v>88</v>
      </c>
      <c r="D58" s="64">
        <v>3</v>
      </c>
      <c r="E58" s="64">
        <v>2</v>
      </c>
      <c r="F58" s="3">
        <v>0</v>
      </c>
      <c r="G58" s="3">
        <v>0</v>
      </c>
      <c r="H58" s="3">
        <v>0</v>
      </c>
      <c r="I58" s="49" t="s">
        <v>88</v>
      </c>
      <c r="J58" s="3" t="s">
        <v>88</v>
      </c>
      <c r="K58" s="49" t="s">
        <v>88</v>
      </c>
      <c r="L58" s="49" t="s">
        <v>88</v>
      </c>
      <c r="M58" s="49" t="s">
        <v>88</v>
      </c>
      <c r="N58" s="3"/>
      <c r="O58" s="11">
        <f>SUM(C58:N58)</f>
        <v>5</v>
      </c>
      <c r="P58" s="131"/>
      <c r="Q58" s="68">
        <f>O58/COUNT(C58:N58)</f>
        <v>1</v>
      </c>
      <c r="R58" s="73">
        <f>O58/INDEX('Holes Played'!B:O,MATCH(B58,'Holes Played'!B:B,0),14)</f>
        <v>7.4074074074074077E-3</v>
      </c>
    </row>
    <row r="59" spans="1:18" x14ac:dyDescent="0.3">
      <c r="A59" s="67">
        <v>54</v>
      </c>
      <c r="B59" s="6" t="s">
        <v>290</v>
      </c>
      <c r="C59" s="49" t="s">
        <v>88</v>
      </c>
      <c r="D59" s="49" t="s">
        <v>88</v>
      </c>
      <c r="E59" s="49" t="s">
        <v>88</v>
      </c>
      <c r="F59" s="49" t="s">
        <v>88</v>
      </c>
      <c r="G59" s="49" t="s">
        <v>88</v>
      </c>
      <c r="H59" s="49" t="s">
        <v>88</v>
      </c>
      <c r="I59" s="49" t="s">
        <v>88</v>
      </c>
      <c r="J59" s="49" t="s">
        <v>88</v>
      </c>
      <c r="K59" s="49" t="s">
        <v>88</v>
      </c>
      <c r="L59" s="49" t="s">
        <v>88</v>
      </c>
      <c r="M59" s="3">
        <v>1</v>
      </c>
      <c r="N59" s="3"/>
      <c r="O59" s="11">
        <f>SUM(C59:N59)</f>
        <v>1</v>
      </c>
      <c r="P59" s="131"/>
      <c r="Q59" s="68">
        <f>O59/COUNT(C59:N59)</f>
        <v>1</v>
      </c>
      <c r="R59" s="73">
        <f>O59/INDEX('Holes Played'!B:O,MATCH(B59,'Holes Played'!B:B,0),14)</f>
        <v>6.6225165562913907E-3</v>
      </c>
    </row>
    <row r="60" spans="1:18" x14ac:dyDescent="0.3">
      <c r="A60" s="67">
        <v>55</v>
      </c>
      <c r="B60" s="66" t="s">
        <v>141</v>
      </c>
      <c r="C60" s="49" t="s">
        <v>88</v>
      </c>
      <c r="D60" s="49" t="s">
        <v>88</v>
      </c>
      <c r="E60" s="49" t="s">
        <v>88</v>
      </c>
      <c r="F60" s="49" t="s">
        <v>88</v>
      </c>
      <c r="G60" s="49" t="s">
        <v>88</v>
      </c>
      <c r="H60" s="3">
        <v>1</v>
      </c>
      <c r="I60" s="49" t="s">
        <v>88</v>
      </c>
      <c r="J60" s="3" t="s">
        <v>88</v>
      </c>
      <c r="K60" s="49" t="s">
        <v>88</v>
      </c>
      <c r="L60" s="49" t="s">
        <v>88</v>
      </c>
      <c r="M60" s="49" t="s">
        <v>88</v>
      </c>
      <c r="N60" s="3"/>
      <c r="O60" s="11">
        <f>SUM(C60:N60)</f>
        <v>1</v>
      </c>
      <c r="P60" s="131"/>
      <c r="Q60" s="68">
        <f>O60/COUNT(C60:N60)</f>
        <v>1</v>
      </c>
      <c r="R60" s="73">
        <f>O60/INDEX('Holes Played'!B:O,MATCH(B60,'Holes Played'!B:B,0),14)</f>
        <v>7.4074074074074077E-3</v>
      </c>
    </row>
    <row r="61" spans="1:18" x14ac:dyDescent="0.3">
      <c r="A61" s="67">
        <v>56</v>
      </c>
      <c r="B61" s="66" t="s">
        <v>139</v>
      </c>
      <c r="C61" s="49" t="s">
        <v>88</v>
      </c>
      <c r="D61" s="49" t="s">
        <v>88</v>
      </c>
      <c r="E61" s="49" t="s">
        <v>88</v>
      </c>
      <c r="F61" s="49" t="s">
        <v>88</v>
      </c>
      <c r="G61" s="49" t="s">
        <v>88</v>
      </c>
      <c r="H61" s="3">
        <v>1</v>
      </c>
      <c r="I61" s="49" t="s">
        <v>88</v>
      </c>
      <c r="J61" s="3" t="s">
        <v>88</v>
      </c>
      <c r="K61" s="49" t="s">
        <v>88</v>
      </c>
      <c r="L61" s="49" t="s">
        <v>88</v>
      </c>
      <c r="M61" s="49" t="s">
        <v>88</v>
      </c>
      <c r="N61" s="3"/>
      <c r="O61" s="11">
        <f>SUM(C61:N61)</f>
        <v>1</v>
      </c>
      <c r="P61" s="131"/>
      <c r="Q61" s="68">
        <f>O61/COUNT(C61:N61)</f>
        <v>1</v>
      </c>
      <c r="R61" s="73">
        <f>O61/INDEX('Holes Played'!B:O,MATCH(B61,'Holes Played'!B:B,0),14)</f>
        <v>1.1111111111111112E-2</v>
      </c>
    </row>
    <row r="62" spans="1:18" x14ac:dyDescent="0.3">
      <c r="A62" s="67">
        <v>57</v>
      </c>
      <c r="B62" s="66" t="s">
        <v>17</v>
      </c>
      <c r="C62" s="3">
        <v>0</v>
      </c>
      <c r="D62" s="64">
        <v>2</v>
      </c>
      <c r="E62" s="64">
        <v>0</v>
      </c>
      <c r="F62" s="3">
        <v>0</v>
      </c>
      <c r="G62" s="3">
        <v>2</v>
      </c>
      <c r="H62" s="3">
        <v>0</v>
      </c>
      <c r="I62" s="3">
        <v>2</v>
      </c>
      <c r="J62" s="3">
        <v>1</v>
      </c>
      <c r="K62" s="3">
        <v>2</v>
      </c>
      <c r="L62" s="3">
        <v>0</v>
      </c>
      <c r="M62" s="3">
        <v>1</v>
      </c>
      <c r="N62" s="3"/>
      <c r="O62" s="11">
        <f>SUM(C62:N62)</f>
        <v>10</v>
      </c>
      <c r="P62" s="131"/>
      <c r="Q62" s="68">
        <f>O62/COUNT(C62:N62)</f>
        <v>0.90909090909090906</v>
      </c>
      <c r="R62" s="73">
        <f>O62/INDEX('Holes Played'!B:O,MATCH(B62,'Holes Played'!B:B,0),14)</f>
        <v>6.5919578114700065E-3</v>
      </c>
    </row>
    <row r="63" spans="1:18" x14ac:dyDescent="0.3">
      <c r="A63" s="67">
        <v>58</v>
      </c>
      <c r="B63" s="66" t="s">
        <v>155</v>
      </c>
      <c r="C63" s="49" t="s">
        <v>88</v>
      </c>
      <c r="D63" s="49" t="s">
        <v>88</v>
      </c>
      <c r="E63" s="49" t="s">
        <v>88</v>
      </c>
      <c r="F63" s="49" t="s">
        <v>88</v>
      </c>
      <c r="G63" s="49" t="s">
        <v>88</v>
      </c>
      <c r="H63" s="49" t="s">
        <v>88</v>
      </c>
      <c r="I63" s="3">
        <v>2</v>
      </c>
      <c r="J63" s="3">
        <v>0</v>
      </c>
      <c r="K63" s="3">
        <v>0</v>
      </c>
      <c r="L63" s="49" t="s">
        <v>88</v>
      </c>
      <c r="M63" s="49" t="s">
        <v>88</v>
      </c>
      <c r="N63" s="3"/>
      <c r="O63" s="11">
        <f>SUM(C63:N63)</f>
        <v>2</v>
      </c>
      <c r="P63" s="131"/>
      <c r="Q63" s="68">
        <f>O63/COUNT(C63:N63)</f>
        <v>0.66666666666666663</v>
      </c>
      <c r="R63" s="73">
        <f>O63/INDEX('Holes Played'!B:O,MATCH(B63,'Holes Played'!B:B,0),14)</f>
        <v>5.1679586563307496E-3</v>
      </c>
    </row>
    <row r="64" spans="1:18" x14ac:dyDescent="0.3">
      <c r="A64" s="67">
        <v>59</v>
      </c>
      <c r="B64" s="6" t="s">
        <v>78</v>
      </c>
      <c r="C64" s="49" t="s">
        <v>88</v>
      </c>
      <c r="D64" s="64">
        <v>1</v>
      </c>
      <c r="E64" s="64">
        <v>1</v>
      </c>
      <c r="F64" s="3">
        <v>0</v>
      </c>
      <c r="G64" s="3">
        <v>1</v>
      </c>
      <c r="H64" s="3">
        <v>0</v>
      </c>
      <c r="I64" s="49" t="s">
        <v>88</v>
      </c>
      <c r="J64" s="3" t="s">
        <v>88</v>
      </c>
      <c r="K64" s="49" t="s">
        <v>88</v>
      </c>
      <c r="L64" s="49" t="s">
        <v>88</v>
      </c>
      <c r="M64" s="49" t="s">
        <v>88</v>
      </c>
      <c r="N64" s="3"/>
      <c r="O64" s="11">
        <f>SUM(C64:N64)</f>
        <v>3</v>
      </c>
      <c r="P64" s="131"/>
      <c r="Q64" s="68">
        <f>O64/COUNT(C64:N64)</f>
        <v>0.6</v>
      </c>
      <c r="R64" s="73">
        <f>O64/INDEX('Holes Played'!B:O,MATCH(B64,'Holes Played'!B:B,0),14)</f>
        <v>4.5662100456621002E-3</v>
      </c>
    </row>
    <row r="65" spans="1:18" x14ac:dyDescent="0.3">
      <c r="A65" s="67">
        <v>60</v>
      </c>
      <c r="B65" s="6" t="s">
        <v>220</v>
      </c>
      <c r="C65" s="49" t="s">
        <v>88</v>
      </c>
      <c r="D65" s="49" t="s">
        <v>88</v>
      </c>
      <c r="E65" s="49" t="s">
        <v>88</v>
      </c>
      <c r="F65" s="49" t="s">
        <v>88</v>
      </c>
      <c r="G65" s="49" t="s">
        <v>88</v>
      </c>
      <c r="H65" s="49" t="s">
        <v>88</v>
      </c>
      <c r="I65" s="49" t="s">
        <v>88</v>
      </c>
      <c r="J65" s="49" t="s">
        <v>88</v>
      </c>
      <c r="K65" s="49" t="s">
        <v>88</v>
      </c>
      <c r="L65" s="3">
        <v>1</v>
      </c>
      <c r="M65" s="3">
        <v>0</v>
      </c>
      <c r="N65" s="3"/>
      <c r="O65" s="11">
        <f>SUM(C65:N65)</f>
        <v>1</v>
      </c>
      <c r="P65" s="131"/>
      <c r="Q65" s="68">
        <f>O65/COUNT(C65:N65)</f>
        <v>0.5</v>
      </c>
      <c r="R65" s="73">
        <f>O65/INDEX('Holes Played'!B:O,MATCH(B65,'Holes Played'!B:B,0),14)</f>
        <v>3.3112582781456954E-3</v>
      </c>
    </row>
    <row r="66" spans="1:18" x14ac:dyDescent="0.3">
      <c r="A66" s="67">
        <v>61</v>
      </c>
      <c r="B66" s="6" t="s">
        <v>118</v>
      </c>
      <c r="C66" s="62" t="s">
        <v>88</v>
      </c>
      <c r="D66" s="62" t="s">
        <v>88</v>
      </c>
      <c r="E66" s="62" t="s">
        <v>88</v>
      </c>
      <c r="F66" s="62" t="s">
        <v>88</v>
      </c>
      <c r="G66" s="3">
        <v>1</v>
      </c>
      <c r="H66" s="3">
        <v>0</v>
      </c>
      <c r="I66" s="49" t="s">
        <v>88</v>
      </c>
      <c r="J66" s="3" t="s">
        <v>88</v>
      </c>
      <c r="K66" s="49" t="s">
        <v>88</v>
      </c>
      <c r="L66" s="49" t="s">
        <v>88</v>
      </c>
      <c r="M66" s="49" t="s">
        <v>88</v>
      </c>
      <c r="N66" s="3"/>
      <c r="O66" s="11">
        <f>SUM(C66:N66)</f>
        <v>1</v>
      </c>
      <c r="P66" s="131"/>
      <c r="Q66" s="68">
        <f>O66/COUNT(C66:N66)</f>
        <v>0.5</v>
      </c>
      <c r="R66" s="73">
        <f>O66/INDEX('Holes Played'!B:O,MATCH(B66,'Holes Played'!B:B,0),14)</f>
        <v>3.472222222222222E-3</v>
      </c>
    </row>
    <row r="67" spans="1:18" x14ac:dyDescent="0.3">
      <c r="A67" s="67">
        <v>62</v>
      </c>
      <c r="B67" s="66" t="s">
        <v>91</v>
      </c>
      <c r="C67" s="49" t="s">
        <v>88</v>
      </c>
      <c r="D67" s="89" t="s">
        <v>88</v>
      </c>
      <c r="E67" s="64">
        <v>0</v>
      </c>
      <c r="F67" s="3">
        <v>1</v>
      </c>
      <c r="G67" s="49" t="s">
        <v>88</v>
      </c>
      <c r="H67" s="49" t="s">
        <v>88</v>
      </c>
      <c r="I67" s="49" t="s">
        <v>88</v>
      </c>
      <c r="J67" s="3" t="s">
        <v>88</v>
      </c>
      <c r="K67" s="49" t="s">
        <v>88</v>
      </c>
      <c r="L67" s="49" t="s">
        <v>88</v>
      </c>
      <c r="M67" s="49" t="s">
        <v>88</v>
      </c>
      <c r="N67" s="3"/>
      <c r="O67" s="11">
        <f>SUM(C67:N67)</f>
        <v>1</v>
      </c>
      <c r="P67" s="131"/>
      <c r="Q67" s="68">
        <f>O67/COUNT(C67:N67)</f>
        <v>0.5</v>
      </c>
      <c r="R67" s="73">
        <f>O67/INDEX('Holes Played'!B:O,MATCH(B67,'Holes Played'!B:B,0),14)</f>
        <v>3.5842293906810036E-3</v>
      </c>
    </row>
    <row r="68" spans="1:18" x14ac:dyDescent="0.3">
      <c r="A68" s="67">
        <v>63</v>
      </c>
      <c r="B68" s="66" t="s">
        <v>157</v>
      </c>
      <c r="C68" s="49" t="s">
        <v>88</v>
      </c>
      <c r="D68" s="49" t="s">
        <v>88</v>
      </c>
      <c r="E68" s="49" t="s">
        <v>88</v>
      </c>
      <c r="F68" s="49" t="s">
        <v>88</v>
      </c>
      <c r="G68" s="49" t="s">
        <v>88</v>
      </c>
      <c r="H68" s="49" t="s">
        <v>88</v>
      </c>
      <c r="I68" s="3">
        <v>0</v>
      </c>
      <c r="J68" s="3">
        <v>0</v>
      </c>
      <c r="K68" s="3">
        <v>1</v>
      </c>
      <c r="L68" s="3">
        <v>0</v>
      </c>
      <c r="M68" s="3">
        <v>1</v>
      </c>
      <c r="N68" s="3"/>
      <c r="O68" s="11">
        <f>SUM(C68:N68)</f>
        <v>2</v>
      </c>
      <c r="P68" s="131"/>
      <c r="Q68" s="68">
        <f>O68/COUNT(C68:N68)</f>
        <v>0.4</v>
      </c>
      <c r="R68" s="73">
        <f>O68/INDEX('Holes Played'!B:O,MATCH(B68,'Holes Played'!B:B,0),14)</f>
        <v>3.0211480362537764E-3</v>
      </c>
    </row>
    <row r="69" spans="1:18" x14ac:dyDescent="0.3">
      <c r="A69" s="67">
        <v>64</v>
      </c>
      <c r="B69" s="6" t="s">
        <v>87</v>
      </c>
      <c r="C69" s="49" t="s">
        <v>88</v>
      </c>
      <c r="D69" s="64">
        <v>0</v>
      </c>
      <c r="E69" s="64">
        <v>0</v>
      </c>
      <c r="F69" s="3">
        <v>0</v>
      </c>
      <c r="G69" s="3">
        <v>1</v>
      </c>
      <c r="H69" s="49" t="s">
        <v>88</v>
      </c>
      <c r="I69" s="49" t="s">
        <v>88</v>
      </c>
      <c r="J69" s="3" t="s">
        <v>88</v>
      </c>
      <c r="K69" s="49" t="s">
        <v>88</v>
      </c>
      <c r="L69" s="49" t="s">
        <v>88</v>
      </c>
      <c r="M69" s="49" t="s">
        <v>88</v>
      </c>
      <c r="N69" s="3"/>
      <c r="O69" s="11">
        <f>SUM(C69:N69)</f>
        <v>1</v>
      </c>
      <c r="P69" s="131"/>
      <c r="Q69" s="68">
        <f>O69/COUNT(C69:N69)</f>
        <v>0.25</v>
      </c>
      <c r="R69" s="73">
        <f>O69/INDEX('Holes Played'!B:O,MATCH(B69,'Holes Played'!B:B,0),14)</f>
        <v>1.8518518518518519E-3</v>
      </c>
    </row>
    <row r="70" spans="1:18" x14ac:dyDescent="0.3">
      <c r="A70" s="67">
        <v>65</v>
      </c>
      <c r="B70" s="6" t="s">
        <v>186</v>
      </c>
      <c r="C70" s="49" t="s">
        <v>88</v>
      </c>
      <c r="D70" s="49" t="s">
        <v>88</v>
      </c>
      <c r="E70" s="49" t="s">
        <v>88</v>
      </c>
      <c r="F70" s="49" t="s">
        <v>88</v>
      </c>
      <c r="G70" s="49" t="s">
        <v>88</v>
      </c>
      <c r="H70" s="49" t="s">
        <v>88</v>
      </c>
      <c r="I70" s="49" t="s">
        <v>88</v>
      </c>
      <c r="J70" s="49" t="s">
        <v>88</v>
      </c>
      <c r="K70" s="3">
        <v>0</v>
      </c>
      <c r="L70" s="49" t="s">
        <v>88</v>
      </c>
      <c r="M70" s="49" t="s">
        <v>88</v>
      </c>
      <c r="N70" s="3"/>
      <c r="O70" s="11">
        <f>SUM(C70:N70)</f>
        <v>0</v>
      </c>
      <c r="P70" s="131"/>
      <c r="Q70" s="68">
        <f>O70/COUNT(C70:N70)</f>
        <v>0</v>
      </c>
      <c r="R70" s="73">
        <f>O70/INDEX('Holes Played'!B:O,MATCH(B70,'Holes Played'!B:B,0),14)</f>
        <v>0</v>
      </c>
    </row>
    <row r="71" spans="1:18" x14ac:dyDescent="0.3">
      <c r="A71" s="146"/>
    </row>
    <row r="72" spans="1:18" s="71" customFormat="1" x14ac:dyDescent="0.3">
      <c r="B72" s="71" t="s">
        <v>5</v>
      </c>
      <c r="C72" s="71">
        <f t="shared" ref="C72:M72" si="0">SUM(C6:C71)</f>
        <v>34</v>
      </c>
      <c r="D72" s="71">
        <f t="shared" si="0"/>
        <v>72</v>
      </c>
      <c r="E72" s="71">
        <f t="shared" si="0"/>
        <v>99</v>
      </c>
      <c r="F72" s="51">
        <f t="shared" si="0"/>
        <v>122</v>
      </c>
      <c r="G72" s="51">
        <f t="shared" si="0"/>
        <v>122</v>
      </c>
      <c r="H72" s="51">
        <f t="shared" si="0"/>
        <v>136</v>
      </c>
      <c r="I72" s="51">
        <f t="shared" si="0"/>
        <v>125</v>
      </c>
      <c r="J72" s="51">
        <f t="shared" si="0"/>
        <v>145</v>
      </c>
      <c r="K72" s="51">
        <f t="shared" si="0"/>
        <v>123</v>
      </c>
      <c r="L72" s="51">
        <f t="shared" si="0"/>
        <v>135</v>
      </c>
      <c r="M72" s="51">
        <f t="shared" si="0"/>
        <v>152</v>
      </c>
      <c r="O72" s="98">
        <f>SUM(O6:O71)</f>
        <v>1265</v>
      </c>
    </row>
  </sheetData>
  <autoFilter ref="A5:R5" xr:uid="{00000000-0009-0000-0000-000004000000}">
    <sortState xmlns:xlrd2="http://schemas.microsoft.com/office/spreadsheetml/2017/richdata2" ref="A6:R70">
      <sortCondition descending="1" ref="Q5"/>
    </sortState>
  </autoFilter>
  <mergeCells count="3">
    <mergeCell ref="A1:Q1"/>
    <mergeCell ref="A2:Q2"/>
    <mergeCell ref="A3:Q3"/>
  </mergeCells>
  <conditionalFormatting sqref="C6:N70">
    <cfRule type="top10" dxfId="20" priority="2" rank="1"/>
  </conditionalFormatting>
  <conditionalFormatting sqref="C72:N72">
    <cfRule type="top10" dxfId="19" priority="1" rank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36"/>
  <sheetViews>
    <sheetView workbookViewId="0">
      <selection activeCell="M37" sqref="M37"/>
    </sheetView>
  </sheetViews>
  <sheetFormatPr defaultRowHeight="14.4" x14ac:dyDescent="0.3"/>
  <cols>
    <col min="2" max="2" width="15.88671875" bestFit="1" customWidth="1"/>
    <col min="8" max="8" width="9.109375" style="72"/>
    <col min="9" max="9" width="8.88671875" style="72"/>
    <col min="10" max="10" width="9.88671875" style="72" bestFit="1" customWidth="1"/>
    <col min="11" max="13" width="8.88671875" style="72"/>
  </cols>
  <sheetData>
    <row r="1" spans="1:16" ht="18" x14ac:dyDescent="0.3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5.6" x14ac:dyDescent="0.3">
      <c r="A2" s="148" t="s">
        <v>21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4" spans="1:16" s="1" customFormat="1" x14ac:dyDescent="0.3">
      <c r="A4" s="1" t="s">
        <v>3</v>
      </c>
      <c r="B4" s="1" t="s">
        <v>4</v>
      </c>
      <c r="C4" s="1">
        <v>2014</v>
      </c>
      <c r="D4" s="1">
        <v>2015</v>
      </c>
      <c r="E4" s="1">
        <v>2016</v>
      </c>
      <c r="F4" s="1">
        <v>2017</v>
      </c>
      <c r="G4" s="1">
        <v>2018</v>
      </c>
      <c r="H4" s="71">
        <v>2019</v>
      </c>
      <c r="I4" s="71">
        <v>2020</v>
      </c>
      <c r="J4" s="71">
        <v>2021</v>
      </c>
      <c r="K4" s="71">
        <v>2022</v>
      </c>
      <c r="L4" s="71">
        <v>2023</v>
      </c>
      <c r="M4" s="71">
        <v>2024</v>
      </c>
      <c r="O4" s="1" t="s">
        <v>5</v>
      </c>
    </row>
    <row r="5" spans="1:16" x14ac:dyDescent="0.3">
      <c r="A5" s="8">
        <v>1</v>
      </c>
      <c r="B5" s="6" t="s">
        <v>83</v>
      </c>
      <c r="C5" s="3"/>
      <c r="D5" s="3"/>
      <c r="E5" s="3"/>
      <c r="F5" s="3">
        <v>1</v>
      </c>
      <c r="G5" s="3"/>
      <c r="H5" s="3"/>
      <c r="I5" s="3"/>
      <c r="J5" s="3"/>
      <c r="K5" s="3"/>
      <c r="L5" s="3">
        <v>1</v>
      </c>
      <c r="M5" s="3">
        <v>1</v>
      </c>
      <c r="N5" s="3"/>
      <c r="O5" s="3">
        <f t="shared" ref="O5:O15" si="0">SUM(C5:N5)</f>
        <v>3</v>
      </c>
    </row>
    <row r="6" spans="1:16" s="72" customFormat="1" x14ac:dyDescent="0.3">
      <c r="A6" s="99">
        <v>2</v>
      </c>
      <c r="B6" s="6" t="s">
        <v>150</v>
      </c>
      <c r="C6" s="3"/>
      <c r="D6" s="3"/>
      <c r="E6" s="3"/>
      <c r="F6" s="3"/>
      <c r="G6" s="3"/>
      <c r="H6" s="3"/>
      <c r="I6" s="3">
        <v>1</v>
      </c>
      <c r="J6" s="3"/>
      <c r="K6" s="3">
        <v>1</v>
      </c>
      <c r="L6" s="3"/>
      <c r="M6" s="3"/>
      <c r="N6" s="3"/>
      <c r="O6" s="3">
        <f t="shared" si="0"/>
        <v>2</v>
      </c>
    </row>
    <row r="7" spans="1:16" s="72" customFormat="1" x14ac:dyDescent="0.3">
      <c r="A7" s="82">
        <v>3</v>
      </c>
      <c r="B7" s="6" t="s">
        <v>89</v>
      </c>
      <c r="C7" s="3"/>
      <c r="D7" s="3"/>
      <c r="E7" s="3">
        <v>1</v>
      </c>
      <c r="F7" s="3">
        <v>1</v>
      </c>
      <c r="G7" s="3"/>
      <c r="H7" s="3"/>
      <c r="I7" s="3"/>
      <c r="J7" s="3"/>
      <c r="K7" s="3"/>
      <c r="L7" s="3"/>
      <c r="M7" s="3"/>
      <c r="N7" s="3"/>
      <c r="O7" s="3">
        <f t="shared" si="0"/>
        <v>2</v>
      </c>
    </row>
    <row r="8" spans="1:16" s="72" customFormat="1" x14ac:dyDescent="0.3">
      <c r="A8" s="92">
        <v>4</v>
      </c>
      <c r="B8" s="6" t="s">
        <v>77</v>
      </c>
      <c r="C8" s="3"/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3"/>
      <c r="O8" s="3">
        <f t="shared" si="0"/>
        <v>1</v>
      </c>
    </row>
    <row r="9" spans="1:16" s="69" customFormat="1" x14ac:dyDescent="0.3">
      <c r="A9" s="58">
        <v>5</v>
      </c>
      <c r="B9" s="6" t="s">
        <v>123</v>
      </c>
      <c r="C9" s="3"/>
      <c r="D9" s="3"/>
      <c r="E9" s="3"/>
      <c r="F9" s="3"/>
      <c r="G9" s="3"/>
      <c r="H9" s="3"/>
      <c r="I9" s="3"/>
      <c r="J9" s="3">
        <v>1</v>
      </c>
      <c r="K9" s="3"/>
      <c r="L9" s="3"/>
      <c r="M9" s="3"/>
      <c r="N9" s="3"/>
      <c r="O9" s="3">
        <f t="shared" si="0"/>
        <v>1</v>
      </c>
    </row>
    <row r="10" spans="1:16" s="69" customFormat="1" x14ac:dyDescent="0.3">
      <c r="A10" s="58">
        <v>6</v>
      </c>
      <c r="B10" s="6" t="s">
        <v>82</v>
      </c>
      <c r="C10" s="3"/>
      <c r="D10" s="3"/>
      <c r="E10" s="3"/>
      <c r="F10" s="3"/>
      <c r="G10" s="3"/>
      <c r="H10" s="3">
        <v>1</v>
      </c>
      <c r="I10" s="3"/>
      <c r="J10" s="3"/>
      <c r="K10" s="3"/>
      <c r="L10" s="3"/>
      <c r="M10" s="3"/>
      <c r="N10" s="3"/>
      <c r="O10" s="3">
        <f t="shared" si="0"/>
        <v>1</v>
      </c>
    </row>
    <row r="11" spans="1:16" s="69" customFormat="1" x14ac:dyDescent="0.3">
      <c r="A11" s="58">
        <v>7</v>
      </c>
      <c r="B11" s="6" t="s">
        <v>120</v>
      </c>
      <c r="C11" s="3"/>
      <c r="D11" s="3"/>
      <c r="E11" s="3"/>
      <c r="F11" s="3"/>
      <c r="G11" s="3"/>
      <c r="H11" s="3">
        <v>1</v>
      </c>
      <c r="I11" s="3"/>
      <c r="J11" s="3"/>
      <c r="K11" s="3"/>
      <c r="L11" s="3"/>
      <c r="M11" s="3"/>
      <c r="N11" s="3"/>
      <c r="O11" s="3">
        <f t="shared" si="0"/>
        <v>1</v>
      </c>
    </row>
    <row r="12" spans="1:16" s="72" customFormat="1" x14ac:dyDescent="0.3">
      <c r="A12" s="74">
        <v>8</v>
      </c>
      <c r="B12" s="6" t="s">
        <v>116</v>
      </c>
      <c r="C12" s="3"/>
      <c r="D12" s="3"/>
      <c r="E12" s="3"/>
      <c r="F12" s="3"/>
      <c r="G12" s="3">
        <v>1</v>
      </c>
      <c r="H12" s="3"/>
      <c r="I12" s="3"/>
      <c r="J12" s="3"/>
      <c r="K12" s="3"/>
      <c r="L12" s="3"/>
      <c r="M12" s="3"/>
      <c r="N12" s="3"/>
      <c r="O12" s="3">
        <f t="shared" si="0"/>
        <v>1</v>
      </c>
    </row>
    <row r="13" spans="1:16" s="72" customFormat="1" x14ac:dyDescent="0.3">
      <c r="A13" s="105">
        <v>9</v>
      </c>
      <c r="B13" s="6" t="s">
        <v>81</v>
      </c>
      <c r="C13" s="3"/>
      <c r="D13" s="3"/>
      <c r="E13" s="3">
        <v>1</v>
      </c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1</v>
      </c>
    </row>
    <row r="14" spans="1:16" s="72" customFormat="1" x14ac:dyDescent="0.3">
      <c r="A14" s="107">
        <v>10</v>
      </c>
      <c r="B14" s="6" t="s">
        <v>14</v>
      </c>
      <c r="C14" s="3"/>
      <c r="D14" s="3"/>
      <c r="E14" s="3">
        <v>1</v>
      </c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1</v>
      </c>
    </row>
    <row r="15" spans="1:16" s="72" customFormat="1" x14ac:dyDescent="0.3">
      <c r="A15" s="81">
        <v>11</v>
      </c>
      <c r="B15" s="6" t="s">
        <v>10</v>
      </c>
      <c r="C15" s="3">
        <v>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0"/>
        <v>1</v>
      </c>
    </row>
    <row r="16" spans="1:16" x14ac:dyDescent="0.3">
      <c r="A16" s="8"/>
    </row>
    <row r="17" spans="1:15" s="1" customFormat="1" x14ac:dyDescent="0.3">
      <c r="B17" s="1" t="s">
        <v>5</v>
      </c>
      <c r="C17" s="1">
        <f t="shared" ref="C17:M17" si="1">SUM(C5:C16)</f>
        <v>1</v>
      </c>
      <c r="D17" s="1">
        <f t="shared" si="1"/>
        <v>0</v>
      </c>
      <c r="E17" s="51">
        <f t="shared" si="1"/>
        <v>3</v>
      </c>
      <c r="F17" s="1">
        <f t="shared" si="1"/>
        <v>2</v>
      </c>
      <c r="G17" s="1">
        <f t="shared" si="1"/>
        <v>1</v>
      </c>
      <c r="H17" s="71">
        <f t="shared" si="1"/>
        <v>2</v>
      </c>
      <c r="I17" s="71">
        <f t="shared" si="1"/>
        <v>1</v>
      </c>
      <c r="J17" s="71">
        <f t="shared" si="1"/>
        <v>2</v>
      </c>
      <c r="K17" s="71">
        <f t="shared" si="1"/>
        <v>1</v>
      </c>
      <c r="L17" s="71">
        <f t="shared" si="1"/>
        <v>1</v>
      </c>
      <c r="M17" s="71">
        <f t="shared" si="1"/>
        <v>1</v>
      </c>
      <c r="O17" s="1">
        <f>SUM(O5:O16)</f>
        <v>15</v>
      </c>
    </row>
    <row r="18" spans="1:15" x14ac:dyDescent="0.3">
      <c r="D18" s="14" t="s">
        <v>28</v>
      </c>
    </row>
    <row r="21" spans="1:15" x14ac:dyDescent="0.3">
      <c r="A21" s="7" t="s">
        <v>22</v>
      </c>
      <c r="B21" s="7" t="s">
        <v>4</v>
      </c>
      <c r="C21" s="7" t="s">
        <v>23</v>
      </c>
      <c r="D21" s="153" t="s">
        <v>25</v>
      </c>
      <c r="E21" s="153"/>
      <c r="F21" s="153"/>
      <c r="G21" s="153"/>
      <c r="H21" s="90"/>
      <c r="I21" s="90"/>
      <c r="J21" s="90"/>
      <c r="K21" s="90"/>
      <c r="L21" s="90"/>
      <c r="M21" s="90"/>
    </row>
    <row r="22" spans="1:15" x14ac:dyDescent="0.3">
      <c r="A22" t="s">
        <v>24</v>
      </c>
      <c r="B22" t="s">
        <v>10</v>
      </c>
      <c r="C22" s="5">
        <v>15</v>
      </c>
      <c r="D22" s="112" t="s">
        <v>26</v>
      </c>
      <c r="E22" s="112"/>
      <c r="F22" s="112"/>
      <c r="G22" s="112"/>
      <c r="H22" s="82"/>
      <c r="I22" s="71" t="s">
        <v>23</v>
      </c>
      <c r="J22" s="71" t="s">
        <v>175</v>
      </c>
      <c r="K22" s="111"/>
      <c r="L22" s="122"/>
      <c r="M22" s="136"/>
    </row>
    <row r="23" spans="1:15" x14ac:dyDescent="0.3">
      <c r="A23" s="69" t="s">
        <v>94</v>
      </c>
      <c r="B23" s="69" t="s">
        <v>81</v>
      </c>
      <c r="C23" s="70">
        <v>18</v>
      </c>
      <c r="D23" s="69" t="s">
        <v>93</v>
      </c>
      <c r="I23" s="72">
        <v>4</v>
      </c>
      <c r="J23" s="72">
        <f>COUNTIF($C$22:$C$36,I23)</f>
        <v>1</v>
      </c>
    </row>
    <row r="24" spans="1:15" x14ac:dyDescent="0.3">
      <c r="A24" s="60" t="s">
        <v>95</v>
      </c>
      <c r="B24" s="60" t="s">
        <v>14</v>
      </c>
      <c r="C24" s="70">
        <v>15</v>
      </c>
      <c r="D24" s="69" t="s">
        <v>96</v>
      </c>
      <c r="I24" s="72">
        <v>6</v>
      </c>
      <c r="J24" s="72">
        <f t="shared" ref="J24:J26" si="2">COUNTIF($C$22:$C$36,I24)</f>
        <v>1</v>
      </c>
    </row>
    <row r="25" spans="1:15" x14ac:dyDescent="0.3">
      <c r="A25" s="60" t="s">
        <v>97</v>
      </c>
      <c r="B25" s="60" t="s">
        <v>89</v>
      </c>
      <c r="C25" s="70">
        <v>18</v>
      </c>
      <c r="D25" s="69" t="s">
        <v>98</v>
      </c>
      <c r="I25" s="72">
        <v>15</v>
      </c>
      <c r="J25" s="72">
        <f t="shared" si="2"/>
        <v>7</v>
      </c>
    </row>
    <row r="26" spans="1:15" x14ac:dyDescent="0.3">
      <c r="A26" s="60" t="s">
        <v>111</v>
      </c>
      <c r="B26" s="60" t="s">
        <v>83</v>
      </c>
      <c r="C26" s="75">
        <v>18</v>
      </c>
      <c r="D26" s="72" t="s">
        <v>112</v>
      </c>
      <c r="I26" s="72">
        <v>18</v>
      </c>
      <c r="J26" s="113">
        <f t="shared" si="2"/>
        <v>6</v>
      </c>
    </row>
    <row r="27" spans="1:15" x14ac:dyDescent="0.3">
      <c r="A27" s="60" t="s">
        <v>113</v>
      </c>
      <c r="B27" s="60" t="s">
        <v>89</v>
      </c>
      <c r="C27" s="75">
        <v>15</v>
      </c>
      <c r="D27" s="72" t="s">
        <v>112</v>
      </c>
      <c r="J27" s="60">
        <f>SUM(J23:J26)</f>
        <v>15</v>
      </c>
    </row>
    <row r="28" spans="1:15" x14ac:dyDescent="0.3">
      <c r="A28" s="60" t="s">
        <v>117</v>
      </c>
      <c r="B28" s="60" t="s">
        <v>116</v>
      </c>
      <c r="C28" s="75">
        <v>15</v>
      </c>
      <c r="D28" s="72" t="s">
        <v>112</v>
      </c>
    </row>
    <row r="29" spans="1:15" x14ac:dyDescent="0.3">
      <c r="A29" s="60" t="s">
        <v>135</v>
      </c>
      <c r="B29" s="60" t="s">
        <v>82</v>
      </c>
      <c r="C29" s="75">
        <v>6</v>
      </c>
      <c r="D29" t="s">
        <v>136</v>
      </c>
    </row>
    <row r="30" spans="1:15" x14ac:dyDescent="0.3">
      <c r="A30" s="60" t="s">
        <v>146</v>
      </c>
      <c r="B30" s="60" t="s">
        <v>120</v>
      </c>
      <c r="C30" s="75">
        <v>15</v>
      </c>
      <c r="D30" t="s">
        <v>112</v>
      </c>
    </row>
    <row r="31" spans="1:15" x14ac:dyDescent="0.3">
      <c r="A31" s="60" t="s">
        <v>151</v>
      </c>
      <c r="B31" s="60" t="s">
        <v>150</v>
      </c>
      <c r="C31" s="75">
        <v>18</v>
      </c>
      <c r="D31" t="s">
        <v>152</v>
      </c>
    </row>
    <row r="32" spans="1:15" x14ac:dyDescent="0.3">
      <c r="A32" s="60" t="s">
        <v>165</v>
      </c>
      <c r="B32" s="60" t="s">
        <v>77</v>
      </c>
      <c r="C32" s="75">
        <v>4</v>
      </c>
      <c r="D32" t="s">
        <v>166</v>
      </c>
    </row>
    <row r="33" spans="1:4" x14ac:dyDescent="0.3">
      <c r="A33" s="60" t="s">
        <v>167</v>
      </c>
      <c r="B33" s="60" t="s">
        <v>123</v>
      </c>
      <c r="C33" s="75">
        <v>18</v>
      </c>
      <c r="D33" t="s">
        <v>168</v>
      </c>
    </row>
    <row r="34" spans="1:4" x14ac:dyDescent="0.3">
      <c r="A34" s="60" t="s">
        <v>174</v>
      </c>
      <c r="B34" s="60" t="s">
        <v>150</v>
      </c>
      <c r="C34" s="75">
        <v>18</v>
      </c>
      <c r="D34" t="s">
        <v>152</v>
      </c>
    </row>
    <row r="35" spans="1:4" x14ac:dyDescent="0.3">
      <c r="A35" s="60" t="s">
        <v>212</v>
      </c>
      <c r="B35" s="60" t="s">
        <v>83</v>
      </c>
      <c r="C35" s="75">
        <v>15</v>
      </c>
      <c r="D35" t="s">
        <v>168</v>
      </c>
    </row>
    <row r="36" spans="1:4" x14ac:dyDescent="0.3">
      <c r="A36" s="60" t="s">
        <v>276</v>
      </c>
      <c r="B36" s="60" t="s">
        <v>83</v>
      </c>
      <c r="C36" s="75">
        <v>15</v>
      </c>
      <c r="D36" t="s">
        <v>277</v>
      </c>
    </row>
  </sheetData>
  <sortState xmlns:xlrd2="http://schemas.microsoft.com/office/spreadsheetml/2017/richdata2" ref="B5:O15">
    <sortCondition descending="1" ref="O5:O15"/>
    <sortCondition descending="1" ref="L5:L15"/>
    <sortCondition descending="1" ref="K5:K15"/>
    <sortCondition descending="1" ref="J5:J15"/>
    <sortCondition descending="1" ref="I5:I15"/>
    <sortCondition descending="1" ref="H5:H15"/>
    <sortCondition descending="1" ref="G5:G15"/>
    <sortCondition descending="1" ref="F5:F15"/>
    <sortCondition descending="1" ref="E5:E15"/>
    <sortCondition ref="D5:D15"/>
    <sortCondition descending="1" ref="C5:C15"/>
  </sortState>
  <mergeCells count="3">
    <mergeCell ref="A1:P1"/>
    <mergeCell ref="A2:P2"/>
    <mergeCell ref="D21:G21"/>
  </mergeCells>
  <conditionalFormatting sqref="C17:N17">
    <cfRule type="top10" dxfId="18" priority="1" rank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P12"/>
  <sheetViews>
    <sheetView workbookViewId="0">
      <selection activeCell="M5" sqref="M5"/>
    </sheetView>
  </sheetViews>
  <sheetFormatPr defaultRowHeight="14.4" x14ac:dyDescent="0.3"/>
  <cols>
    <col min="1" max="1" width="12" bestFit="1" customWidth="1"/>
    <col min="2" max="2" width="15.88671875" bestFit="1" customWidth="1"/>
    <col min="8" max="8" width="9.109375" style="72"/>
    <col min="9" max="11" width="8.88671875" style="72"/>
    <col min="12" max="12" width="9.109375" style="72"/>
    <col min="13" max="13" width="8.88671875" style="72"/>
  </cols>
  <sheetData>
    <row r="1" spans="1:16" ht="18" x14ac:dyDescent="0.3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5.6" x14ac:dyDescent="0.3">
      <c r="A2" s="148" t="s">
        <v>27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4" spans="1:16" s="1" customFormat="1" x14ac:dyDescent="0.3">
      <c r="A4" s="1" t="s">
        <v>3</v>
      </c>
      <c r="B4" s="1" t="s">
        <v>4</v>
      </c>
      <c r="C4" s="1">
        <v>2014</v>
      </c>
      <c r="D4" s="1">
        <v>2015</v>
      </c>
      <c r="E4" s="1">
        <v>2016</v>
      </c>
      <c r="F4" s="1">
        <v>2017</v>
      </c>
      <c r="G4" s="1">
        <v>2018</v>
      </c>
      <c r="H4" s="71">
        <v>2019</v>
      </c>
      <c r="I4" s="71">
        <v>2020</v>
      </c>
      <c r="J4" s="71">
        <v>2021</v>
      </c>
      <c r="K4" s="71">
        <v>2022</v>
      </c>
      <c r="L4" s="71">
        <v>2023</v>
      </c>
      <c r="M4" s="71">
        <v>2024</v>
      </c>
      <c r="O4" s="1" t="s">
        <v>5</v>
      </c>
    </row>
    <row r="5" spans="1:16" x14ac:dyDescent="0.3">
      <c r="A5" s="8">
        <v>1</v>
      </c>
      <c r="B5" s="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>
        <f>SUM(C5:N5)</f>
        <v>0</v>
      </c>
    </row>
    <row r="6" spans="1:16" x14ac:dyDescent="0.3">
      <c r="A6" s="8"/>
    </row>
    <row r="7" spans="1:16" s="1" customFormat="1" x14ac:dyDescent="0.3">
      <c r="B7" s="1" t="s">
        <v>5</v>
      </c>
      <c r="C7" s="1">
        <f t="shared" ref="C7:H7" si="0">SUM(C5:C6)</f>
        <v>0</v>
      </c>
      <c r="D7" s="1">
        <f t="shared" si="0"/>
        <v>0</v>
      </c>
      <c r="E7" s="1">
        <f t="shared" si="0"/>
        <v>0</v>
      </c>
      <c r="F7" s="1">
        <f t="shared" si="0"/>
        <v>0</v>
      </c>
      <c r="G7" s="1">
        <f t="shared" si="0"/>
        <v>0</v>
      </c>
      <c r="H7" s="71">
        <f t="shared" si="0"/>
        <v>0</v>
      </c>
      <c r="I7" s="71">
        <f t="shared" ref="I7:J7" si="1">SUM(I5:I6)</f>
        <v>0</v>
      </c>
      <c r="J7" s="71">
        <f t="shared" si="1"/>
        <v>0</v>
      </c>
      <c r="K7" s="71">
        <f t="shared" ref="K7:L7" si="2">SUM(K5:K6)</f>
        <v>0</v>
      </c>
      <c r="L7" s="71">
        <f t="shared" si="2"/>
        <v>0</v>
      </c>
      <c r="M7" s="71">
        <f t="shared" ref="M7" si="3">SUM(M5:M6)</f>
        <v>0</v>
      </c>
      <c r="O7" s="98">
        <f>SUM(O5:O6)</f>
        <v>0</v>
      </c>
    </row>
    <row r="8" spans="1:16" x14ac:dyDescent="0.3">
      <c r="C8" s="14" t="s">
        <v>28</v>
      </c>
      <c r="D8" s="14" t="s">
        <v>28</v>
      </c>
      <c r="E8" s="14" t="s">
        <v>28</v>
      </c>
      <c r="F8" s="14" t="s">
        <v>28</v>
      </c>
      <c r="G8" s="14" t="s">
        <v>28</v>
      </c>
      <c r="H8" s="14" t="s">
        <v>28</v>
      </c>
      <c r="I8" s="14" t="s">
        <v>28</v>
      </c>
      <c r="J8" s="14" t="s">
        <v>28</v>
      </c>
      <c r="K8" s="14" t="s">
        <v>28</v>
      </c>
      <c r="L8" s="14" t="s">
        <v>28</v>
      </c>
      <c r="M8" s="14" t="s">
        <v>28</v>
      </c>
    </row>
    <row r="11" spans="1:16" x14ac:dyDescent="0.3">
      <c r="A11" s="7" t="s">
        <v>29</v>
      </c>
      <c r="B11" s="7" t="s">
        <v>4</v>
      </c>
      <c r="C11" s="7" t="s">
        <v>23</v>
      </c>
      <c r="D11" s="153" t="s">
        <v>25</v>
      </c>
      <c r="E11" s="153"/>
      <c r="F11" s="153"/>
      <c r="G11" s="153"/>
      <c r="H11" s="90"/>
      <c r="I11" s="90"/>
      <c r="J11" s="90"/>
      <c r="K11" s="90"/>
      <c r="L11" s="90"/>
      <c r="M11" s="90"/>
    </row>
    <row r="12" spans="1:16" x14ac:dyDescent="0.3">
      <c r="C12" s="5"/>
      <c r="D12" s="154"/>
      <c r="E12" s="154"/>
      <c r="F12" s="154"/>
      <c r="G12" s="154"/>
      <c r="H12" s="93"/>
      <c r="I12" s="101"/>
      <c r="J12" s="108"/>
      <c r="K12" s="115"/>
      <c r="L12" s="124"/>
      <c r="M12" s="142"/>
    </row>
  </sheetData>
  <mergeCells count="4">
    <mergeCell ref="A1:P1"/>
    <mergeCell ref="A2:P2"/>
    <mergeCell ref="D11:G11"/>
    <mergeCell ref="D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League bests</vt:lpstr>
      <vt:lpstr>Personal bests</vt:lpstr>
      <vt:lpstr>Team points totals</vt:lpstr>
      <vt:lpstr>Pars - total</vt:lpstr>
      <vt:lpstr>Pars - avg</vt:lpstr>
      <vt:lpstr>Birdies - total</vt:lpstr>
      <vt:lpstr>Birdies - avg</vt:lpstr>
      <vt:lpstr>Eagles</vt:lpstr>
      <vt:lpstr>Holes-in-One</vt:lpstr>
      <vt:lpstr>Individual contests</vt:lpstr>
      <vt:lpstr>Playoffs</vt:lpstr>
      <vt:lpstr>Champion breakdown</vt:lpstr>
      <vt:lpstr>Holes Played</vt:lpstr>
      <vt:lpstr>'Personal bests'!Print_Area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Cone</dc:creator>
  <cp:lastModifiedBy>Cone, Brad</cp:lastModifiedBy>
  <cp:lastPrinted>2015-04-25T17:13:11Z</cp:lastPrinted>
  <dcterms:created xsi:type="dcterms:W3CDTF">2014-09-21T18:06:59Z</dcterms:created>
  <dcterms:modified xsi:type="dcterms:W3CDTF">2024-11-10T16:53:45Z</dcterms:modified>
</cp:coreProperties>
</file>