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workbookProtection workbookPassword="8A6F" lockStructure="1" lockWindows="1"/>
  <bookViews>
    <workbookView xWindow="0" yWindow="0" windowWidth="16380" windowHeight="8190" tabRatio="500"/>
  </bookViews>
  <sheets>
    <sheet name="What Can We Achieve" sheetId="1" r:id="rId1"/>
  </sheets>
  <calcPr calcId="145621" iterateDelta="1E-4"/>
</workbook>
</file>

<file path=xl/calcChain.xml><?xml version="1.0" encoding="utf-8"?>
<calcChain xmlns="http://schemas.openxmlformats.org/spreadsheetml/2006/main">
  <c r="Q26" i="1" l="1"/>
  <c r="X3" i="1" l="1"/>
  <c r="N6" i="1"/>
  <c r="AC6" i="1" s="1"/>
  <c r="N7" i="1"/>
  <c r="V7" i="1" s="1"/>
  <c r="N8" i="1"/>
  <c r="V8" i="1" s="1"/>
  <c r="N9" i="1"/>
  <c r="AC9" i="1" s="1"/>
  <c r="N10" i="1"/>
  <c r="AC10" i="1" s="1"/>
  <c r="N11" i="1"/>
  <c r="V11" i="1" s="1"/>
  <c r="N12" i="1"/>
  <c r="V12" i="1" s="1"/>
  <c r="N13" i="1"/>
  <c r="AC13" i="1" s="1"/>
  <c r="N14" i="1"/>
  <c r="AC14" i="1" s="1"/>
  <c r="N15" i="1"/>
  <c r="V15" i="1" s="1"/>
  <c r="N16" i="1"/>
  <c r="V16" i="1" s="1"/>
  <c r="N17" i="1"/>
  <c r="AC17" i="1" s="1"/>
  <c r="N18" i="1"/>
  <c r="AC18" i="1" s="1"/>
  <c r="N19" i="1"/>
  <c r="V19" i="1" s="1"/>
  <c r="N20" i="1"/>
  <c r="V20" i="1" s="1"/>
  <c r="N21" i="1"/>
  <c r="AC21" i="1" s="1"/>
  <c r="N22" i="1"/>
  <c r="AC22" i="1" s="1"/>
  <c r="N23" i="1"/>
  <c r="V23" i="1" s="1"/>
  <c r="N24" i="1"/>
  <c r="V24" i="1" s="1"/>
  <c r="N25" i="1"/>
  <c r="AC25" i="1" s="1"/>
  <c r="N5" i="1"/>
  <c r="AC5" i="1" s="1"/>
  <c r="J99" i="1"/>
  <c r="J104" i="1" s="1"/>
  <c r="S3" i="1"/>
  <c r="Z5" i="1"/>
  <c r="Z6" i="1"/>
  <c r="Z7" i="1"/>
  <c r="Z8" i="1"/>
  <c r="Z9" i="1"/>
  <c r="Z10" i="1"/>
  <c r="Z11" i="1"/>
  <c r="Z12" i="1"/>
  <c r="Z13" i="1"/>
  <c r="Z14" i="1"/>
  <c r="Z15" i="1"/>
  <c r="Z16" i="1"/>
  <c r="Z17" i="1"/>
  <c r="Z18" i="1"/>
  <c r="Z19" i="1"/>
  <c r="Z20" i="1"/>
  <c r="Z21" i="1"/>
  <c r="Z22" i="1"/>
  <c r="Z23" i="1"/>
  <c r="Z24" i="1"/>
  <c r="Z25" i="1"/>
  <c r="Z4" i="1"/>
  <c r="Z3" i="1"/>
  <c r="Y26" i="1"/>
  <c r="X26" i="1"/>
  <c r="R26" i="1"/>
  <c r="P25" i="1"/>
  <c r="S25" i="1" s="1"/>
  <c r="P23" i="1"/>
  <c r="S23" i="1" s="1"/>
  <c r="P24" i="1"/>
  <c r="S24" i="1" s="1"/>
  <c r="P6" i="1"/>
  <c r="S6" i="1" s="1"/>
  <c r="P7" i="1"/>
  <c r="S7" i="1" s="1"/>
  <c r="P8" i="1"/>
  <c r="S8" i="1" s="1"/>
  <c r="P9" i="1"/>
  <c r="S9" i="1" s="1"/>
  <c r="P10" i="1"/>
  <c r="S10" i="1" s="1"/>
  <c r="P11" i="1"/>
  <c r="S11" i="1" s="1"/>
  <c r="P12" i="1"/>
  <c r="S12" i="1" s="1"/>
  <c r="P13" i="1"/>
  <c r="S13" i="1" s="1"/>
  <c r="P14" i="1"/>
  <c r="S14" i="1" s="1"/>
  <c r="P15" i="1"/>
  <c r="S15" i="1" s="1"/>
  <c r="P16" i="1"/>
  <c r="S16" i="1" s="1"/>
  <c r="P17" i="1"/>
  <c r="S17" i="1" s="1"/>
  <c r="P18" i="1"/>
  <c r="S18" i="1" s="1"/>
  <c r="P19" i="1"/>
  <c r="S19" i="1" s="1"/>
  <c r="P20" i="1"/>
  <c r="S20" i="1" s="1"/>
  <c r="P21" i="1"/>
  <c r="S21" i="1" s="1"/>
  <c r="P22" i="1"/>
  <c r="S22" i="1" s="1"/>
  <c r="P5" i="1"/>
  <c r="S5" i="1" s="1"/>
  <c r="N61" i="1"/>
  <c r="Q61" i="1"/>
  <c r="T61" i="1"/>
  <c r="W61" i="1"/>
  <c r="Z61" i="1"/>
  <c r="AC61" i="1"/>
  <c r="P62" i="1"/>
  <c r="R62" i="1"/>
  <c r="S62" i="1"/>
  <c r="U62" i="1"/>
  <c r="V62" i="1"/>
  <c r="X62" i="1"/>
  <c r="Y62" i="1"/>
  <c r="AA62" i="1"/>
  <c r="AB62" i="1"/>
  <c r="AD62" i="1"/>
  <c r="AE62" i="1"/>
  <c r="M62" i="1"/>
  <c r="M64" i="1"/>
  <c r="N64" i="1" s="1"/>
  <c r="Q64" i="1" s="1"/>
  <c r="M65" i="1"/>
  <c r="N65" i="1" s="1"/>
  <c r="Q65" i="1" s="1"/>
  <c r="M66" i="1"/>
  <c r="N66" i="1" s="1"/>
  <c r="Q66" i="1" s="1"/>
  <c r="M67" i="1"/>
  <c r="N67" i="1" s="1"/>
  <c r="Q67" i="1" s="1"/>
  <c r="M68" i="1"/>
  <c r="N68" i="1" s="1"/>
  <c r="Q68" i="1" s="1"/>
  <c r="M69" i="1"/>
  <c r="N69" i="1" s="1"/>
  <c r="Q69" i="1" s="1"/>
  <c r="M70" i="1"/>
  <c r="N70" i="1" s="1"/>
  <c r="Q70" i="1" s="1"/>
  <c r="M71" i="1"/>
  <c r="N71" i="1" s="1"/>
  <c r="Q71" i="1" s="1"/>
  <c r="M72" i="1"/>
  <c r="N72" i="1" s="1"/>
  <c r="Q72" i="1" s="1"/>
  <c r="M73" i="1"/>
  <c r="N73" i="1" s="1"/>
  <c r="Q73" i="1" s="1"/>
  <c r="M74" i="1"/>
  <c r="N74" i="1" s="1"/>
  <c r="Q74" i="1" s="1"/>
  <c r="M75" i="1"/>
  <c r="N75" i="1" s="1"/>
  <c r="Q75" i="1" s="1"/>
  <c r="M76" i="1"/>
  <c r="N76" i="1" s="1"/>
  <c r="Q76" i="1" s="1"/>
  <c r="M77" i="1"/>
  <c r="N77" i="1" s="1"/>
  <c r="Q77" i="1" s="1"/>
  <c r="M78" i="1"/>
  <c r="N78" i="1" s="1"/>
  <c r="Q78" i="1" s="1"/>
  <c r="M79" i="1"/>
  <c r="N79" i="1" s="1"/>
  <c r="Q79" i="1" s="1"/>
  <c r="M80" i="1"/>
  <c r="N80" i="1" s="1"/>
  <c r="Q80" i="1" s="1"/>
  <c r="M81" i="1"/>
  <c r="N81" i="1" s="1"/>
  <c r="Q81" i="1" s="1"/>
  <c r="M82" i="1"/>
  <c r="N82" i="1" s="1"/>
  <c r="Q82" i="1" s="1"/>
  <c r="M83" i="1"/>
  <c r="N83" i="1" s="1"/>
  <c r="Q83" i="1" s="1"/>
  <c r="M63" i="1"/>
  <c r="N63" i="1" s="1"/>
  <c r="Q63" i="1" s="1"/>
  <c r="O58" i="1"/>
  <c r="P58" i="1"/>
  <c r="Q58" i="1"/>
  <c r="R58" i="1"/>
  <c r="S58" i="1"/>
  <c r="T58" i="1"/>
  <c r="U58" i="1"/>
  <c r="V58" i="1"/>
  <c r="W58" i="1"/>
  <c r="X58" i="1"/>
  <c r="Y58" i="1"/>
  <c r="Z58" i="1"/>
  <c r="AA58" i="1"/>
  <c r="AB58" i="1"/>
  <c r="AC58" i="1"/>
  <c r="AD58" i="1"/>
  <c r="AE58" i="1"/>
  <c r="E9" i="1"/>
  <c r="F9" i="1" s="1"/>
  <c r="J9" i="1" s="1"/>
  <c r="G9" i="1"/>
  <c r="H9" i="1" s="1"/>
  <c r="I9" i="1" s="1"/>
  <c r="E10" i="1"/>
  <c r="F10" i="1" s="1"/>
  <c r="J10" i="1" s="1"/>
  <c r="G10" i="1"/>
  <c r="H10" i="1" s="1"/>
  <c r="I10" i="1" s="1"/>
  <c r="E11" i="1"/>
  <c r="F11" i="1" s="1"/>
  <c r="J11" i="1" s="1"/>
  <c r="G11" i="1"/>
  <c r="H11" i="1" s="1"/>
  <c r="I11" i="1" s="1"/>
  <c r="E12" i="1"/>
  <c r="F12" i="1" s="1"/>
  <c r="J12" i="1" s="1"/>
  <c r="G12" i="1"/>
  <c r="H12" i="1" s="1"/>
  <c r="I12" i="1" s="1"/>
  <c r="D39" i="1"/>
  <c r="D40" i="1"/>
  <c r="G40" i="1" s="1"/>
  <c r="H40" i="1" s="1"/>
  <c r="I40" i="1" s="1"/>
  <c r="D41" i="1"/>
  <c r="G41" i="1" s="1"/>
  <c r="H41" i="1" s="1"/>
  <c r="I41" i="1" s="1"/>
  <c r="D42" i="1"/>
  <c r="E42" i="1" s="1"/>
  <c r="F42" i="1" s="1"/>
  <c r="J42" i="1" s="1"/>
  <c r="D43" i="1"/>
  <c r="E43" i="1" s="1"/>
  <c r="F43" i="1" s="1"/>
  <c r="J43" i="1" s="1"/>
  <c r="D44" i="1"/>
  <c r="G44" i="1" s="1"/>
  <c r="H44" i="1" s="1"/>
  <c r="I44" i="1" s="1"/>
  <c r="D45" i="1"/>
  <c r="G45" i="1" s="1"/>
  <c r="H45" i="1" s="1"/>
  <c r="I45" i="1" s="1"/>
  <c r="D46" i="1"/>
  <c r="G46" i="1" s="1"/>
  <c r="H46" i="1" s="1"/>
  <c r="I46" i="1" s="1"/>
  <c r="D47" i="1"/>
  <c r="E47" i="1" s="1"/>
  <c r="F47" i="1" s="1"/>
  <c r="J47" i="1" s="1"/>
  <c r="D48" i="1"/>
  <c r="G48" i="1" s="1"/>
  <c r="H48" i="1" s="1"/>
  <c r="I48" i="1" s="1"/>
  <c r="D53" i="1"/>
  <c r="G53" i="1" s="1"/>
  <c r="H53" i="1" s="1"/>
  <c r="I53" i="1" s="1"/>
  <c r="D54" i="1"/>
  <c r="E54" i="1" s="1"/>
  <c r="F54" i="1" s="1"/>
  <c r="J54" i="1" s="1"/>
  <c r="D55" i="1"/>
  <c r="E55" i="1" s="1"/>
  <c r="F55" i="1" s="1"/>
  <c r="J55" i="1" s="1"/>
  <c r="D56" i="1"/>
  <c r="G56" i="1" s="1"/>
  <c r="H56" i="1" s="1"/>
  <c r="I56" i="1" s="1"/>
  <c r="D57" i="1"/>
  <c r="G57" i="1" s="1"/>
  <c r="H57" i="1" s="1"/>
  <c r="I57" i="1" s="1"/>
  <c r="D58" i="1"/>
  <c r="E58" i="1" s="1"/>
  <c r="F58" i="1" s="1"/>
  <c r="J58" i="1" s="1"/>
  <c r="D59" i="1"/>
  <c r="E59" i="1" s="1"/>
  <c r="F59" i="1" s="1"/>
  <c r="J59" i="1" s="1"/>
  <c r="D60" i="1"/>
  <c r="G60" i="1" s="1"/>
  <c r="H60" i="1" s="1"/>
  <c r="I60" i="1" s="1"/>
  <c r="D61" i="1"/>
  <c r="G61" i="1" s="1"/>
  <c r="H61" i="1" s="1"/>
  <c r="I61" i="1" s="1"/>
  <c r="D62" i="1"/>
  <c r="G62" i="1" s="1"/>
  <c r="H62" i="1" s="1"/>
  <c r="I62" i="1" s="1"/>
  <c r="D63" i="1"/>
  <c r="E63" i="1" s="1"/>
  <c r="F63" i="1" s="1"/>
  <c r="J63" i="1" s="1"/>
  <c r="D64" i="1"/>
  <c r="E64" i="1" s="1"/>
  <c r="F64" i="1" s="1"/>
  <c r="J64" i="1" s="1"/>
  <c r="D65" i="1"/>
  <c r="G65" i="1" s="1"/>
  <c r="H65" i="1" s="1"/>
  <c r="I65" i="1" s="1"/>
  <c r="D66" i="1"/>
  <c r="G66" i="1" s="1"/>
  <c r="H66" i="1" s="1"/>
  <c r="I66" i="1" s="1"/>
  <c r="D67" i="1"/>
  <c r="E67" i="1" s="1"/>
  <c r="F67" i="1" s="1"/>
  <c r="J67" i="1" s="1"/>
  <c r="D68" i="1"/>
  <c r="G68" i="1" s="1"/>
  <c r="H68" i="1" s="1"/>
  <c r="I68" i="1" s="1"/>
  <c r="D69" i="1"/>
  <c r="G69" i="1" s="1"/>
  <c r="H69" i="1" s="1"/>
  <c r="I69" i="1" s="1"/>
  <c r="D70" i="1"/>
  <c r="E70" i="1" s="1"/>
  <c r="F70" i="1" s="1"/>
  <c r="J70" i="1" s="1"/>
  <c r="D71" i="1"/>
  <c r="E71" i="1" s="1"/>
  <c r="F71" i="1" s="1"/>
  <c r="J71" i="1" s="1"/>
  <c r="D72" i="1"/>
  <c r="G72" i="1" s="1"/>
  <c r="H72" i="1" s="1"/>
  <c r="I72" i="1" s="1"/>
  <c r="D73" i="1"/>
  <c r="G73" i="1" s="1"/>
  <c r="H73" i="1" s="1"/>
  <c r="I73" i="1" s="1"/>
  <c r="D74" i="1"/>
  <c r="D75" i="1"/>
  <c r="E75" i="1" s="1"/>
  <c r="F75" i="1" s="1"/>
  <c r="J75" i="1" s="1"/>
  <c r="D76" i="1"/>
  <c r="G76" i="1" s="1"/>
  <c r="H76" i="1" s="1"/>
  <c r="I76" i="1" s="1"/>
  <c r="D77" i="1"/>
  <c r="G77" i="1" s="1"/>
  <c r="H77" i="1" s="1"/>
  <c r="I77" i="1" s="1"/>
  <c r="D78" i="1"/>
  <c r="E78" i="1" s="1"/>
  <c r="F78" i="1" s="1"/>
  <c r="J78" i="1" s="1"/>
  <c r="D79" i="1"/>
  <c r="E79" i="1" s="1"/>
  <c r="F79" i="1" s="1"/>
  <c r="J79" i="1" s="1"/>
  <c r="D80" i="1"/>
  <c r="D81" i="1"/>
  <c r="G81" i="1" s="1"/>
  <c r="H81" i="1" s="1"/>
  <c r="I81" i="1" s="1"/>
  <c r="D82" i="1"/>
  <c r="G82" i="1" s="1"/>
  <c r="H82" i="1" s="1"/>
  <c r="I82" i="1" s="1"/>
  <c r="D83" i="1"/>
  <c r="D84" i="1"/>
  <c r="D85" i="1"/>
  <c r="G85" i="1" s="1"/>
  <c r="H85" i="1" s="1"/>
  <c r="I85" i="1" s="1"/>
  <c r="D86" i="1"/>
  <c r="G86" i="1" s="1"/>
  <c r="H86" i="1" s="1"/>
  <c r="I86" i="1" s="1"/>
  <c r="D87" i="1"/>
  <c r="E87" i="1" s="1"/>
  <c r="F87" i="1" s="1"/>
  <c r="J87" i="1" s="1"/>
  <c r="D88" i="1"/>
  <c r="G88" i="1" s="1"/>
  <c r="H88" i="1" s="1"/>
  <c r="I88" i="1" s="1"/>
  <c r="D89" i="1"/>
  <c r="D90" i="1"/>
  <c r="E90" i="1" s="1"/>
  <c r="F90" i="1" s="1"/>
  <c r="J90" i="1" s="1"/>
  <c r="D91" i="1"/>
  <c r="G91" i="1" s="1"/>
  <c r="H91" i="1" s="1"/>
  <c r="I91" i="1" s="1"/>
  <c r="D92" i="1"/>
  <c r="G92" i="1" s="1"/>
  <c r="H92" i="1" s="1"/>
  <c r="I92" i="1" s="1"/>
  <c r="D93" i="1"/>
  <c r="D94" i="1"/>
  <c r="E94" i="1" s="1"/>
  <c r="F94" i="1" s="1"/>
  <c r="J94" i="1" s="1"/>
  <c r="D95" i="1"/>
  <c r="G95" i="1" s="1"/>
  <c r="D96" i="1"/>
  <c r="G96" i="1" s="1"/>
  <c r="H96" i="1" s="1"/>
  <c r="I96" i="1" s="1"/>
  <c r="D97" i="1"/>
  <c r="E97" i="1" s="1"/>
  <c r="F97" i="1" s="1"/>
  <c r="J97" i="1" s="1"/>
  <c r="D99" i="1"/>
  <c r="E99" i="1"/>
  <c r="E104" i="1" s="1"/>
  <c r="F99" i="1"/>
  <c r="F104" i="1" s="1"/>
  <c r="G99" i="1"/>
  <c r="G104" i="1" s="1"/>
  <c r="H99" i="1"/>
  <c r="H104" i="1" s="1"/>
  <c r="I99" i="1"/>
  <c r="I104" i="1" s="1"/>
  <c r="C100" i="1"/>
  <c r="E105" i="1"/>
  <c r="F105" i="1" s="1"/>
  <c r="J105" i="1" s="1"/>
  <c r="G105" i="1"/>
  <c r="H105" i="1" s="1"/>
  <c r="I105" i="1" s="1"/>
  <c r="E106" i="1"/>
  <c r="F106" i="1" s="1"/>
  <c r="J106" i="1" s="1"/>
  <c r="G106" i="1"/>
  <c r="H106" i="1" s="1"/>
  <c r="I106" i="1" s="1"/>
  <c r="E107" i="1"/>
  <c r="F107" i="1" s="1"/>
  <c r="J107" i="1" s="1"/>
  <c r="G107" i="1"/>
  <c r="H107" i="1" s="1"/>
  <c r="I107" i="1" s="1"/>
  <c r="E108" i="1"/>
  <c r="F108" i="1" s="1"/>
  <c r="J108" i="1" s="1"/>
  <c r="G108" i="1"/>
  <c r="H108" i="1" s="1"/>
  <c r="I108" i="1" s="1"/>
  <c r="E109" i="1"/>
  <c r="F109" i="1" s="1"/>
  <c r="J109" i="1" s="1"/>
  <c r="G109" i="1"/>
  <c r="H109" i="1" s="1"/>
  <c r="I109" i="1" s="1"/>
  <c r="E110" i="1"/>
  <c r="F110" i="1" s="1"/>
  <c r="J110" i="1" s="1"/>
  <c r="G110" i="1"/>
  <c r="H110" i="1" s="1"/>
  <c r="I110" i="1" s="1"/>
  <c r="E111" i="1"/>
  <c r="F111" i="1" s="1"/>
  <c r="J111" i="1" s="1"/>
  <c r="G111" i="1"/>
  <c r="H111" i="1" s="1"/>
  <c r="I111" i="1" s="1"/>
  <c r="E112" i="1"/>
  <c r="F112" i="1" s="1"/>
  <c r="J112" i="1" s="1"/>
  <c r="G112" i="1"/>
  <c r="H112" i="1" s="1"/>
  <c r="I112" i="1" s="1"/>
  <c r="E113" i="1"/>
  <c r="F113" i="1" s="1"/>
  <c r="J113" i="1" s="1"/>
  <c r="G113" i="1"/>
  <c r="H113" i="1" s="1"/>
  <c r="I113" i="1" s="1"/>
  <c r="E114" i="1"/>
  <c r="F114" i="1" s="1"/>
  <c r="J114" i="1" s="1"/>
  <c r="G114" i="1"/>
  <c r="H114" i="1" s="1"/>
  <c r="I114" i="1" s="1"/>
  <c r="E115" i="1"/>
  <c r="F115" i="1" s="1"/>
  <c r="J115" i="1" s="1"/>
  <c r="G115" i="1"/>
  <c r="H115" i="1" s="1"/>
  <c r="I115" i="1" s="1"/>
  <c r="E116" i="1"/>
  <c r="F116" i="1" s="1"/>
  <c r="J116" i="1" s="1"/>
  <c r="G116" i="1"/>
  <c r="H116" i="1" s="1"/>
  <c r="I116" i="1" s="1"/>
  <c r="E117" i="1"/>
  <c r="F117" i="1" s="1"/>
  <c r="J117" i="1" s="1"/>
  <c r="G117" i="1"/>
  <c r="H117" i="1" s="1"/>
  <c r="I117" i="1" s="1"/>
  <c r="D119" i="1"/>
  <c r="D120" i="1"/>
  <c r="E119" i="1" l="1"/>
  <c r="V5" i="1"/>
  <c r="V25" i="1"/>
  <c r="AC23" i="1"/>
  <c r="V17" i="1"/>
  <c r="AC15" i="1"/>
  <c r="V9" i="1"/>
  <c r="AC7" i="1"/>
  <c r="V13" i="1"/>
  <c r="AC19" i="1"/>
  <c r="V21" i="1"/>
  <c r="AC11" i="1"/>
  <c r="V22" i="1"/>
  <c r="V18" i="1"/>
  <c r="V14" i="1"/>
  <c r="V10" i="1"/>
  <c r="V6" i="1"/>
  <c r="AC24" i="1"/>
  <c r="AC20" i="1"/>
  <c r="AC16" i="1"/>
  <c r="AC12" i="1"/>
  <c r="AC8" i="1"/>
  <c r="J120" i="1"/>
  <c r="G70" i="1"/>
  <c r="H70" i="1" s="1"/>
  <c r="I70" i="1" s="1"/>
  <c r="G90" i="1"/>
  <c r="H90" i="1" s="1"/>
  <c r="I90" i="1" s="1"/>
  <c r="E96" i="1"/>
  <c r="F96" i="1" s="1"/>
  <c r="J96" i="1" s="1"/>
  <c r="G54" i="1"/>
  <c r="H54" i="1" s="1"/>
  <c r="I54" i="1" s="1"/>
  <c r="E86" i="1"/>
  <c r="F86" i="1" s="1"/>
  <c r="J86" i="1" s="1"/>
  <c r="E56" i="1"/>
  <c r="F56" i="1" s="1"/>
  <c r="J56" i="1" s="1"/>
  <c r="AD59" i="1"/>
  <c r="AD65" i="1" s="1"/>
  <c r="U59" i="1"/>
  <c r="U66" i="1" s="1"/>
  <c r="R59" i="1"/>
  <c r="R65" i="1" s="1"/>
  <c r="E91" i="1"/>
  <c r="F91" i="1" s="1"/>
  <c r="J91" i="1" s="1"/>
  <c r="AA59" i="1"/>
  <c r="AA64" i="1" s="1"/>
  <c r="X59" i="1"/>
  <c r="X67" i="1" s="1"/>
  <c r="O59" i="1"/>
  <c r="O73" i="1" s="1"/>
  <c r="Q27" i="1"/>
  <c r="T8" i="1" s="1"/>
  <c r="E82" i="1"/>
  <c r="F82" i="1" s="1"/>
  <c r="J82" i="1" s="1"/>
  <c r="E60" i="1"/>
  <c r="F60" i="1" s="1"/>
  <c r="J60" i="1" s="1"/>
  <c r="E46" i="1"/>
  <c r="F46" i="1" s="1"/>
  <c r="J46" i="1" s="1"/>
  <c r="G59" i="1"/>
  <c r="H59" i="1" s="1"/>
  <c r="I59" i="1" s="1"/>
  <c r="R27" i="1"/>
  <c r="U9" i="1" s="1"/>
  <c r="Y27" i="1"/>
  <c r="X27" i="1"/>
  <c r="G120" i="1"/>
  <c r="E76" i="1"/>
  <c r="F76" i="1" s="1"/>
  <c r="J76" i="1" s="1"/>
  <c r="E66" i="1"/>
  <c r="F66" i="1" s="1"/>
  <c r="J66" i="1" s="1"/>
  <c r="E40" i="1"/>
  <c r="F40" i="1" s="1"/>
  <c r="J40" i="1" s="1"/>
  <c r="R76" i="1"/>
  <c r="U81" i="1"/>
  <c r="X70" i="1"/>
  <c r="AA79" i="1"/>
  <c r="AD63" i="1"/>
  <c r="AD68" i="1"/>
  <c r="O71" i="1"/>
  <c r="R71" i="1"/>
  <c r="U64" i="1"/>
  <c r="AA74" i="1"/>
  <c r="AD79" i="1"/>
  <c r="G75" i="1"/>
  <c r="H75" i="1" s="1"/>
  <c r="I75" i="1" s="1"/>
  <c r="E72" i="1"/>
  <c r="F72" i="1" s="1"/>
  <c r="J72" i="1" s="1"/>
  <c r="O66" i="1"/>
  <c r="R66" i="1"/>
  <c r="U83" i="1"/>
  <c r="X72" i="1"/>
  <c r="AA73" i="1"/>
  <c r="AD78" i="1"/>
  <c r="D100" i="1"/>
  <c r="O81" i="1"/>
  <c r="X79" i="1"/>
  <c r="AA80" i="1"/>
  <c r="AD81" i="1"/>
  <c r="I120" i="1"/>
  <c r="E93" i="1"/>
  <c r="F93" i="1" s="1"/>
  <c r="J93" i="1" s="1"/>
  <c r="G93" i="1"/>
  <c r="H93" i="1" s="1"/>
  <c r="I93" i="1" s="1"/>
  <c r="H120" i="1"/>
  <c r="G80" i="1"/>
  <c r="H80" i="1" s="1"/>
  <c r="I80" i="1" s="1"/>
  <c r="E80" i="1"/>
  <c r="F80" i="1" s="1"/>
  <c r="J80" i="1" s="1"/>
  <c r="E120" i="1"/>
  <c r="G84" i="1"/>
  <c r="H84" i="1" s="1"/>
  <c r="I84" i="1" s="1"/>
  <c r="E84" i="1"/>
  <c r="F84" i="1" s="1"/>
  <c r="J84" i="1" s="1"/>
  <c r="G74" i="1"/>
  <c r="H74" i="1" s="1"/>
  <c r="I74" i="1" s="1"/>
  <c r="E74" i="1"/>
  <c r="F74" i="1" s="1"/>
  <c r="J74" i="1" s="1"/>
  <c r="G89" i="1"/>
  <c r="H89" i="1" s="1"/>
  <c r="I89" i="1" s="1"/>
  <c r="E89" i="1"/>
  <c r="F89" i="1" s="1"/>
  <c r="J89" i="1" s="1"/>
  <c r="E83" i="1"/>
  <c r="F83" i="1" s="1"/>
  <c r="J83" i="1" s="1"/>
  <c r="G83" i="1"/>
  <c r="H83" i="1" s="1"/>
  <c r="I83" i="1" s="1"/>
  <c r="AB59" i="1"/>
  <c r="G78" i="1"/>
  <c r="H78" i="1" s="1"/>
  <c r="I78" i="1" s="1"/>
  <c r="E68" i="1"/>
  <c r="F68" i="1" s="1"/>
  <c r="J68" i="1" s="1"/>
  <c r="E62" i="1"/>
  <c r="F62" i="1" s="1"/>
  <c r="J62" i="1" s="1"/>
  <c r="G58" i="1"/>
  <c r="H58" i="1" s="1"/>
  <c r="I58" i="1" s="1"/>
  <c r="G47" i="1"/>
  <c r="H47" i="1" s="1"/>
  <c r="I47" i="1" s="1"/>
  <c r="E44" i="1"/>
  <c r="F44" i="1" s="1"/>
  <c r="J44" i="1" s="1"/>
  <c r="G42" i="1"/>
  <c r="H42" i="1" s="1"/>
  <c r="I42" i="1" s="1"/>
  <c r="G64" i="1"/>
  <c r="H64" i="1" s="1"/>
  <c r="I64" i="1" s="1"/>
  <c r="G67" i="1"/>
  <c r="H67" i="1" s="1"/>
  <c r="I67" i="1" s="1"/>
  <c r="E48" i="1"/>
  <c r="F48" i="1" s="1"/>
  <c r="J48" i="1" s="1"/>
  <c r="F120" i="1"/>
  <c r="H95" i="1"/>
  <c r="G119" i="1"/>
  <c r="G97" i="1"/>
  <c r="H97" i="1" s="1"/>
  <c r="I97" i="1" s="1"/>
  <c r="E95" i="1"/>
  <c r="F95" i="1" s="1"/>
  <c r="J95" i="1" s="1"/>
  <c r="J119" i="1" s="1"/>
  <c r="E88" i="1"/>
  <c r="F88" i="1" s="1"/>
  <c r="J88" i="1" s="1"/>
  <c r="E81" i="1"/>
  <c r="F81" i="1" s="1"/>
  <c r="J81" i="1" s="1"/>
  <c r="E73" i="1"/>
  <c r="F73" i="1" s="1"/>
  <c r="J73" i="1" s="1"/>
  <c r="E65" i="1"/>
  <c r="F65" i="1" s="1"/>
  <c r="J65" i="1" s="1"/>
  <c r="E57" i="1"/>
  <c r="F57" i="1" s="1"/>
  <c r="J57" i="1" s="1"/>
  <c r="E45" i="1"/>
  <c r="F45" i="1" s="1"/>
  <c r="J45" i="1" s="1"/>
  <c r="G39" i="1"/>
  <c r="E39" i="1"/>
  <c r="G94" i="1"/>
  <c r="H94" i="1" s="1"/>
  <c r="I94" i="1" s="1"/>
  <c r="G87" i="1"/>
  <c r="H87" i="1" s="1"/>
  <c r="I87" i="1" s="1"/>
  <c r="G79" i="1"/>
  <c r="H79" i="1" s="1"/>
  <c r="I79" i="1" s="1"/>
  <c r="G71" i="1"/>
  <c r="H71" i="1" s="1"/>
  <c r="I71" i="1" s="1"/>
  <c r="G63" i="1"/>
  <c r="H63" i="1" s="1"/>
  <c r="I63" i="1" s="1"/>
  <c r="G55" i="1"/>
  <c r="H55" i="1" s="1"/>
  <c r="I55" i="1" s="1"/>
  <c r="G43" i="1"/>
  <c r="H43" i="1" s="1"/>
  <c r="I43" i="1" s="1"/>
  <c r="E92" i="1"/>
  <c r="F92" i="1" s="1"/>
  <c r="J92" i="1" s="1"/>
  <c r="E85" i="1"/>
  <c r="F85" i="1" s="1"/>
  <c r="J85" i="1" s="1"/>
  <c r="E77" i="1"/>
  <c r="F77" i="1" s="1"/>
  <c r="J77" i="1" s="1"/>
  <c r="E69" i="1"/>
  <c r="F69" i="1" s="1"/>
  <c r="J69" i="1" s="1"/>
  <c r="E61" i="1"/>
  <c r="F61" i="1" s="1"/>
  <c r="J61" i="1" s="1"/>
  <c r="E53" i="1"/>
  <c r="F53" i="1" s="1"/>
  <c r="J53" i="1" s="1"/>
  <c r="E41" i="1"/>
  <c r="F41" i="1" s="1"/>
  <c r="J41" i="1" s="1"/>
  <c r="T9" i="1" l="1"/>
  <c r="X80" i="1"/>
  <c r="X77" i="1"/>
  <c r="U73" i="1"/>
  <c r="U70" i="1"/>
  <c r="O65" i="1"/>
  <c r="R78" i="1"/>
  <c r="R83" i="1"/>
  <c r="O76" i="1"/>
  <c r="R73" i="1"/>
  <c r="R82" i="1"/>
  <c r="O75" i="1"/>
  <c r="O80" i="1"/>
  <c r="R77" i="1"/>
  <c r="O82" i="1"/>
  <c r="R67" i="1"/>
  <c r="O67" i="1"/>
  <c r="R72" i="1"/>
  <c r="AA68" i="1"/>
  <c r="AD82" i="1"/>
  <c r="AD67" i="1"/>
  <c r="AD83" i="1"/>
  <c r="AD72" i="1"/>
  <c r="AE59" i="1"/>
  <c r="AD73" i="1"/>
  <c r="AA72" i="1"/>
  <c r="AD70" i="1"/>
  <c r="AA65" i="1"/>
  <c r="AA81" i="1"/>
  <c r="AD71" i="1"/>
  <c r="AA66" i="1"/>
  <c r="AA82" i="1"/>
  <c r="AD76" i="1"/>
  <c r="AA71" i="1"/>
  <c r="AD69" i="1"/>
  <c r="AA63" i="1"/>
  <c r="AD66" i="1"/>
  <c r="AA77" i="1"/>
  <c r="AA78" i="1"/>
  <c r="AA67" i="1"/>
  <c r="AA83" i="1"/>
  <c r="AD77" i="1"/>
  <c r="AA76" i="1"/>
  <c r="AD74" i="1"/>
  <c r="AA69" i="1"/>
  <c r="AD75" i="1"/>
  <c r="AA70" i="1"/>
  <c r="AD64" i="1"/>
  <c r="AD80" i="1"/>
  <c r="AA75" i="1"/>
  <c r="AC26" i="1"/>
  <c r="AC30" i="1" s="1"/>
  <c r="AC31" i="1" s="1"/>
  <c r="V26" i="1"/>
  <c r="AB30" i="1" s="1"/>
  <c r="S59" i="1"/>
  <c r="S65" i="1" s="1"/>
  <c r="U78" i="1"/>
  <c r="R81" i="1"/>
  <c r="O69" i="1"/>
  <c r="U67" i="1"/>
  <c r="R70" i="1"/>
  <c r="O74" i="1"/>
  <c r="O70" i="1"/>
  <c r="U72" i="1"/>
  <c r="R75" i="1"/>
  <c r="O79" i="1"/>
  <c r="X78" i="1"/>
  <c r="R64" i="1"/>
  <c r="R80" i="1"/>
  <c r="O64" i="1"/>
  <c r="P59" i="1"/>
  <c r="P66" i="1" s="1"/>
  <c r="X71" i="1"/>
  <c r="R69" i="1"/>
  <c r="O77" i="1"/>
  <c r="O63" i="1"/>
  <c r="X64" i="1"/>
  <c r="U75" i="1"/>
  <c r="R74" i="1"/>
  <c r="O78" i="1"/>
  <c r="X69" i="1"/>
  <c r="U80" i="1"/>
  <c r="R79" i="1"/>
  <c r="O83" i="1"/>
  <c r="U65" i="1"/>
  <c r="R68" i="1"/>
  <c r="R63" i="1"/>
  <c r="X75" i="1"/>
  <c r="U74" i="1"/>
  <c r="X68" i="1"/>
  <c r="X63" i="1"/>
  <c r="U79" i="1"/>
  <c r="X65" i="1"/>
  <c r="X81" i="1"/>
  <c r="U76" i="1"/>
  <c r="X66" i="1"/>
  <c r="X82" i="1"/>
  <c r="U77" i="1"/>
  <c r="Y59" i="1"/>
  <c r="V59" i="1"/>
  <c r="V82" i="1" s="1"/>
  <c r="X83" i="1"/>
  <c r="U82" i="1"/>
  <c r="X76" i="1"/>
  <c r="U71" i="1"/>
  <c r="X73" i="1"/>
  <c r="U68" i="1"/>
  <c r="U63" i="1"/>
  <c r="X74" i="1"/>
  <c r="U69" i="1"/>
  <c r="O68" i="1"/>
  <c r="O72" i="1"/>
  <c r="AA9" i="1"/>
  <c r="AA13" i="1"/>
  <c r="AA17" i="1"/>
  <c r="AA21" i="1"/>
  <c r="AA25" i="1"/>
  <c r="AA6" i="1"/>
  <c r="AA10" i="1"/>
  <c r="AA14" i="1"/>
  <c r="AA18" i="1"/>
  <c r="AA22" i="1"/>
  <c r="AA5" i="1"/>
  <c r="AA7" i="1"/>
  <c r="AA11" i="1"/>
  <c r="AA15" i="1"/>
  <c r="AA19" i="1"/>
  <c r="AA23" i="1"/>
  <c r="AA8" i="1"/>
  <c r="AA12" i="1"/>
  <c r="AA16" i="1"/>
  <c r="AA20" i="1"/>
  <c r="AA24" i="1"/>
  <c r="AB7" i="1"/>
  <c r="AB9" i="1"/>
  <c r="AB11" i="1"/>
  <c r="AB13" i="1"/>
  <c r="AB15" i="1"/>
  <c r="AB17" i="1"/>
  <c r="AB19" i="1"/>
  <c r="AB21" i="1"/>
  <c r="AB23" i="1"/>
  <c r="AB25" i="1"/>
  <c r="AB5" i="1"/>
  <c r="AB6" i="1"/>
  <c r="AB8" i="1"/>
  <c r="AB10" i="1"/>
  <c r="AB12" i="1"/>
  <c r="AB14" i="1"/>
  <c r="AB16" i="1"/>
  <c r="AB18" i="1"/>
  <c r="AB20" i="1"/>
  <c r="AB22" i="1"/>
  <c r="AB24" i="1"/>
  <c r="T6" i="1"/>
  <c r="U16" i="1"/>
  <c r="U7" i="1"/>
  <c r="T19" i="1"/>
  <c r="U23" i="1"/>
  <c r="T25" i="1"/>
  <c r="T7" i="1"/>
  <c r="T24" i="1"/>
  <c r="T15" i="1"/>
  <c r="T14" i="1"/>
  <c r="U12" i="1"/>
  <c r="U19" i="1"/>
  <c r="U24" i="1"/>
  <c r="U8" i="1"/>
  <c r="U15" i="1"/>
  <c r="T23" i="1"/>
  <c r="T13" i="1"/>
  <c r="T5" i="1"/>
  <c r="T20" i="1"/>
  <c r="T10" i="1"/>
  <c r="T22" i="1"/>
  <c r="T12" i="1"/>
  <c r="T17" i="1"/>
  <c r="U20" i="1"/>
  <c r="U5" i="1"/>
  <c r="U11" i="1"/>
  <c r="T21" i="1"/>
  <c r="T11" i="1"/>
  <c r="T16" i="1"/>
  <c r="T18" i="1"/>
  <c r="U22" i="1"/>
  <c r="U14" i="1"/>
  <c r="U6" i="1"/>
  <c r="U21" i="1"/>
  <c r="U13" i="1"/>
  <c r="U18" i="1"/>
  <c r="U10" i="1"/>
  <c r="U25" i="1"/>
  <c r="U17" i="1"/>
  <c r="Y64" i="1"/>
  <c r="Y65" i="1"/>
  <c r="Y66" i="1"/>
  <c r="Y67" i="1"/>
  <c r="Y68" i="1"/>
  <c r="Y69" i="1"/>
  <c r="Y70" i="1"/>
  <c r="Y71" i="1"/>
  <c r="Y72" i="1"/>
  <c r="Y73" i="1"/>
  <c r="Y74" i="1"/>
  <c r="Y75" i="1"/>
  <c r="Y76" i="1"/>
  <c r="Y77" i="1"/>
  <c r="Y78" i="1"/>
  <c r="Y79" i="1"/>
  <c r="Y80" i="1"/>
  <c r="Y81" i="1"/>
  <c r="Y82" i="1"/>
  <c r="Y83" i="1"/>
  <c r="Y63" i="1"/>
  <c r="S79" i="1"/>
  <c r="AE64" i="1"/>
  <c r="AE65" i="1"/>
  <c r="AE66" i="1"/>
  <c r="AE67" i="1"/>
  <c r="AE68" i="1"/>
  <c r="AE69" i="1"/>
  <c r="AE70" i="1"/>
  <c r="AE71" i="1"/>
  <c r="AE72" i="1"/>
  <c r="AE73" i="1"/>
  <c r="AE74" i="1"/>
  <c r="AE75" i="1"/>
  <c r="AE76" i="1"/>
  <c r="AE77" i="1"/>
  <c r="AE78" i="1"/>
  <c r="AE79" i="1"/>
  <c r="AE80" i="1"/>
  <c r="AE81" i="1"/>
  <c r="AE82" i="1"/>
  <c r="AE83" i="1"/>
  <c r="AE63" i="1"/>
  <c r="P63" i="1"/>
  <c r="P64" i="1"/>
  <c r="P65" i="1"/>
  <c r="P67" i="1"/>
  <c r="P68" i="1"/>
  <c r="P69" i="1"/>
  <c r="P70" i="1"/>
  <c r="P71" i="1"/>
  <c r="P72" i="1"/>
  <c r="P73" i="1"/>
  <c r="P74" i="1"/>
  <c r="P75" i="1"/>
  <c r="P76" i="1"/>
  <c r="P77" i="1"/>
  <c r="P78" i="1"/>
  <c r="P79" i="1"/>
  <c r="P80" i="1"/>
  <c r="P81" i="1"/>
  <c r="P82" i="1"/>
  <c r="P83" i="1"/>
  <c r="AB63" i="1"/>
  <c r="AB64" i="1"/>
  <c r="AB65" i="1"/>
  <c r="AB66" i="1"/>
  <c r="AB67" i="1"/>
  <c r="AB68" i="1"/>
  <c r="AB69" i="1"/>
  <c r="AB70" i="1"/>
  <c r="AB71" i="1"/>
  <c r="AB72" i="1"/>
  <c r="AB73" i="1"/>
  <c r="AB74" i="1"/>
  <c r="AB75" i="1"/>
  <c r="AB76" i="1"/>
  <c r="AB77" i="1"/>
  <c r="AB78" i="1"/>
  <c r="AB79" i="1"/>
  <c r="AB80" i="1"/>
  <c r="AB81" i="1"/>
  <c r="AB82" i="1"/>
  <c r="AB83" i="1"/>
  <c r="V64" i="1"/>
  <c r="V66" i="1"/>
  <c r="V68" i="1"/>
  <c r="V70" i="1"/>
  <c r="V72" i="1"/>
  <c r="V74" i="1"/>
  <c r="V75" i="1"/>
  <c r="V76" i="1"/>
  <c r="V77" i="1"/>
  <c r="V78" i="1"/>
  <c r="V79" i="1"/>
  <c r="V80" i="1"/>
  <c r="V81" i="1"/>
  <c r="V83" i="1"/>
  <c r="I95" i="1"/>
  <c r="I119" i="1" s="1"/>
  <c r="H119" i="1"/>
  <c r="F39" i="1"/>
  <c r="J39" i="1" s="1"/>
  <c r="J100" i="1" s="1"/>
  <c r="E100" i="1"/>
  <c r="F119" i="1"/>
  <c r="H39" i="1"/>
  <c r="G100" i="1"/>
  <c r="S72" i="1" l="1"/>
  <c r="S71" i="1"/>
  <c r="S80" i="1"/>
  <c r="S64" i="1"/>
  <c r="AB31" i="1"/>
  <c r="AB32" i="1"/>
  <c r="AC32" i="1" s="1"/>
  <c r="S63" i="1"/>
  <c r="S76" i="1"/>
  <c r="S68" i="1"/>
  <c r="S83" i="1"/>
  <c r="S75" i="1"/>
  <c r="S67" i="1"/>
  <c r="S82" i="1"/>
  <c r="S78" i="1"/>
  <c r="S74" i="1"/>
  <c r="S70" i="1"/>
  <c r="S66" i="1"/>
  <c r="S81" i="1"/>
  <c r="S77" i="1"/>
  <c r="S73" i="1"/>
  <c r="S69" i="1"/>
  <c r="V73" i="1"/>
  <c r="V69" i="1"/>
  <c r="V65" i="1"/>
  <c r="V71" i="1"/>
  <c r="V67" i="1"/>
  <c r="V63" i="1"/>
  <c r="I39" i="1"/>
  <c r="I100" i="1" s="1"/>
  <c r="H100" i="1"/>
  <c r="F100" i="1"/>
</calcChain>
</file>

<file path=xl/sharedStrings.xml><?xml version="1.0" encoding="utf-8"?>
<sst xmlns="http://schemas.openxmlformats.org/spreadsheetml/2006/main" count="357" uniqueCount="229">
  <si>
    <t>Percent Population Impacted</t>
  </si>
  <si>
    <t>Percent Population over 65</t>
  </si>
  <si>
    <t>Death Rate of 65+</t>
  </si>
  <si>
    <t>WRESTLING</t>
  </si>
  <si>
    <t>CASH</t>
  </si>
  <si>
    <t>FAMILY</t>
  </si>
  <si>
    <t>USING YOUR COMMUNITY AS A AN AVATAR FOR THE UNITED STATES AND CANADA, SEE HOW MANY PEOPLE WE CAN SAVE BY DOING OUR PART.</t>
  </si>
  <si>
    <t>Canada</t>
  </si>
  <si>
    <t>China</t>
  </si>
  <si>
    <t>USA</t>
  </si>
  <si>
    <t>Uganda</t>
  </si>
  <si>
    <t>Capital</t>
  </si>
  <si>
    <t>Population 2018</t>
  </si>
  <si>
    <t>Population 2020 Est</t>
  </si>
  <si>
    <t>Estimated Average Rate Deaths</t>
  </si>
  <si>
    <t>Senior Death Estimated</t>
  </si>
  <si>
    <t>Seniors Saved Daily by aggressive isolation</t>
  </si>
  <si>
    <t>Age</t>
  </si>
  <si>
    <t>M</t>
  </si>
  <si>
    <t>F</t>
  </si>
  <si>
    <t>California</t>
  </si>
  <si>
    <t>Sacramento</t>
  </si>
  <si>
    <t>0-4</t>
  </si>
  <si>
    <t>Texas</t>
  </si>
  <si>
    <t>Austin</t>
  </si>
  <si>
    <t>5-9</t>
  </si>
  <si>
    <t>Florida</t>
  </si>
  <si>
    <t>Tallahassee</t>
  </si>
  <si>
    <t>10-14</t>
  </si>
  <si>
    <t>New York</t>
  </si>
  <si>
    <t>Albany</t>
  </si>
  <si>
    <t>15-19</t>
  </si>
  <si>
    <t>Illinois</t>
  </si>
  <si>
    <t>Springfield</t>
  </si>
  <si>
    <t>20-24</t>
  </si>
  <si>
    <t>Pennsylvania</t>
  </si>
  <si>
    <t>Harrisburg</t>
  </si>
  <si>
    <t>25-29</t>
  </si>
  <si>
    <t>Ohio</t>
  </si>
  <si>
    <t>Columbus</t>
  </si>
  <si>
    <t>30-34</t>
  </si>
  <si>
    <t>Georgia</t>
  </si>
  <si>
    <t>Atlanta</t>
  </si>
  <si>
    <t>35-39</t>
  </si>
  <si>
    <t>North Carolina</t>
  </si>
  <si>
    <t>Raleigh</t>
  </si>
  <si>
    <t>40-44</t>
  </si>
  <si>
    <t>Michigan</t>
  </si>
  <si>
    <t>Lansing</t>
  </si>
  <si>
    <t>45-49</t>
  </si>
  <si>
    <t>New Jersey</t>
  </si>
  <si>
    <t>Trenton</t>
  </si>
  <si>
    <t>50-54</t>
  </si>
  <si>
    <t>Virginia</t>
  </si>
  <si>
    <t>Richmond</t>
  </si>
  <si>
    <t>55-59</t>
  </si>
  <si>
    <t>Washington</t>
  </si>
  <si>
    <t>Olympia</t>
  </si>
  <si>
    <t>60-64</t>
  </si>
  <si>
    <t>Arizona</t>
  </si>
  <si>
    <t>Phoenix</t>
  </si>
  <si>
    <t>65-69</t>
  </si>
  <si>
    <t>Massachusetts</t>
  </si>
  <si>
    <t>Boston</t>
  </si>
  <si>
    <t>70-74</t>
  </si>
  <si>
    <t>Indiana</t>
  </si>
  <si>
    <t>Indianapolis</t>
  </si>
  <si>
    <t>75-79</t>
  </si>
  <si>
    <t>Tennessee</t>
  </si>
  <si>
    <t>Nashville</t>
  </si>
  <si>
    <t>80-84</t>
  </si>
  <si>
    <t>Missouri</t>
  </si>
  <si>
    <t>Jefferson City</t>
  </si>
  <si>
    <t>85-89</t>
  </si>
  <si>
    <t>Maryland</t>
  </si>
  <si>
    <t>Annapolis</t>
  </si>
  <si>
    <t>90-94</t>
  </si>
  <si>
    <t>Wisconsin</t>
  </si>
  <si>
    <t>Madison</t>
  </si>
  <si>
    <t>95-99</t>
  </si>
  <si>
    <t>Minnesota</t>
  </si>
  <si>
    <t>St. Paul</t>
  </si>
  <si>
    <t>100+</t>
  </si>
  <si>
    <t>Colorado</t>
  </si>
  <si>
    <t>Denver</t>
  </si>
  <si>
    <t>South Carolina</t>
  </si>
  <si>
    <t>Columbia</t>
  </si>
  <si>
    <t>Alabama</t>
  </si>
  <si>
    <t>Montgomery</t>
  </si>
  <si>
    <t>Louisiana</t>
  </si>
  <si>
    <t>Baton Rouge</t>
  </si>
  <si>
    <t>Kentucky</t>
  </si>
  <si>
    <t>Frankfort</t>
  </si>
  <si>
    <t>Oregon</t>
  </si>
  <si>
    <t>Salem</t>
  </si>
  <si>
    <t>Oklahoma</t>
  </si>
  <si>
    <t>Oklahoma City</t>
  </si>
  <si>
    <t>Connecticut</t>
  </si>
  <si>
    <t>Hartford</t>
  </si>
  <si>
    <t>Puerto Rico</t>
  </si>
  <si>
    <t>San Juan</t>
  </si>
  <si>
    <t>Iowa</t>
  </si>
  <si>
    <t>Des Moines</t>
  </si>
  <si>
    <t>Utah</t>
  </si>
  <si>
    <t>Salt Lake City</t>
  </si>
  <si>
    <t>Mississippi</t>
  </si>
  <si>
    <t>Jackson</t>
  </si>
  <si>
    <t>Arkansas</t>
  </si>
  <si>
    <t>Little Rock</t>
  </si>
  <si>
    <t>Kansas</t>
  </si>
  <si>
    <t>Topeka</t>
  </si>
  <si>
    <t>Nevada</t>
  </si>
  <si>
    <t>Carson City</t>
  </si>
  <si>
    <t>New Mexico</t>
  </si>
  <si>
    <t>Santa Fe</t>
  </si>
  <si>
    <t>Nebraska</t>
  </si>
  <si>
    <t>Lincoln</t>
  </si>
  <si>
    <t>West Virginia</t>
  </si>
  <si>
    <t>Charleston</t>
  </si>
  <si>
    <t>Idaho</t>
  </si>
  <si>
    <t>Boise City</t>
  </si>
  <si>
    <t>Hawaii</t>
  </si>
  <si>
    <t>Honolulu</t>
  </si>
  <si>
    <t>New Hampshire</t>
  </si>
  <si>
    <t>Concord</t>
  </si>
  <si>
    <t>Maine</t>
  </si>
  <si>
    <t>Augusta</t>
  </si>
  <si>
    <t>Rhode Island</t>
  </si>
  <si>
    <t>Providence</t>
  </si>
  <si>
    <t>Montana</t>
  </si>
  <si>
    <t>Helena</t>
  </si>
  <si>
    <t>South Dakota</t>
  </si>
  <si>
    <t>Pierre</t>
  </si>
  <si>
    <t>North Dakota</t>
  </si>
  <si>
    <t>Bismarck</t>
  </si>
  <si>
    <t>Alaska</t>
  </si>
  <si>
    <t>Juneau</t>
  </si>
  <si>
    <t>District of Columbia</t>
  </si>
  <si>
    <t>Vermont</t>
  </si>
  <si>
    <t>Montpelier</t>
  </si>
  <si>
    <t>Wyoming</t>
  </si>
  <si>
    <t>Cheyenne</t>
  </si>
  <si>
    <t>Guam</t>
  </si>
  <si>
    <t>Hagåtña (Agaña)</t>
  </si>
  <si>
    <t>US Virgin Islands</t>
  </si>
  <si>
    <t>Charlotte Amalie</t>
  </si>
  <si>
    <t>American Samoa</t>
  </si>
  <si>
    <t>Pago Pago</t>
  </si>
  <si>
    <t>Northern Mariana Islands</t>
  </si>
  <si>
    <t>Saipan (island)</t>
  </si>
  <si>
    <t>Totals</t>
  </si>
  <si>
    <t>Total Populations</t>
  </si>
  <si>
    <t>Canadian Estimates</t>
  </si>
  <si>
    <t>CANADA</t>
  </si>
  <si>
    <t>Name</t>
  </si>
  <si>
    <t>2019 Population </t>
  </si>
  <si>
    <t>2016 Population</t>
  </si>
  <si>
    <t>2020 Population Est</t>
  </si>
  <si>
    <t>Ontario</t>
  </si>
  <si>
    <t>Quebec</t>
  </si>
  <si>
    <t>British Columbia</t>
  </si>
  <si>
    <t>Alberta</t>
  </si>
  <si>
    <t>Manitoba</t>
  </si>
  <si>
    <t>Saskatchewan</t>
  </si>
  <si>
    <t>Nova Scotia</t>
  </si>
  <si>
    <t>New Brunswick</t>
  </si>
  <si>
    <t>Newfoundland</t>
  </si>
  <si>
    <t>Prince Edward Island</t>
  </si>
  <si>
    <t>Northwest Territory</t>
  </si>
  <si>
    <t>Yukon</t>
  </si>
  <si>
    <t>Nunavut</t>
  </si>
  <si>
    <t>Total</t>
  </si>
  <si>
    <t>Number Seniors Estimated</t>
  </si>
  <si>
    <t>Average Death Rate</t>
  </si>
  <si>
    <t xml:space="preserve">My Community of Interest. Put in communities you live in, estimate their numbers. The see what aggressive isolation can do. </t>
  </si>
  <si>
    <t>Nicaragua</t>
  </si>
  <si>
    <t>Sierra Leone</t>
  </si>
  <si>
    <t>age</t>
  </si>
  <si>
    <t>AGE (YEARS) OF YOUR CUSTOMERS, FAMILY, FRIENDS</t>
  </si>
  <si>
    <t>NUMBER OF MALES</t>
  </si>
  <si>
    <t>NUMBER OF FEMALES</t>
  </si>
  <si>
    <t>TOTAL BY CATEGORY</t>
  </si>
  <si>
    <t>TOTAL OF ALL</t>
  </si>
  <si>
    <t>% MALES OF YOUR INTEREST</t>
  </si>
  <si>
    <t>% FEMALES OF YOUR INTEREST</t>
  </si>
  <si>
    <t>AGE</t>
  </si>
  <si>
    <t>AGE RANGE OF TEAM (YEARS)</t>
  </si>
  <si>
    <t>% MALES TEAM</t>
  </si>
  <si>
    <t>% FEMALES TEAM</t>
  </si>
  <si>
    <t>YOUR INTEREST - EG. SCHOOL, BUSINESS, CHURCH, OFFICE, CONSTRUCTION</t>
  </si>
  <si>
    <t>Your Team - WORKERS  - VOLUNTEERS</t>
  </si>
  <si>
    <t>WHAT IS YOUR GROUP</t>
  </si>
  <si>
    <t>YOUR GROUP</t>
  </si>
  <si>
    <t>GROCERY STORE</t>
  </si>
  <si>
    <t xml:space="preserve">Default Death Rate % </t>
  </si>
  <si>
    <t>Your Estimate Death Rate %</t>
  </si>
  <si>
    <t>Deaths Of Group By Age Estimate</t>
  </si>
  <si>
    <t xml:space="preserve">Total Estimated </t>
  </si>
  <si>
    <t>Estimates Death of Team</t>
  </si>
  <si>
    <t>Do Nothing</t>
  </si>
  <si>
    <t xml:space="preserve">Do Something </t>
  </si>
  <si>
    <t xml:space="preserve">Aggressive </t>
  </si>
  <si>
    <t>Customer</t>
  </si>
  <si>
    <t>Team</t>
  </si>
  <si>
    <t>Risk Scenario</t>
  </si>
  <si>
    <t xml:space="preserve">Enter Your numbers below </t>
  </si>
  <si>
    <t>PEOPLE IMPACTED</t>
  </si>
  <si>
    <t>POPULATION OVER 65</t>
  </si>
  <si>
    <t>DEATH ESTIMATE OF OVER 65</t>
  </si>
  <si>
    <t>DEATH  ESTIMATE BASED ON AVERAGE</t>
  </si>
  <si>
    <t>LIVES OVER 65 SAVED PER DAY OF QUARANTINE IN YOU POPULATION</t>
  </si>
  <si>
    <t>LIVES SAVED ON AVERAGE PER DAY OF QUARANTINE IN YOUR POPULATION</t>
  </si>
  <si>
    <t>CITY OR STATE. SEE POPULATIONS BELOW,USE YOUR OWN</t>
  </si>
  <si>
    <t>US Estimates of What We Can Accomplish Per Day of Isolation</t>
  </si>
  <si>
    <t>Population of States and Territories - estimates. Senior numbers are estimates</t>
  </si>
  <si>
    <t>Estimated Population Impacted</t>
  </si>
  <si>
    <t>Estimated Average Population Deaths Saved Daily</t>
  </si>
  <si>
    <t>what can our actions achieve</t>
  </si>
  <si>
    <t>What we Can do - Increase our Days of Quarantine</t>
  </si>
  <si>
    <t>`</t>
  </si>
  <si>
    <t xml:space="preserve">Put in Rough Estimates of Populations You Participate in to get an understanding of how helpful it is to take COVID 19 isolation Seriously. This calculator is provided without represenation of accuracy or validity. It shall not be the basis for policy. It may be useful to guide your personal actions and decisions, but those actions and decisions are yours alone . No liability will be accepted for use of the spread sheet. </t>
  </si>
  <si>
    <t>Death Rates from A Pandemic</t>
  </si>
  <si>
    <t>Published Death Rate in AGE Range % Chinese - COVID 19</t>
  </si>
  <si>
    <t>Your Name</t>
  </si>
  <si>
    <t>Date</t>
  </si>
  <si>
    <t>CHECK YOUR TEAM AND CUSTOMER PROFILES TO VARIOUS COUNTRIES</t>
  </si>
  <si>
    <t>SOMETHING REDUCTION IF PANDEMIC BEAT</t>
  </si>
  <si>
    <t>AGGRESSIVE SHUT - MAYBE TOO LATE</t>
  </si>
  <si>
    <t xml:space="preserve">IF PANDEMIC NOT BEAT OR DO NOTHING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</si>
</sst>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_);_(* \(#,##0.0\);_(* &quot;-&quot;??_);_(@_)"/>
    <numFmt numFmtId="165" formatCode="0.0%"/>
    <numFmt numFmtId="166" formatCode="0.00000%"/>
    <numFmt numFmtId="167" formatCode="#,##0.0_);\(#,##0.0\)"/>
  </numFmts>
  <fonts count="13" x14ac:knownFonts="1">
    <font>
      <sz val="11"/>
      <color indexed="8"/>
      <name val="Calibri"/>
      <family val="2"/>
    </font>
    <font>
      <sz val="10"/>
      <name val="Arial"/>
    </font>
    <font>
      <sz val="9"/>
      <color indexed="8"/>
      <name val="Calibri"/>
      <family val="2"/>
      <charset val="1"/>
    </font>
    <font>
      <u/>
      <sz val="11"/>
      <color indexed="30"/>
      <name val="Calibri"/>
      <family val="2"/>
      <charset val="1"/>
    </font>
    <font>
      <sz val="12"/>
      <color indexed="8"/>
      <name val="Arial"/>
      <family val="2"/>
      <charset val="1"/>
    </font>
    <font>
      <b/>
      <sz val="22"/>
      <color indexed="8"/>
      <name val="Calibri"/>
      <family val="2"/>
      <charset val="1"/>
    </font>
    <font>
      <b/>
      <sz val="14"/>
      <color indexed="8"/>
      <name val="Arial"/>
      <family val="2"/>
      <charset val="1"/>
    </font>
    <font>
      <sz val="15"/>
      <color indexed="8"/>
      <name val="Calibri"/>
      <family val="2"/>
    </font>
    <font>
      <sz val="11"/>
      <color indexed="8"/>
      <name val="Arial"/>
      <family val="2"/>
      <charset val="1"/>
    </font>
    <font>
      <sz val="11"/>
      <color indexed="8"/>
      <name val="Calibri"/>
      <family val="2"/>
      <charset val="1"/>
    </font>
    <font>
      <sz val="22"/>
      <color indexed="8"/>
      <name val="Calibri"/>
      <family val="2"/>
      <charset val="1"/>
    </font>
    <font>
      <sz val="20"/>
      <name val="Arial"/>
      <family val="2"/>
    </font>
    <font>
      <sz val="10"/>
      <name val="Arial"/>
      <family val="2"/>
    </font>
  </fonts>
  <fills count="12">
    <fill>
      <patternFill patternType="none"/>
    </fill>
    <fill>
      <patternFill patternType="gray125"/>
    </fill>
    <fill>
      <patternFill patternType="solid">
        <fgColor indexed="13"/>
        <bgColor indexed="34"/>
      </patternFill>
    </fill>
    <fill>
      <patternFill patternType="solid">
        <fgColor indexed="42"/>
        <bgColor indexed="31"/>
      </patternFill>
    </fill>
    <fill>
      <patternFill patternType="solid">
        <fgColor indexed="31"/>
        <bgColor indexed="22"/>
      </patternFill>
    </fill>
    <fill>
      <patternFill patternType="solid">
        <fgColor indexed="8"/>
        <bgColor indexed="58"/>
      </patternFill>
    </fill>
    <fill>
      <patternFill patternType="solid">
        <fgColor rgb="FFFFC0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4" tint="0.59999389629810485"/>
        <bgColor indexed="64"/>
      </patternFill>
    </fill>
  </fills>
  <borders count="43">
    <border>
      <left/>
      <right/>
      <top/>
      <bottom/>
      <diagonal/>
    </border>
    <border>
      <left style="medium">
        <color indexed="8"/>
      </left>
      <right/>
      <top style="medium">
        <color indexed="8"/>
      </top>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style="medium">
        <color indexed="8"/>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bottom/>
      <diagonal/>
    </border>
    <border>
      <left/>
      <right style="medium">
        <color indexed="64"/>
      </right>
      <top/>
      <bottom/>
      <diagonal/>
    </border>
    <border>
      <left style="medium">
        <color indexed="64"/>
      </left>
      <right/>
      <top/>
      <bottom style="thin">
        <color indexed="22"/>
      </bottom>
      <diagonal/>
    </border>
    <border>
      <left/>
      <right style="medium">
        <color indexed="64"/>
      </right>
      <top/>
      <bottom style="thin">
        <color indexed="2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22"/>
      </bottom>
      <diagonal/>
    </border>
    <border>
      <left/>
      <right/>
      <top style="medium">
        <color indexed="64"/>
      </top>
      <bottom style="thin">
        <color indexed="22"/>
      </bottom>
      <diagonal/>
    </border>
    <border>
      <left/>
      <right style="medium">
        <color indexed="64"/>
      </right>
      <top style="medium">
        <color indexed="64"/>
      </top>
      <bottom style="thin">
        <color indexed="22"/>
      </bottom>
      <diagonal/>
    </border>
    <border>
      <left style="medium">
        <color indexed="64"/>
      </left>
      <right/>
      <top style="thin">
        <color indexed="22"/>
      </top>
      <bottom/>
      <diagonal/>
    </border>
    <border>
      <left/>
      <right style="medium">
        <color indexed="64"/>
      </right>
      <top style="thin">
        <color indexed="22"/>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4">
    <xf numFmtId="0" fontId="0" fillId="0" borderId="0"/>
    <xf numFmtId="43" fontId="1" fillId="0" borderId="0" applyFill="0" applyBorder="0" applyAlignment="0" applyProtection="0"/>
    <xf numFmtId="9" fontId="1" fillId="0" borderId="0" applyFill="0" applyBorder="0" applyAlignment="0" applyProtection="0"/>
    <xf numFmtId="0" fontId="3" fillId="0" borderId="0" applyNumberFormat="0" applyFill="0" applyBorder="0" applyProtection="0"/>
  </cellStyleXfs>
  <cellXfs count="212">
    <xf numFmtId="0" fontId="0" fillId="0" borderId="0" xfId="0"/>
    <xf numFmtId="0" fontId="0" fillId="0" borderId="0" xfId="0" applyBorder="1"/>
    <xf numFmtId="0" fontId="0" fillId="0" borderId="0" xfId="0" applyBorder="1" applyAlignment="1">
      <alignment horizontal="right"/>
    </xf>
    <xf numFmtId="3" fontId="4" fillId="0" borderId="3" xfId="0" applyNumberFormat="1" applyFont="1" applyBorder="1" applyAlignment="1">
      <alignment horizontal="right" vertical="top" wrapText="1"/>
    </xf>
    <xf numFmtId="0" fontId="5" fillId="0" borderId="0" xfId="0" applyFont="1"/>
    <xf numFmtId="0" fontId="0" fillId="0" borderId="0" xfId="0" applyAlignment="1">
      <alignment horizontal="center" vertical="center" wrapText="1"/>
    </xf>
    <xf numFmtId="0" fontId="7" fillId="0" borderId="0" xfId="0" applyFont="1"/>
    <xf numFmtId="0" fontId="3" fillId="0" borderId="5" xfId="3" applyNumberFormat="1" applyFont="1" applyFill="1" applyBorder="1" applyAlignment="1" applyProtection="1">
      <alignment vertical="top" wrapText="1" indent="3"/>
    </xf>
    <xf numFmtId="0" fontId="3" fillId="0" borderId="6" xfId="3" applyNumberFormat="1" applyFont="1" applyFill="1" applyBorder="1" applyAlignment="1" applyProtection="1">
      <alignment vertical="top" wrapText="1" indent="3"/>
    </xf>
    <xf numFmtId="0" fontId="3" fillId="0" borderId="6" xfId="3" applyNumberFormat="1" applyFont="1" applyFill="1" applyBorder="1" applyAlignment="1" applyProtection="1">
      <alignment vertical="top" wrapText="1"/>
    </xf>
    <xf numFmtId="0" fontId="3" fillId="0" borderId="0" xfId="3" applyNumberFormat="1" applyFont="1" applyFill="1" applyBorder="1" applyAlignment="1" applyProtection="1">
      <alignment vertical="top" wrapText="1" indent="3"/>
    </xf>
    <xf numFmtId="3" fontId="4" fillId="0" borderId="0" xfId="0" applyNumberFormat="1" applyFont="1" applyBorder="1" applyAlignment="1">
      <alignment horizontal="right" vertical="top" wrapText="1"/>
    </xf>
    <xf numFmtId="0" fontId="3" fillId="0" borderId="5" xfId="3" applyNumberFormat="1" applyFill="1" applyBorder="1" applyAlignment="1" applyProtection="1">
      <alignment vertical="top" wrapText="1"/>
    </xf>
    <xf numFmtId="0" fontId="0" fillId="0" borderId="0" xfId="0" applyFill="1"/>
    <xf numFmtId="0" fontId="3" fillId="0" borderId="7" xfId="3" applyNumberFormat="1" applyFont="1" applyFill="1" applyBorder="1" applyAlignment="1" applyProtection="1">
      <alignment vertical="top" wrapText="1"/>
    </xf>
    <xf numFmtId="0" fontId="3" fillId="0" borderId="3" xfId="3" applyNumberFormat="1" applyFill="1" applyBorder="1" applyAlignment="1" applyProtection="1">
      <alignment vertical="top" wrapText="1"/>
    </xf>
    <xf numFmtId="0" fontId="3" fillId="0" borderId="0" xfId="3" applyNumberFormat="1" applyFill="1" applyBorder="1" applyAlignment="1" applyProtection="1">
      <alignment vertical="top" wrapText="1"/>
    </xf>
    <xf numFmtId="43" fontId="1" fillId="0" borderId="0" xfId="1"/>
    <xf numFmtId="43" fontId="1" fillId="0" borderId="0" xfId="1" applyFill="1"/>
    <xf numFmtId="43" fontId="12" fillId="0" borderId="0" xfId="1" applyFont="1"/>
    <xf numFmtId="0" fontId="0" fillId="0" borderId="0" xfId="0" applyAlignment="1">
      <alignment horizontal="center"/>
    </xf>
    <xf numFmtId="3" fontId="3" fillId="0" borderId="0" xfId="3" applyNumberFormat="1" applyFill="1" applyBorder="1" applyAlignment="1" applyProtection="1">
      <alignment vertical="top" wrapText="1"/>
    </xf>
    <xf numFmtId="9" fontId="0" fillId="0" borderId="0" xfId="0" applyNumberFormat="1" applyFill="1" applyBorder="1" applyAlignment="1" applyProtection="1">
      <alignment horizontal="center" vertical="center"/>
    </xf>
    <xf numFmtId="0" fontId="0" fillId="0" borderId="0" xfId="0" applyFill="1" applyProtection="1"/>
    <xf numFmtId="0" fontId="2" fillId="0" borderId="0" xfId="0" applyFont="1" applyFill="1" applyBorder="1" applyAlignment="1" applyProtection="1">
      <alignment horizontal="right"/>
    </xf>
    <xf numFmtId="0" fontId="0" fillId="0" borderId="0" xfId="0" applyNumberFormat="1" applyFill="1" applyBorder="1" applyAlignment="1" applyProtection="1">
      <alignment horizontal="center" vertical="center"/>
    </xf>
    <xf numFmtId="0" fontId="0" fillId="7" borderId="8" xfId="0" applyFill="1" applyBorder="1" applyAlignment="1">
      <alignment horizontal="center" wrapText="1"/>
    </xf>
    <xf numFmtId="165" fontId="0" fillId="7" borderId="8" xfId="0" applyNumberFormat="1" applyFont="1" applyFill="1" applyBorder="1" applyAlignment="1">
      <alignment horizontal="center" vertical="center"/>
    </xf>
    <xf numFmtId="0" fontId="0" fillId="0" borderId="0" xfId="0" applyFill="1" applyBorder="1"/>
    <xf numFmtId="9" fontId="0" fillId="0" borderId="0" xfId="0" applyNumberFormat="1" applyFont="1" applyFill="1" applyBorder="1" applyAlignment="1">
      <alignment horizontal="center" vertical="center"/>
    </xf>
    <xf numFmtId="0" fontId="0" fillId="0" borderId="0" xfId="0" applyNumberFormat="1" applyFill="1" applyBorder="1" applyAlignment="1" applyProtection="1">
      <alignment horizontal="center" vertical="center"/>
      <protection locked="0"/>
    </xf>
    <xf numFmtId="3" fontId="4" fillId="0" borderId="0" xfId="0" applyNumberFormat="1" applyFont="1" applyFill="1" applyBorder="1" applyAlignment="1">
      <alignment horizontal="right" vertical="top" wrapText="1"/>
    </xf>
    <xf numFmtId="0" fontId="3" fillId="0" borderId="0" xfId="3" applyNumberFormat="1" applyFont="1" applyFill="1" applyBorder="1" applyAlignment="1" applyProtection="1">
      <alignment horizontal="center" vertical="top" wrapText="1"/>
      <protection locked="0"/>
    </xf>
    <xf numFmtId="0" fontId="5" fillId="0" borderId="0" xfId="0" applyFont="1" applyFill="1" applyBorder="1" applyAlignment="1">
      <alignment horizontal="center"/>
    </xf>
    <xf numFmtId="0" fontId="3" fillId="0" borderId="0" xfId="3" applyNumberFormat="1" applyFont="1" applyFill="1" applyBorder="1" applyAlignment="1" applyProtection="1">
      <alignment horizontal="center" vertical="center" wrapText="1"/>
    </xf>
    <xf numFmtId="0" fontId="0" fillId="0" borderId="8" xfId="0" applyBorder="1"/>
    <xf numFmtId="0" fontId="0" fillId="0" borderId="8" xfId="0" applyFont="1" applyBorder="1" applyAlignment="1">
      <alignment horizontal="right"/>
    </xf>
    <xf numFmtId="9" fontId="0" fillId="2" borderId="8" xfId="0" applyNumberFormat="1" applyFill="1" applyBorder="1" applyAlignment="1" applyProtection="1">
      <alignment horizontal="center" vertical="center"/>
      <protection locked="0"/>
    </xf>
    <xf numFmtId="0" fontId="2" fillId="0" borderId="8" xfId="0" applyFont="1" applyBorder="1" applyAlignment="1">
      <alignment horizontal="right"/>
    </xf>
    <xf numFmtId="10" fontId="0" fillId="2" borderId="8" xfId="0" applyNumberFormat="1" applyFill="1" applyBorder="1" applyAlignment="1" applyProtection="1">
      <alignment horizontal="center" vertical="center"/>
      <protection locked="0"/>
    </xf>
    <xf numFmtId="0" fontId="3" fillId="0" borderId="8" xfId="3" applyNumberFormat="1" applyFill="1" applyBorder="1" applyAlignment="1" applyProtection="1">
      <alignment vertical="top" wrapText="1"/>
    </xf>
    <xf numFmtId="0" fontId="3" fillId="2" borderId="8" xfId="3" applyNumberFormat="1" applyFill="1" applyBorder="1" applyAlignment="1" applyProtection="1">
      <alignment vertical="top" wrapText="1"/>
      <protection locked="0"/>
    </xf>
    <xf numFmtId="0" fontId="0" fillId="0" borderId="11" xfId="0" applyBorder="1"/>
    <xf numFmtId="0" fontId="0" fillId="0" borderId="12" xfId="0" applyNumberFormat="1" applyFill="1" applyBorder="1" applyAlignment="1" applyProtection="1">
      <alignment horizontal="center" vertical="center"/>
    </xf>
    <xf numFmtId="0" fontId="3" fillId="0" borderId="11" xfId="3" applyNumberFormat="1" applyFont="1" applyFill="1" applyBorder="1" applyAlignment="1" applyProtection="1">
      <alignment vertical="top" wrapText="1"/>
    </xf>
    <xf numFmtId="0" fontId="3" fillId="2" borderId="11" xfId="3" applyNumberFormat="1" applyFont="1" applyFill="1" applyBorder="1" applyAlignment="1" applyProtection="1">
      <alignment vertical="top" wrapText="1"/>
      <protection locked="0"/>
    </xf>
    <xf numFmtId="0" fontId="3" fillId="2" borderId="13" xfId="3" applyNumberFormat="1" applyFont="1" applyFill="1" applyBorder="1" applyAlignment="1" applyProtection="1">
      <alignment vertical="top" wrapText="1"/>
      <protection locked="0"/>
    </xf>
    <xf numFmtId="0" fontId="0" fillId="2" borderId="14" xfId="0" applyFill="1" applyBorder="1" applyProtection="1">
      <protection locked="0"/>
    </xf>
    <xf numFmtId="0" fontId="0" fillId="0" borderId="16" xfId="0" applyFill="1" applyBorder="1" applyProtection="1"/>
    <xf numFmtId="0" fontId="0" fillId="0" borderId="17" xfId="0" applyFill="1" applyBorder="1" applyProtection="1"/>
    <xf numFmtId="0" fontId="0" fillId="0" borderId="17" xfId="0" applyFill="1" applyBorder="1" applyAlignment="1" applyProtection="1">
      <alignment horizontal="right"/>
    </xf>
    <xf numFmtId="9" fontId="0" fillId="0" borderId="17" xfId="0" applyNumberFormat="1" applyFill="1" applyBorder="1" applyAlignment="1" applyProtection="1">
      <alignment horizontal="center" vertical="center"/>
    </xf>
    <xf numFmtId="0" fontId="2" fillId="0" borderId="17" xfId="0" applyFont="1" applyFill="1" applyBorder="1" applyAlignment="1" applyProtection="1">
      <alignment horizontal="right"/>
    </xf>
    <xf numFmtId="0" fontId="0" fillId="0" borderId="13" xfId="0" applyBorder="1"/>
    <xf numFmtId="0" fontId="0" fillId="0" borderId="14" xfId="0" applyBorder="1"/>
    <xf numFmtId="9" fontId="0" fillId="2" borderId="14" xfId="0" applyNumberFormat="1" applyFill="1" applyBorder="1" applyAlignment="1" applyProtection="1">
      <alignment horizontal="center" vertical="center"/>
      <protection locked="0"/>
    </xf>
    <xf numFmtId="0" fontId="2" fillId="0" borderId="14" xfId="0" applyFont="1" applyBorder="1" applyAlignment="1">
      <alignment horizontal="right"/>
    </xf>
    <xf numFmtId="0" fontId="0" fillId="2" borderId="15" xfId="0" applyNumberFormat="1" applyFill="1" applyBorder="1" applyAlignment="1" applyProtection="1">
      <alignment horizontal="center" vertical="center"/>
      <protection locked="0"/>
    </xf>
    <xf numFmtId="0" fontId="3" fillId="4" borderId="19" xfId="3" applyNumberFormat="1" applyFont="1" applyFill="1" applyBorder="1" applyAlignment="1" applyProtection="1">
      <alignment horizontal="center" vertical="center" wrapText="1"/>
    </xf>
    <xf numFmtId="0" fontId="3" fillId="4" borderId="20" xfId="3" applyNumberFormat="1" applyFont="1" applyFill="1" applyBorder="1" applyAlignment="1" applyProtection="1">
      <alignment horizontal="center" vertical="center" wrapText="1"/>
    </xf>
    <xf numFmtId="0" fontId="3" fillId="4" borderId="21" xfId="3" applyNumberFormat="1" applyFont="1" applyFill="1" applyBorder="1" applyAlignment="1" applyProtection="1">
      <alignment horizontal="center" vertical="center" wrapText="1"/>
    </xf>
    <xf numFmtId="0" fontId="0" fillId="0" borderId="22" xfId="0" applyFont="1" applyFill="1" applyBorder="1"/>
    <xf numFmtId="0" fontId="0" fillId="0" borderId="25" xfId="0" applyBorder="1"/>
    <xf numFmtId="0" fontId="3" fillId="0" borderId="26" xfId="3" applyNumberFormat="1" applyFill="1" applyBorder="1" applyAlignment="1" applyProtection="1">
      <alignment vertical="top" wrapText="1"/>
    </xf>
    <xf numFmtId="0" fontId="3" fillId="0" borderId="34" xfId="3" applyNumberFormat="1" applyFont="1" applyFill="1" applyBorder="1" applyAlignment="1" applyProtection="1">
      <alignment vertical="top" wrapText="1"/>
    </xf>
    <xf numFmtId="0" fontId="3" fillId="0" borderId="35" xfId="3" applyNumberFormat="1" applyFill="1" applyBorder="1" applyAlignment="1" applyProtection="1">
      <alignment vertical="top" wrapText="1"/>
    </xf>
    <xf numFmtId="0" fontId="3" fillId="0" borderId="24" xfId="3" applyNumberFormat="1" applyFill="1" applyBorder="1" applyAlignment="1" applyProtection="1">
      <alignment vertical="top" wrapText="1"/>
    </xf>
    <xf numFmtId="0" fontId="3" fillId="0" borderId="28" xfId="3" applyNumberFormat="1" applyFont="1" applyFill="1" applyBorder="1" applyAlignment="1" applyProtection="1">
      <alignment vertical="top" wrapText="1"/>
    </xf>
    <xf numFmtId="0" fontId="3" fillId="0" borderId="29" xfId="3" applyNumberFormat="1" applyFill="1" applyBorder="1" applyAlignment="1" applyProtection="1">
      <alignment vertical="top" wrapText="1"/>
    </xf>
    <xf numFmtId="3" fontId="3" fillId="0" borderId="29" xfId="3" applyNumberFormat="1" applyFill="1" applyBorder="1" applyAlignment="1" applyProtection="1">
      <alignment vertical="top" wrapText="1"/>
    </xf>
    <xf numFmtId="3" fontId="3" fillId="0" borderId="30" xfId="3" applyNumberFormat="1" applyFill="1" applyBorder="1" applyAlignment="1" applyProtection="1">
      <alignment vertical="top" wrapText="1"/>
    </xf>
    <xf numFmtId="3" fontId="3" fillId="0" borderId="7" xfId="3" applyNumberFormat="1" applyFont="1" applyFill="1" applyBorder="1" applyAlignment="1" applyProtection="1">
      <alignment vertical="top" wrapText="1"/>
    </xf>
    <xf numFmtId="3" fontId="4" fillId="10" borderId="3" xfId="0" applyNumberFormat="1" applyFont="1" applyFill="1" applyBorder="1" applyAlignment="1">
      <alignment horizontal="right" vertical="top" wrapText="1"/>
    </xf>
    <xf numFmtId="3" fontId="4" fillId="10" borderId="23" xfId="0" applyNumberFormat="1" applyFont="1" applyFill="1" applyBorder="1" applyAlignment="1">
      <alignment horizontal="right" vertical="top" wrapText="1"/>
    </xf>
    <xf numFmtId="9" fontId="0" fillId="0" borderId="12" xfId="0" applyNumberFormat="1" applyFont="1" applyBorder="1" applyAlignment="1">
      <alignment horizontal="right" vertical="center"/>
    </xf>
    <xf numFmtId="0" fontId="3" fillId="0" borderId="12" xfId="3" applyNumberFormat="1" applyFill="1" applyBorder="1" applyAlignment="1" applyProtection="1">
      <alignment vertical="top" wrapText="1"/>
    </xf>
    <xf numFmtId="3" fontId="4" fillId="9" borderId="8" xfId="0" applyNumberFormat="1" applyFont="1" applyFill="1" applyBorder="1" applyAlignment="1" applyProtection="1">
      <alignment horizontal="right" vertical="top" wrapText="1"/>
      <protection locked="0"/>
    </xf>
    <xf numFmtId="3" fontId="4" fillId="9" borderId="14" xfId="0" applyNumberFormat="1" applyFont="1" applyFill="1" applyBorder="1" applyAlignment="1" applyProtection="1">
      <alignment horizontal="right" vertical="top" wrapText="1"/>
      <protection locked="0"/>
    </xf>
    <xf numFmtId="3" fontId="4" fillId="9" borderId="8" xfId="0" applyNumberFormat="1" applyFont="1" applyFill="1" applyBorder="1" applyAlignment="1" applyProtection="1">
      <alignment horizontal="right" vertical="top" wrapText="1"/>
    </xf>
    <xf numFmtId="3" fontId="4" fillId="9" borderId="12" xfId="0" applyNumberFormat="1" applyFont="1" applyFill="1" applyBorder="1" applyAlignment="1" applyProtection="1">
      <alignment horizontal="right" vertical="top" wrapText="1"/>
    </xf>
    <xf numFmtId="3" fontId="4" fillId="9" borderId="14" xfId="0" applyNumberFormat="1" applyFont="1" applyFill="1" applyBorder="1" applyAlignment="1" applyProtection="1">
      <alignment horizontal="right" vertical="top" wrapText="1"/>
    </xf>
    <xf numFmtId="3" fontId="4" fillId="9" borderId="15" xfId="0" applyNumberFormat="1" applyFont="1" applyFill="1" applyBorder="1" applyAlignment="1" applyProtection="1">
      <alignment horizontal="right" vertical="top" wrapText="1"/>
    </xf>
    <xf numFmtId="0" fontId="0" fillId="0" borderId="12" xfId="0" applyBorder="1"/>
    <xf numFmtId="9" fontId="0" fillId="9" borderId="8" xfId="0" applyNumberFormat="1" applyFont="1" applyFill="1" applyBorder="1" applyAlignment="1" applyProtection="1">
      <alignment horizontal="center" vertical="center"/>
      <protection locked="0"/>
    </xf>
    <xf numFmtId="0" fontId="0" fillId="0" borderId="8" xfId="0" applyBorder="1" applyAlignment="1"/>
    <xf numFmtId="43" fontId="1" fillId="0" borderId="8" xfId="1" applyBorder="1"/>
    <xf numFmtId="0" fontId="0" fillId="6" borderId="8" xfId="0" applyFill="1" applyBorder="1" applyAlignment="1"/>
    <xf numFmtId="0" fontId="0" fillId="9" borderId="8" xfId="0" applyFill="1" applyBorder="1" applyAlignment="1" applyProtection="1">
      <alignment horizontal="center"/>
      <protection locked="0"/>
    </xf>
    <xf numFmtId="0" fontId="0" fillId="6" borderId="8" xfId="0" applyFill="1" applyBorder="1" applyAlignment="1">
      <alignment horizontal="center"/>
    </xf>
    <xf numFmtId="0" fontId="0" fillId="8" borderId="8" xfId="0" applyFill="1" applyBorder="1"/>
    <xf numFmtId="0" fontId="0" fillId="8" borderId="8" xfId="0" applyFill="1" applyBorder="1" applyAlignment="1" applyProtection="1"/>
    <xf numFmtId="0" fontId="0" fillId="8" borderId="8" xfId="0" applyFill="1" applyBorder="1" applyAlignment="1"/>
    <xf numFmtId="0" fontId="0" fillId="6" borderId="8" xfId="0" applyFill="1" applyBorder="1" applyAlignment="1">
      <alignment horizontal="center" vertical="center" wrapText="1"/>
    </xf>
    <xf numFmtId="0" fontId="0" fillId="6" borderId="8" xfId="0" applyFill="1" applyBorder="1" applyAlignment="1">
      <alignment horizontal="left" vertical="center" wrapText="1"/>
    </xf>
    <xf numFmtId="43" fontId="12" fillId="6" borderId="8" xfId="1" applyFont="1" applyFill="1" applyBorder="1" applyAlignment="1">
      <alignment horizontal="right"/>
    </xf>
    <xf numFmtId="43" fontId="12" fillId="6" borderId="8" xfId="1" applyFont="1" applyFill="1" applyBorder="1" applyAlignment="1">
      <alignment horizontal="center" vertical="center" wrapText="1"/>
    </xf>
    <xf numFmtId="0" fontId="0" fillId="8" borderId="8" xfId="0" applyFill="1" applyBorder="1" applyAlignment="1">
      <alignment horizontal="center" vertical="center" wrapText="1"/>
    </xf>
    <xf numFmtId="43" fontId="1" fillId="8" borderId="8" xfId="1" applyFill="1" applyBorder="1"/>
    <xf numFmtId="43" fontId="12" fillId="8" borderId="8" xfId="1" applyFont="1" applyFill="1" applyBorder="1" applyAlignment="1">
      <alignment horizontal="center" vertical="center" wrapText="1"/>
    </xf>
    <xf numFmtId="43" fontId="12" fillId="0" borderId="8" xfId="1" applyFont="1" applyBorder="1" applyAlignment="1">
      <alignment wrapText="1"/>
    </xf>
    <xf numFmtId="0" fontId="0" fillId="6" borderId="8" xfId="0" applyFill="1" applyBorder="1" applyAlignment="1">
      <alignment horizontal="center" vertical="center"/>
    </xf>
    <xf numFmtId="0" fontId="0" fillId="9" borderId="8" xfId="0" applyFill="1" applyBorder="1" applyAlignment="1" applyProtection="1">
      <alignment horizontal="center" vertical="center"/>
      <protection locked="0"/>
    </xf>
    <xf numFmtId="43" fontId="1" fillId="6" borderId="8" xfId="1" applyFill="1" applyBorder="1" applyAlignment="1">
      <alignment horizontal="right"/>
    </xf>
    <xf numFmtId="9" fontId="1" fillId="6" borderId="8" xfId="2" applyFill="1" applyBorder="1"/>
    <xf numFmtId="167" fontId="1" fillId="6" borderId="8" xfId="1" applyNumberFormat="1" applyFill="1" applyBorder="1"/>
    <xf numFmtId="9" fontId="1" fillId="8" borderId="8" xfId="2" applyFill="1" applyBorder="1"/>
    <xf numFmtId="0" fontId="0" fillId="9" borderId="8" xfId="0" applyFill="1" applyBorder="1" applyAlignment="1" applyProtection="1">
      <alignment horizontal="center" vertical="center" wrapText="1"/>
      <protection locked="0"/>
    </xf>
    <xf numFmtId="0" fontId="0" fillId="6" borderId="8" xfId="0" applyFill="1" applyBorder="1" applyAlignment="1">
      <alignment wrapText="1"/>
    </xf>
    <xf numFmtId="0" fontId="0" fillId="6" borderId="8" xfId="0" applyFill="1" applyBorder="1"/>
    <xf numFmtId="43" fontId="1" fillId="6" borderId="8" xfId="1" applyFill="1" applyBorder="1"/>
    <xf numFmtId="43" fontId="12" fillId="6" borderId="8" xfId="1" applyFont="1" applyFill="1" applyBorder="1"/>
    <xf numFmtId="0" fontId="0" fillId="8" borderId="8" xfId="0" applyFill="1" applyBorder="1" applyAlignment="1">
      <alignment wrapText="1"/>
    </xf>
    <xf numFmtId="0" fontId="0" fillId="8" borderId="8" xfId="0" applyFill="1" applyBorder="1" applyAlignment="1">
      <alignment horizontal="center"/>
    </xf>
    <xf numFmtId="43" fontId="1" fillId="8" borderId="8" xfId="1" applyFill="1" applyBorder="1" applyAlignment="1">
      <alignment wrapText="1"/>
    </xf>
    <xf numFmtId="164" fontId="1" fillId="0" borderId="8" xfId="1" applyNumberFormat="1" applyBorder="1"/>
    <xf numFmtId="3" fontId="4" fillId="0" borderId="0" xfId="0" applyNumberFormat="1" applyFont="1" applyBorder="1" applyAlignment="1" applyProtection="1">
      <alignment horizontal="right" vertical="top" wrapText="1"/>
    </xf>
    <xf numFmtId="0" fontId="0" fillId="0" borderId="0" xfId="0" applyProtection="1"/>
    <xf numFmtId="0" fontId="0" fillId="0" borderId="0" xfId="0" applyAlignment="1" applyProtection="1">
      <alignment horizontal="center"/>
    </xf>
    <xf numFmtId="43" fontId="11" fillId="0" borderId="0" xfId="1" applyFont="1" applyAlignment="1" applyProtection="1">
      <alignment horizontal="center"/>
    </xf>
    <xf numFmtId="43" fontId="1" fillId="0" borderId="0" xfId="1" applyProtection="1"/>
    <xf numFmtId="43" fontId="11" fillId="0" borderId="0" xfId="1" applyFont="1" applyAlignment="1" applyProtection="1"/>
    <xf numFmtId="0" fontId="6" fillId="0" borderId="18" xfId="0" applyFont="1" applyBorder="1" applyAlignment="1" applyProtection="1">
      <alignment vertical="center" wrapText="1"/>
    </xf>
    <xf numFmtId="0" fontId="0" fillId="0" borderId="22" xfId="0" applyFont="1" applyFill="1" applyBorder="1" applyProtection="1"/>
    <xf numFmtId="3" fontId="4" fillId="0" borderId="5" xfId="0" applyNumberFormat="1" applyFont="1" applyBorder="1" applyAlignment="1" applyProtection="1">
      <alignment horizontal="right" vertical="top" wrapText="1"/>
    </xf>
    <xf numFmtId="3" fontId="4" fillId="0" borderId="3" xfId="0" applyNumberFormat="1" applyFont="1" applyBorder="1" applyAlignment="1" applyProtection="1">
      <alignment horizontal="right" vertical="top" wrapText="1"/>
    </xf>
    <xf numFmtId="3" fontId="4" fillId="0" borderId="23" xfId="0" applyNumberFormat="1" applyFont="1" applyBorder="1" applyAlignment="1" applyProtection="1">
      <alignment horizontal="right" vertical="top" wrapText="1"/>
    </xf>
    <xf numFmtId="3" fontId="4" fillId="0" borderId="6" xfId="0" applyNumberFormat="1" applyFont="1" applyBorder="1" applyAlignment="1" applyProtection="1">
      <alignment horizontal="right" vertical="top" wrapText="1"/>
    </xf>
    <xf numFmtId="43" fontId="11" fillId="0" borderId="0" xfId="1" applyFont="1" applyProtection="1"/>
    <xf numFmtId="0" fontId="0" fillId="0" borderId="24" xfId="0" applyFont="1" applyFill="1" applyBorder="1" applyProtection="1"/>
    <xf numFmtId="3" fontId="4" fillId="0" borderId="25" xfId="0" applyNumberFormat="1" applyFont="1" applyBorder="1" applyAlignment="1" applyProtection="1">
      <alignment horizontal="right" vertical="top" wrapText="1"/>
    </xf>
    <xf numFmtId="0" fontId="0" fillId="0" borderId="24" xfId="0" applyBorder="1" applyProtection="1"/>
    <xf numFmtId="0" fontId="0" fillId="0" borderId="0" xfId="0" applyBorder="1" applyProtection="1"/>
    <xf numFmtId="0" fontId="0" fillId="0" borderId="25" xfId="0" applyBorder="1" applyProtection="1"/>
    <xf numFmtId="49" fontId="0" fillId="0" borderId="0" xfId="0" applyNumberFormat="1" applyFont="1" applyProtection="1"/>
    <xf numFmtId="49" fontId="0" fillId="0" borderId="0" xfId="0" applyNumberFormat="1" applyFont="1" applyAlignment="1" applyProtection="1">
      <alignment horizontal="center"/>
    </xf>
    <xf numFmtId="43" fontId="11" fillId="0" borderId="0" xfId="1" applyFont="1" applyAlignment="1" applyProtection="1">
      <alignment horizontal="left"/>
    </xf>
    <xf numFmtId="43" fontId="0" fillId="0" borderId="0" xfId="0" applyNumberFormat="1" applyProtection="1"/>
    <xf numFmtId="43" fontId="0" fillId="0" borderId="0" xfId="0" applyNumberFormat="1" applyAlignment="1" applyProtection="1">
      <alignment horizontal="center"/>
    </xf>
    <xf numFmtId="9" fontId="1" fillId="0" borderId="0" xfId="2" applyNumberFormat="1" applyAlignment="1" applyProtection="1">
      <alignment horizontal="center"/>
    </xf>
    <xf numFmtId="165" fontId="1" fillId="0" borderId="0" xfId="2" applyNumberFormat="1" applyAlignment="1" applyProtection="1">
      <alignment horizontal="center"/>
    </xf>
    <xf numFmtId="166" fontId="1" fillId="0" borderId="0" xfId="1" applyNumberFormat="1" applyAlignment="1" applyProtection="1">
      <alignment horizontal="center"/>
    </xf>
    <xf numFmtId="0" fontId="4" fillId="0" borderId="0" xfId="0" applyFont="1" applyBorder="1" applyAlignment="1" applyProtection="1">
      <alignment vertical="top" wrapText="1"/>
    </xf>
    <xf numFmtId="3" fontId="8" fillId="0" borderId="0" xfId="0" applyNumberFormat="1" applyFont="1" applyFill="1" applyBorder="1" applyAlignment="1" applyProtection="1">
      <alignment horizontal="right" vertical="top" wrapText="1"/>
    </xf>
    <xf numFmtId="3" fontId="9" fillId="0" borderId="0" xfId="0" applyNumberFormat="1" applyFont="1" applyBorder="1" applyProtection="1"/>
    <xf numFmtId="0" fontId="0" fillId="5" borderId="0" xfId="0" applyFill="1" applyProtection="1"/>
    <xf numFmtId="0" fontId="10" fillId="0" borderId="0" xfId="0" applyFont="1" applyFill="1" applyBorder="1" applyAlignment="1" applyProtection="1">
      <alignment horizontal="center"/>
    </xf>
    <xf numFmtId="0" fontId="0" fillId="0" borderId="0" xfId="0" applyFill="1" applyAlignment="1" applyProtection="1">
      <alignment horizontal="center"/>
    </xf>
    <xf numFmtId="43" fontId="1" fillId="0" borderId="0" xfId="1" applyFill="1" applyProtection="1"/>
    <xf numFmtId="0" fontId="4" fillId="0" borderId="6" xfId="0" applyFont="1" applyBorder="1" applyAlignment="1" applyProtection="1">
      <alignment vertical="top" wrapText="1" indent="3"/>
    </xf>
    <xf numFmtId="0" fontId="4" fillId="0" borderId="5" xfId="0" applyFont="1" applyBorder="1" applyAlignment="1" applyProtection="1">
      <alignment vertical="top" wrapText="1"/>
    </xf>
    <xf numFmtId="0" fontId="4" fillId="0" borderId="27" xfId="0" applyFont="1" applyBorder="1" applyAlignment="1" applyProtection="1">
      <alignment vertical="top" wrapText="1"/>
    </xf>
    <xf numFmtId="3" fontId="8" fillId="0" borderId="25" xfId="0" applyNumberFormat="1" applyFont="1" applyFill="1" applyBorder="1" applyAlignment="1" applyProtection="1">
      <alignment horizontal="right" vertical="top" wrapText="1"/>
    </xf>
    <xf numFmtId="0" fontId="0" fillId="0" borderId="28" xfId="0" applyBorder="1" applyProtection="1"/>
    <xf numFmtId="0" fontId="0" fillId="0" borderId="29" xfId="0" applyBorder="1" applyProtection="1"/>
    <xf numFmtId="3" fontId="0" fillId="0" borderId="29" xfId="0" applyNumberFormat="1" applyBorder="1" applyProtection="1"/>
    <xf numFmtId="3" fontId="9" fillId="0" borderId="29" xfId="0" applyNumberFormat="1" applyFont="1" applyBorder="1" applyProtection="1"/>
    <xf numFmtId="3" fontId="9" fillId="0" borderId="30" xfId="0" applyNumberFormat="1" applyFont="1" applyBorder="1" applyProtection="1"/>
    <xf numFmtId="0" fontId="10" fillId="5" borderId="4" xfId="0" applyFont="1" applyFill="1" applyBorder="1" applyAlignment="1" applyProtection="1">
      <alignment horizontal="center"/>
    </xf>
    <xf numFmtId="0" fontId="10" fillId="0" borderId="31" xfId="0" applyFont="1" applyFill="1" applyBorder="1" applyAlignment="1" applyProtection="1">
      <alignment horizontal="center"/>
    </xf>
    <xf numFmtId="0" fontId="10" fillId="0" borderId="32" xfId="0" applyFont="1" applyFill="1" applyBorder="1" applyAlignment="1" applyProtection="1">
      <alignment horizontal="center"/>
    </xf>
    <xf numFmtId="3" fontId="4" fillId="10" borderId="3" xfId="0" applyNumberFormat="1" applyFont="1" applyFill="1" applyBorder="1" applyAlignment="1" applyProtection="1">
      <alignment horizontal="right" vertical="top" wrapText="1"/>
    </xf>
    <xf numFmtId="3" fontId="4" fillId="10" borderId="23" xfId="0" applyNumberFormat="1" applyFont="1" applyFill="1" applyBorder="1" applyAlignment="1" applyProtection="1">
      <alignment horizontal="right" vertical="top" wrapText="1"/>
    </xf>
    <xf numFmtId="0" fontId="0" fillId="7" borderId="8" xfId="0" applyFill="1" applyBorder="1"/>
    <xf numFmtId="0" fontId="0" fillId="0" borderId="0" xfId="0" applyFill="1" applyBorder="1" applyAlignment="1">
      <alignment wrapText="1"/>
    </xf>
    <xf numFmtId="43" fontId="1" fillId="0" borderId="0" xfId="1" applyFill="1" applyBorder="1"/>
    <xf numFmtId="0" fontId="0" fillId="0" borderId="0" xfId="0" applyFill="1" applyBorder="1" applyAlignment="1">
      <alignment horizontal="center"/>
    </xf>
    <xf numFmtId="43" fontId="1" fillId="11" borderId="8" xfId="1" applyFill="1" applyBorder="1"/>
    <xf numFmtId="43" fontId="12" fillId="11" borderId="8" xfId="1" applyFont="1" applyFill="1" applyBorder="1"/>
    <xf numFmtId="43" fontId="1" fillId="11" borderId="8" xfId="1" applyFill="1" applyBorder="1" applyAlignment="1">
      <alignment horizontal="center"/>
    </xf>
    <xf numFmtId="43" fontId="12" fillId="11" borderId="8" xfId="1" applyFont="1" applyFill="1" applyBorder="1" applyAlignment="1">
      <alignment horizontal="right"/>
    </xf>
    <xf numFmtId="9" fontId="1" fillId="11" borderId="8" xfId="1" applyNumberFormat="1" applyFill="1" applyBorder="1"/>
    <xf numFmtId="43" fontId="12" fillId="11" borderId="8" xfId="1" applyFont="1" applyFill="1" applyBorder="1" applyAlignment="1">
      <alignment wrapText="1"/>
    </xf>
    <xf numFmtId="43" fontId="1" fillId="11" borderId="8" xfId="1" applyFill="1" applyBorder="1" applyAlignment="1">
      <alignment horizontal="right"/>
    </xf>
    <xf numFmtId="43" fontId="1" fillId="11" borderId="40" xfId="1" applyFill="1" applyBorder="1" applyAlignment="1">
      <alignment horizontal="center"/>
    </xf>
    <xf numFmtId="0" fontId="0" fillId="0" borderId="0" xfId="0" applyFill="1" applyAlignment="1">
      <alignment wrapText="1"/>
    </xf>
    <xf numFmtId="43" fontId="1" fillId="0" borderId="0" xfId="1" applyFill="1" applyBorder="1" applyAlignment="1">
      <alignment horizontal="right"/>
    </xf>
    <xf numFmtId="43" fontId="12" fillId="0" borderId="0" xfId="1" applyFont="1" applyFill="1" applyBorder="1" applyAlignment="1">
      <alignment horizontal="right"/>
    </xf>
    <xf numFmtId="43" fontId="12" fillId="0" borderId="0" xfId="1" applyFont="1" applyFill="1" applyBorder="1"/>
    <xf numFmtId="43" fontId="12" fillId="11" borderId="9" xfId="1" applyFont="1" applyFill="1" applyBorder="1"/>
    <xf numFmtId="43" fontId="12" fillId="11" borderId="9" xfId="1" applyFont="1" applyFill="1" applyBorder="1" applyAlignment="1">
      <alignment horizontal="center"/>
    </xf>
    <xf numFmtId="43" fontId="12" fillId="11" borderId="10" xfId="1" applyFont="1" applyFill="1" applyBorder="1" applyAlignment="1">
      <alignment horizontal="center"/>
    </xf>
    <xf numFmtId="43" fontId="1" fillId="11" borderId="12" xfId="1" applyFill="1" applyBorder="1" applyAlignment="1">
      <alignment horizontal="center"/>
    </xf>
    <xf numFmtId="43" fontId="1" fillId="11" borderId="11" xfId="1" applyFill="1" applyBorder="1"/>
    <xf numFmtId="43" fontId="1" fillId="11" borderId="11" xfId="1" applyFill="1" applyBorder="1" applyAlignment="1">
      <alignment horizontal="right"/>
    </xf>
    <xf numFmtId="43" fontId="1" fillId="11" borderId="13" xfId="1" applyFill="1" applyBorder="1" applyAlignment="1">
      <alignment horizontal="right"/>
    </xf>
    <xf numFmtId="43" fontId="1" fillId="11" borderId="14" xfId="1" applyFill="1" applyBorder="1" applyAlignment="1">
      <alignment horizontal="right"/>
    </xf>
    <xf numFmtId="43" fontId="12" fillId="11" borderId="14" xfId="1" applyFont="1" applyFill="1" applyBorder="1" applyAlignment="1">
      <alignment horizontal="right"/>
    </xf>
    <xf numFmtId="43" fontId="1" fillId="11" borderId="14" xfId="1" applyFill="1" applyBorder="1"/>
    <xf numFmtId="43" fontId="12" fillId="11" borderId="14" xfId="1" applyFont="1" applyFill="1" applyBorder="1"/>
    <xf numFmtId="43" fontId="1" fillId="11" borderId="15" xfId="1" applyFill="1" applyBorder="1"/>
    <xf numFmtId="0" fontId="0" fillId="0" borderId="8" xfId="0" applyBorder="1" applyAlignment="1">
      <alignment horizontal="center" wrapText="1"/>
    </xf>
    <xf numFmtId="0" fontId="0" fillId="7" borderId="8" xfId="0" applyFill="1" applyBorder="1" applyAlignment="1">
      <alignment horizontal="center"/>
    </xf>
    <xf numFmtId="43" fontId="1" fillId="11" borderId="36" xfId="1" applyFill="1" applyBorder="1" applyAlignment="1">
      <alignment horizontal="center"/>
    </xf>
    <xf numFmtId="43" fontId="1" fillId="11" borderId="37" xfId="1" applyFill="1" applyBorder="1" applyAlignment="1">
      <alignment horizontal="center"/>
    </xf>
    <xf numFmtId="43" fontId="1" fillId="11" borderId="41" xfId="1" applyFill="1" applyBorder="1" applyAlignment="1">
      <alignment horizontal="center"/>
    </xf>
    <xf numFmtId="43" fontId="12" fillId="11" borderId="42" xfId="1" applyFont="1" applyFill="1" applyBorder="1" applyAlignment="1">
      <alignment horizontal="right"/>
    </xf>
    <xf numFmtId="43" fontId="12" fillId="11" borderId="39" xfId="1" applyFont="1" applyFill="1" applyBorder="1" applyAlignment="1">
      <alignment horizontal="right"/>
    </xf>
    <xf numFmtId="43" fontId="11" fillId="0" borderId="0" xfId="1" applyFont="1" applyAlignment="1" applyProtection="1">
      <alignment horizontal="center"/>
    </xf>
    <xf numFmtId="0" fontId="0" fillId="6" borderId="8" xfId="0" applyFill="1" applyBorder="1" applyAlignment="1"/>
    <xf numFmtId="0" fontId="0" fillId="0" borderId="8" xfId="0" applyBorder="1" applyAlignment="1"/>
    <xf numFmtId="0" fontId="0" fillId="8" borderId="8" xfId="0" applyFill="1" applyBorder="1" applyAlignment="1">
      <alignment horizontal="center"/>
    </xf>
    <xf numFmtId="43" fontId="1" fillId="8" borderId="8" xfId="1" applyFill="1" applyBorder="1" applyAlignment="1">
      <alignment horizontal="center"/>
    </xf>
    <xf numFmtId="0" fontId="10" fillId="0" borderId="32" xfId="0" applyFont="1" applyFill="1" applyBorder="1" applyAlignment="1" applyProtection="1">
      <alignment horizontal="center"/>
    </xf>
    <xf numFmtId="0" fontId="10" fillId="0" borderId="33" xfId="0" applyFont="1" applyFill="1" applyBorder="1" applyAlignment="1" applyProtection="1">
      <alignment horizontal="center"/>
    </xf>
    <xf numFmtId="0" fontId="0" fillId="0" borderId="14" xfId="0" applyFont="1" applyBorder="1" applyAlignment="1">
      <alignment horizontal="right"/>
    </xf>
    <xf numFmtId="0" fontId="3" fillId="3" borderId="2" xfId="3" applyNumberFormat="1" applyFont="1" applyFill="1" applyBorder="1" applyAlignment="1" applyProtection="1">
      <alignment horizontal="center" vertical="top" wrapText="1"/>
    </xf>
    <xf numFmtId="0" fontId="5" fillId="0" borderId="4" xfId="0" applyFont="1" applyBorder="1" applyAlignment="1" applyProtection="1">
      <alignment horizontal="center"/>
    </xf>
    <xf numFmtId="0" fontId="5" fillId="0" borderId="1" xfId="0" applyFont="1" applyBorder="1" applyAlignment="1" applyProtection="1">
      <alignment horizontal="center"/>
    </xf>
    <xf numFmtId="0" fontId="0" fillId="0" borderId="36" xfId="0" applyFont="1" applyBorder="1" applyAlignment="1">
      <alignment horizontal="center" wrapText="1"/>
    </xf>
    <xf numFmtId="0" fontId="0" fillId="0" borderId="37" xfId="0" applyFont="1" applyBorder="1" applyAlignment="1">
      <alignment horizontal="center" wrapText="1"/>
    </xf>
    <xf numFmtId="0" fontId="0" fillId="0" borderId="38" xfId="0" applyFont="1" applyBorder="1" applyAlignment="1">
      <alignment horizontal="center" wrapText="1"/>
    </xf>
    <xf numFmtId="0" fontId="0" fillId="9" borderId="8" xfId="0" applyFill="1" applyBorder="1" applyAlignment="1" applyProtection="1">
      <alignment horizontal="center"/>
      <protection locked="0"/>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BBBBB"/>
      <rgbColor rgb="00808080"/>
      <rgbColor rgb="009999FF"/>
      <rgbColor rgb="00993366"/>
      <rgbColor rgb="00FFFFCC"/>
      <rgbColor rgb="00CCFFFF"/>
      <rgbColor rgb="00660066"/>
      <rgbColor rgb="00FF8080"/>
      <rgbColor rgb="000563C1"/>
      <rgbColor rgb="00BDCEE7"/>
      <rgbColor rgb="00000080"/>
      <rgbColor rgb="00FF00FF"/>
      <rgbColor rgb="00FFFF00"/>
      <rgbColor rgb="0000FFFF"/>
      <rgbColor rgb="00800080"/>
      <rgbColor rgb="00800000"/>
      <rgbColor rgb="00008080"/>
      <rgbColor rgb="000000FF"/>
      <rgbColor rgb="0000CCFF"/>
      <rgbColor rgb="00CCFFFF"/>
      <rgbColor rgb="00C5E0B4"/>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815728715193335E-2"/>
          <c:y val="3.4031306143217144E-2"/>
          <c:w val="0.9391003460207612"/>
          <c:h val="0.89393610131819423"/>
        </c:manualLayout>
      </c:layout>
      <c:barChart>
        <c:barDir val="bar"/>
        <c:grouping val="clustered"/>
        <c:varyColors val="0"/>
        <c:ser>
          <c:idx val="0"/>
          <c:order val="0"/>
          <c:tx>
            <c:strRef>
              <c:f>'What Can We Achieve'!$AA$3:$AA$4</c:f>
              <c:strCache>
                <c:ptCount val="1"/>
                <c:pt idx="0">
                  <c:v> GROCERY STORE  % MALES TEAM</c:v>
                </c:pt>
              </c:strCache>
            </c:strRef>
          </c:tx>
          <c:invertIfNegative val="0"/>
          <c:dLbls>
            <c:showLegendKey val="0"/>
            <c:showVal val="1"/>
            <c:showCatName val="0"/>
            <c:showSerName val="0"/>
            <c:showPercent val="0"/>
            <c:showBubbleSize val="0"/>
            <c:showLeaderLines val="0"/>
          </c:dLbls>
          <c:cat>
            <c:strRef>
              <c:f>'What Can We Achieve'!$Z$5:$Z$25</c:f>
              <c:strCache>
                <c:ptCount val="21"/>
                <c:pt idx="0">
                  <c:v> 0-4 </c:v>
                </c:pt>
                <c:pt idx="1">
                  <c:v> 5-9 </c:v>
                </c:pt>
                <c:pt idx="2">
                  <c:v> 10-14 </c:v>
                </c:pt>
                <c:pt idx="3">
                  <c:v> 15-19 </c:v>
                </c:pt>
                <c:pt idx="4">
                  <c:v> 20-24 </c:v>
                </c:pt>
                <c:pt idx="5">
                  <c:v> 25-29 </c:v>
                </c:pt>
                <c:pt idx="6">
                  <c:v> 30-34 </c:v>
                </c:pt>
                <c:pt idx="7">
                  <c:v> 35-39 </c:v>
                </c:pt>
                <c:pt idx="8">
                  <c:v> 40-44 </c:v>
                </c:pt>
                <c:pt idx="9">
                  <c:v> 45-49 </c:v>
                </c:pt>
                <c:pt idx="10">
                  <c:v> 50-54 </c:v>
                </c:pt>
                <c:pt idx="11">
                  <c:v> 55-59 </c:v>
                </c:pt>
                <c:pt idx="12">
                  <c:v> 60-64 </c:v>
                </c:pt>
                <c:pt idx="13">
                  <c:v> 65-69 </c:v>
                </c:pt>
                <c:pt idx="14">
                  <c:v> 70-74 </c:v>
                </c:pt>
                <c:pt idx="15">
                  <c:v> 75-79 </c:v>
                </c:pt>
                <c:pt idx="16">
                  <c:v> 80-84 </c:v>
                </c:pt>
                <c:pt idx="17">
                  <c:v> 85-89 </c:v>
                </c:pt>
                <c:pt idx="18">
                  <c:v> 90-94 </c:v>
                </c:pt>
                <c:pt idx="19">
                  <c:v> 95-99 </c:v>
                </c:pt>
                <c:pt idx="20">
                  <c:v> 100+ </c:v>
                </c:pt>
              </c:strCache>
            </c:strRef>
          </c:cat>
          <c:val>
            <c:numRef>
              <c:f>'What Can We Achieve'!$AA$5:$AA$25</c:f>
              <c:numCache>
                <c:formatCode>0%</c:formatCode>
                <c:ptCount val="21"/>
                <c:pt idx="0">
                  <c:v>0</c:v>
                </c:pt>
                <c:pt idx="1">
                  <c:v>0</c:v>
                </c:pt>
                <c:pt idx="2">
                  <c:v>0</c:v>
                </c:pt>
                <c:pt idx="3">
                  <c:v>-4.5112781954887216E-2</c:v>
                </c:pt>
                <c:pt idx="4">
                  <c:v>-5.2631578947368418E-2</c:v>
                </c:pt>
                <c:pt idx="5">
                  <c:v>-5.2631578947368418E-2</c:v>
                </c:pt>
                <c:pt idx="6">
                  <c:v>-6.0150375939849621E-2</c:v>
                </c:pt>
                <c:pt idx="7">
                  <c:v>-5.2631578947368418E-2</c:v>
                </c:pt>
                <c:pt idx="8">
                  <c:v>-5.2631578947368418E-2</c:v>
                </c:pt>
                <c:pt idx="9">
                  <c:v>-6.0150375939849621E-2</c:v>
                </c:pt>
                <c:pt idx="10">
                  <c:v>-3.7593984962406013E-2</c:v>
                </c:pt>
                <c:pt idx="11">
                  <c:v>-2.2556390977443608E-2</c:v>
                </c:pt>
                <c:pt idx="12">
                  <c:v>-1.5037593984962405E-2</c:v>
                </c:pt>
                <c:pt idx="13">
                  <c:v>0</c:v>
                </c:pt>
                <c:pt idx="14">
                  <c:v>0</c:v>
                </c:pt>
                <c:pt idx="15">
                  <c:v>0</c:v>
                </c:pt>
                <c:pt idx="16">
                  <c:v>0</c:v>
                </c:pt>
                <c:pt idx="17">
                  <c:v>0</c:v>
                </c:pt>
                <c:pt idx="18">
                  <c:v>0</c:v>
                </c:pt>
                <c:pt idx="19">
                  <c:v>0</c:v>
                </c:pt>
                <c:pt idx="20">
                  <c:v>0</c:v>
                </c:pt>
              </c:numCache>
            </c:numRef>
          </c:val>
        </c:ser>
        <c:ser>
          <c:idx val="1"/>
          <c:order val="1"/>
          <c:tx>
            <c:strRef>
              <c:f>'What Can We Achieve'!$AB$3:$AB$4</c:f>
              <c:strCache>
                <c:ptCount val="1"/>
                <c:pt idx="0">
                  <c:v> GROCERY STORE  % FEMALES TEAM</c:v>
                </c:pt>
              </c:strCache>
            </c:strRef>
          </c:tx>
          <c:invertIfNegative val="0"/>
          <c:dLbls>
            <c:showLegendKey val="0"/>
            <c:showVal val="1"/>
            <c:showCatName val="0"/>
            <c:showSerName val="0"/>
            <c:showPercent val="0"/>
            <c:showBubbleSize val="0"/>
            <c:showLeaderLines val="0"/>
          </c:dLbls>
          <c:cat>
            <c:strRef>
              <c:f>'What Can We Achieve'!$Z$5:$Z$25</c:f>
              <c:strCache>
                <c:ptCount val="21"/>
                <c:pt idx="0">
                  <c:v> 0-4 </c:v>
                </c:pt>
                <c:pt idx="1">
                  <c:v> 5-9 </c:v>
                </c:pt>
                <c:pt idx="2">
                  <c:v> 10-14 </c:v>
                </c:pt>
                <c:pt idx="3">
                  <c:v> 15-19 </c:v>
                </c:pt>
                <c:pt idx="4">
                  <c:v> 20-24 </c:v>
                </c:pt>
                <c:pt idx="5">
                  <c:v> 25-29 </c:v>
                </c:pt>
                <c:pt idx="6">
                  <c:v> 30-34 </c:v>
                </c:pt>
                <c:pt idx="7">
                  <c:v> 35-39 </c:v>
                </c:pt>
                <c:pt idx="8">
                  <c:v> 40-44 </c:v>
                </c:pt>
                <c:pt idx="9">
                  <c:v> 45-49 </c:v>
                </c:pt>
                <c:pt idx="10">
                  <c:v> 50-54 </c:v>
                </c:pt>
                <c:pt idx="11">
                  <c:v> 55-59 </c:v>
                </c:pt>
                <c:pt idx="12">
                  <c:v> 60-64 </c:v>
                </c:pt>
                <c:pt idx="13">
                  <c:v> 65-69 </c:v>
                </c:pt>
                <c:pt idx="14">
                  <c:v> 70-74 </c:v>
                </c:pt>
                <c:pt idx="15">
                  <c:v> 75-79 </c:v>
                </c:pt>
                <c:pt idx="16">
                  <c:v> 80-84 </c:v>
                </c:pt>
                <c:pt idx="17">
                  <c:v> 85-89 </c:v>
                </c:pt>
                <c:pt idx="18">
                  <c:v> 90-94 </c:v>
                </c:pt>
                <c:pt idx="19">
                  <c:v> 95-99 </c:v>
                </c:pt>
                <c:pt idx="20">
                  <c:v> 100+ </c:v>
                </c:pt>
              </c:strCache>
            </c:strRef>
          </c:cat>
          <c:val>
            <c:numRef>
              <c:f>'What Can We Achieve'!$AB$5:$AB$25</c:f>
              <c:numCache>
                <c:formatCode>0%</c:formatCode>
                <c:ptCount val="21"/>
                <c:pt idx="0">
                  <c:v>0</c:v>
                </c:pt>
                <c:pt idx="1">
                  <c:v>0</c:v>
                </c:pt>
                <c:pt idx="2">
                  <c:v>0</c:v>
                </c:pt>
                <c:pt idx="3">
                  <c:v>5.2631578947368418E-2</c:v>
                </c:pt>
                <c:pt idx="4">
                  <c:v>6.0150375939849621E-2</c:v>
                </c:pt>
                <c:pt idx="5">
                  <c:v>6.0150375939849621E-2</c:v>
                </c:pt>
                <c:pt idx="6">
                  <c:v>6.0150375939849621E-2</c:v>
                </c:pt>
                <c:pt idx="7">
                  <c:v>5.2631578947368418E-2</c:v>
                </c:pt>
                <c:pt idx="8">
                  <c:v>5.2631578947368418E-2</c:v>
                </c:pt>
                <c:pt idx="9">
                  <c:v>9.0225563909774431E-2</c:v>
                </c:pt>
                <c:pt idx="10">
                  <c:v>7.5187969924812026E-2</c:v>
                </c:pt>
                <c:pt idx="11">
                  <c:v>3.007518796992481E-2</c:v>
                </c:pt>
                <c:pt idx="12">
                  <c:v>1.5037593984962405E-2</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150"/>
        <c:axId val="231054720"/>
        <c:axId val="231068800"/>
      </c:barChart>
      <c:catAx>
        <c:axId val="231054720"/>
        <c:scaling>
          <c:orientation val="minMax"/>
        </c:scaling>
        <c:delete val="0"/>
        <c:axPos val="l"/>
        <c:majorTickMark val="out"/>
        <c:minorTickMark val="none"/>
        <c:tickLblPos val="nextTo"/>
        <c:crossAx val="231068800"/>
        <c:crosses val="autoZero"/>
        <c:auto val="1"/>
        <c:lblAlgn val="ctr"/>
        <c:lblOffset val="100"/>
        <c:noMultiLvlLbl val="0"/>
      </c:catAx>
      <c:valAx>
        <c:axId val="231068800"/>
        <c:scaling>
          <c:orientation val="minMax"/>
        </c:scaling>
        <c:delete val="1"/>
        <c:axPos val="b"/>
        <c:majorGridlines/>
        <c:numFmt formatCode="0%" sourceLinked="1"/>
        <c:majorTickMark val="out"/>
        <c:minorTickMark val="none"/>
        <c:tickLblPos val="nextTo"/>
        <c:crossAx val="231054720"/>
        <c:crosses val="autoZero"/>
        <c:crossBetween val="between"/>
      </c:valAx>
      <c:spPr>
        <a:solidFill>
          <a:schemeClr val="accent3">
            <a:lumMod val="20000"/>
            <a:lumOff val="80000"/>
          </a:schemeClr>
        </a:solidFill>
      </c:spPr>
    </c:plotArea>
    <c:legend>
      <c:legendPos val="b"/>
      <c:layout>
        <c:manualLayout>
          <c:xMode val="edge"/>
          <c:yMode val="edge"/>
          <c:x val="6.1081891182610856E-2"/>
          <c:y val="0.95227501669992376"/>
          <c:w val="0.89999997728923897"/>
          <c:h val="2.9852793139809861E-2"/>
        </c:manualLayout>
      </c:layout>
      <c:overlay val="0"/>
    </c:legend>
    <c:plotVisOnly val="1"/>
    <c:dispBlanksAs val="gap"/>
    <c:showDLblsOverMax val="0"/>
  </c:chart>
  <c:spPr>
    <a:solidFill>
      <a:schemeClr val="accent3">
        <a:lumMod val="20000"/>
        <a:lumOff val="80000"/>
      </a:schemeClr>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YOUR</a:t>
            </a:r>
            <a:r>
              <a:rPr lang="en-US" baseline="0"/>
              <a:t> CUSTOMERS</a:t>
            </a:r>
            <a:endParaRPr lang="en-US"/>
          </a:p>
        </c:rich>
      </c:tx>
      <c:layout>
        <c:manualLayout>
          <c:xMode val="edge"/>
          <c:yMode val="edge"/>
          <c:x val="0.51798084161213298"/>
          <c:y val="3.8424692877037009E-2"/>
        </c:manualLayout>
      </c:layout>
      <c:overlay val="0"/>
    </c:title>
    <c:autoTitleDeleted val="0"/>
    <c:plotArea>
      <c:layout>
        <c:manualLayout>
          <c:layoutTarget val="inner"/>
          <c:xMode val="edge"/>
          <c:yMode val="edge"/>
          <c:x val="5.779906178924505E-2"/>
          <c:y val="5.4542167745893572E-2"/>
          <c:w val="0.93978789564298404"/>
          <c:h val="0.86814515850737273"/>
        </c:manualLayout>
      </c:layout>
      <c:barChart>
        <c:barDir val="bar"/>
        <c:grouping val="clustered"/>
        <c:varyColors val="0"/>
        <c:ser>
          <c:idx val="0"/>
          <c:order val="0"/>
          <c:tx>
            <c:strRef>
              <c:f>'What Can We Achieve'!$T$3:$T$4</c:f>
              <c:strCache>
                <c:ptCount val="1"/>
                <c:pt idx="0">
                  <c:v>GROCERY STORE % MALES OF YOUR INTEREST</c:v>
                </c:pt>
              </c:strCache>
            </c:strRef>
          </c:tx>
          <c:invertIfNegative val="0"/>
          <c:dLbls>
            <c:showLegendKey val="0"/>
            <c:showVal val="1"/>
            <c:showCatName val="0"/>
            <c:showSerName val="0"/>
            <c:showPercent val="0"/>
            <c:showBubbleSize val="0"/>
            <c:showLeaderLines val="0"/>
          </c:dLbls>
          <c:cat>
            <c:strRef>
              <c:f>'What Can We Achieve'!$S$5:$S$25</c:f>
              <c:strCache>
                <c:ptCount val="21"/>
                <c:pt idx="0">
                  <c:v> 0-4 </c:v>
                </c:pt>
                <c:pt idx="1">
                  <c:v> 5-9 </c:v>
                </c:pt>
                <c:pt idx="2">
                  <c:v> 10-14 </c:v>
                </c:pt>
                <c:pt idx="3">
                  <c:v> 15-19 </c:v>
                </c:pt>
                <c:pt idx="4">
                  <c:v> 20-24 </c:v>
                </c:pt>
                <c:pt idx="5">
                  <c:v> 25-29 </c:v>
                </c:pt>
                <c:pt idx="6">
                  <c:v> 30-34 </c:v>
                </c:pt>
                <c:pt idx="7">
                  <c:v> 35-39 </c:v>
                </c:pt>
                <c:pt idx="8">
                  <c:v> 40-44 </c:v>
                </c:pt>
                <c:pt idx="9">
                  <c:v> 45-49 </c:v>
                </c:pt>
                <c:pt idx="10">
                  <c:v> 50-54 </c:v>
                </c:pt>
                <c:pt idx="11">
                  <c:v> 55-59 </c:v>
                </c:pt>
                <c:pt idx="12">
                  <c:v> 60-64 </c:v>
                </c:pt>
                <c:pt idx="13">
                  <c:v> 65-69 </c:v>
                </c:pt>
                <c:pt idx="14">
                  <c:v> 70-74 </c:v>
                </c:pt>
                <c:pt idx="15">
                  <c:v> 75-79 </c:v>
                </c:pt>
                <c:pt idx="16">
                  <c:v> 80-84 </c:v>
                </c:pt>
                <c:pt idx="17">
                  <c:v> 85-89 </c:v>
                </c:pt>
                <c:pt idx="18">
                  <c:v> 90-94 </c:v>
                </c:pt>
                <c:pt idx="19">
                  <c:v> 95-99 </c:v>
                </c:pt>
                <c:pt idx="20">
                  <c:v> 100+ </c:v>
                </c:pt>
              </c:strCache>
            </c:strRef>
          </c:cat>
          <c:val>
            <c:numRef>
              <c:f>'What Can We Achieve'!$T$5:$T$25</c:f>
              <c:numCache>
                <c:formatCode>0%</c:formatCode>
                <c:ptCount val="21"/>
                <c:pt idx="0">
                  <c:v>0</c:v>
                </c:pt>
                <c:pt idx="1">
                  <c:v>0</c:v>
                </c:pt>
                <c:pt idx="2">
                  <c:v>0</c:v>
                </c:pt>
                <c:pt idx="3">
                  <c:v>-2.5031289111389237E-3</c:v>
                </c:pt>
                <c:pt idx="4">
                  <c:v>-3.7546933667083858E-2</c:v>
                </c:pt>
                <c:pt idx="5">
                  <c:v>-3.7546933667083858E-2</c:v>
                </c:pt>
                <c:pt idx="6">
                  <c:v>-3.1289111389236547E-2</c:v>
                </c:pt>
                <c:pt idx="7">
                  <c:v>-3.4418022528160203E-2</c:v>
                </c:pt>
                <c:pt idx="8">
                  <c:v>-4.3804755944931162E-2</c:v>
                </c:pt>
                <c:pt idx="9">
                  <c:v>-5.0062578222778473E-2</c:v>
                </c:pt>
                <c:pt idx="10">
                  <c:v>-4.3804755944931162E-2</c:v>
                </c:pt>
                <c:pt idx="11">
                  <c:v>-3.7546933667083858E-2</c:v>
                </c:pt>
                <c:pt idx="12">
                  <c:v>-3.7546933667083858E-2</c:v>
                </c:pt>
                <c:pt idx="13">
                  <c:v>-2.5031289111389236E-2</c:v>
                </c:pt>
                <c:pt idx="14">
                  <c:v>-1.2515644555694618E-2</c:v>
                </c:pt>
                <c:pt idx="15">
                  <c:v>-1.0012515644555695E-2</c:v>
                </c:pt>
                <c:pt idx="16">
                  <c:v>-1.8773466833541927E-3</c:v>
                </c:pt>
                <c:pt idx="17">
                  <c:v>-1.2515644555694619E-3</c:v>
                </c:pt>
                <c:pt idx="18">
                  <c:v>0</c:v>
                </c:pt>
                <c:pt idx="19">
                  <c:v>0</c:v>
                </c:pt>
                <c:pt idx="20">
                  <c:v>0</c:v>
                </c:pt>
              </c:numCache>
            </c:numRef>
          </c:val>
        </c:ser>
        <c:ser>
          <c:idx val="1"/>
          <c:order val="1"/>
          <c:tx>
            <c:strRef>
              <c:f>'What Can We Achieve'!$U$3:$U$4</c:f>
              <c:strCache>
                <c:ptCount val="1"/>
                <c:pt idx="0">
                  <c:v>GROCERY STORE % FEMALES OF YOUR INTEREST</c:v>
                </c:pt>
              </c:strCache>
            </c:strRef>
          </c:tx>
          <c:invertIfNegative val="0"/>
          <c:dLbls>
            <c:showLegendKey val="0"/>
            <c:showVal val="1"/>
            <c:showCatName val="0"/>
            <c:showSerName val="0"/>
            <c:showPercent val="0"/>
            <c:showBubbleSize val="0"/>
            <c:showLeaderLines val="0"/>
          </c:dLbls>
          <c:cat>
            <c:strRef>
              <c:f>'What Can We Achieve'!$S$5:$S$25</c:f>
              <c:strCache>
                <c:ptCount val="21"/>
                <c:pt idx="0">
                  <c:v> 0-4 </c:v>
                </c:pt>
                <c:pt idx="1">
                  <c:v> 5-9 </c:v>
                </c:pt>
                <c:pt idx="2">
                  <c:v> 10-14 </c:v>
                </c:pt>
                <c:pt idx="3">
                  <c:v> 15-19 </c:v>
                </c:pt>
                <c:pt idx="4">
                  <c:v> 20-24 </c:v>
                </c:pt>
                <c:pt idx="5">
                  <c:v> 25-29 </c:v>
                </c:pt>
                <c:pt idx="6">
                  <c:v> 30-34 </c:v>
                </c:pt>
                <c:pt idx="7">
                  <c:v> 35-39 </c:v>
                </c:pt>
                <c:pt idx="8">
                  <c:v> 40-44 </c:v>
                </c:pt>
                <c:pt idx="9">
                  <c:v> 45-49 </c:v>
                </c:pt>
                <c:pt idx="10">
                  <c:v> 50-54 </c:v>
                </c:pt>
                <c:pt idx="11">
                  <c:v> 55-59 </c:v>
                </c:pt>
                <c:pt idx="12">
                  <c:v> 60-64 </c:v>
                </c:pt>
                <c:pt idx="13">
                  <c:v> 65-69 </c:v>
                </c:pt>
                <c:pt idx="14">
                  <c:v> 70-74 </c:v>
                </c:pt>
                <c:pt idx="15">
                  <c:v> 75-79 </c:v>
                </c:pt>
                <c:pt idx="16">
                  <c:v> 80-84 </c:v>
                </c:pt>
                <c:pt idx="17">
                  <c:v> 85-89 </c:v>
                </c:pt>
                <c:pt idx="18">
                  <c:v> 90-94 </c:v>
                </c:pt>
                <c:pt idx="19">
                  <c:v> 95-99 </c:v>
                </c:pt>
                <c:pt idx="20">
                  <c:v> 100+ </c:v>
                </c:pt>
              </c:strCache>
            </c:strRef>
          </c:cat>
          <c:val>
            <c:numRef>
              <c:f>'What Can We Achieve'!$U$5:$U$25</c:f>
              <c:numCache>
                <c:formatCode>0%</c:formatCode>
                <c:ptCount val="21"/>
                <c:pt idx="0">
                  <c:v>0</c:v>
                </c:pt>
                <c:pt idx="1">
                  <c:v>0</c:v>
                </c:pt>
                <c:pt idx="2">
                  <c:v>0</c:v>
                </c:pt>
                <c:pt idx="3">
                  <c:v>2.5031289111389237E-3</c:v>
                </c:pt>
                <c:pt idx="4">
                  <c:v>3.8172715894868585E-2</c:v>
                </c:pt>
                <c:pt idx="5">
                  <c:v>3.8172715894868585E-2</c:v>
                </c:pt>
                <c:pt idx="6">
                  <c:v>4.3804755944931162E-2</c:v>
                </c:pt>
                <c:pt idx="7">
                  <c:v>8.1351689612015013E-2</c:v>
                </c:pt>
                <c:pt idx="8">
                  <c:v>8.1351689612015013E-2</c:v>
                </c:pt>
                <c:pt idx="9">
                  <c:v>6.2578222778473094E-2</c:v>
                </c:pt>
                <c:pt idx="10">
                  <c:v>6.2578222778473094E-2</c:v>
                </c:pt>
                <c:pt idx="11">
                  <c:v>5.0062578222778473E-2</c:v>
                </c:pt>
                <c:pt idx="12">
                  <c:v>4.3804755944931162E-2</c:v>
                </c:pt>
                <c:pt idx="13">
                  <c:v>3.7546933667083858E-2</c:v>
                </c:pt>
                <c:pt idx="14">
                  <c:v>3.1289111389236547E-2</c:v>
                </c:pt>
                <c:pt idx="15">
                  <c:v>1.0012515644555695E-2</c:v>
                </c:pt>
                <c:pt idx="16">
                  <c:v>6.2578222778473091E-3</c:v>
                </c:pt>
                <c:pt idx="17">
                  <c:v>3.7546933667083854E-3</c:v>
                </c:pt>
                <c:pt idx="18">
                  <c:v>0</c:v>
                </c:pt>
                <c:pt idx="19">
                  <c:v>0</c:v>
                </c:pt>
                <c:pt idx="20">
                  <c:v>0</c:v>
                </c:pt>
              </c:numCache>
            </c:numRef>
          </c:val>
        </c:ser>
        <c:dLbls>
          <c:showLegendKey val="0"/>
          <c:showVal val="0"/>
          <c:showCatName val="0"/>
          <c:showSerName val="0"/>
          <c:showPercent val="0"/>
          <c:showBubbleSize val="0"/>
        </c:dLbls>
        <c:gapWidth val="150"/>
        <c:axId val="226585216"/>
        <c:axId val="226595200"/>
      </c:barChart>
      <c:catAx>
        <c:axId val="226585216"/>
        <c:scaling>
          <c:orientation val="minMax"/>
        </c:scaling>
        <c:delete val="0"/>
        <c:axPos val="l"/>
        <c:majorTickMark val="out"/>
        <c:minorTickMark val="none"/>
        <c:tickLblPos val="nextTo"/>
        <c:crossAx val="226595200"/>
        <c:crosses val="autoZero"/>
        <c:auto val="1"/>
        <c:lblAlgn val="ctr"/>
        <c:lblOffset val="50"/>
        <c:tickLblSkip val="1"/>
        <c:noMultiLvlLbl val="0"/>
      </c:catAx>
      <c:valAx>
        <c:axId val="226595200"/>
        <c:scaling>
          <c:orientation val="minMax"/>
        </c:scaling>
        <c:delete val="1"/>
        <c:axPos val="b"/>
        <c:majorGridlines/>
        <c:numFmt formatCode="0%" sourceLinked="1"/>
        <c:majorTickMark val="out"/>
        <c:minorTickMark val="none"/>
        <c:tickLblPos val="nextTo"/>
        <c:crossAx val="226585216"/>
        <c:crosses val="autoZero"/>
        <c:crossBetween val="between"/>
      </c:valAx>
      <c:spPr>
        <a:solidFill>
          <a:schemeClr val="accent6">
            <a:lumMod val="20000"/>
            <a:lumOff val="80000"/>
          </a:schemeClr>
        </a:solidFill>
      </c:spPr>
    </c:plotArea>
    <c:legend>
      <c:legendPos val="b"/>
      <c:layout/>
      <c:overlay val="0"/>
    </c:legend>
    <c:plotVisOnly val="1"/>
    <c:dispBlanksAs val="gap"/>
    <c:showDLblsOverMax val="0"/>
  </c:chart>
  <c:spPr>
    <a:solidFill>
      <a:schemeClr val="accent6">
        <a:lumMod val="20000"/>
        <a:lumOff val="80000"/>
      </a:schemeClr>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761750790623238E-2"/>
          <c:y val="3.4536480993649914E-2"/>
          <c:w val="0.93847649841875358"/>
          <c:h val="0.90488150043877635"/>
        </c:manualLayout>
      </c:layout>
      <c:barChart>
        <c:barDir val="bar"/>
        <c:grouping val="clustered"/>
        <c:varyColors val="0"/>
        <c:ser>
          <c:idx val="0"/>
          <c:order val="0"/>
          <c:tx>
            <c:strRef>
              <c:f>'What Can We Achieve'!$O$61:$O$62</c:f>
              <c:strCache>
                <c:ptCount val="1"/>
                <c:pt idx="0">
                  <c:v> Canada  M</c:v>
                </c:pt>
              </c:strCache>
            </c:strRef>
          </c:tx>
          <c:invertIfNegative val="0"/>
          <c:dLbls>
            <c:showLegendKey val="0"/>
            <c:showVal val="1"/>
            <c:showCatName val="0"/>
            <c:showSerName val="0"/>
            <c:showPercent val="0"/>
            <c:showBubbleSize val="0"/>
            <c:showLeaderLines val="0"/>
          </c:dLbls>
          <c:cat>
            <c:strRef>
              <c:f>'What Can We Achieve'!$N$63:$N$83</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c:v>
                </c:pt>
              </c:strCache>
            </c:strRef>
          </c:cat>
          <c:val>
            <c:numRef>
              <c:f>'What Can We Achieve'!$O$63:$O$83</c:f>
              <c:numCache>
                <c:formatCode>0%</c:formatCode>
                <c:ptCount val="21"/>
                <c:pt idx="0">
                  <c:v>-2.7100986267769054E-2</c:v>
                </c:pt>
                <c:pt idx="1">
                  <c:v>-2.7071182228923511E-2</c:v>
                </c:pt>
                <c:pt idx="2">
                  <c:v>-2.6912298635293107E-2</c:v>
                </c:pt>
                <c:pt idx="3">
                  <c:v>-2.7464435161206571E-2</c:v>
                </c:pt>
                <c:pt idx="4">
                  <c:v>-3.2910368135478311E-2</c:v>
                </c:pt>
                <c:pt idx="5">
                  <c:v>-3.6663084212287408E-2</c:v>
                </c:pt>
                <c:pt idx="6">
                  <c:v>-3.4656617511030233E-2</c:v>
                </c:pt>
                <c:pt idx="7">
                  <c:v>-3.4763778400475773E-2</c:v>
                </c:pt>
                <c:pt idx="8">
                  <c:v>-3.2215439523903065E-2</c:v>
                </c:pt>
                <c:pt idx="9">
                  <c:v>-3.1700457808747723E-2</c:v>
                </c:pt>
                <c:pt idx="10">
                  <c:v>-3.3331447080710432E-2</c:v>
                </c:pt>
                <c:pt idx="11">
                  <c:v>-3.7127439156524854E-2</c:v>
                </c:pt>
                <c:pt idx="12">
                  <c:v>-3.3204131711184588E-2</c:v>
                </c:pt>
                <c:pt idx="13">
                  <c:v>-2.7289272949049769E-2</c:v>
                </c:pt>
                <c:pt idx="14">
                  <c:v>-2.2203741639131788E-2</c:v>
                </c:pt>
                <c:pt idx="15">
                  <c:v>-1.4277524571157971E-2</c:v>
                </c:pt>
                <c:pt idx="16">
                  <c:v>-9.1447077502823573E-3</c:v>
                </c:pt>
                <c:pt idx="17">
                  <c:v>-5.3780653019588846E-3</c:v>
                </c:pt>
                <c:pt idx="18">
                  <c:v>-2.2312132112242704E-3</c:v>
                </c:pt>
                <c:pt idx="19">
                  <c:v>-5.215573147571397E-4</c:v>
                </c:pt>
                <c:pt idx="20">
                  <c:v>-3.7074620519073019E-5</c:v>
                </c:pt>
              </c:numCache>
            </c:numRef>
          </c:val>
        </c:ser>
        <c:ser>
          <c:idx val="1"/>
          <c:order val="1"/>
          <c:tx>
            <c:strRef>
              <c:f>'What Can We Achieve'!$P$61:$P$62</c:f>
              <c:strCache>
                <c:ptCount val="1"/>
                <c:pt idx="0">
                  <c:v> Canada   F </c:v>
                </c:pt>
              </c:strCache>
            </c:strRef>
          </c:tx>
          <c:invertIfNegative val="0"/>
          <c:dLbls>
            <c:showLegendKey val="0"/>
            <c:showVal val="1"/>
            <c:showCatName val="0"/>
            <c:showSerName val="0"/>
            <c:showPercent val="0"/>
            <c:showBubbleSize val="0"/>
            <c:showLeaderLines val="0"/>
          </c:dLbls>
          <c:cat>
            <c:strRef>
              <c:f>'What Can We Achieve'!$N$63:$N$83</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c:v>
                </c:pt>
              </c:strCache>
            </c:strRef>
          </c:cat>
          <c:val>
            <c:numRef>
              <c:f>'What Can We Achieve'!$P$63:$P$83</c:f>
              <c:numCache>
                <c:formatCode>0.0%</c:formatCode>
                <c:ptCount val="21"/>
                <c:pt idx="0">
                  <c:v>2.5820749101394865E-2</c:v>
                </c:pt>
                <c:pt idx="1">
                  <c:v>2.586055019004151E-2</c:v>
                </c:pt>
                <c:pt idx="2">
                  <c:v>2.5692605099398875E-2</c:v>
                </c:pt>
                <c:pt idx="3">
                  <c:v>2.6157975786664241E-2</c:v>
                </c:pt>
                <c:pt idx="4">
                  <c:v>3.1438342647385049E-2</c:v>
                </c:pt>
                <c:pt idx="5">
                  <c:v>3.5589123070819982E-2</c:v>
                </c:pt>
                <c:pt idx="6">
                  <c:v>3.4653864312822975E-2</c:v>
                </c:pt>
                <c:pt idx="7">
                  <c:v>3.5053372083751651E-2</c:v>
                </c:pt>
                <c:pt idx="8">
                  <c:v>3.2597011411365048E-2</c:v>
                </c:pt>
                <c:pt idx="9">
                  <c:v>3.1729753976079307E-2</c:v>
                </c:pt>
                <c:pt idx="10">
                  <c:v>3.3081039694248519E-2</c:v>
                </c:pt>
                <c:pt idx="11">
                  <c:v>3.7062137571861484E-2</c:v>
                </c:pt>
                <c:pt idx="12">
                  <c:v>3.3661135883509455E-2</c:v>
                </c:pt>
                <c:pt idx="13">
                  <c:v>2.8761565737939847E-2</c:v>
                </c:pt>
                <c:pt idx="14">
                  <c:v>2.374069449077287E-2</c:v>
                </c:pt>
                <c:pt idx="15">
                  <c:v>1.6670508224618314E-2</c:v>
                </c:pt>
                <c:pt idx="16">
                  <c:v>1.1857703917696801E-2</c:v>
                </c:pt>
                <c:pt idx="17">
                  <c:v>8.2292827114094705E-3</c:v>
                </c:pt>
                <c:pt idx="18">
                  <c:v>4.4594593836038282E-3</c:v>
                </c:pt>
                <c:pt idx="19">
                  <c:v>1.4986753775363137E-3</c:v>
                </c:pt>
                <c:pt idx="20">
                  <c:v>1.7962613546371355E-4</c:v>
                </c:pt>
              </c:numCache>
            </c:numRef>
          </c:val>
        </c:ser>
        <c:dLbls>
          <c:showLegendKey val="0"/>
          <c:showVal val="0"/>
          <c:showCatName val="0"/>
          <c:showSerName val="0"/>
          <c:showPercent val="0"/>
          <c:showBubbleSize val="0"/>
        </c:dLbls>
        <c:gapWidth val="150"/>
        <c:axId val="231061376"/>
        <c:axId val="231062912"/>
      </c:barChart>
      <c:catAx>
        <c:axId val="231061376"/>
        <c:scaling>
          <c:orientation val="minMax"/>
        </c:scaling>
        <c:delete val="0"/>
        <c:axPos val="l"/>
        <c:majorTickMark val="out"/>
        <c:minorTickMark val="none"/>
        <c:tickLblPos val="nextTo"/>
        <c:crossAx val="231062912"/>
        <c:crosses val="autoZero"/>
        <c:auto val="1"/>
        <c:lblAlgn val="ctr"/>
        <c:lblOffset val="100"/>
        <c:noMultiLvlLbl val="0"/>
      </c:catAx>
      <c:valAx>
        <c:axId val="231062912"/>
        <c:scaling>
          <c:orientation val="minMax"/>
        </c:scaling>
        <c:delete val="1"/>
        <c:axPos val="b"/>
        <c:majorGridlines/>
        <c:numFmt formatCode="0%" sourceLinked="1"/>
        <c:majorTickMark val="out"/>
        <c:minorTickMark val="none"/>
        <c:tickLblPos val="nextTo"/>
        <c:crossAx val="23106137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580260966929395E-2"/>
          <c:y val="2.5966697199685945E-2"/>
          <c:w val="0.94083947806614121"/>
          <c:h val="0.91330081021547571"/>
        </c:manualLayout>
      </c:layout>
      <c:barChart>
        <c:barDir val="bar"/>
        <c:grouping val="clustered"/>
        <c:varyColors val="0"/>
        <c:ser>
          <c:idx val="0"/>
          <c:order val="0"/>
          <c:tx>
            <c:strRef>
              <c:f>'What Can We Achieve'!$R$61:$R$62</c:f>
              <c:strCache>
                <c:ptCount val="1"/>
                <c:pt idx="0">
                  <c:v> China   M </c:v>
                </c:pt>
              </c:strCache>
            </c:strRef>
          </c:tx>
          <c:invertIfNegative val="0"/>
          <c:dLbls>
            <c:showLegendKey val="0"/>
            <c:showVal val="1"/>
            <c:showCatName val="0"/>
            <c:showSerName val="0"/>
            <c:showPercent val="0"/>
            <c:showBubbleSize val="0"/>
            <c:showLeaderLines val="0"/>
          </c:dLbls>
          <c:cat>
            <c:strRef>
              <c:f>'What Can We Achieve'!$Q$63:$Q$83</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c:v>
                </c:pt>
              </c:strCache>
            </c:strRef>
          </c:cat>
          <c:val>
            <c:numRef>
              <c:f>'What Can We Achieve'!$R$63:$R$83</c:f>
              <c:numCache>
                <c:formatCode>0.0%</c:formatCode>
                <c:ptCount val="21"/>
                <c:pt idx="0">
                  <c:v>-3.1459603880053061E-2</c:v>
                </c:pt>
                <c:pt idx="1">
                  <c:v>-3.2305491587360027E-2</c:v>
                </c:pt>
                <c:pt idx="2">
                  <c:v>-3.1416197750978467E-2</c:v>
                </c:pt>
                <c:pt idx="3">
                  <c:v>-3.0887624993296409E-2</c:v>
                </c:pt>
                <c:pt idx="4">
                  <c:v>-3.2749995875946958E-2</c:v>
                </c:pt>
                <c:pt idx="5">
                  <c:v>-3.8104447208345008E-2</c:v>
                </c:pt>
                <c:pt idx="6">
                  <c:v>-4.5714529580519178E-2</c:v>
                </c:pt>
                <c:pt idx="7">
                  <c:v>-3.4433940960182159E-2</c:v>
                </c:pt>
                <c:pt idx="8">
                  <c:v>-3.5678668466819191E-2</c:v>
                </c:pt>
                <c:pt idx="9">
                  <c:v>-4.3825936471873335E-2</c:v>
                </c:pt>
                <c:pt idx="10">
                  <c:v>-4.2507312183879965E-2</c:v>
                </c:pt>
                <c:pt idx="11">
                  <c:v>-3.3190627195388692E-2</c:v>
                </c:pt>
                <c:pt idx="12">
                  <c:v>-2.692669348620266E-2</c:v>
                </c:pt>
                <c:pt idx="13">
                  <c:v>-2.4539992466311299E-2</c:v>
                </c:pt>
                <c:pt idx="14">
                  <c:v>-1.3772170872201551E-2</c:v>
                </c:pt>
                <c:pt idx="15">
                  <c:v>-8.2308175674242496E-3</c:v>
                </c:pt>
                <c:pt idx="16">
                  <c:v>-4.7487288619544434E-3</c:v>
                </c:pt>
                <c:pt idx="17">
                  <c:v>-1.9438796908843624E-3</c:v>
                </c:pt>
                <c:pt idx="18">
                  <c:v>-5.2231100421806168E-4</c:v>
                </c:pt>
                <c:pt idx="19">
                  <c:v>-9.7868319177395131E-5</c:v>
                </c:pt>
                <c:pt idx="20">
                  <c:v>-8.1818478376164993E-6</c:v>
                </c:pt>
              </c:numCache>
            </c:numRef>
          </c:val>
        </c:ser>
        <c:ser>
          <c:idx val="1"/>
          <c:order val="1"/>
          <c:tx>
            <c:strRef>
              <c:f>'What Can We Achieve'!$S$61:$S$62</c:f>
              <c:strCache>
                <c:ptCount val="1"/>
                <c:pt idx="0">
                  <c:v> China   F </c:v>
                </c:pt>
              </c:strCache>
            </c:strRef>
          </c:tx>
          <c:invertIfNegative val="0"/>
          <c:dLbls>
            <c:showLegendKey val="0"/>
            <c:showVal val="1"/>
            <c:showCatName val="0"/>
            <c:showSerName val="0"/>
            <c:showPercent val="0"/>
            <c:showBubbleSize val="0"/>
            <c:showLeaderLines val="0"/>
          </c:dLbls>
          <c:cat>
            <c:strRef>
              <c:f>'What Can We Achieve'!$Q$63:$Q$83</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c:v>
                </c:pt>
              </c:strCache>
            </c:strRef>
          </c:cat>
          <c:val>
            <c:numRef>
              <c:f>'What Can We Achieve'!$S$63:$S$83</c:f>
              <c:numCache>
                <c:formatCode>0.0%</c:formatCode>
                <c:ptCount val="21"/>
                <c:pt idx="0">
                  <c:v>2.785271392248476E-2</c:v>
                </c:pt>
                <c:pt idx="1">
                  <c:v>2.8055635047633112E-2</c:v>
                </c:pt>
                <c:pt idx="2">
                  <c:v>2.6955330302361954E-2</c:v>
                </c:pt>
                <c:pt idx="3">
                  <c:v>2.6876711748790069E-2</c:v>
                </c:pt>
                <c:pt idx="4">
                  <c:v>2.9028096938349051E-2</c:v>
                </c:pt>
                <c:pt idx="5">
                  <c:v>3.4650331341612162E-2</c:v>
                </c:pt>
                <c:pt idx="6">
                  <c:v>4.3012397437702202E-2</c:v>
                </c:pt>
                <c:pt idx="7">
                  <c:v>3.2724811463401692E-2</c:v>
                </c:pt>
                <c:pt idx="8">
                  <c:v>3.4012232299821692E-2</c:v>
                </c:pt>
                <c:pt idx="9">
                  <c:v>4.215600465903472E-2</c:v>
                </c:pt>
                <c:pt idx="10">
                  <c:v>4.1645281176764845E-2</c:v>
                </c:pt>
                <c:pt idx="11">
                  <c:v>3.2347289384569176E-2</c:v>
                </c:pt>
                <c:pt idx="12">
                  <c:v>2.6760007254985573E-2</c:v>
                </c:pt>
                <c:pt idx="13">
                  <c:v>2.5290030987463623E-2</c:v>
                </c:pt>
                <c:pt idx="14">
                  <c:v>1.5087004490772238E-2</c:v>
                </c:pt>
                <c:pt idx="15">
                  <c:v>9.5661180110563002E-3</c:v>
                </c:pt>
                <c:pt idx="16">
                  <c:v>6.3450805381318285E-3</c:v>
                </c:pt>
                <c:pt idx="17">
                  <c:v>3.1968155486594837E-3</c:v>
                </c:pt>
                <c:pt idx="18">
                  <c:v>1.0643097759546842E-3</c:v>
                </c:pt>
                <c:pt idx="19">
                  <c:v>2.6964457899553233E-4</c:v>
                </c:pt>
                <c:pt idx="20">
                  <c:v>3.9132820601226365E-5</c:v>
                </c:pt>
              </c:numCache>
            </c:numRef>
          </c:val>
        </c:ser>
        <c:dLbls>
          <c:showLegendKey val="0"/>
          <c:showVal val="0"/>
          <c:showCatName val="0"/>
          <c:showSerName val="0"/>
          <c:showPercent val="0"/>
          <c:showBubbleSize val="0"/>
        </c:dLbls>
        <c:gapWidth val="150"/>
        <c:axId val="226919168"/>
        <c:axId val="226920704"/>
      </c:barChart>
      <c:catAx>
        <c:axId val="226919168"/>
        <c:scaling>
          <c:orientation val="minMax"/>
        </c:scaling>
        <c:delete val="0"/>
        <c:axPos val="l"/>
        <c:majorTickMark val="out"/>
        <c:minorTickMark val="none"/>
        <c:tickLblPos val="nextTo"/>
        <c:crossAx val="226920704"/>
        <c:crosses val="autoZero"/>
        <c:auto val="1"/>
        <c:lblAlgn val="ctr"/>
        <c:lblOffset val="100"/>
        <c:noMultiLvlLbl val="0"/>
      </c:catAx>
      <c:valAx>
        <c:axId val="226920704"/>
        <c:scaling>
          <c:orientation val="minMax"/>
        </c:scaling>
        <c:delete val="1"/>
        <c:axPos val="b"/>
        <c:majorGridlines/>
        <c:numFmt formatCode="0.0%" sourceLinked="1"/>
        <c:majorTickMark val="out"/>
        <c:minorTickMark val="none"/>
        <c:tickLblPos val="nextTo"/>
        <c:crossAx val="22691916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215223097112858E-2"/>
          <c:y val="3.3451113889233414E-2"/>
          <c:w val="0.87959733158355202"/>
          <c:h val="0.90269548901477026"/>
        </c:manualLayout>
      </c:layout>
      <c:barChart>
        <c:barDir val="bar"/>
        <c:grouping val="clustered"/>
        <c:varyColors val="0"/>
        <c:ser>
          <c:idx val="0"/>
          <c:order val="0"/>
          <c:tx>
            <c:strRef>
              <c:f>'What Can We Achieve'!$U$61:$U$62</c:f>
              <c:strCache>
                <c:ptCount val="1"/>
                <c:pt idx="0">
                  <c:v> USA   M </c:v>
                </c:pt>
              </c:strCache>
            </c:strRef>
          </c:tx>
          <c:invertIfNegative val="0"/>
          <c:dLbls>
            <c:showLegendKey val="0"/>
            <c:showVal val="1"/>
            <c:showCatName val="0"/>
            <c:showSerName val="0"/>
            <c:showPercent val="0"/>
            <c:showBubbleSize val="0"/>
            <c:showLeaderLines val="0"/>
          </c:dLbls>
          <c:cat>
            <c:strRef>
              <c:f>'What Can We Achieve'!$T$63:$T$83</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c:v>
                </c:pt>
              </c:strCache>
            </c:strRef>
          </c:cat>
          <c:val>
            <c:numRef>
              <c:f>'What Can We Achieve'!$U$63:$U$83</c:f>
              <c:numCache>
                <c:formatCode>0.0%</c:formatCode>
                <c:ptCount val="21"/>
                <c:pt idx="0">
                  <c:v>-3.0447609217484586E-2</c:v>
                </c:pt>
                <c:pt idx="1">
                  <c:v>-3.1516966605103031E-2</c:v>
                </c:pt>
                <c:pt idx="2">
                  <c:v>-3.2837949115067773E-2</c:v>
                </c:pt>
                <c:pt idx="3">
                  <c:v>-3.2933301121249578E-2</c:v>
                </c:pt>
                <c:pt idx="4">
                  <c:v>-3.4715177491862495E-2</c:v>
                </c:pt>
                <c:pt idx="5">
                  <c:v>-3.6783930387814634E-2</c:v>
                </c:pt>
                <c:pt idx="6">
                  <c:v>-3.4984185202581168E-2</c:v>
                </c:pt>
                <c:pt idx="7">
                  <c:v>-3.2433648950793502E-2</c:v>
                </c:pt>
                <c:pt idx="8">
                  <c:v>-3.0509362989917275E-2</c:v>
                </c:pt>
                <c:pt idx="9">
                  <c:v>-3.0479958457558694E-2</c:v>
                </c:pt>
                <c:pt idx="10">
                  <c:v>-3.1821031228315352E-2</c:v>
                </c:pt>
                <c:pt idx="11">
                  <c:v>-3.2681399457724629E-2</c:v>
                </c:pt>
                <c:pt idx="12">
                  <c:v>-3.0124569614937105E-2</c:v>
                </c:pt>
                <c:pt idx="13">
                  <c:v>-2.5108060972662119E-2</c:v>
                </c:pt>
                <c:pt idx="14">
                  <c:v>-1.9317501415685709E-2</c:v>
                </c:pt>
                <c:pt idx="15">
                  <c:v>-1.2510519314947208E-2</c:v>
                </c:pt>
                <c:pt idx="16">
                  <c:v>-8.2389001681391644E-3</c:v>
                </c:pt>
                <c:pt idx="17">
                  <c:v>-4.5843963366049133E-3</c:v>
                </c:pt>
                <c:pt idx="18">
                  <c:v>-2.1434797924690342E-3</c:v>
                </c:pt>
                <c:pt idx="19">
                  <c:v>-5.8624906525662839E-4</c:v>
                </c:pt>
                <c:pt idx="20">
                  <c:v>-5.6931015833571827E-5</c:v>
                </c:pt>
              </c:numCache>
            </c:numRef>
          </c:val>
        </c:ser>
        <c:ser>
          <c:idx val="1"/>
          <c:order val="1"/>
          <c:tx>
            <c:strRef>
              <c:f>'What Can We Achieve'!$V$61:$V$62</c:f>
              <c:strCache>
                <c:ptCount val="1"/>
                <c:pt idx="0">
                  <c:v> USA   F </c:v>
                </c:pt>
              </c:strCache>
            </c:strRef>
          </c:tx>
          <c:invertIfNegative val="0"/>
          <c:dLbls>
            <c:showLegendKey val="0"/>
            <c:showVal val="1"/>
            <c:showCatName val="0"/>
            <c:showSerName val="0"/>
            <c:showPercent val="0"/>
            <c:showBubbleSize val="0"/>
            <c:showLeaderLines val="0"/>
          </c:dLbls>
          <c:cat>
            <c:strRef>
              <c:f>'What Can We Achieve'!$T$63:$T$83</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c:v>
                </c:pt>
              </c:strCache>
            </c:strRef>
          </c:cat>
          <c:val>
            <c:numRef>
              <c:f>'What Can We Achieve'!$V$63:$V$83</c:f>
              <c:numCache>
                <c:formatCode>0.0%</c:formatCode>
                <c:ptCount val="21"/>
                <c:pt idx="0">
                  <c:v>2.9127553576305431E-2</c:v>
                </c:pt>
                <c:pt idx="1">
                  <c:v>3.0135758896473307E-2</c:v>
                </c:pt>
                <c:pt idx="2">
                  <c:v>3.1427391574532386E-2</c:v>
                </c:pt>
                <c:pt idx="3">
                  <c:v>3.1645451891184131E-2</c:v>
                </c:pt>
                <c:pt idx="4">
                  <c:v>3.3465797874770102E-2</c:v>
                </c:pt>
                <c:pt idx="5">
                  <c:v>3.5369303741364808E-2</c:v>
                </c:pt>
                <c:pt idx="6">
                  <c:v>3.4009559882678106E-2</c:v>
                </c:pt>
                <c:pt idx="7">
                  <c:v>3.2224255617015529E-2</c:v>
                </c:pt>
                <c:pt idx="8">
                  <c:v>3.0729535351834543E-2</c:v>
                </c:pt>
                <c:pt idx="9">
                  <c:v>3.0714249614157439E-2</c:v>
                </c:pt>
                <c:pt idx="10">
                  <c:v>3.1590359418351484E-2</c:v>
                </c:pt>
                <c:pt idx="11">
                  <c:v>3.3236359863910984E-2</c:v>
                </c:pt>
                <c:pt idx="12">
                  <c:v>3.1959386907234474E-2</c:v>
                </c:pt>
                <c:pt idx="13">
                  <c:v>2.7815982583156987E-2</c:v>
                </c:pt>
                <c:pt idx="14">
                  <c:v>2.249448548779814E-2</c:v>
                </c:pt>
                <c:pt idx="15">
                  <c:v>1.5600578289541573E-2</c:v>
                </c:pt>
                <c:pt idx="16">
                  <c:v>1.0739923393292029E-2</c:v>
                </c:pt>
                <c:pt idx="17">
                  <c:v>7.1547645414901523E-3</c:v>
                </c:pt>
                <c:pt idx="18">
                  <c:v>4.0976200449834039E-3</c:v>
                </c:pt>
                <c:pt idx="19">
                  <c:v>1.4301372637667113E-3</c:v>
                </c:pt>
                <c:pt idx="20">
                  <c:v>2.164162641500917E-4</c:v>
                </c:pt>
              </c:numCache>
            </c:numRef>
          </c:val>
        </c:ser>
        <c:dLbls>
          <c:showLegendKey val="0"/>
          <c:showVal val="0"/>
          <c:showCatName val="0"/>
          <c:showSerName val="0"/>
          <c:showPercent val="0"/>
          <c:showBubbleSize val="0"/>
        </c:dLbls>
        <c:gapWidth val="150"/>
        <c:axId val="229711872"/>
        <c:axId val="229713408"/>
      </c:barChart>
      <c:catAx>
        <c:axId val="229711872"/>
        <c:scaling>
          <c:orientation val="minMax"/>
        </c:scaling>
        <c:delete val="0"/>
        <c:axPos val="l"/>
        <c:majorTickMark val="out"/>
        <c:minorTickMark val="none"/>
        <c:tickLblPos val="nextTo"/>
        <c:crossAx val="229713408"/>
        <c:crosses val="autoZero"/>
        <c:auto val="1"/>
        <c:lblAlgn val="ctr"/>
        <c:lblOffset val="100"/>
        <c:noMultiLvlLbl val="0"/>
      </c:catAx>
      <c:valAx>
        <c:axId val="229713408"/>
        <c:scaling>
          <c:orientation val="minMax"/>
        </c:scaling>
        <c:delete val="1"/>
        <c:axPos val="b"/>
        <c:majorGridlines/>
        <c:numFmt formatCode="0.0%" sourceLinked="1"/>
        <c:majorTickMark val="out"/>
        <c:minorTickMark val="none"/>
        <c:tickLblPos val="nextTo"/>
        <c:crossAx val="22971187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778192560005357E-2"/>
          <c:y val="3.4848487966638746E-2"/>
          <c:w val="0.93844361487998929"/>
          <c:h val="0.90402218778533039"/>
        </c:manualLayout>
      </c:layout>
      <c:barChart>
        <c:barDir val="bar"/>
        <c:grouping val="clustered"/>
        <c:varyColors val="0"/>
        <c:ser>
          <c:idx val="0"/>
          <c:order val="0"/>
          <c:tx>
            <c:strRef>
              <c:f>'What Can We Achieve'!$X$61:$X$62</c:f>
              <c:strCache>
                <c:ptCount val="1"/>
                <c:pt idx="0">
                  <c:v> Uganda   M </c:v>
                </c:pt>
              </c:strCache>
            </c:strRef>
          </c:tx>
          <c:invertIfNegative val="0"/>
          <c:dLbls>
            <c:showLegendKey val="0"/>
            <c:showVal val="1"/>
            <c:showCatName val="0"/>
            <c:showSerName val="0"/>
            <c:showPercent val="0"/>
            <c:showBubbleSize val="0"/>
            <c:showLeaderLines val="0"/>
          </c:dLbls>
          <c:cat>
            <c:strRef>
              <c:f>'What Can We Achieve'!$W$63:$W$83</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c:v>
                </c:pt>
              </c:strCache>
            </c:strRef>
          </c:cat>
          <c:val>
            <c:numRef>
              <c:f>'What Can We Achieve'!$X$63:$X$83</c:f>
              <c:numCache>
                <c:formatCode>0.0%</c:formatCode>
                <c:ptCount val="21"/>
                <c:pt idx="0">
                  <c:v>-8.770337071362333E-2</c:v>
                </c:pt>
                <c:pt idx="1">
                  <c:v>-7.8579815980664103E-2</c:v>
                </c:pt>
                <c:pt idx="2">
                  <c:v>-6.831321918589392E-2</c:v>
                </c:pt>
                <c:pt idx="3">
                  <c:v>-5.7210653444767848E-2</c:v>
                </c:pt>
                <c:pt idx="4">
                  <c:v>-4.5953783124292533E-2</c:v>
                </c:pt>
                <c:pt idx="5">
                  <c:v>-3.709440524032899E-2</c:v>
                </c:pt>
                <c:pt idx="6">
                  <c:v>-2.9507797305631064E-2</c:v>
                </c:pt>
                <c:pt idx="7">
                  <c:v>-2.3287838669016722E-2</c:v>
                </c:pt>
                <c:pt idx="8">
                  <c:v>-1.829865727005766E-2</c:v>
                </c:pt>
                <c:pt idx="9">
                  <c:v>-1.4360445693789733E-2</c:v>
                </c:pt>
                <c:pt idx="10">
                  <c:v>-1.1104892394862413E-2</c:v>
                </c:pt>
                <c:pt idx="11">
                  <c:v>-7.905879040615401E-3</c:v>
                </c:pt>
                <c:pt idx="12">
                  <c:v>-5.4693982123664268E-3</c:v>
                </c:pt>
                <c:pt idx="13">
                  <c:v>-3.7014350280701737E-3</c:v>
                </c:pt>
                <c:pt idx="14">
                  <c:v>-2.2532173159871584E-3</c:v>
                </c:pt>
                <c:pt idx="15">
                  <c:v>-1.2045289692899101E-3</c:v>
                </c:pt>
                <c:pt idx="16">
                  <c:v>-4.6354622644209441E-4</c:v>
                </c:pt>
                <c:pt idx="17">
                  <c:v>-1.5974849731487217E-4</c:v>
                </c:pt>
                <c:pt idx="18">
                  <c:v>-2.4373392053555865E-5</c:v>
                </c:pt>
                <c:pt idx="19">
                  <c:v>-2.2362982514383973E-6</c:v>
                </c:pt>
                <c:pt idx="20">
                  <c:v>-2.2588871226650475E-8</c:v>
                </c:pt>
              </c:numCache>
            </c:numRef>
          </c:val>
        </c:ser>
        <c:ser>
          <c:idx val="1"/>
          <c:order val="1"/>
          <c:tx>
            <c:strRef>
              <c:f>'What Can We Achieve'!$Y$61:$Y$62</c:f>
              <c:strCache>
                <c:ptCount val="1"/>
                <c:pt idx="0">
                  <c:v> Uganda   F </c:v>
                </c:pt>
              </c:strCache>
            </c:strRef>
          </c:tx>
          <c:invertIfNegative val="0"/>
          <c:dLbls>
            <c:showLegendKey val="0"/>
            <c:showVal val="1"/>
            <c:showCatName val="0"/>
            <c:showSerName val="0"/>
            <c:showPercent val="0"/>
            <c:showBubbleSize val="0"/>
            <c:showLeaderLines val="0"/>
          </c:dLbls>
          <c:cat>
            <c:strRef>
              <c:f>'What Can We Achieve'!$W$63:$W$83</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c:v>
                </c:pt>
              </c:strCache>
            </c:strRef>
          </c:cat>
          <c:val>
            <c:numRef>
              <c:f>'What Can We Achieve'!$Y$63:$Y$83</c:f>
              <c:numCache>
                <c:formatCode>0.0%</c:formatCode>
                <c:ptCount val="21"/>
                <c:pt idx="0">
                  <c:v>8.5903828287352213E-2</c:v>
                </c:pt>
                <c:pt idx="1">
                  <c:v>7.7204786211355445E-2</c:v>
                </c:pt>
                <c:pt idx="2">
                  <c:v>6.7294619215670565E-2</c:v>
                </c:pt>
                <c:pt idx="3">
                  <c:v>5.7193169658438424E-2</c:v>
                </c:pt>
                <c:pt idx="4">
                  <c:v>4.8044721989387432E-2</c:v>
                </c:pt>
                <c:pt idx="5">
                  <c:v>3.9789370522024525E-2</c:v>
                </c:pt>
                <c:pt idx="6">
                  <c:v>3.2096662659175025E-2</c:v>
                </c:pt>
                <c:pt idx="7">
                  <c:v>2.5370080818689363E-2</c:v>
                </c:pt>
                <c:pt idx="8">
                  <c:v>1.9806758079762524E-2</c:v>
                </c:pt>
                <c:pt idx="9">
                  <c:v>1.5233347444601189E-2</c:v>
                </c:pt>
                <c:pt idx="10">
                  <c:v>1.1886806172372921E-2</c:v>
                </c:pt>
                <c:pt idx="11">
                  <c:v>8.9830519539294551E-3</c:v>
                </c:pt>
                <c:pt idx="12">
                  <c:v>6.7770453788059959E-3</c:v>
                </c:pt>
                <c:pt idx="13">
                  <c:v>5.0647637620834371E-3</c:v>
                </c:pt>
                <c:pt idx="14">
                  <c:v>3.3670519673020668E-3</c:v>
                </c:pt>
                <c:pt idx="15">
                  <c:v>2.0168021897290344E-3</c:v>
                </c:pt>
                <c:pt idx="16">
                  <c:v>9.1543659533123726E-4</c:v>
                </c:pt>
                <c:pt idx="17">
                  <c:v>3.7723414948506295E-4</c:v>
                </c:pt>
                <c:pt idx="18">
                  <c:v>6.8015091263444588E-5</c:v>
                </c:pt>
                <c:pt idx="19">
                  <c:v>7.0703166939415993E-6</c:v>
                </c:pt>
                <c:pt idx="20">
                  <c:v>1.1294435613325238E-7</c:v>
                </c:pt>
              </c:numCache>
            </c:numRef>
          </c:val>
        </c:ser>
        <c:dLbls>
          <c:showLegendKey val="0"/>
          <c:showVal val="0"/>
          <c:showCatName val="0"/>
          <c:showSerName val="0"/>
          <c:showPercent val="0"/>
          <c:showBubbleSize val="0"/>
        </c:dLbls>
        <c:gapWidth val="150"/>
        <c:axId val="229735040"/>
        <c:axId val="229753216"/>
      </c:barChart>
      <c:catAx>
        <c:axId val="229735040"/>
        <c:scaling>
          <c:orientation val="minMax"/>
        </c:scaling>
        <c:delete val="0"/>
        <c:axPos val="l"/>
        <c:majorTickMark val="out"/>
        <c:minorTickMark val="none"/>
        <c:tickLblPos val="nextTo"/>
        <c:crossAx val="229753216"/>
        <c:crosses val="autoZero"/>
        <c:auto val="1"/>
        <c:lblAlgn val="ctr"/>
        <c:lblOffset val="100"/>
        <c:noMultiLvlLbl val="0"/>
      </c:catAx>
      <c:valAx>
        <c:axId val="229753216"/>
        <c:scaling>
          <c:orientation val="minMax"/>
        </c:scaling>
        <c:delete val="1"/>
        <c:axPos val="b"/>
        <c:majorGridlines/>
        <c:numFmt formatCode="0.0%" sourceLinked="1"/>
        <c:majorTickMark val="out"/>
        <c:minorTickMark val="none"/>
        <c:tickLblPos val="nextTo"/>
        <c:crossAx val="22973504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741321353093452E-2"/>
          <c:y val="3.6507935856090565E-2"/>
          <c:w val="0.93851735729381314"/>
          <c:h val="0.9025013616898836"/>
        </c:manualLayout>
      </c:layout>
      <c:barChart>
        <c:barDir val="bar"/>
        <c:grouping val="clustered"/>
        <c:varyColors val="0"/>
        <c:ser>
          <c:idx val="0"/>
          <c:order val="0"/>
          <c:tx>
            <c:strRef>
              <c:f>'What Can We Achieve'!$AA$61:$AA$62</c:f>
              <c:strCache>
                <c:ptCount val="1"/>
                <c:pt idx="0">
                  <c:v> Nicaragua   M </c:v>
                </c:pt>
              </c:strCache>
            </c:strRef>
          </c:tx>
          <c:invertIfNegative val="0"/>
          <c:dLbls>
            <c:showLegendKey val="0"/>
            <c:showVal val="1"/>
            <c:showCatName val="0"/>
            <c:showSerName val="0"/>
            <c:showPercent val="0"/>
            <c:showBubbleSize val="0"/>
            <c:showLeaderLines val="0"/>
          </c:dLbls>
          <c:cat>
            <c:strRef>
              <c:f>'What Can We Achieve'!$Z$63:$Z$83</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c:v>
                </c:pt>
              </c:strCache>
            </c:strRef>
          </c:cat>
          <c:val>
            <c:numRef>
              <c:f>'What Can We Achieve'!$AA$63:$AA$83</c:f>
              <c:numCache>
                <c:formatCode>0.0%</c:formatCode>
                <c:ptCount val="21"/>
                <c:pt idx="0">
                  <c:v>-5.1585195451777421E-2</c:v>
                </c:pt>
                <c:pt idx="1">
                  <c:v>-5.1712611194679951E-2</c:v>
                </c:pt>
                <c:pt idx="2">
                  <c:v>-4.9919776970505855E-2</c:v>
                </c:pt>
                <c:pt idx="3">
                  <c:v>-4.7520877695858929E-2</c:v>
                </c:pt>
                <c:pt idx="4">
                  <c:v>-4.6169109718398986E-2</c:v>
                </c:pt>
                <c:pt idx="5">
                  <c:v>-4.4894493959363242E-2</c:v>
                </c:pt>
                <c:pt idx="6">
                  <c:v>-4.1358783482153084E-2</c:v>
                </c:pt>
                <c:pt idx="7">
                  <c:v>-3.6659678661774144E-2</c:v>
                </c:pt>
                <c:pt idx="8">
                  <c:v>-2.9237482472696516E-2</c:v>
                </c:pt>
                <c:pt idx="9">
                  <c:v>-2.3069582745525095E-2</c:v>
                </c:pt>
                <c:pt idx="10">
                  <c:v>-1.8366047401711893E-2</c:v>
                </c:pt>
                <c:pt idx="11">
                  <c:v>-1.5792524393087037E-2</c:v>
                </c:pt>
                <c:pt idx="12">
                  <c:v>-1.3289584206070062E-2</c:v>
                </c:pt>
                <c:pt idx="13">
                  <c:v>-9.2738494312582902E-3</c:v>
                </c:pt>
                <c:pt idx="14">
                  <c:v>-5.2520035896406417E-3</c:v>
                </c:pt>
                <c:pt idx="15">
                  <c:v>-4.3613156026841024E-3</c:v>
                </c:pt>
                <c:pt idx="16">
                  <c:v>-2.615689369585404E-3</c:v>
                </c:pt>
                <c:pt idx="17">
                  <c:v>-1.2315327380543158E-3</c:v>
                </c:pt>
                <c:pt idx="18">
                  <c:v>-4.2105250292490934E-4</c:v>
                </c:pt>
                <c:pt idx="19">
                  <c:v>-1.0877698914460648E-4</c:v>
                </c:pt>
                <c:pt idx="20">
                  <c:v>-1.4972113674398082E-5</c:v>
                </c:pt>
              </c:numCache>
            </c:numRef>
          </c:val>
        </c:ser>
        <c:ser>
          <c:idx val="1"/>
          <c:order val="1"/>
          <c:tx>
            <c:strRef>
              <c:f>'What Can We Achieve'!$AB$61:$AB$62</c:f>
              <c:strCache>
                <c:ptCount val="1"/>
                <c:pt idx="0">
                  <c:v> Nicaragua   F </c:v>
                </c:pt>
              </c:strCache>
            </c:strRef>
          </c:tx>
          <c:invertIfNegative val="0"/>
          <c:dLbls>
            <c:showLegendKey val="0"/>
            <c:showVal val="1"/>
            <c:showCatName val="0"/>
            <c:showSerName val="0"/>
            <c:showPercent val="0"/>
            <c:showBubbleSize val="0"/>
            <c:showLeaderLines val="0"/>
          </c:dLbls>
          <c:cat>
            <c:strRef>
              <c:f>'What Can We Achieve'!$Z$63:$Z$83</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c:v>
                </c:pt>
              </c:strCache>
            </c:strRef>
          </c:cat>
          <c:val>
            <c:numRef>
              <c:f>'What Can We Achieve'!$AB$63:$AB$83</c:f>
              <c:numCache>
                <c:formatCode>0.0%</c:formatCode>
                <c:ptCount val="21"/>
                <c:pt idx="0">
                  <c:v>4.9409808445555439E-2</c:v>
                </c:pt>
                <c:pt idx="1">
                  <c:v>4.9048491620657969E-2</c:v>
                </c:pt>
                <c:pt idx="2">
                  <c:v>4.6873104614435987E-2</c:v>
                </c:pt>
                <c:pt idx="3">
                  <c:v>4.4414011331751178E-2</c:v>
                </c:pt>
                <c:pt idx="4">
                  <c:v>4.3702072048866537E-2</c:v>
                </c:pt>
                <c:pt idx="5">
                  <c:v>4.3907098340203697E-2</c:v>
                </c:pt>
                <c:pt idx="6">
                  <c:v>4.1913973901466992E-2</c:v>
                </c:pt>
                <c:pt idx="7">
                  <c:v>3.8930551086837954E-2</c:v>
                </c:pt>
                <c:pt idx="8">
                  <c:v>3.284790074160851E-2</c:v>
                </c:pt>
                <c:pt idx="9">
                  <c:v>2.7174997425713106E-2</c:v>
                </c:pt>
                <c:pt idx="10">
                  <c:v>2.2213727839362055E-2</c:v>
                </c:pt>
                <c:pt idx="11">
                  <c:v>1.915911109644455E-2</c:v>
                </c:pt>
                <c:pt idx="12">
                  <c:v>1.6249784966836767E-2</c:v>
                </c:pt>
                <c:pt idx="13">
                  <c:v>1.1890913790875016E-2</c:v>
                </c:pt>
                <c:pt idx="14">
                  <c:v>6.7753397676755733E-3</c:v>
                </c:pt>
                <c:pt idx="15">
                  <c:v>5.7428750308226931E-3</c:v>
                </c:pt>
                <c:pt idx="16">
                  <c:v>3.6684734035678243E-3</c:v>
                </c:pt>
                <c:pt idx="17">
                  <c:v>2.0210825693735943E-3</c:v>
                </c:pt>
                <c:pt idx="18">
                  <c:v>8.8641024019242532E-4</c:v>
                </c:pt>
                <c:pt idx="19">
                  <c:v>2.7148414285107543E-4</c:v>
                </c:pt>
                <c:pt idx="20">
                  <c:v>4.3846904332165813E-5</c:v>
                </c:pt>
              </c:numCache>
            </c:numRef>
          </c:val>
        </c:ser>
        <c:dLbls>
          <c:showLegendKey val="0"/>
          <c:showVal val="0"/>
          <c:showCatName val="0"/>
          <c:showSerName val="0"/>
          <c:showPercent val="0"/>
          <c:showBubbleSize val="0"/>
        </c:dLbls>
        <c:gapWidth val="150"/>
        <c:axId val="230950400"/>
        <c:axId val="230951936"/>
      </c:barChart>
      <c:catAx>
        <c:axId val="230950400"/>
        <c:scaling>
          <c:orientation val="minMax"/>
        </c:scaling>
        <c:delete val="0"/>
        <c:axPos val="l"/>
        <c:majorTickMark val="out"/>
        <c:minorTickMark val="none"/>
        <c:tickLblPos val="nextTo"/>
        <c:crossAx val="230951936"/>
        <c:crosses val="autoZero"/>
        <c:auto val="1"/>
        <c:lblAlgn val="ctr"/>
        <c:lblOffset val="100"/>
        <c:noMultiLvlLbl val="0"/>
      </c:catAx>
      <c:valAx>
        <c:axId val="230951936"/>
        <c:scaling>
          <c:orientation val="minMax"/>
        </c:scaling>
        <c:delete val="1"/>
        <c:axPos val="b"/>
        <c:majorGridlines/>
        <c:numFmt formatCode="0.0%" sourceLinked="1"/>
        <c:majorTickMark val="out"/>
        <c:minorTickMark val="none"/>
        <c:tickLblPos val="nextTo"/>
        <c:crossAx val="23095040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999125109366E-2"/>
          <c:y val="2.8922929838713436E-2"/>
          <c:w val="0.86551377952755904"/>
          <c:h val="0.87824540456770739"/>
        </c:manualLayout>
      </c:layout>
      <c:barChart>
        <c:barDir val="bar"/>
        <c:grouping val="clustered"/>
        <c:varyColors val="0"/>
        <c:ser>
          <c:idx val="0"/>
          <c:order val="0"/>
          <c:tx>
            <c:strRef>
              <c:f>'What Can We Achieve'!$AD$61:$AD$62</c:f>
              <c:strCache>
                <c:ptCount val="1"/>
                <c:pt idx="0">
                  <c:v> Sierra Leone   M </c:v>
                </c:pt>
              </c:strCache>
            </c:strRef>
          </c:tx>
          <c:invertIfNegative val="0"/>
          <c:cat>
            <c:strRef>
              <c:f>'What Can We Achieve'!$AC$63:$AC$83</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c:v>
                </c:pt>
              </c:strCache>
            </c:strRef>
          </c:cat>
          <c:val>
            <c:numRef>
              <c:f>'What Can We Achieve'!$AD$63:$AD$83</c:f>
              <c:numCache>
                <c:formatCode>0.0%</c:formatCode>
                <c:ptCount val="21"/>
                <c:pt idx="0">
                  <c:v>-7.361074652188275E-2</c:v>
                </c:pt>
                <c:pt idx="1">
                  <c:v>-6.7887360465427316E-2</c:v>
                </c:pt>
                <c:pt idx="2">
                  <c:v>-6.2482025626608893E-2</c:v>
                </c:pt>
                <c:pt idx="3">
                  <c:v>-5.4766883816082176E-2</c:v>
                </c:pt>
                <c:pt idx="4">
                  <c:v>-4.7272905991099429E-2</c:v>
                </c:pt>
                <c:pt idx="5">
                  <c:v>-4.1096184959645891E-2</c:v>
                </c:pt>
                <c:pt idx="6">
                  <c:v>-3.5103895237896553E-2</c:v>
                </c:pt>
                <c:pt idx="7">
                  <c:v>-2.9287205625039756E-2</c:v>
                </c:pt>
                <c:pt idx="8">
                  <c:v>-2.3454389471570379E-2</c:v>
                </c:pt>
                <c:pt idx="9">
                  <c:v>-1.8577390820440312E-2</c:v>
                </c:pt>
                <c:pt idx="10">
                  <c:v>-1.4344301898055434E-2</c:v>
                </c:pt>
                <c:pt idx="11">
                  <c:v>-1.0757426495931824E-2</c:v>
                </c:pt>
                <c:pt idx="12">
                  <c:v>-7.710534227494549E-3</c:v>
                </c:pt>
                <c:pt idx="13">
                  <c:v>-5.4163418427286003E-3</c:v>
                </c:pt>
                <c:pt idx="14">
                  <c:v>-3.7162716922769356E-3</c:v>
                </c:pt>
                <c:pt idx="15">
                  <c:v>-2.1157765306870791E-3</c:v>
                </c:pt>
                <c:pt idx="16">
                  <c:v>-9.4135481115500974E-4</c:v>
                </c:pt>
                <c:pt idx="17">
                  <c:v>-3.1510748403312496E-4</c:v>
                </c:pt>
                <c:pt idx="18">
                  <c:v>-7.4745235855136057E-5</c:v>
                </c:pt>
                <c:pt idx="19">
                  <c:v>-1.2158899668215626E-5</c:v>
                </c:pt>
                <c:pt idx="20">
                  <c:v>-6.3994208780082243E-7</c:v>
                </c:pt>
              </c:numCache>
            </c:numRef>
          </c:val>
        </c:ser>
        <c:ser>
          <c:idx val="1"/>
          <c:order val="1"/>
          <c:tx>
            <c:strRef>
              <c:f>'What Can We Achieve'!$AE$61:$AE$62</c:f>
              <c:strCache>
                <c:ptCount val="1"/>
                <c:pt idx="0">
                  <c:v> Sierra Leone   F </c:v>
                </c:pt>
              </c:strCache>
            </c:strRef>
          </c:tx>
          <c:invertIfNegative val="0"/>
          <c:cat>
            <c:strRef>
              <c:f>'What Can We Achieve'!$AC$63:$AC$83</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c:v>
                </c:pt>
              </c:strCache>
            </c:strRef>
          </c:cat>
          <c:val>
            <c:numRef>
              <c:f>'What Can We Achieve'!$AE$63:$AE$83</c:f>
              <c:numCache>
                <c:formatCode>0.0%</c:formatCode>
                <c:ptCount val="21"/>
                <c:pt idx="0">
                  <c:v>7.3231772817487106E-2</c:v>
                </c:pt>
                <c:pt idx="1">
                  <c:v>6.7717775812160097E-2</c:v>
                </c:pt>
                <c:pt idx="2">
                  <c:v>6.23139768343524E-2</c:v>
                </c:pt>
                <c:pt idx="3">
                  <c:v>5.4460479544443149E-2</c:v>
                </c:pt>
                <c:pt idx="4">
                  <c:v>4.6965093846867235E-2</c:v>
                </c:pt>
                <c:pt idx="5">
                  <c:v>4.0307648319057719E-2</c:v>
                </c:pt>
                <c:pt idx="6">
                  <c:v>3.3925121912167434E-2</c:v>
                </c:pt>
                <c:pt idx="7">
                  <c:v>2.8132366133394392E-2</c:v>
                </c:pt>
                <c:pt idx="8">
                  <c:v>2.2705657228843417E-2</c:v>
                </c:pt>
                <c:pt idx="9">
                  <c:v>1.8531314990118654E-2</c:v>
                </c:pt>
                <c:pt idx="10">
                  <c:v>1.4911162599429402E-2</c:v>
                </c:pt>
                <c:pt idx="11">
                  <c:v>1.184340821892982E-2</c:v>
                </c:pt>
                <c:pt idx="12">
                  <c:v>9.1257021604572875E-3</c:v>
                </c:pt>
                <c:pt idx="13">
                  <c:v>6.8885926099231725E-3</c:v>
                </c:pt>
                <c:pt idx="14">
                  <c:v>4.8963249021816519E-3</c:v>
                </c:pt>
                <c:pt idx="15">
                  <c:v>2.9837939785801143E-3</c:v>
                </c:pt>
                <c:pt idx="16">
                  <c:v>1.4309105083226388E-3</c:v>
                </c:pt>
                <c:pt idx="17">
                  <c:v>5.2219274364547104E-4</c:v>
                </c:pt>
                <c:pt idx="18">
                  <c:v>1.3669162995425565E-4</c:v>
                </c:pt>
                <c:pt idx="19">
                  <c:v>2.4829753006671908E-5</c:v>
                </c:pt>
                <c:pt idx="20">
                  <c:v>1.5358610107219736E-6</c:v>
                </c:pt>
              </c:numCache>
            </c:numRef>
          </c:val>
        </c:ser>
        <c:dLbls>
          <c:showLegendKey val="0"/>
          <c:showVal val="0"/>
          <c:showCatName val="0"/>
          <c:showSerName val="0"/>
          <c:showPercent val="0"/>
          <c:showBubbleSize val="0"/>
        </c:dLbls>
        <c:gapWidth val="150"/>
        <c:axId val="230980608"/>
        <c:axId val="230994688"/>
      </c:barChart>
      <c:catAx>
        <c:axId val="230980608"/>
        <c:scaling>
          <c:orientation val="minMax"/>
        </c:scaling>
        <c:delete val="0"/>
        <c:axPos val="l"/>
        <c:majorTickMark val="out"/>
        <c:minorTickMark val="none"/>
        <c:tickLblPos val="nextTo"/>
        <c:crossAx val="230994688"/>
        <c:crosses val="autoZero"/>
        <c:auto val="1"/>
        <c:lblAlgn val="ctr"/>
        <c:lblOffset val="100"/>
        <c:noMultiLvlLbl val="0"/>
      </c:catAx>
      <c:valAx>
        <c:axId val="230994688"/>
        <c:scaling>
          <c:orientation val="minMax"/>
        </c:scaling>
        <c:delete val="1"/>
        <c:axPos val="b"/>
        <c:majorGridlines/>
        <c:numFmt formatCode="0.0%" sourceLinked="1"/>
        <c:majorTickMark val="out"/>
        <c:minorTickMark val="none"/>
        <c:tickLblPos val="nextTo"/>
        <c:crossAx val="23098060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24</xdr:col>
      <xdr:colOff>952104</xdr:colOff>
      <xdr:row>2</xdr:row>
      <xdr:rowOff>23230</xdr:rowOff>
    </xdr:from>
    <xdr:to>
      <xdr:col>29</xdr:col>
      <xdr:colOff>11617</xdr:colOff>
      <xdr:row>26</xdr:row>
      <xdr:rowOff>209086</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1214911</xdr:colOff>
      <xdr:row>2</xdr:row>
      <xdr:rowOff>11615</xdr:rowOff>
    </xdr:from>
    <xdr:to>
      <xdr:col>21</xdr:col>
      <xdr:colOff>1032800</xdr:colOff>
      <xdr:row>26</xdr:row>
      <xdr:rowOff>209085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225425</xdr:colOff>
      <xdr:row>2</xdr:row>
      <xdr:rowOff>96799</xdr:rowOff>
    </xdr:from>
    <xdr:to>
      <xdr:col>33</xdr:col>
      <xdr:colOff>181013</xdr:colOff>
      <xdr:row>26</xdr:row>
      <xdr:rowOff>79375</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60</xdr:col>
      <xdr:colOff>208239</xdr:colOff>
      <xdr:row>2</xdr:row>
      <xdr:rowOff>46589</xdr:rowOff>
    </xdr:from>
    <xdr:to>
      <xdr:col>68</xdr:col>
      <xdr:colOff>292722</xdr:colOff>
      <xdr:row>26</xdr:row>
      <xdr:rowOff>79374</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386897</xdr:colOff>
      <xdr:row>2</xdr:row>
      <xdr:rowOff>119063</xdr:rowOff>
    </xdr:from>
    <xdr:to>
      <xdr:col>37</xdr:col>
      <xdr:colOff>709159</xdr:colOff>
      <xdr:row>26</xdr:row>
      <xdr:rowOff>48316</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37</xdr:col>
      <xdr:colOff>813933</xdr:colOff>
      <xdr:row>2</xdr:row>
      <xdr:rowOff>119063</xdr:rowOff>
    </xdr:from>
    <xdr:to>
      <xdr:col>42</xdr:col>
      <xdr:colOff>317726</xdr:colOff>
      <xdr:row>26</xdr:row>
      <xdr:rowOff>48315</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43</xdr:col>
      <xdr:colOff>267153</xdr:colOff>
      <xdr:row>2</xdr:row>
      <xdr:rowOff>176174</xdr:rowOff>
    </xdr:from>
    <xdr:to>
      <xdr:col>51</xdr:col>
      <xdr:colOff>182789</xdr:colOff>
      <xdr:row>26</xdr:row>
      <xdr:rowOff>127690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51</xdr:col>
      <xdr:colOff>408076</xdr:colOff>
      <xdr:row>2</xdr:row>
      <xdr:rowOff>131763</xdr:rowOff>
    </xdr:from>
    <xdr:to>
      <xdr:col>59</xdr:col>
      <xdr:colOff>303074</xdr:colOff>
      <xdr:row>26</xdr:row>
      <xdr:rowOff>79375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27</xdr:col>
      <xdr:colOff>684833</xdr:colOff>
      <xdr:row>3</xdr:row>
      <xdr:rowOff>154470</xdr:rowOff>
    </xdr:from>
    <xdr:ext cx="1414170" cy="374141"/>
    <xdr:sp macro="" textlink="">
      <xdr:nvSpPr>
        <xdr:cNvPr id="23" name="TextBox 22"/>
        <xdr:cNvSpPr txBox="1"/>
      </xdr:nvSpPr>
      <xdr:spPr>
        <a:xfrm>
          <a:off x="19425271" y="987908"/>
          <a:ext cx="1414170"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b="1"/>
            <a:t>YOUR</a:t>
          </a:r>
          <a:r>
            <a:rPr lang="en-US" sz="1800" b="1" baseline="0"/>
            <a:t> TEAM </a:t>
          </a:r>
          <a:endParaRPr lang="en-US" sz="1800" b="1"/>
        </a:p>
      </xdr:txBody>
    </xdr:sp>
    <xdr:clientData/>
  </xdr:oneCellAnchor>
  <xdr:twoCellAnchor>
    <xdr:from>
      <xdr:col>0</xdr:col>
      <xdr:colOff>2323171</xdr:colOff>
      <xdr:row>12</xdr:row>
      <xdr:rowOff>0</xdr:rowOff>
    </xdr:from>
    <xdr:to>
      <xdr:col>0</xdr:col>
      <xdr:colOff>2334787</xdr:colOff>
      <xdr:row>34</xdr:row>
      <xdr:rowOff>336860</xdr:rowOff>
    </xdr:to>
    <xdr:cxnSp macro="">
      <xdr:nvCxnSpPr>
        <xdr:cNvPr id="25" name="Straight Arrow Connector 24"/>
        <xdr:cNvCxnSpPr/>
      </xdr:nvCxnSpPr>
      <xdr:spPr bwMode="auto">
        <a:xfrm flipH="1">
          <a:off x="2323171" y="3600915"/>
          <a:ext cx="11616" cy="5563994"/>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29</xdr:col>
      <xdr:colOff>548850</xdr:colOff>
      <xdr:row>3</xdr:row>
      <xdr:rowOff>131646</xdr:rowOff>
    </xdr:from>
    <xdr:ext cx="1023870" cy="374141"/>
    <xdr:sp macro="" textlink="">
      <xdr:nvSpPr>
        <xdr:cNvPr id="27" name="TextBox 26"/>
        <xdr:cNvSpPr txBox="1"/>
      </xdr:nvSpPr>
      <xdr:spPr>
        <a:xfrm>
          <a:off x="21662600" y="965084"/>
          <a:ext cx="1023870"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b="1"/>
            <a:t>CANADA</a:t>
          </a:r>
        </a:p>
      </xdr:txBody>
    </xdr:sp>
    <xdr:clientData/>
  </xdr:oneCellAnchor>
  <xdr:oneCellAnchor>
    <xdr:from>
      <xdr:col>33</xdr:col>
      <xdr:colOff>699856</xdr:colOff>
      <xdr:row>3</xdr:row>
      <xdr:rowOff>161654</xdr:rowOff>
    </xdr:from>
    <xdr:ext cx="584327" cy="374141"/>
    <xdr:sp macro="" textlink="">
      <xdr:nvSpPr>
        <xdr:cNvPr id="29" name="TextBox 28"/>
        <xdr:cNvSpPr txBox="1"/>
      </xdr:nvSpPr>
      <xdr:spPr>
        <a:xfrm>
          <a:off x="26377669" y="995092"/>
          <a:ext cx="584327"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b="1"/>
            <a:t>USA</a:t>
          </a:r>
        </a:p>
      </xdr:txBody>
    </xdr:sp>
    <xdr:clientData/>
  </xdr:oneCellAnchor>
  <xdr:oneCellAnchor>
    <xdr:from>
      <xdr:col>43</xdr:col>
      <xdr:colOff>555625</xdr:colOff>
      <xdr:row>3</xdr:row>
      <xdr:rowOff>198437</xdr:rowOff>
    </xdr:from>
    <xdr:ext cx="1518688" cy="374141"/>
    <xdr:sp macro="" textlink="">
      <xdr:nvSpPr>
        <xdr:cNvPr id="31" name="TextBox 30"/>
        <xdr:cNvSpPr txBox="1"/>
      </xdr:nvSpPr>
      <xdr:spPr>
        <a:xfrm>
          <a:off x="36274375" y="1031875"/>
          <a:ext cx="1518688"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NICARAGUA</a:t>
          </a:r>
        </a:p>
      </xdr:txBody>
    </xdr:sp>
    <xdr:clientData/>
  </xdr:oneCellAnchor>
  <xdr:oneCellAnchor>
    <xdr:from>
      <xdr:col>38</xdr:col>
      <xdr:colOff>74535</xdr:colOff>
      <xdr:row>3</xdr:row>
      <xdr:rowOff>150039</xdr:rowOff>
    </xdr:from>
    <xdr:ext cx="1059649" cy="374141"/>
    <xdr:sp macro="" textlink="">
      <xdr:nvSpPr>
        <xdr:cNvPr id="33" name="TextBox 32"/>
        <xdr:cNvSpPr txBox="1"/>
      </xdr:nvSpPr>
      <xdr:spPr>
        <a:xfrm>
          <a:off x="31070473" y="983477"/>
          <a:ext cx="1059649"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b="1"/>
            <a:t>UGANDA</a:t>
          </a:r>
        </a:p>
      </xdr:txBody>
    </xdr:sp>
    <xdr:clientData/>
  </xdr:oneCellAnchor>
  <xdr:oneCellAnchor>
    <xdr:from>
      <xdr:col>52</xdr:col>
      <xdr:colOff>158750</xdr:colOff>
      <xdr:row>3</xdr:row>
      <xdr:rowOff>119062</xdr:rowOff>
    </xdr:from>
    <xdr:ext cx="1746250" cy="374141"/>
    <xdr:sp macro="" textlink="">
      <xdr:nvSpPr>
        <xdr:cNvPr id="35" name="TextBox 34"/>
        <xdr:cNvSpPr txBox="1"/>
      </xdr:nvSpPr>
      <xdr:spPr>
        <a:xfrm>
          <a:off x="41235313" y="952500"/>
          <a:ext cx="1746250"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SIERRA LEONE</a:t>
          </a:r>
        </a:p>
      </xdr:txBody>
    </xdr:sp>
    <xdr:clientData/>
  </xdr:oneCellAnchor>
  <xdr:oneCellAnchor>
    <xdr:from>
      <xdr:col>60</xdr:col>
      <xdr:colOff>404619</xdr:colOff>
      <xdr:row>2</xdr:row>
      <xdr:rowOff>276845</xdr:rowOff>
    </xdr:from>
    <xdr:ext cx="805862" cy="374141"/>
    <xdr:sp macro="" textlink="">
      <xdr:nvSpPr>
        <xdr:cNvPr id="37" name="TextBox 36"/>
        <xdr:cNvSpPr txBox="1"/>
      </xdr:nvSpPr>
      <xdr:spPr>
        <a:xfrm>
          <a:off x="46243682" y="832470"/>
          <a:ext cx="805862"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b="1"/>
            <a:t>CHINA</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nationsonline.org/oneworld/map/google_map_Trenton.htm" TargetMode="External"/><Relationship Id="rId18" Type="http://schemas.openxmlformats.org/officeDocument/2006/relationships/hyperlink" Target="https://www.nationsonline.org/oneworld/map/google_map_Indianapolis.htm" TargetMode="External"/><Relationship Id="rId26" Type="http://schemas.openxmlformats.org/officeDocument/2006/relationships/hyperlink" Target="https://www.nationsonline.org/oneworld/map/google_map_Montgomery.htm" TargetMode="External"/><Relationship Id="rId39" Type="http://schemas.openxmlformats.org/officeDocument/2006/relationships/hyperlink" Target="https://www.nationsonline.org/oneworld/map/google_map_Santa_Fe.htm" TargetMode="External"/><Relationship Id="rId21" Type="http://schemas.openxmlformats.org/officeDocument/2006/relationships/hyperlink" Target="https://www.nationsonline.org/oneworld/map/google_map_Annapolis.htm" TargetMode="External"/><Relationship Id="rId34" Type="http://schemas.openxmlformats.org/officeDocument/2006/relationships/hyperlink" Target="https://www.nationsonline.org/oneworld/map/google_map_Salt_Lake_City.htm" TargetMode="External"/><Relationship Id="rId42" Type="http://schemas.openxmlformats.org/officeDocument/2006/relationships/hyperlink" Target="https://www.nationsonline.org/oneworld/map/google_map_Boise.htm" TargetMode="External"/><Relationship Id="rId47" Type="http://schemas.openxmlformats.org/officeDocument/2006/relationships/hyperlink" Target="https://www.nationsonline.org/oneworld/map/google_map_Helena.htm" TargetMode="External"/><Relationship Id="rId50" Type="http://schemas.openxmlformats.org/officeDocument/2006/relationships/hyperlink" Target="https://www.nationsonline.org/oneworld/map/google_map_Juneau.htm" TargetMode="External"/><Relationship Id="rId55" Type="http://schemas.openxmlformats.org/officeDocument/2006/relationships/hyperlink" Target="https://www.nationsonline.org/oneworld/map/google_map_Pago_Pago.htm" TargetMode="External"/><Relationship Id="rId7" Type="http://schemas.openxmlformats.org/officeDocument/2006/relationships/hyperlink" Target="https://www.nationsonline.org/oneworld/map/google_map_Springfield.htm" TargetMode="External"/><Relationship Id="rId12" Type="http://schemas.openxmlformats.org/officeDocument/2006/relationships/hyperlink" Target="https://www.nationsonline.org/oneworld/map/google_map_Lansing.htm" TargetMode="External"/><Relationship Id="rId17" Type="http://schemas.openxmlformats.org/officeDocument/2006/relationships/hyperlink" Target="https://www.nationsonline.org/oneworld/map/google_map_Boston.htm" TargetMode="External"/><Relationship Id="rId25" Type="http://schemas.openxmlformats.org/officeDocument/2006/relationships/hyperlink" Target="https://www.nationsonline.org/oneworld/map/google_map_Columbia.htm" TargetMode="External"/><Relationship Id="rId33" Type="http://schemas.openxmlformats.org/officeDocument/2006/relationships/hyperlink" Target="https://www.nationsonline.org/oneworld/map/google_map_Des_Moines.htm" TargetMode="External"/><Relationship Id="rId38" Type="http://schemas.openxmlformats.org/officeDocument/2006/relationships/hyperlink" Target="https://www.nationsonline.org/oneworld/map/google_map_Carson_City.htm" TargetMode="External"/><Relationship Id="rId46" Type="http://schemas.openxmlformats.org/officeDocument/2006/relationships/hyperlink" Target="https://www.nationsonline.org/oneworld/map/google_map_Providence.htm" TargetMode="External"/><Relationship Id="rId2" Type="http://schemas.openxmlformats.org/officeDocument/2006/relationships/hyperlink" Target="https://www.nationsonline.org/oneworld/US-states-population.htm" TargetMode="External"/><Relationship Id="rId16" Type="http://schemas.openxmlformats.org/officeDocument/2006/relationships/hyperlink" Target="https://www.nationsonline.org/oneworld/map/google_map_Phoenix.htm" TargetMode="External"/><Relationship Id="rId20" Type="http://schemas.openxmlformats.org/officeDocument/2006/relationships/hyperlink" Target="https://www.nationsonline.org/oneworld/map/google_map_Jefferson_City.htm" TargetMode="External"/><Relationship Id="rId29" Type="http://schemas.openxmlformats.org/officeDocument/2006/relationships/hyperlink" Target="https://www.nationsonline.org/oneworld/map/google_map_Salem.htm" TargetMode="External"/><Relationship Id="rId41" Type="http://schemas.openxmlformats.org/officeDocument/2006/relationships/hyperlink" Target="https://www.nationsonline.org/oneworld/map/google_map_Charleston.htm" TargetMode="External"/><Relationship Id="rId54" Type="http://schemas.openxmlformats.org/officeDocument/2006/relationships/hyperlink" Target="https://www.nationsonline.org/oneworld/map/google_map_Charlotte_Amalie.htm" TargetMode="External"/><Relationship Id="rId1" Type="http://schemas.openxmlformats.org/officeDocument/2006/relationships/hyperlink" Target="https://www.nationsonline.org/oneworld/US-states-population.htm" TargetMode="External"/><Relationship Id="rId6" Type="http://schemas.openxmlformats.org/officeDocument/2006/relationships/hyperlink" Target="https://www.nationsonline.org/oneworld/map/google_map_Albany.htm" TargetMode="External"/><Relationship Id="rId11" Type="http://schemas.openxmlformats.org/officeDocument/2006/relationships/hyperlink" Target="https://www.nationsonline.org/oneworld/map/google_map_Raleigh.htm" TargetMode="External"/><Relationship Id="rId24" Type="http://schemas.openxmlformats.org/officeDocument/2006/relationships/hyperlink" Target="https://www.nationsonline.org/oneworld/map/google_map_Denver.htm" TargetMode="External"/><Relationship Id="rId32" Type="http://schemas.openxmlformats.org/officeDocument/2006/relationships/hyperlink" Target="https://www.nationsonline.org/oneworld/map/google_map_city_San_Juan.htm" TargetMode="External"/><Relationship Id="rId37" Type="http://schemas.openxmlformats.org/officeDocument/2006/relationships/hyperlink" Target="https://www.nationsonline.org/oneworld/map/google_map_Topeka.htm" TargetMode="External"/><Relationship Id="rId40" Type="http://schemas.openxmlformats.org/officeDocument/2006/relationships/hyperlink" Target="https://www.nationsonline.org/oneworld/map/google_map_Lincoln.htm" TargetMode="External"/><Relationship Id="rId45" Type="http://schemas.openxmlformats.org/officeDocument/2006/relationships/hyperlink" Target="https://www.nationsonline.org/oneworld/map/google_map_Augusta.htm" TargetMode="External"/><Relationship Id="rId53" Type="http://schemas.openxmlformats.org/officeDocument/2006/relationships/hyperlink" Target="https://www.nationsonline.org/oneworld/map/google_map_guam.htm" TargetMode="External"/><Relationship Id="rId58" Type="http://schemas.openxmlformats.org/officeDocument/2006/relationships/drawing" Target="../drawings/drawing1.xml"/><Relationship Id="rId5" Type="http://schemas.openxmlformats.org/officeDocument/2006/relationships/hyperlink" Target="https://www.nationsonline.org/oneworld/map/google_map_Tallahassee.htm" TargetMode="External"/><Relationship Id="rId15" Type="http://schemas.openxmlformats.org/officeDocument/2006/relationships/hyperlink" Target="https://www.nationsonline.org/oneworld/map/google_map_Olympia.htm" TargetMode="External"/><Relationship Id="rId23" Type="http://schemas.openxmlformats.org/officeDocument/2006/relationships/hyperlink" Target="https://www.nationsonline.org/oneworld/map/google_map_Saint_Paul.htm" TargetMode="External"/><Relationship Id="rId28" Type="http://schemas.openxmlformats.org/officeDocument/2006/relationships/hyperlink" Target="https://www.nationsonline.org/oneworld/map/google_map_Frankfort.htm" TargetMode="External"/><Relationship Id="rId36" Type="http://schemas.openxmlformats.org/officeDocument/2006/relationships/hyperlink" Target="https://www.nationsonline.org/oneworld/map/google_map_Little_Rock.htm" TargetMode="External"/><Relationship Id="rId49" Type="http://schemas.openxmlformats.org/officeDocument/2006/relationships/hyperlink" Target="https://www.nationsonline.org/oneworld/map/google_map_Bismarck.htm" TargetMode="External"/><Relationship Id="rId57" Type="http://schemas.openxmlformats.org/officeDocument/2006/relationships/printerSettings" Target="../printerSettings/printerSettings1.bin"/><Relationship Id="rId10" Type="http://schemas.openxmlformats.org/officeDocument/2006/relationships/hyperlink" Target="https://www.nationsonline.org/oneworld/map/google_map_Atlanta.htm" TargetMode="External"/><Relationship Id="rId19" Type="http://schemas.openxmlformats.org/officeDocument/2006/relationships/hyperlink" Target="https://www.nationsonline.org/oneworld/map/google_map_Nashville.htm" TargetMode="External"/><Relationship Id="rId31" Type="http://schemas.openxmlformats.org/officeDocument/2006/relationships/hyperlink" Target="https://www.nationsonline.org/oneworld/map/google_map_Hartford.htm" TargetMode="External"/><Relationship Id="rId44" Type="http://schemas.openxmlformats.org/officeDocument/2006/relationships/hyperlink" Target="https://www.nationsonline.org/oneworld/map/google_map_Concord.htm" TargetMode="External"/><Relationship Id="rId52" Type="http://schemas.openxmlformats.org/officeDocument/2006/relationships/hyperlink" Target="https://www.nationsonline.org/oneworld/map/google_map_Cheyenne.htm" TargetMode="External"/><Relationship Id="rId4" Type="http://schemas.openxmlformats.org/officeDocument/2006/relationships/hyperlink" Target="https://www.nationsonline.org/oneworld/map/google_map_Austin.htm" TargetMode="External"/><Relationship Id="rId9" Type="http://schemas.openxmlformats.org/officeDocument/2006/relationships/hyperlink" Target="https://www.nationsonline.org/oneworld/map/google_map_Columbus.htm" TargetMode="External"/><Relationship Id="rId14" Type="http://schemas.openxmlformats.org/officeDocument/2006/relationships/hyperlink" Target="https://www.nationsonline.org/oneworld/map/google_map_Richmond.htm" TargetMode="External"/><Relationship Id="rId22" Type="http://schemas.openxmlformats.org/officeDocument/2006/relationships/hyperlink" Target="https://www.nationsonline.org/oneworld/map/google_map_Madison.htm" TargetMode="External"/><Relationship Id="rId27" Type="http://schemas.openxmlformats.org/officeDocument/2006/relationships/hyperlink" Target="https://www.nationsonline.org/oneworld/map/google_map_Baton_Rouge.htm" TargetMode="External"/><Relationship Id="rId30" Type="http://schemas.openxmlformats.org/officeDocument/2006/relationships/hyperlink" Target="https://www.nationsonline.org/oneworld/map/google_map_Oklahoma_City.htm" TargetMode="External"/><Relationship Id="rId35" Type="http://schemas.openxmlformats.org/officeDocument/2006/relationships/hyperlink" Target="https://www.nationsonline.org/oneworld/map/google_map_Jackson.htm" TargetMode="External"/><Relationship Id="rId43" Type="http://schemas.openxmlformats.org/officeDocument/2006/relationships/hyperlink" Target="https://www.nationsonline.org/oneworld/map/google_map_Honolulu.htm" TargetMode="External"/><Relationship Id="rId48" Type="http://schemas.openxmlformats.org/officeDocument/2006/relationships/hyperlink" Target="https://www.nationsonline.org/oneworld/map/google_map_Pierre.htm" TargetMode="External"/><Relationship Id="rId56" Type="http://schemas.openxmlformats.org/officeDocument/2006/relationships/hyperlink" Target="https://www.nationsonline.org/oneworld/map/google_map_Saipan.htm" TargetMode="External"/><Relationship Id="rId8" Type="http://schemas.openxmlformats.org/officeDocument/2006/relationships/hyperlink" Target="https://www.nationsonline.org/oneworld/map/google_map_Harrisburg.htm" TargetMode="External"/><Relationship Id="rId51" Type="http://schemas.openxmlformats.org/officeDocument/2006/relationships/hyperlink" Target="https://www.nationsonline.org/oneworld/map/google_map_Montpelier_VT.htm" TargetMode="External"/><Relationship Id="rId3" Type="http://schemas.openxmlformats.org/officeDocument/2006/relationships/hyperlink" Target="https://www.nationsonline.org/oneworld/map/google_map_Sacramento.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20"/>
  <sheetViews>
    <sheetView windowProtection="1" tabSelected="1" topLeftCell="K1" zoomScale="59" zoomScaleNormal="59" workbookViewId="0">
      <selection activeCell="M1" sqref="M1:N2"/>
    </sheetView>
  </sheetViews>
  <sheetFormatPr defaultColWidth="8.7109375" defaultRowHeight="15" x14ac:dyDescent="0.25"/>
  <cols>
    <col min="1" max="1" width="53.28515625" hidden="1" customWidth="1"/>
    <col min="2" max="2" width="19.42578125" hidden="1" customWidth="1"/>
    <col min="3" max="3" width="16.85546875" hidden="1" customWidth="1"/>
    <col min="4" max="5" width="16.28515625" hidden="1" customWidth="1"/>
    <col min="6" max="6" width="12.42578125" hidden="1" customWidth="1"/>
    <col min="7" max="7" width="14.85546875" hidden="1" customWidth="1"/>
    <col min="8" max="9" width="16.85546875" hidden="1" customWidth="1"/>
    <col min="10" max="10" width="18.85546875" hidden="1" customWidth="1"/>
    <col min="11" max="11" width="18.85546875" customWidth="1"/>
    <col min="12" max="12" width="14" customWidth="1"/>
    <col min="13" max="13" width="9.5703125" customWidth="1"/>
    <col min="14" max="14" width="8.7109375" customWidth="1"/>
    <col min="15" max="15" width="16.28515625" customWidth="1"/>
    <col min="16" max="16" width="17.140625" customWidth="1"/>
    <col min="17" max="17" width="12.42578125" customWidth="1"/>
    <col min="18" max="18" width="18.28515625" customWidth="1"/>
    <col min="19" max="19" width="28.7109375" customWidth="1"/>
    <col min="20" max="20" width="16" customWidth="1"/>
    <col min="21" max="21" width="30.28515625" bestFit="1" customWidth="1"/>
    <col min="22" max="22" width="16" customWidth="1"/>
    <col min="23" max="23" width="15.42578125" customWidth="1"/>
    <col min="24" max="24" width="16" style="20" bestFit="1" customWidth="1"/>
    <col min="25" max="25" width="14.7109375" style="20" bestFit="1" customWidth="1"/>
    <col min="26" max="28" width="15.42578125" style="17" customWidth="1"/>
    <col min="29" max="29" width="19" style="17" customWidth="1"/>
    <col min="30" max="30" width="18.5703125" style="17" customWidth="1"/>
    <col min="31" max="31" width="15.42578125" style="17" customWidth="1"/>
    <col min="32" max="32" width="16.42578125" style="17" customWidth="1"/>
    <col min="33" max="33" width="17.85546875" style="17" customWidth="1"/>
    <col min="34" max="34" width="15.42578125" style="17" customWidth="1"/>
    <col min="35" max="35" width="17.42578125" style="17" customWidth="1"/>
    <col min="36" max="36" width="16.140625" style="17" bestFit="1" customWidth="1"/>
    <col min="37" max="42" width="15.42578125" style="17" customWidth="1"/>
  </cols>
  <sheetData>
    <row r="1" spans="1:34" ht="29.25" customHeight="1" x14ac:dyDescent="0.25">
      <c r="L1" s="162" t="s">
        <v>223</v>
      </c>
      <c r="M1" s="211"/>
      <c r="N1" s="211"/>
      <c r="P1" s="190" t="s">
        <v>220</v>
      </c>
      <c r="Q1" s="190"/>
      <c r="R1" s="190"/>
      <c r="S1" s="190"/>
      <c r="T1" s="190"/>
      <c r="U1" s="190"/>
      <c r="V1" s="190"/>
      <c r="W1" s="190"/>
      <c r="X1" s="190"/>
      <c r="Y1" s="190"/>
      <c r="Z1" s="190"/>
      <c r="AA1" s="190"/>
      <c r="AB1" s="190"/>
      <c r="AC1" s="190"/>
    </row>
    <row r="2" spans="1:34" x14ac:dyDescent="0.25">
      <c r="L2" s="162" t="s">
        <v>224</v>
      </c>
      <c r="M2" s="211"/>
      <c r="N2" s="211"/>
      <c r="P2" s="198" t="s">
        <v>189</v>
      </c>
      <c r="Q2" s="199"/>
      <c r="R2" s="199"/>
      <c r="S2" s="199"/>
      <c r="T2" s="199"/>
      <c r="U2" s="199"/>
      <c r="V2" s="84"/>
      <c r="W2" s="200" t="s">
        <v>190</v>
      </c>
      <c r="X2" s="200"/>
      <c r="Y2" s="200"/>
      <c r="Z2" s="200"/>
      <c r="AA2" s="200"/>
      <c r="AB2" s="85"/>
      <c r="AC2" s="85"/>
      <c r="AH2" s="19" t="s">
        <v>225</v>
      </c>
    </row>
    <row r="3" spans="1:34" ht="21" customHeight="1" thickBot="1" x14ac:dyDescent="0.3">
      <c r="L3" s="191" t="s">
        <v>221</v>
      </c>
      <c r="M3" s="191"/>
      <c r="N3" s="191"/>
      <c r="P3" s="86" t="s">
        <v>191</v>
      </c>
      <c r="Q3" s="86"/>
      <c r="R3" s="87" t="s">
        <v>193</v>
      </c>
      <c r="S3" s="88" t="str">
        <f>+R3</f>
        <v>GROCERY STORE</v>
      </c>
      <c r="T3" s="88"/>
      <c r="U3" s="88"/>
      <c r="V3" s="88"/>
      <c r="W3" s="89" t="s">
        <v>192</v>
      </c>
      <c r="X3" s="90" t="str">
        <f>R3</f>
        <v>GROCERY STORE</v>
      </c>
      <c r="Y3" s="91"/>
      <c r="Z3" s="201" t="str">
        <f>X3</f>
        <v>GROCERY STORE</v>
      </c>
      <c r="AA3" s="201"/>
      <c r="AB3" s="201"/>
      <c r="AC3" s="85"/>
    </row>
    <row r="4" spans="1:34" ht="78.75" customHeight="1" x14ac:dyDescent="0.25">
      <c r="A4" s="208" t="s">
        <v>220</v>
      </c>
      <c r="B4" s="209"/>
      <c r="C4" s="209"/>
      <c r="D4" s="209"/>
      <c r="E4" s="209"/>
      <c r="F4" s="209"/>
      <c r="G4" s="209"/>
      <c r="H4" s="209"/>
      <c r="I4" s="209"/>
      <c r="J4" s="210"/>
      <c r="K4" s="28"/>
      <c r="L4" s="26" t="s">
        <v>222</v>
      </c>
      <c r="M4" s="26" t="s">
        <v>195</v>
      </c>
      <c r="N4" s="26" t="s">
        <v>194</v>
      </c>
      <c r="P4" s="92" t="s">
        <v>178</v>
      </c>
      <c r="Q4" s="92" t="s">
        <v>179</v>
      </c>
      <c r="R4" s="93" t="s">
        <v>180</v>
      </c>
      <c r="S4" s="94" t="s">
        <v>185</v>
      </c>
      <c r="T4" s="95" t="s">
        <v>183</v>
      </c>
      <c r="U4" s="95" t="s">
        <v>184</v>
      </c>
      <c r="V4" s="95" t="s">
        <v>196</v>
      </c>
      <c r="W4" s="96" t="s">
        <v>186</v>
      </c>
      <c r="X4" s="96" t="s">
        <v>18</v>
      </c>
      <c r="Y4" s="96" t="s">
        <v>19</v>
      </c>
      <c r="Z4" s="97" t="str">
        <f>+W4</f>
        <v>AGE RANGE OF TEAM (YEARS)</v>
      </c>
      <c r="AA4" s="98" t="s">
        <v>187</v>
      </c>
      <c r="AB4" s="98" t="s">
        <v>188</v>
      </c>
      <c r="AC4" s="99" t="s">
        <v>198</v>
      </c>
    </row>
    <row r="5" spans="1:34" x14ac:dyDescent="0.25">
      <c r="A5" s="42"/>
      <c r="B5" s="35"/>
      <c r="C5" s="35"/>
      <c r="D5" s="35"/>
      <c r="E5" s="35"/>
      <c r="F5" s="36" t="s">
        <v>0</v>
      </c>
      <c r="G5" s="37">
        <v>0.60000000000000009</v>
      </c>
      <c r="H5" s="38" t="s">
        <v>173</v>
      </c>
      <c r="I5" s="39">
        <v>3.5999999999999997E-2</v>
      </c>
      <c r="J5" s="82"/>
      <c r="K5" s="29"/>
      <c r="L5" s="27">
        <v>0</v>
      </c>
      <c r="M5" s="83">
        <v>1E-10</v>
      </c>
      <c r="N5" s="27">
        <f>IF(M5&gt;0.0000001,M5,L5)</f>
        <v>0</v>
      </c>
      <c r="P5" s="100" t="str">
        <f t="shared" ref="P5:P25" si="0">+L38</f>
        <v>0-4</v>
      </c>
      <c r="Q5" s="101">
        <v>0</v>
      </c>
      <c r="R5" s="101">
        <v>0</v>
      </c>
      <c r="S5" s="102" t="str">
        <f t="shared" ref="S5:S25" si="1">+P5</f>
        <v>0-4</v>
      </c>
      <c r="T5" s="103">
        <f t="shared" ref="T5:T25" si="2">-Q5/$Q$27</f>
        <v>0</v>
      </c>
      <c r="U5" s="103">
        <f t="shared" ref="U5:U25" si="3">R5/$R$27</f>
        <v>0</v>
      </c>
      <c r="V5" s="104">
        <f>+(R5+Q5)*N5</f>
        <v>0</v>
      </c>
      <c r="W5" s="89" t="s">
        <v>22</v>
      </c>
      <c r="X5" s="87">
        <v>0</v>
      </c>
      <c r="Y5" s="87">
        <v>0</v>
      </c>
      <c r="Z5" s="97" t="str">
        <f t="shared" ref="Z5:Z25" si="4">+W5</f>
        <v>0-4</v>
      </c>
      <c r="AA5" s="105">
        <f>-+X5/$X$27</f>
        <v>0</v>
      </c>
      <c r="AB5" s="105">
        <f t="shared" ref="AB5:AB25" si="5">+Y5/$X$27</f>
        <v>0</v>
      </c>
      <c r="AC5" s="85">
        <f>+(Y5+X5)*N5</f>
        <v>0</v>
      </c>
    </row>
    <row r="6" spans="1:34" ht="15.75" thickBot="1" x14ac:dyDescent="0.3">
      <c r="A6" s="53" t="s">
        <v>219</v>
      </c>
      <c r="B6" s="54"/>
      <c r="C6" s="54"/>
      <c r="D6" s="204" t="s">
        <v>1</v>
      </c>
      <c r="E6" s="204"/>
      <c r="F6" s="204"/>
      <c r="G6" s="55">
        <v>0.30000000000000004</v>
      </c>
      <c r="H6" s="56" t="s">
        <v>2</v>
      </c>
      <c r="I6" s="55">
        <v>0.15</v>
      </c>
      <c r="J6" s="82"/>
      <c r="K6" s="30"/>
      <c r="L6" s="27">
        <v>0</v>
      </c>
      <c r="M6" s="83">
        <v>1E-10</v>
      </c>
      <c r="N6" s="27">
        <f t="shared" ref="N6:N25" si="6">IF(M6&gt;0.0000001,M6,L6)</f>
        <v>0</v>
      </c>
      <c r="P6" s="100" t="str">
        <f t="shared" si="0"/>
        <v>5-9</v>
      </c>
      <c r="Q6" s="101">
        <v>0</v>
      </c>
      <c r="R6" s="101">
        <v>0</v>
      </c>
      <c r="S6" s="102" t="str">
        <f t="shared" si="1"/>
        <v>5-9</v>
      </c>
      <c r="T6" s="103">
        <f t="shared" si="2"/>
        <v>0</v>
      </c>
      <c r="U6" s="103">
        <f t="shared" si="3"/>
        <v>0</v>
      </c>
      <c r="V6" s="104">
        <f t="shared" ref="V6:V25" si="7">+(R6+Q6)*N6</f>
        <v>0</v>
      </c>
      <c r="W6" s="89" t="s">
        <v>25</v>
      </c>
      <c r="X6" s="87">
        <v>0</v>
      </c>
      <c r="Y6" s="87">
        <v>0</v>
      </c>
      <c r="Z6" s="97" t="str">
        <f t="shared" si="4"/>
        <v>5-9</v>
      </c>
      <c r="AA6" s="105">
        <f t="shared" ref="AA6:AA25" si="8">-+X6/$X$27</f>
        <v>0</v>
      </c>
      <c r="AB6" s="105">
        <f t="shared" si="5"/>
        <v>0</v>
      </c>
      <c r="AC6" s="85">
        <f t="shared" ref="AC6:AC25" si="9">+(Y6+X6)*N6</f>
        <v>0</v>
      </c>
    </row>
    <row r="7" spans="1:34" ht="15.75" thickBot="1" x14ac:dyDescent="0.3">
      <c r="A7" s="48"/>
      <c r="B7" s="49"/>
      <c r="C7" s="49"/>
      <c r="D7" s="50"/>
      <c r="E7" s="50"/>
      <c r="F7" s="74" t="s">
        <v>218</v>
      </c>
      <c r="G7" s="57">
        <v>21</v>
      </c>
      <c r="H7" s="52"/>
      <c r="I7" s="51"/>
      <c r="J7" s="43"/>
      <c r="K7" s="25"/>
      <c r="L7" s="27">
        <v>2E-3</v>
      </c>
      <c r="M7" s="83">
        <v>1E-10</v>
      </c>
      <c r="N7" s="27">
        <f t="shared" si="6"/>
        <v>2E-3</v>
      </c>
      <c r="P7" s="100" t="str">
        <f t="shared" si="0"/>
        <v>10-14</v>
      </c>
      <c r="Q7" s="101">
        <v>0</v>
      </c>
      <c r="R7" s="101">
        <v>0</v>
      </c>
      <c r="S7" s="102" t="str">
        <f t="shared" si="1"/>
        <v>10-14</v>
      </c>
      <c r="T7" s="103">
        <f t="shared" si="2"/>
        <v>0</v>
      </c>
      <c r="U7" s="103">
        <f t="shared" si="3"/>
        <v>0</v>
      </c>
      <c r="V7" s="104">
        <f t="shared" si="7"/>
        <v>0</v>
      </c>
      <c r="W7" s="89" t="s">
        <v>28</v>
      </c>
      <c r="X7" s="87">
        <v>0</v>
      </c>
      <c r="Y7" s="87">
        <v>0</v>
      </c>
      <c r="Z7" s="97" t="str">
        <f t="shared" si="4"/>
        <v>10-14</v>
      </c>
      <c r="AA7" s="105">
        <f t="shared" si="8"/>
        <v>0</v>
      </c>
      <c r="AB7" s="105">
        <f t="shared" si="5"/>
        <v>0</v>
      </c>
      <c r="AC7" s="85">
        <f t="shared" si="9"/>
        <v>0</v>
      </c>
    </row>
    <row r="8" spans="1:34" ht="74.25" customHeight="1" x14ac:dyDescent="0.25">
      <c r="A8" s="44" t="s">
        <v>174</v>
      </c>
      <c r="B8" s="40"/>
      <c r="C8" s="40"/>
      <c r="D8" s="40" t="s">
        <v>205</v>
      </c>
      <c r="E8" s="40" t="s">
        <v>206</v>
      </c>
      <c r="F8" s="40" t="s">
        <v>209</v>
      </c>
      <c r="G8" s="40" t="s">
        <v>207</v>
      </c>
      <c r="H8" s="40" t="s">
        <v>208</v>
      </c>
      <c r="I8" s="40" t="s">
        <v>210</v>
      </c>
      <c r="J8" s="75" t="s">
        <v>211</v>
      </c>
      <c r="K8" s="16"/>
      <c r="L8" s="27">
        <v>2E-3</v>
      </c>
      <c r="M8" s="83">
        <v>1E-10</v>
      </c>
      <c r="N8" s="27">
        <f t="shared" si="6"/>
        <v>2E-3</v>
      </c>
      <c r="P8" s="100" t="str">
        <f t="shared" si="0"/>
        <v>15-19</v>
      </c>
      <c r="Q8" s="101">
        <v>20</v>
      </c>
      <c r="R8" s="101">
        <v>20</v>
      </c>
      <c r="S8" s="102" t="str">
        <f t="shared" si="1"/>
        <v>15-19</v>
      </c>
      <c r="T8" s="103">
        <f t="shared" si="2"/>
        <v>-2.5031289111389237E-3</v>
      </c>
      <c r="U8" s="103">
        <f t="shared" si="3"/>
        <v>2.5031289111389237E-3</v>
      </c>
      <c r="V8" s="104">
        <f t="shared" si="7"/>
        <v>0.08</v>
      </c>
      <c r="W8" s="89" t="s">
        <v>31</v>
      </c>
      <c r="X8" s="87">
        <v>6</v>
      </c>
      <c r="Y8" s="87">
        <v>7</v>
      </c>
      <c r="Z8" s="97" t="str">
        <f t="shared" si="4"/>
        <v>15-19</v>
      </c>
      <c r="AA8" s="105">
        <f t="shared" si="8"/>
        <v>-4.5112781954887216E-2</v>
      </c>
      <c r="AB8" s="105">
        <f t="shared" si="5"/>
        <v>5.2631578947368418E-2</v>
      </c>
      <c r="AC8" s="85">
        <f t="shared" si="9"/>
        <v>2.6000000000000002E-2</v>
      </c>
    </row>
    <row r="9" spans="1:34" x14ac:dyDescent="0.25">
      <c r="A9" s="45" t="s">
        <v>3</v>
      </c>
      <c r="B9" s="41"/>
      <c r="C9" s="41"/>
      <c r="D9" s="76">
        <v>600</v>
      </c>
      <c r="E9" s="78">
        <f t="shared" ref="E9:E12" si="10">INT(D9*$G$5)</f>
        <v>360</v>
      </c>
      <c r="F9" s="78">
        <f t="shared" ref="F9:F12" si="11">INT(+E9*$I$5)</f>
        <v>12</v>
      </c>
      <c r="G9" s="78">
        <f t="shared" ref="G9:G12" si="12">INT(+$G$6*D9)</f>
        <v>180</v>
      </c>
      <c r="H9" s="78">
        <f t="shared" ref="H9:H12" si="13">INT(+G9*$I$6)</f>
        <v>27</v>
      </c>
      <c r="I9" s="78">
        <f>INT(H9/$G$7)</f>
        <v>1</v>
      </c>
      <c r="J9" s="79">
        <f>INT(F9/$G$7)+1</f>
        <v>1</v>
      </c>
      <c r="K9" s="31"/>
      <c r="L9" s="27">
        <v>2E-3</v>
      </c>
      <c r="M9" s="83">
        <v>1E-10</v>
      </c>
      <c r="N9" s="27">
        <f t="shared" si="6"/>
        <v>2E-3</v>
      </c>
      <c r="P9" s="100" t="str">
        <f t="shared" si="0"/>
        <v>20-24</v>
      </c>
      <c r="Q9" s="101">
        <v>300</v>
      </c>
      <c r="R9" s="101">
        <v>305</v>
      </c>
      <c r="S9" s="102" t="str">
        <f t="shared" si="1"/>
        <v>20-24</v>
      </c>
      <c r="T9" s="103">
        <f t="shared" si="2"/>
        <v>-3.7546933667083858E-2</v>
      </c>
      <c r="U9" s="103">
        <f t="shared" si="3"/>
        <v>3.8172715894868585E-2</v>
      </c>
      <c r="V9" s="104">
        <f t="shared" si="7"/>
        <v>1.21</v>
      </c>
      <c r="W9" s="89" t="s">
        <v>34</v>
      </c>
      <c r="X9" s="87">
        <v>7</v>
      </c>
      <c r="Y9" s="87">
        <v>8</v>
      </c>
      <c r="Z9" s="97" t="str">
        <f t="shared" si="4"/>
        <v>20-24</v>
      </c>
      <c r="AA9" s="105">
        <f t="shared" si="8"/>
        <v>-5.2631578947368418E-2</v>
      </c>
      <c r="AB9" s="105">
        <f t="shared" si="5"/>
        <v>6.0150375939849621E-2</v>
      </c>
      <c r="AC9" s="85">
        <f t="shared" si="9"/>
        <v>0.03</v>
      </c>
    </row>
    <row r="10" spans="1:34" x14ac:dyDescent="0.25">
      <c r="A10" s="45" t="s">
        <v>4</v>
      </c>
      <c r="B10" s="41"/>
      <c r="C10" s="41"/>
      <c r="D10" s="76">
        <v>4000</v>
      </c>
      <c r="E10" s="78">
        <f t="shared" si="10"/>
        <v>2400</v>
      </c>
      <c r="F10" s="78">
        <f t="shared" si="11"/>
        <v>86</v>
      </c>
      <c r="G10" s="78">
        <f t="shared" si="12"/>
        <v>1200</v>
      </c>
      <c r="H10" s="78">
        <f t="shared" si="13"/>
        <v>180</v>
      </c>
      <c r="I10" s="78">
        <f>INT(H10/$G$7)</f>
        <v>8</v>
      </c>
      <c r="J10" s="79">
        <f>INT(F10/$G$7)+1</f>
        <v>5</v>
      </c>
      <c r="K10" s="31"/>
      <c r="L10" s="27">
        <v>2E-3</v>
      </c>
      <c r="M10" s="83">
        <v>1E-10</v>
      </c>
      <c r="N10" s="27">
        <f t="shared" si="6"/>
        <v>2E-3</v>
      </c>
      <c r="P10" s="100" t="str">
        <f t="shared" si="0"/>
        <v>25-29</v>
      </c>
      <c r="Q10" s="101">
        <v>300</v>
      </c>
      <c r="R10" s="101">
        <v>305</v>
      </c>
      <c r="S10" s="102" t="str">
        <f t="shared" si="1"/>
        <v>25-29</v>
      </c>
      <c r="T10" s="103">
        <f t="shared" si="2"/>
        <v>-3.7546933667083858E-2</v>
      </c>
      <c r="U10" s="103">
        <f t="shared" si="3"/>
        <v>3.8172715894868585E-2</v>
      </c>
      <c r="V10" s="104">
        <f t="shared" si="7"/>
        <v>1.21</v>
      </c>
      <c r="W10" s="89" t="s">
        <v>37</v>
      </c>
      <c r="X10" s="87">
        <v>7</v>
      </c>
      <c r="Y10" s="87">
        <v>8</v>
      </c>
      <c r="Z10" s="97" t="str">
        <f t="shared" si="4"/>
        <v>25-29</v>
      </c>
      <c r="AA10" s="105">
        <f t="shared" si="8"/>
        <v>-5.2631578947368418E-2</v>
      </c>
      <c r="AB10" s="105">
        <f t="shared" si="5"/>
        <v>6.0150375939849621E-2</v>
      </c>
      <c r="AC10" s="85">
        <f t="shared" si="9"/>
        <v>0.03</v>
      </c>
    </row>
    <row r="11" spans="1:34" x14ac:dyDescent="0.25">
      <c r="A11" s="45" t="s">
        <v>5</v>
      </c>
      <c r="B11" s="41"/>
      <c r="C11" s="41"/>
      <c r="D11" s="76">
        <v>50</v>
      </c>
      <c r="E11" s="78">
        <f t="shared" si="10"/>
        <v>30</v>
      </c>
      <c r="F11" s="78">
        <f t="shared" si="11"/>
        <v>1</v>
      </c>
      <c r="G11" s="78">
        <f t="shared" si="12"/>
        <v>15</v>
      </c>
      <c r="H11" s="78">
        <f t="shared" si="13"/>
        <v>2</v>
      </c>
      <c r="I11" s="78">
        <f>INT(H11/$G$7)</f>
        <v>0</v>
      </c>
      <c r="J11" s="79">
        <f>INT(F11/$G$7)+1</f>
        <v>1</v>
      </c>
      <c r="K11" s="31"/>
      <c r="L11" s="27">
        <v>2E-3</v>
      </c>
      <c r="M11" s="83">
        <v>1E-10</v>
      </c>
      <c r="N11" s="27">
        <f t="shared" si="6"/>
        <v>2E-3</v>
      </c>
      <c r="P11" s="100" t="str">
        <f t="shared" si="0"/>
        <v>30-34</v>
      </c>
      <c r="Q11" s="101">
        <v>250</v>
      </c>
      <c r="R11" s="101">
        <v>350</v>
      </c>
      <c r="S11" s="102" t="str">
        <f t="shared" si="1"/>
        <v>30-34</v>
      </c>
      <c r="T11" s="103">
        <f t="shared" si="2"/>
        <v>-3.1289111389236547E-2</v>
      </c>
      <c r="U11" s="103">
        <f t="shared" si="3"/>
        <v>4.3804755944931162E-2</v>
      </c>
      <c r="V11" s="104">
        <f t="shared" si="7"/>
        <v>1.2</v>
      </c>
      <c r="W11" s="89" t="s">
        <v>40</v>
      </c>
      <c r="X11" s="87">
        <v>8</v>
      </c>
      <c r="Y11" s="87">
        <v>8</v>
      </c>
      <c r="Z11" s="97" t="str">
        <f t="shared" si="4"/>
        <v>30-34</v>
      </c>
      <c r="AA11" s="105">
        <f t="shared" si="8"/>
        <v>-6.0150375939849621E-2</v>
      </c>
      <c r="AB11" s="105">
        <f t="shared" si="5"/>
        <v>6.0150375939849621E-2</v>
      </c>
      <c r="AC11" s="85">
        <f t="shared" si="9"/>
        <v>3.2000000000000001E-2</v>
      </c>
    </row>
    <row r="12" spans="1:34" ht="15.75" thickBot="1" x14ac:dyDescent="0.3">
      <c r="A12" s="46" t="s">
        <v>212</v>
      </c>
      <c r="B12" s="47"/>
      <c r="C12" s="47"/>
      <c r="D12" s="77">
        <v>50000</v>
      </c>
      <c r="E12" s="80">
        <f t="shared" si="10"/>
        <v>30000</v>
      </c>
      <c r="F12" s="80">
        <f t="shared" si="11"/>
        <v>1080</v>
      </c>
      <c r="G12" s="80">
        <f t="shared" si="12"/>
        <v>15000</v>
      </c>
      <c r="H12" s="80">
        <f t="shared" si="13"/>
        <v>2250</v>
      </c>
      <c r="I12" s="80">
        <f>INT(H12/$G$7)</f>
        <v>107</v>
      </c>
      <c r="J12" s="81">
        <f>INT(F12/$G$7)+1</f>
        <v>52</v>
      </c>
      <c r="K12" s="31"/>
      <c r="L12" s="27">
        <v>2E-3</v>
      </c>
      <c r="M12" s="83">
        <v>1E-10</v>
      </c>
      <c r="N12" s="27">
        <f t="shared" si="6"/>
        <v>2E-3</v>
      </c>
      <c r="P12" s="100" t="str">
        <f t="shared" si="0"/>
        <v>35-39</v>
      </c>
      <c r="Q12" s="101">
        <v>275</v>
      </c>
      <c r="R12" s="101">
        <v>650</v>
      </c>
      <c r="S12" s="102" t="str">
        <f t="shared" si="1"/>
        <v>35-39</v>
      </c>
      <c r="T12" s="103">
        <f t="shared" si="2"/>
        <v>-3.4418022528160203E-2</v>
      </c>
      <c r="U12" s="103">
        <f t="shared" si="3"/>
        <v>8.1351689612015013E-2</v>
      </c>
      <c r="V12" s="104">
        <f t="shared" si="7"/>
        <v>1.85</v>
      </c>
      <c r="W12" s="89" t="s">
        <v>43</v>
      </c>
      <c r="X12" s="87">
        <v>7</v>
      </c>
      <c r="Y12" s="87">
        <v>7</v>
      </c>
      <c r="Z12" s="97" t="str">
        <f t="shared" si="4"/>
        <v>35-39</v>
      </c>
      <c r="AA12" s="105">
        <f t="shared" si="8"/>
        <v>-5.2631578947368418E-2</v>
      </c>
      <c r="AB12" s="105">
        <f t="shared" si="5"/>
        <v>5.2631578947368418E-2</v>
      </c>
      <c r="AC12" s="85">
        <f t="shared" si="9"/>
        <v>2.8000000000000001E-2</v>
      </c>
    </row>
    <row r="13" spans="1:34" x14ac:dyDescent="0.25">
      <c r="D13" s="2"/>
      <c r="E13" s="2"/>
      <c r="F13" s="2"/>
      <c r="G13" s="22"/>
      <c r="H13" s="24"/>
      <c r="I13" s="22"/>
      <c r="J13" s="25"/>
      <c r="K13" s="30"/>
      <c r="L13" s="27">
        <v>4.0000000000000001E-3</v>
      </c>
      <c r="M13" s="83">
        <v>1E-10</v>
      </c>
      <c r="N13" s="27">
        <f t="shared" si="6"/>
        <v>4.0000000000000001E-3</v>
      </c>
      <c r="P13" s="100" t="str">
        <f t="shared" si="0"/>
        <v>40-44</v>
      </c>
      <c r="Q13" s="101">
        <v>350</v>
      </c>
      <c r="R13" s="101">
        <v>650</v>
      </c>
      <c r="S13" s="102" t="str">
        <f t="shared" si="1"/>
        <v>40-44</v>
      </c>
      <c r="T13" s="103">
        <f t="shared" si="2"/>
        <v>-4.3804755944931162E-2</v>
      </c>
      <c r="U13" s="103">
        <f t="shared" si="3"/>
        <v>8.1351689612015013E-2</v>
      </c>
      <c r="V13" s="104">
        <f t="shared" si="7"/>
        <v>4</v>
      </c>
      <c r="W13" s="89" t="s">
        <v>46</v>
      </c>
      <c r="X13" s="87">
        <v>7</v>
      </c>
      <c r="Y13" s="87">
        <v>7</v>
      </c>
      <c r="Z13" s="97" t="str">
        <f t="shared" si="4"/>
        <v>40-44</v>
      </c>
      <c r="AA13" s="105">
        <f t="shared" si="8"/>
        <v>-5.2631578947368418E-2</v>
      </c>
      <c r="AB13" s="105">
        <f t="shared" si="5"/>
        <v>5.2631578947368418E-2</v>
      </c>
      <c r="AC13" s="85">
        <f t="shared" si="9"/>
        <v>5.6000000000000001E-2</v>
      </c>
    </row>
    <row r="14" spans="1:34" x14ac:dyDescent="0.25">
      <c r="D14" s="2"/>
      <c r="E14" s="2"/>
      <c r="F14" s="2"/>
      <c r="G14" s="22"/>
      <c r="H14" s="24"/>
      <c r="I14" s="22"/>
      <c r="J14" s="25"/>
      <c r="K14" s="30"/>
      <c r="L14" s="27">
        <v>4.0000000000000001E-3</v>
      </c>
      <c r="M14" s="83">
        <v>1E-10</v>
      </c>
      <c r="N14" s="27">
        <f t="shared" si="6"/>
        <v>4.0000000000000001E-3</v>
      </c>
      <c r="P14" s="100" t="str">
        <f t="shared" si="0"/>
        <v>45-49</v>
      </c>
      <c r="Q14" s="101">
        <v>400</v>
      </c>
      <c r="R14" s="101">
        <v>500</v>
      </c>
      <c r="S14" s="102" t="str">
        <f t="shared" si="1"/>
        <v>45-49</v>
      </c>
      <c r="T14" s="103">
        <f t="shared" si="2"/>
        <v>-5.0062578222778473E-2</v>
      </c>
      <c r="U14" s="103">
        <f t="shared" si="3"/>
        <v>6.2578222778473094E-2</v>
      </c>
      <c r="V14" s="104">
        <f t="shared" si="7"/>
        <v>3.6</v>
      </c>
      <c r="W14" s="89" t="s">
        <v>49</v>
      </c>
      <c r="X14" s="87">
        <v>8</v>
      </c>
      <c r="Y14" s="87">
        <v>12</v>
      </c>
      <c r="Z14" s="97" t="str">
        <f t="shared" si="4"/>
        <v>45-49</v>
      </c>
      <c r="AA14" s="105">
        <f t="shared" si="8"/>
        <v>-6.0150375939849621E-2</v>
      </c>
      <c r="AB14" s="105">
        <f t="shared" si="5"/>
        <v>9.0225563909774431E-2</v>
      </c>
      <c r="AC14" s="85">
        <f t="shared" si="9"/>
        <v>0.08</v>
      </c>
    </row>
    <row r="15" spans="1:34" ht="19.5" customHeight="1" x14ac:dyDescent="0.25">
      <c r="K15" s="32"/>
      <c r="L15" s="27">
        <v>1.2999999999999999E-2</v>
      </c>
      <c r="M15" s="83">
        <v>1E-10</v>
      </c>
      <c r="N15" s="27">
        <f t="shared" si="6"/>
        <v>1.2999999999999999E-2</v>
      </c>
      <c r="P15" s="100" t="str">
        <f t="shared" si="0"/>
        <v>50-54</v>
      </c>
      <c r="Q15" s="101">
        <v>350</v>
      </c>
      <c r="R15" s="101">
        <v>500</v>
      </c>
      <c r="S15" s="102" t="str">
        <f t="shared" si="1"/>
        <v>50-54</v>
      </c>
      <c r="T15" s="103">
        <f t="shared" si="2"/>
        <v>-4.3804755944931162E-2</v>
      </c>
      <c r="U15" s="103">
        <f t="shared" si="3"/>
        <v>6.2578222778473094E-2</v>
      </c>
      <c r="V15" s="104">
        <f t="shared" si="7"/>
        <v>11.049999999999999</v>
      </c>
      <c r="W15" s="89" t="s">
        <v>52</v>
      </c>
      <c r="X15" s="87">
        <v>5</v>
      </c>
      <c r="Y15" s="87">
        <v>10</v>
      </c>
      <c r="Z15" s="97" t="str">
        <f t="shared" si="4"/>
        <v>50-54</v>
      </c>
      <c r="AA15" s="105">
        <f t="shared" si="8"/>
        <v>-3.7593984962406013E-2</v>
      </c>
      <c r="AB15" s="105">
        <f t="shared" si="5"/>
        <v>7.5187969924812026E-2</v>
      </c>
      <c r="AC15" s="85">
        <f t="shared" si="9"/>
        <v>0.19499999999999998</v>
      </c>
    </row>
    <row r="16" spans="1:34" s="4" customFormat="1" ht="28.5" x14ac:dyDescent="0.45">
      <c r="K16" s="33"/>
      <c r="L16" s="27">
        <v>1.2999999999999999E-2</v>
      </c>
      <c r="M16" s="83">
        <v>1E-10</v>
      </c>
      <c r="N16" s="27">
        <f t="shared" si="6"/>
        <v>1.2999999999999999E-2</v>
      </c>
      <c r="P16" s="100" t="str">
        <f t="shared" si="0"/>
        <v>55-59</v>
      </c>
      <c r="Q16" s="101">
        <v>300</v>
      </c>
      <c r="R16" s="101">
        <v>400</v>
      </c>
      <c r="S16" s="102" t="str">
        <f t="shared" si="1"/>
        <v>55-59</v>
      </c>
      <c r="T16" s="103">
        <f t="shared" si="2"/>
        <v>-3.7546933667083858E-2</v>
      </c>
      <c r="U16" s="103">
        <f t="shared" si="3"/>
        <v>5.0062578222778473E-2</v>
      </c>
      <c r="V16" s="104">
        <f t="shared" si="7"/>
        <v>9.1</v>
      </c>
      <c r="W16" s="89" t="s">
        <v>55</v>
      </c>
      <c r="X16" s="101">
        <v>3</v>
      </c>
      <c r="Y16" s="101">
        <v>4</v>
      </c>
      <c r="Z16" s="97" t="str">
        <f t="shared" si="4"/>
        <v>55-59</v>
      </c>
      <c r="AA16" s="105">
        <f t="shared" si="8"/>
        <v>-2.2556390977443608E-2</v>
      </c>
      <c r="AB16" s="105">
        <f t="shared" si="5"/>
        <v>3.007518796992481E-2</v>
      </c>
      <c r="AC16" s="85">
        <f t="shared" si="9"/>
        <v>9.0999999999999998E-2</v>
      </c>
    </row>
    <row r="17" spans="11:43" s="5" customFormat="1" ht="57" customHeight="1" x14ac:dyDescent="0.3">
      <c r="K17" s="34"/>
      <c r="L17" s="27">
        <v>3.5999999999999997E-2</v>
      </c>
      <c r="M17" s="83">
        <v>1E-10</v>
      </c>
      <c r="N17" s="27">
        <f t="shared" si="6"/>
        <v>3.5999999999999997E-2</v>
      </c>
      <c r="P17" s="100" t="str">
        <f t="shared" si="0"/>
        <v>60-64</v>
      </c>
      <c r="Q17" s="101">
        <v>300</v>
      </c>
      <c r="R17" s="101">
        <v>350</v>
      </c>
      <c r="S17" s="102" t="str">
        <f t="shared" si="1"/>
        <v>60-64</v>
      </c>
      <c r="T17" s="103">
        <f t="shared" si="2"/>
        <v>-3.7546933667083858E-2</v>
      </c>
      <c r="U17" s="103">
        <f t="shared" si="3"/>
        <v>4.3804755944931162E-2</v>
      </c>
      <c r="V17" s="104">
        <f t="shared" si="7"/>
        <v>23.4</v>
      </c>
      <c r="W17" s="96" t="s">
        <v>58</v>
      </c>
      <c r="X17" s="106">
        <v>2</v>
      </c>
      <c r="Y17" s="106">
        <v>2</v>
      </c>
      <c r="Z17" s="97" t="str">
        <f t="shared" si="4"/>
        <v>60-64</v>
      </c>
      <c r="AA17" s="105">
        <f t="shared" si="8"/>
        <v>-1.5037593984962405E-2</v>
      </c>
      <c r="AB17" s="105">
        <f t="shared" si="5"/>
        <v>1.5037593984962405E-2</v>
      </c>
      <c r="AC17" s="85">
        <f t="shared" si="9"/>
        <v>0.14399999999999999</v>
      </c>
      <c r="AQ17" s="6"/>
    </row>
    <row r="18" spans="11:43" ht="18" customHeight="1" x14ac:dyDescent="0.25">
      <c r="K18" s="11"/>
      <c r="L18" s="27">
        <v>3.5999999999999997E-2</v>
      </c>
      <c r="M18" s="83">
        <v>1E-10</v>
      </c>
      <c r="N18" s="27">
        <f t="shared" si="6"/>
        <v>3.5999999999999997E-2</v>
      </c>
      <c r="P18" s="100" t="str">
        <f t="shared" si="0"/>
        <v>65-69</v>
      </c>
      <c r="Q18" s="101">
        <v>200</v>
      </c>
      <c r="R18" s="101">
        <v>300</v>
      </c>
      <c r="S18" s="102" t="str">
        <f t="shared" si="1"/>
        <v>65-69</v>
      </c>
      <c r="T18" s="103">
        <f t="shared" si="2"/>
        <v>-2.5031289111389236E-2</v>
      </c>
      <c r="U18" s="103">
        <f t="shared" si="3"/>
        <v>3.7546933667083858E-2</v>
      </c>
      <c r="V18" s="104">
        <f t="shared" si="7"/>
        <v>18</v>
      </c>
      <c r="W18" s="89" t="s">
        <v>61</v>
      </c>
      <c r="X18" s="87">
        <v>0</v>
      </c>
      <c r="Y18" s="87">
        <v>0</v>
      </c>
      <c r="Z18" s="97" t="str">
        <f t="shared" si="4"/>
        <v>65-69</v>
      </c>
      <c r="AA18" s="105">
        <f t="shared" si="8"/>
        <v>0</v>
      </c>
      <c r="AB18" s="105">
        <f t="shared" si="5"/>
        <v>0</v>
      </c>
      <c r="AC18" s="85">
        <f t="shared" si="9"/>
        <v>0</v>
      </c>
    </row>
    <row r="19" spans="11:43" ht="18" customHeight="1" x14ac:dyDescent="0.25">
      <c r="K19" s="11"/>
      <c r="L19" s="27">
        <v>0.08</v>
      </c>
      <c r="M19" s="83">
        <v>1E-10</v>
      </c>
      <c r="N19" s="27">
        <f t="shared" si="6"/>
        <v>0.08</v>
      </c>
      <c r="P19" s="100" t="str">
        <f t="shared" si="0"/>
        <v>70-74</v>
      </c>
      <c r="Q19" s="101">
        <v>100</v>
      </c>
      <c r="R19" s="101">
        <v>250</v>
      </c>
      <c r="S19" s="102" t="str">
        <f t="shared" si="1"/>
        <v>70-74</v>
      </c>
      <c r="T19" s="103">
        <f t="shared" si="2"/>
        <v>-1.2515644555694618E-2</v>
      </c>
      <c r="U19" s="103">
        <f t="shared" si="3"/>
        <v>3.1289111389236547E-2</v>
      </c>
      <c r="V19" s="104">
        <f t="shared" si="7"/>
        <v>28</v>
      </c>
      <c r="W19" s="89" t="s">
        <v>64</v>
      </c>
      <c r="X19" s="87">
        <v>0</v>
      </c>
      <c r="Y19" s="87">
        <v>0</v>
      </c>
      <c r="Z19" s="97" t="str">
        <f t="shared" si="4"/>
        <v>70-74</v>
      </c>
      <c r="AA19" s="105">
        <f t="shared" si="8"/>
        <v>0</v>
      </c>
      <c r="AB19" s="105">
        <f t="shared" si="5"/>
        <v>0</v>
      </c>
      <c r="AC19" s="85">
        <f t="shared" si="9"/>
        <v>0</v>
      </c>
    </row>
    <row r="20" spans="11:43" ht="18" customHeight="1" x14ac:dyDescent="0.25">
      <c r="K20" s="11"/>
      <c r="L20" s="27">
        <v>0.08</v>
      </c>
      <c r="M20" s="83">
        <v>1E-10</v>
      </c>
      <c r="N20" s="27">
        <f t="shared" si="6"/>
        <v>0.08</v>
      </c>
      <c r="P20" s="100" t="str">
        <f t="shared" si="0"/>
        <v>75-79</v>
      </c>
      <c r="Q20" s="101">
        <v>80</v>
      </c>
      <c r="R20" s="101">
        <v>80</v>
      </c>
      <c r="S20" s="102" t="str">
        <f t="shared" si="1"/>
        <v>75-79</v>
      </c>
      <c r="T20" s="103">
        <f t="shared" si="2"/>
        <v>-1.0012515644555695E-2</v>
      </c>
      <c r="U20" s="103">
        <f t="shared" si="3"/>
        <v>1.0012515644555695E-2</v>
      </c>
      <c r="V20" s="104">
        <f t="shared" si="7"/>
        <v>12.8</v>
      </c>
      <c r="W20" s="89" t="s">
        <v>67</v>
      </c>
      <c r="X20" s="87">
        <v>0</v>
      </c>
      <c r="Y20" s="87">
        <v>0</v>
      </c>
      <c r="Z20" s="97" t="str">
        <f t="shared" si="4"/>
        <v>75-79</v>
      </c>
      <c r="AA20" s="105">
        <f t="shared" si="8"/>
        <v>0</v>
      </c>
      <c r="AB20" s="105">
        <f t="shared" si="5"/>
        <v>0</v>
      </c>
      <c r="AC20" s="85">
        <f t="shared" si="9"/>
        <v>0</v>
      </c>
    </row>
    <row r="21" spans="11:43" ht="18" customHeight="1" x14ac:dyDescent="0.25">
      <c r="K21" s="11"/>
      <c r="L21" s="27">
        <v>0.219</v>
      </c>
      <c r="M21" s="83">
        <v>1E-10</v>
      </c>
      <c r="N21" s="27">
        <f t="shared" si="6"/>
        <v>0.219</v>
      </c>
      <c r="P21" s="100" t="str">
        <f t="shared" si="0"/>
        <v>80-84</v>
      </c>
      <c r="Q21" s="101">
        <v>15</v>
      </c>
      <c r="R21" s="101">
        <v>50</v>
      </c>
      <c r="S21" s="102" t="str">
        <f t="shared" si="1"/>
        <v>80-84</v>
      </c>
      <c r="T21" s="103">
        <f t="shared" si="2"/>
        <v>-1.8773466833541927E-3</v>
      </c>
      <c r="U21" s="103">
        <f t="shared" si="3"/>
        <v>6.2578222778473091E-3</v>
      </c>
      <c r="V21" s="104">
        <f t="shared" si="7"/>
        <v>14.234999999999999</v>
      </c>
      <c r="W21" s="89" t="s">
        <v>70</v>
      </c>
      <c r="X21" s="87">
        <v>0</v>
      </c>
      <c r="Y21" s="87">
        <v>0</v>
      </c>
      <c r="Z21" s="97" t="str">
        <f t="shared" si="4"/>
        <v>80-84</v>
      </c>
      <c r="AA21" s="105">
        <f t="shared" si="8"/>
        <v>0</v>
      </c>
      <c r="AB21" s="105">
        <f t="shared" si="5"/>
        <v>0</v>
      </c>
      <c r="AC21" s="85">
        <f t="shared" si="9"/>
        <v>0</v>
      </c>
    </row>
    <row r="22" spans="11:43" ht="18" customHeight="1" x14ac:dyDescent="0.25">
      <c r="K22" s="11"/>
      <c r="L22" s="27">
        <v>0.219</v>
      </c>
      <c r="M22" s="83">
        <v>1E-10</v>
      </c>
      <c r="N22" s="27">
        <f t="shared" si="6"/>
        <v>0.219</v>
      </c>
      <c r="P22" s="100" t="str">
        <f t="shared" si="0"/>
        <v>85-89</v>
      </c>
      <c r="Q22" s="101">
        <v>10</v>
      </c>
      <c r="R22" s="101">
        <v>30</v>
      </c>
      <c r="S22" s="102" t="str">
        <f t="shared" si="1"/>
        <v>85-89</v>
      </c>
      <c r="T22" s="103">
        <f t="shared" si="2"/>
        <v>-1.2515644555694619E-3</v>
      </c>
      <c r="U22" s="103">
        <f t="shared" si="3"/>
        <v>3.7546933667083854E-3</v>
      </c>
      <c r="V22" s="104">
        <f t="shared" si="7"/>
        <v>8.76</v>
      </c>
      <c r="W22" s="89" t="s">
        <v>73</v>
      </c>
      <c r="X22" s="87">
        <v>0</v>
      </c>
      <c r="Y22" s="87">
        <v>0</v>
      </c>
      <c r="Z22" s="97" t="str">
        <f t="shared" si="4"/>
        <v>85-89</v>
      </c>
      <c r="AA22" s="105">
        <f t="shared" si="8"/>
        <v>0</v>
      </c>
      <c r="AB22" s="105">
        <f t="shared" si="5"/>
        <v>0</v>
      </c>
      <c r="AC22" s="85">
        <f t="shared" si="9"/>
        <v>0</v>
      </c>
    </row>
    <row r="23" spans="11:43" ht="18" customHeight="1" x14ac:dyDescent="0.25">
      <c r="K23" s="11"/>
      <c r="L23" s="27">
        <v>0.219</v>
      </c>
      <c r="M23" s="83">
        <v>1E-10</v>
      </c>
      <c r="N23" s="27">
        <f t="shared" si="6"/>
        <v>0.219</v>
      </c>
      <c r="P23" s="100" t="str">
        <f t="shared" si="0"/>
        <v>90-94</v>
      </c>
      <c r="Q23" s="101">
        <v>0</v>
      </c>
      <c r="R23" s="101">
        <v>0</v>
      </c>
      <c r="S23" s="102" t="str">
        <f t="shared" si="1"/>
        <v>90-94</v>
      </c>
      <c r="T23" s="103">
        <f t="shared" si="2"/>
        <v>0</v>
      </c>
      <c r="U23" s="103">
        <f t="shared" si="3"/>
        <v>0</v>
      </c>
      <c r="V23" s="104">
        <f t="shared" si="7"/>
        <v>0</v>
      </c>
      <c r="W23" s="89" t="s">
        <v>76</v>
      </c>
      <c r="X23" s="87">
        <v>0</v>
      </c>
      <c r="Y23" s="87">
        <v>0</v>
      </c>
      <c r="Z23" s="97" t="str">
        <f t="shared" si="4"/>
        <v>90-94</v>
      </c>
      <c r="AA23" s="105">
        <f t="shared" si="8"/>
        <v>0</v>
      </c>
      <c r="AB23" s="105">
        <f t="shared" si="5"/>
        <v>0</v>
      </c>
      <c r="AC23" s="85">
        <f t="shared" si="9"/>
        <v>0</v>
      </c>
    </row>
    <row r="24" spans="11:43" ht="18" customHeight="1" x14ac:dyDescent="0.25">
      <c r="K24" s="11"/>
      <c r="L24" s="27">
        <v>0.219</v>
      </c>
      <c r="M24" s="83">
        <v>1E-10</v>
      </c>
      <c r="N24" s="27">
        <f t="shared" si="6"/>
        <v>0.219</v>
      </c>
      <c r="P24" s="100" t="str">
        <f t="shared" si="0"/>
        <v>95-99</v>
      </c>
      <c r="Q24" s="101">
        <v>0</v>
      </c>
      <c r="R24" s="101">
        <v>0</v>
      </c>
      <c r="S24" s="102" t="str">
        <f t="shared" si="1"/>
        <v>95-99</v>
      </c>
      <c r="T24" s="103">
        <f t="shared" si="2"/>
        <v>0</v>
      </c>
      <c r="U24" s="103">
        <f t="shared" si="3"/>
        <v>0</v>
      </c>
      <c r="V24" s="104">
        <f t="shared" si="7"/>
        <v>0</v>
      </c>
      <c r="W24" s="89" t="s">
        <v>79</v>
      </c>
      <c r="X24" s="87">
        <v>0</v>
      </c>
      <c r="Y24" s="87">
        <v>0</v>
      </c>
      <c r="Z24" s="97" t="str">
        <f t="shared" si="4"/>
        <v>95-99</v>
      </c>
      <c r="AA24" s="105">
        <f t="shared" si="8"/>
        <v>0</v>
      </c>
      <c r="AB24" s="105">
        <f t="shared" si="5"/>
        <v>0</v>
      </c>
      <c r="AC24" s="85">
        <f t="shared" si="9"/>
        <v>0</v>
      </c>
    </row>
    <row r="25" spans="11:43" ht="18" customHeight="1" x14ac:dyDescent="0.25">
      <c r="K25" s="11"/>
      <c r="L25" s="27">
        <v>0.219</v>
      </c>
      <c r="M25" s="83">
        <v>1E-10</v>
      </c>
      <c r="N25" s="27">
        <f t="shared" si="6"/>
        <v>0.219</v>
      </c>
      <c r="P25" s="100" t="str">
        <f t="shared" si="0"/>
        <v>100+</v>
      </c>
      <c r="Q25" s="101">
        <v>0</v>
      </c>
      <c r="R25" s="101">
        <v>0</v>
      </c>
      <c r="S25" s="102" t="str">
        <f t="shared" si="1"/>
        <v>100+</v>
      </c>
      <c r="T25" s="103">
        <f t="shared" si="2"/>
        <v>0</v>
      </c>
      <c r="U25" s="103">
        <f t="shared" si="3"/>
        <v>0</v>
      </c>
      <c r="V25" s="104">
        <f t="shared" si="7"/>
        <v>0</v>
      </c>
      <c r="W25" s="89" t="s">
        <v>82</v>
      </c>
      <c r="X25" s="87">
        <v>0</v>
      </c>
      <c r="Y25" s="87">
        <v>0</v>
      </c>
      <c r="Z25" s="97" t="str">
        <f t="shared" si="4"/>
        <v>100+</v>
      </c>
      <c r="AA25" s="105">
        <f t="shared" si="8"/>
        <v>0</v>
      </c>
      <c r="AB25" s="105">
        <f t="shared" si="5"/>
        <v>0</v>
      </c>
      <c r="AC25" s="85">
        <f t="shared" si="9"/>
        <v>0</v>
      </c>
    </row>
    <row r="26" spans="11:43" ht="33" customHeight="1" x14ac:dyDescent="0.25">
      <c r="K26" s="11"/>
      <c r="L26" s="11"/>
      <c r="M26" s="11"/>
      <c r="N26" s="11"/>
      <c r="P26" s="107" t="s">
        <v>181</v>
      </c>
      <c r="Q26" s="108">
        <f>SUM(Q5:Q25)</f>
        <v>3250</v>
      </c>
      <c r="R26" s="108">
        <f>SUM(R5:R25)</f>
        <v>4740</v>
      </c>
      <c r="S26" s="109"/>
      <c r="T26" s="109"/>
      <c r="U26" s="110" t="s">
        <v>197</v>
      </c>
      <c r="V26" s="109">
        <f>SUM(V5:V25)</f>
        <v>138.49499999999998</v>
      </c>
      <c r="W26" s="111" t="s">
        <v>181</v>
      </c>
      <c r="X26" s="112">
        <f>SUM(X5:X25)</f>
        <v>60</v>
      </c>
      <c r="Y26" s="112">
        <f>SUM(Y5:Y25)</f>
        <v>73</v>
      </c>
      <c r="Z26" s="113"/>
      <c r="AA26" s="105"/>
      <c r="AB26" s="105"/>
      <c r="AC26" s="114">
        <f>SUM(AC5:AC25)</f>
        <v>0.71199999999999997</v>
      </c>
    </row>
    <row r="27" spans="11:43" ht="18" customHeight="1" x14ac:dyDescent="0.25">
      <c r="K27" s="11"/>
      <c r="L27" s="11"/>
      <c r="M27" s="11"/>
      <c r="N27" s="11"/>
      <c r="P27" s="107" t="s">
        <v>182</v>
      </c>
      <c r="Q27" s="108">
        <f>+Q26+R26</f>
        <v>7990</v>
      </c>
      <c r="R27" s="108">
        <f>+R26+Q26</f>
        <v>7990</v>
      </c>
      <c r="S27" s="109"/>
      <c r="T27" s="109"/>
      <c r="U27" s="109"/>
      <c r="V27" s="109"/>
      <c r="W27" s="111" t="s">
        <v>182</v>
      </c>
      <c r="X27" s="112">
        <f>+X26+Y26</f>
        <v>133</v>
      </c>
      <c r="Y27" s="112">
        <f>+Y26+X26</f>
        <v>133</v>
      </c>
      <c r="Z27" s="97"/>
      <c r="AA27" s="97"/>
      <c r="AB27" s="97"/>
      <c r="AC27" s="85"/>
    </row>
    <row r="28" spans="11:43" s="13" customFormat="1" ht="18" customHeight="1" thickBot="1" x14ac:dyDescent="0.3">
      <c r="K28" s="31"/>
      <c r="L28" s="31"/>
      <c r="M28" s="31"/>
      <c r="N28" s="31"/>
      <c r="P28" s="163"/>
      <c r="Q28" s="28"/>
      <c r="R28" s="28"/>
      <c r="S28" s="164"/>
      <c r="T28" s="164"/>
      <c r="U28" s="164"/>
      <c r="V28" s="164"/>
      <c r="W28" s="163"/>
      <c r="X28" s="165"/>
      <c r="Y28" s="165"/>
      <c r="Z28" s="164"/>
      <c r="AA28" s="164"/>
      <c r="AB28" s="164"/>
      <c r="AC28" s="164"/>
      <c r="AD28" s="18"/>
      <c r="AE28" s="18"/>
      <c r="AF28" s="18"/>
      <c r="AG28" s="18"/>
      <c r="AH28" s="18"/>
      <c r="AI28" s="18"/>
      <c r="AJ28" s="18"/>
      <c r="AK28" s="18"/>
      <c r="AL28" s="18"/>
      <c r="AM28" s="18"/>
      <c r="AN28" s="18"/>
      <c r="AO28" s="18"/>
      <c r="AP28" s="18"/>
    </row>
    <row r="29" spans="11:43" ht="18" customHeight="1" x14ac:dyDescent="0.25">
      <c r="K29" s="31"/>
      <c r="L29" s="31"/>
      <c r="M29" s="31"/>
      <c r="N29" s="31"/>
      <c r="O29" s="13"/>
      <c r="P29" s="174"/>
      <c r="Q29" s="13"/>
      <c r="R29" s="13"/>
      <c r="S29" s="18"/>
      <c r="T29" s="18"/>
      <c r="U29" s="18"/>
      <c r="V29" s="18"/>
      <c r="W29" s="192"/>
      <c r="X29" s="193"/>
      <c r="Y29" s="193"/>
      <c r="Z29" s="194"/>
      <c r="AA29" s="178" t="s">
        <v>204</v>
      </c>
      <c r="AB29" s="179" t="s">
        <v>202</v>
      </c>
      <c r="AC29" s="180" t="s">
        <v>203</v>
      </c>
    </row>
    <row r="30" spans="11:43" ht="18" customHeight="1" x14ac:dyDescent="0.25">
      <c r="K30" s="31"/>
      <c r="L30" s="31"/>
      <c r="M30" s="31"/>
      <c r="N30" s="31"/>
      <c r="O30" s="13"/>
      <c r="P30" s="174"/>
      <c r="Q30" s="13"/>
      <c r="R30" s="13"/>
      <c r="S30" s="18"/>
      <c r="T30" s="18"/>
      <c r="U30" s="18"/>
      <c r="V30" s="18"/>
      <c r="W30" s="195" t="s">
        <v>228</v>
      </c>
      <c r="X30" s="196"/>
      <c r="Y30" s="196"/>
      <c r="Z30" s="173"/>
      <c r="AA30" s="167" t="s">
        <v>199</v>
      </c>
      <c r="AB30" s="168">
        <f>+V26</f>
        <v>138.49499999999998</v>
      </c>
      <c r="AC30" s="181">
        <f>+AC26</f>
        <v>0.71199999999999997</v>
      </c>
    </row>
    <row r="31" spans="11:43" x14ac:dyDescent="0.25">
      <c r="K31" s="31"/>
      <c r="L31" s="31"/>
      <c r="M31" s="31"/>
      <c r="N31" s="31"/>
      <c r="O31" s="13"/>
      <c r="P31" s="174"/>
      <c r="Q31" s="13"/>
      <c r="R31" s="13"/>
      <c r="S31" s="18"/>
      <c r="T31" s="18"/>
      <c r="U31" s="18"/>
      <c r="V31" s="18"/>
      <c r="W31" s="182"/>
      <c r="X31" s="166"/>
      <c r="Y31" s="169" t="s">
        <v>226</v>
      </c>
      <c r="Z31" s="170">
        <v>0.5</v>
      </c>
      <c r="AA31" s="171" t="s">
        <v>200</v>
      </c>
      <c r="AB31" s="168">
        <f>+AB30*Z31</f>
        <v>69.247499999999988</v>
      </c>
      <c r="AC31" s="181">
        <f>+AC30*Z31</f>
        <v>0.35599999999999998</v>
      </c>
    </row>
    <row r="32" spans="11:43" x14ac:dyDescent="0.25">
      <c r="W32" s="183"/>
      <c r="X32" s="172"/>
      <c r="Y32" s="169" t="s">
        <v>227</v>
      </c>
      <c r="Z32" s="170">
        <v>0.1</v>
      </c>
      <c r="AA32" s="167" t="s">
        <v>201</v>
      </c>
      <c r="AB32" s="168">
        <f>+AB30*0.1</f>
        <v>13.849499999999999</v>
      </c>
      <c r="AC32" s="181">
        <f>+AB32*0.1</f>
        <v>1.3849499999999999</v>
      </c>
    </row>
    <row r="33" spans="1:42" ht="15.75" thickBot="1" x14ac:dyDescent="0.3">
      <c r="W33" s="184"/>
      <c r="X33" s="185"/>
      <c r="Y33" s="186"/>
      <c r="Z33" s="187"/>
      <c r="AA33" s="188"/>
      <c r="AB33" s="187"/>
      <c r="AC33" s="189"/>
    </row>
    <row r="34" spans="1:42" x14ac:dyDescent="0.25">
      <c r="W34" s="175"/>
      <c r="X34" s="175"/>
      <c r="Y34" s="176"/>
      <c r="Z34" s="164"/>
      <c r="AA34" s="177"/>
      <c r="AB34" s="164"/>
      <c r="AC34" s="18"/>
    </row>
    <row r="35" spans="1:42" s="116" customFormat="1" ht="27.75" customHeight="1" x14ac:dyDescent="0.35">
      <c r="K35" s="115"/>
      <c r="M35" s="117"/>
      <c r="N35" s="117"/>
      <c r="O35" s="118" t="s">
        <v>7</v>
      </c>
      <c r="P35" s="118"/>
      <c r="Q35" s="119"/>
      <c r="R35" s="118" t="s">
        <v>8</v>
      </c>
      <c r="S35" s="118"/>
      <c r="T35" s="119"/>
      <c r="U35" s="197" t="s">
        <v>9</v>
      </c>
      <c r="V35" s="197"/>
      <c r="W35" s="119"/>
      <c r="X35" s="197" t="s">
        <v>10</v>
      </c>
      <c r="Y35" s="197"/>
      <c r="Z35" s="119"/>
      <c r="AA35" s="197" t="s">
        <v>175</v>
      </c>
      <c r="AB35" s="197"/>
      <c r="AC35" s="119"/>
      <c r="AD35" s="197" t="s">
        <v>176</v>
      </c>
      <c r="AE35" s="197"/>
      <c r="AF35" s="119"/>
      <c r="AG35" s="119"/>
      <c r="AH35" s="119"/>
      <c r="AI35" s="119"/>
      <c r="AJ35" s="119"/>
      <c r="AK35" s="119"/>
      <c r="AL35" s="119"/>
      <c r="AM35" s="119"/>
      <c r="AN35" s="119"/>
      <c r="AO35" s="119"/>
      <c r="AP35" s="119"/>
    </row>
    <row r="36" spans="1:42" s="116" customFormat="1" ht="27" customHeight="1" thickBot="1" x14ac:dyDescent="0.4">
      <c r="A36" s="205" t="s">
        <v>6</v>
      </c>
      <c r="B36" s="205"/>
      <c r="C36" s="205"/>
      <c r="D36" s="205"/>
      <c r="E36" s="205"/>
      <c r="F36" s="205"/>
      <c r="G36" s="205"/>
      <c r="H36" s="205"/>
      <c r="I36" s="205"/>
      <c r="J36" s="205"/>
      <c r="K36" s="115"/>
      <c r="L36" s="120"/>
      <c r="M36" s="118"/>
      <c r="N36" s="118"/>
      <c r="O36" s="120" t="s">
        <v>18</v>
      </c>
      <c r="P36" s="120" t="s">
        <v>19</v>
      </c>
      <c r="Q36" s="120"/>
      <c r="R36" s="120" t="s">
        <v>18</v>
      </c>
      <c r="S36" s="120" t="s">
        <v>19</v>
      </c>
      <c r="T36" s="120"/>
      <c r="U36" s="120" t="s">
        <v>18</v>
      </c>
      <c r="V36" s="120" t="s">
        <v>19</v>
      </c>
      <c r="W36" s="120"/>
      <c r="X36" s="120" t="s">
        <v>18</v>
      </c>
      <c r="Y36" s="120" t="s">
        <v>19</v>
      </c>
      <c r="Z36" s="120"/>
      <c r="AA36" s="120" t="s">
        <v>18</v>
      </c>
      <c r="AB36" s="120" t="s">
        <v>19</v>
      </c>
      <c r="AC36" s="119"/>
      <c r="AD36" s="120" t="s">
        <v>18</v>
      </c>
      <c r="AE36" s="120" t="s">
        <v>19</v>
      </c>
      <c r="AF36" s="119"/>
      <c r="AG36" s="119"/>
      <c r="AH36" s="119"/>
      <c r="AI36" s="119"/>
      <c r="AJ36" s="119"/>
      <c r="AK36" s="119"/>
      <c r="AL36" s="119"/>
      <c r="AM36" s="119"/>
      <c r="AN36" s="119"/>
      <c r="AO36" s="119"/>
      <c r="AP36" s="119"/>
    </row>
    <row r="37" spans="1:42" s="116" customFormat="1" ht="27.75" customHeight="1" thickBot="1" x14ac:dyDescent="0.5">
      <c r="A37" s="206" t="s">
        <v>213</v>
      </c>
      <c r="B37" s="206"/>
      <c r="C37" s="206"/>
      <c r="D37" s="206"/>
      <c r="E37" s="206"/>
      <c r="F37" s="206"/>
      <c r="G37" s="206"/>
      <c r="H37" s="206"/>
      <c r="I37" s="206"/>
      <c r="J37" s="207"/>
      <c r="K37" s="115"/>
      <c r="L37" s="120" t="s">
        <v>17</v>
      </c>
      <c r="M37" s="116">
        <v>0</v>
      </c>
      <c r="N37" s="117">
        <v>4</v>
      </c>
      <c r="O37" s="119">
        <v>1013876</v>
      </c>
      <c r="P37" s="119">
        <v>965981</v>
      </c>
      <c r="Q37" s="119"/>
      <c r="R37" s="119">
        <v>45106267</v>
      </c>
      <c r="S37" s="119">
        <v>39934767</v>
      </c>
      <c r="T37" s="119"/>
      <c r="U37" s="119">
        <v>10019240</v>
      </c>
      <c r="V37" s="119">
        <v>9584856</v>
      </c>
      <c r="W37" s="119"/>
      <c r="X37" s="119">
        <v>3882592</v>
      </c>
      <c r="Y37" s="119">
        <v>3802927</v>
      </c>
      <c r="Z37" s="119"/>
      <c r="AA37" s="119">
        <v>337651</v>
      </c>
      <c r="AB37" s="119">
        <v>323412</v>
      </c>
      <c r="AC37" s="119"/>
      <c r="AD37" s="119">
        <v>575136</v>
      </c>
      <c r="AE37" s="119">
        <v>572175</v>
      </c>
      <c r="AF37" s="119"/>
      <c r="AG37" s="119"/>
      <c r="AH37" s="119"/>
      <c r="AI37" s="119"/>
      <c r="AJ37" s="119"/>
      <c r="AK37" s="119"/>
      <c r="AL37" s="119"/>
      <c r="AM37" s="119"/>
      <c r="AN37" s="119"/>
      <c r="AO37" s="119"/>
      <c r="AP37" s="119"/>
    </row>
    <row r="38" spans="1:42" s="116" customFormat="1" ht="63.75" customHeight="1" thickBot="1" x14ac:dyDescent="0.3">
      <c r="A38" s="121" t="s">
        <v>214</v>
      </c>
      <c r="B38" s="58" t="s">
        <v>11</v>
      </c>
      <c r="C38" s="58" t="s">
        <v>12</v>
      </c>
      <c r="D38" s="59" t="s">
        <v>13</v>
      </c>
      <c r="E38" s="59" t="s">
        <v>215</v>
      </c>
      <c r="F38" s="59" t="s">
        <v>14</v>
      </c>
      <c r="G38" s="59" t="s">
        <v>172</v>
      </c>
      <c r="H38" s="59" t="s">
        <v>15</v>
      </c>
      <c r="I38" s="59" t="s">
        <v>16</v>
      </c>
      <c r="J38" s="60" t="s">
        <v>216</v>
      </c>
      <c r="K38" s="115"/>
      <c r="L38" s="116" t="s">
        <v>22</v>
      </c>
      <c r="M38" s="116">
        <v>5</v>
      </c>
      <c r="N38" s="117">
        <v>9</v>
      </c>
      <c r="O38" s="119">
        <v>1012761</v>
      </c>
      <c r="P38" s="119">
        <v>967470</v>
      </c>
      <c r="Q38" s="119"/>
      <c r="R38" s="119">
        <v>46319087</v>
      </c>
      <c r="S38" s="119">
        <v>40225712</v>
      </c>
      <c r="T38" s="119"/>
      <c r="U38" s="119">
        <v>10371128</v>
      </c>
      <c r="V38" s="119">
        <v>9916621</v>
      </c>
      <c r="W38" s="119"/>
      <c r="X38" s="119">
        <v>3478696</v>
      </c>
      <c r="Y38" s="119">
        <v>3417824</v>
      </c>
      <c r="Z38" s="119"/>
      <c r="AA38" s="119">
        <v>338485</v>
      </c>
      <c r="AB38" s="119">
        <v>321047</v>
      </c>
      <c r="AC38" s="119"/>
      <c r="AD38" s="119">
        <v>530418</v>
      </c>
      <c r="AE38" s="119">
        <v>529093</v>
      </c>
      <c r="AF38" s="119"/>
      <c r="AG38" s="119"/>
      <c r="AH38" s="119"/>
      <c r="AI38" s="119"/>
      <c r="AJ38" s="119"/>
      <c r="AK38" s="119"/>
      <c r="AL38" s="119"/>
      <c r="AM38" s="119"/>
      <c r="AN38" s="119"/>
      <c r="AO38" s="119"/>
      <c r="AP38" s="119"/>
    </row>
    <row r="39" spans="1:42" s="116" customFormat="1" ht="18" customHeight="1" x14ac:dyDescent="0.25">
      <c r="A39" s="122" t="s">
        <v>20</v>
      </c>
      <c r="B39" s="7" t="s">
        <v>21</v>
      </c>
      <c r="C39" s="123">
        <v>39145000</v>
      </c>
      <c r="D39" s="124">
        <f t="shared" ref="D39:D97" si="14">C39*(1.05)</f>
        <v>41102250</v>
      </c>
      <c r="E39" s="124">
        <f t="shared" ref="E39:E97" si="15">+D39*$G$5</f>
        <v>24661350.000000004</v>
      </c>
      <c r="F39" s="124">
        <f t="shared" ref="F39:F97" si="16">INT(+E39*$I$5)</f>
        <v>887808</v>
      </c>
      <c r="G39" s="124">
        <f t="shared" ref="G39:G97" si="17">INT(+$G$6*D39)</f>
        <v>12330675</v>
      </c>
      <c r="H39" s="124">
        <f t="shared" ref="H39:H97" si="18">INT(+G39*$I$6)</f>
        <v>1849601</v>
      </c>
      <c r="I39" s="124">
        <f t="shared" ref="I39:I48" si="19">INT(H39/$G$7)</f>
        <v>88076</v>
      </c>
      <c r="J39" s="125">
        <f t="shared" ref="J39:J48" si="20">INT(F39/$G$7)</f>
        <v>42276</v>
      </c>
      <c r="K39" s="115"/>
      <c r="L39" s="116" t="s">
        <v>25</v>
      </c>
      <c r="M39" s="116">
        <v>10</v>
      </c>
      <c r="N39" s="117">
        <v>14</v>
      </c>
      <c r="O39" s="119">
        <v>1006817</v>
      </c>
      <c r="P39" s="119">
        <v>961187</v>
      </c>
      <c r="Q39" s="119"/>
      <c r="R39" s="119">
        <v>45044032</v>
      </c>
      <c r="S39" s="119">
        <v>38648113</v>
      </c>
      <c r="T39" s="119"/>
      <c r="U39" s="119">
        <v>10805817</v>
      </c>
      <c r="V39" s="119">
        <v>10341652</v>
      </c>
      <c r="W39" s="119"/>
      <c r="X39" s="119">
        <v>3024198</v>
      </c>
      <c r="Y39" s="119">
        <v>2979105</v>
      </c>
      <c r="Z39" s="119"/>
      <c r="AA39" s="119">
        <v>326750</v>
      </c>
      <c r="AB39" s="119">
        <v>306808</v>
      </c>
      <c r="AC39" s="119"/>
      <c r="AD39" s="119">
        <v>488185</v>
      </c>
      <c r="AE39" s="119">
        <v>486872</v>
      </c>
      <c r="AF39" s="119"/>
      <c r="AG39" s="119"/>
      <c r="AH39" s="119"/>
      <c r="AI39" s="119"/>
      <c r="AJ39" s="119"/>
      <c r="AK39" s="119"/>
      <c r="AL39" s="119"/>
      <c r="AM39" s="119"/>
      <c r="AN39" s="119"/>
      <c r="AO39" s="119"/>
      <c r="AP39" s="119"/>
    </row>
    <row r="40" spans="1:42" s="116" customFormat="1" ht="18" customHeight="1" x14ac:dyDescent="0.25">
      <c r="A40" s="122" t="s">
        <v>23</v>
      </c>
      <c r="B40" s="8" t="s">
        <v>24</v>
      </c>
      <c r="C40" s="126">
        <v>27469000</v>
      </c>
      <c r="D40" s="124">
        <f t="shared" si="14"/>
        <v>28842450</v>
      </c>
      <c r="E40" s="124">
        <f t="shared" si="15"/>
        <v>17305470.000000004</v>
      </c>
      <c r="F40" s="124">
        <f t="shared" si="16"/>
        <v>622996</v>
      </c>
      <c r="G40" s="124">
        <f t="shared" si="17"/>
        <v>8652735</v>
      </c>
      <c r="H40" s="124">
        <f t="shared" si="18"/>
        <v>1297910</v>
      </c>
      <c r="I40" s="124">
        <f t="shared" si="19"/>
        <v>61805</v>
      </c>
      <c r="J40" s="125">
        <f t="shared" si="20"/>
        <v>29666</v>
      </c>
      <c r="K40" s="115"/>
      <c r="L40" s="116" t="s">
        <v>28</v>
      </c>
      <c r="M40" s="116">
        <v>15</v>
      </c>
      <c r="N40" s="117">
        <v>19</v>
      </c>
      <c r="O40" s="119">
        <v>1027473</v>
      </c>
      <c r="P40" s="119">
        <v>978597</v>
      </c>
      <c r="Q40" s="119"/>
      <c r="R40" s="119">
        <v>44286173</v>
      </c>
      <c r="S40" s="119">
        <v>38535391</v>
      </c>
      <c r="T40" s="119"/>
      <c r="U40" s="119">
        <v>10837194</v>
      </c>
      <c r="V40" s="119">
        <v>10413408</v>
      </c>
      <c r="W40" s="119"/>
      <c r="X40" s="119">
        <v>2532692</v>
      </c>
      <c r="Y40" s="119">
        <v>2531918</v>
      </c>
      <c r="Z40" s="119"/>
      <c r="AA40" s="119">
        <v>311048</v>
      </c>
      <c r="AB40" s="119">
        <v>290712</v>
      </c>
      <c r="AC40" s="119"/>
      <c r="AD40" s="119">
        <v>427905</v>
      </c>
      <c r="AE40" s="119">
        <v>425511</v>
      </c>
      <c r="AF40" s="119"/>
      <c r="AG40" s="119"/>
      <c r="AH40" s="119"/>
      <c r="AI40" s="119"/>
      <c r="AJ40" s="119"/>
      <c r="AK40" s="119"/>
      <c r="AL40" s="119"/>
      <c r="AM40" s="119"/>
      <c r="AN40" s="119"/>
      <c r="AO40" s="119"/>
      <c r="AP40" s="119"/>
    </row>
    <row r="41" spans="1:42" s="116" customFormat="1" ht="18" customHeight="1" x14ac:dyDescent="0.25">
      <c r="A41" s="122" t="s">
        <v>26</v>
      </c>
      <c r="B41" s="8" t="s">
        <v>27</v>
      </c>
      <c r="C41" s="126">
        <v>20271000</v>
      </c>
      <c r="D41" s="124">
        <f t="shared" si="14"/>
        <v>21284550</v>
      </c>
      <c r="E41" s="124">
        <f t="shared" si="15"/>
        <v>12770730.000000002</v>
      </c>
      <c r="F41" s="124">
        <f t="shared" si="16"/>
        <v>459746</v>
      </c>
      <c r="G41" s="124">
        <f t="shared" si="17"/>
        <v>6385365</v>
      </c>
      <c r="H41" s="124">
        <f t="shared" si="18"/>
        <v>957804</v>
      </c>
      <c r="I41" s="124">
        <f t="shared" si="19"/>
        <v>45609</v>
      </c>
      <c r="J41" s="125">
        <f t="shared" si="20"/>
        <v>21892</v>
      </c>
      <c r="K41" s="115"/>
      <c r="L41" s="116" t="s">
        <v>31</v>
      </c>
      <c r="M41" s="116">
        <v>20</v>
      </c>
      <c r="N41" s="117">
        <v>24</v>
      </c>
      <c r="O41" s="119">
        <v>1231211</v>
      </c>
      <c r="P41" s="119">
        <v>1176141</v>
      </c>
      <c r="Q41" s="119"/>
      <c r="R41" s="119">
        <v>46956410</v>
      </c>
      <c r="S41" s="119">
        <v>41620012</v>
      </c>
      <c r="T41" s="119"/>
      <c r="U41" s="119">
        <v>11423547</v>
      </c>
      <c r="V41" s="119">
        <v>11012420</v>
      </c>
      <c r="W41" s="119"/>
      <c r="X41" s="119">
        <v>2034355</v>
      </c>
      <c r="Y41" s="119">
        <v>2126920</v>
      </c>
      <c r="Z41" s="119"/>
      <c r="AA41" s="119">
        <v>302200</v>
      </c>
      <c r="AB41" s="119">
        <v>286052</v>
      </c>
      <c r="AC41" s="119"/>
      <c r="AD41" s="119">
        <v>369353</v>
      </c>
      <c r="AE41" s="119">
        <v>366948</v>
      </c>
      <c r="AF41" s="119"/>
      <c r="AG41" s="119"/>
      <c r="AH41" s="119"/>
      <c r="AI41" s="119"/>
      <c r="AJ41" s="119"/>
      <c r="AK41" s="119"/>
      <c r="AL41" s="119"/>
      <c r="AM41" s="119"/>
      <c r="AN41" s="119"/>
      <c r="AO41" s="119"/>
      <c r="AP41" s="119"/>
    </row>
    <row r="42" spans="1:42" s="116" customFormat="1" ht="18" customHeight="1" x14ac:dyDescent="0.25">
      <c r="A42" s="122" t="s">
        <v>29</v>
      </c>
      <c r="B42" s="8" t="s">
        <v>30</v>
      </c>
      <c r="C42" s="126">
        <v>19796000</v>
      </c>
      <c r="D42" s="124">
        <f t="shared" si="14"/>
        <v>20785800</v>
      </c>
      <c r="E42" s="124">
        <f t="shared" si="15"/>
        <v>12471480.000000002</v>
      </c>
      <c r="F42" s="124">
        <f t="shared" si="16"/>
        <v>448973</v>
      </c>
      <c r="G42" s="124">
        <f t="shared" si="17"/>
        <v>6235740</v>
      </c>
      <c r="H42" s="124">
        <f t="shared" si="18"/>
        <v>935361</v>
      </c>
      <c r="I42" s="124">
        <f t="shared" si="19"/>
        <v>44541</v>
      </c>
      <c r="J42" s="125">
        <f t="shared" si="20"/>
        <v>21379</v>
      </c>
      <c r="K42" s="115"/>
      <c r="L42" s="116" t="s">
        <v>34</v>
      </c>
      <c r="M42" s="116">
        <v>25</v>
      </c>
      <c r="N42" s="117">
        <v>29</v>
      </c>
      <c r="O42" s="119">
        <v>1371604</v>
      </c>
      <c r="P42" s="119">
        <v>1331426</v>
      </c>
      <c r="Q42" s="119"/>
      <c r="R42" s="119">
        <v>54633535</v>
      </c>
      <c r="S42" s="119">
        <v>49681080</v>
      </c>
      <c r="T42" s="119"/>
      <c r="U42" s="119">
        <v>12104301</v>
      </c>
      <c r="V42" s="119">
        <v>11638797</v>
      </c>
      <c r="W42" s="119"/>
      <c r="X42" s="119">
        <v>1642154</v>
      </c>
      <c r="Y42" s="119">
        <v>1761459</v>
      </c>
      <c r="Z42" s="119"/>
      <c r="AA42" s="119">
        <v>293857</v>
      </c>
      <c r="AB42" s="119">
        <v>287394</v>
      </c>
      <c r="AC42" s="119"/>
      <c r="AD42" s="119">
        <v>321093</v>
      </c>
      <c r="AE42" s="119">
        <v>314932</v>
      </c>
      <c r="AF42" s="119"/>
      <c r="AG42" s="119"/>
      <c r="AH42" s="119"/>
      <c r="AI42" s="119"/>
      <c r="AJ42" s="119"/>
      <c r="AK42" s="119"/>
      <c r="AL42" s="119"/>
      <c r="AM42" s="119"/>
      <c r="AN42" s="119"/>
      <c r="AO42" s="119"/>
      <c r="AP42" s="119"/>
    </row>
    <row r="43" spans="1:42" s="116" customFormat="1" ht="18" customHeight="1" x14ac:dyDescent="0.25">
      <c r="A43" s="122" t="s">
        <v>32</v>
      </c>
      <c r="B43" s="8" t="s">
        <v>33</v>
      </c>
      <c r="C43" s="126">
        <v>12860000</v>
      </c>
      <c r="D43" s="124">
        <f t="shared" si="14"/>
        <v>13503000</v>
      </c>
      <c r="E43" s="124">
        <f t="shared" si="15"/>
        <v>8101800.0000000009</v>
      </c>
      <c r="F43" s="124">
        <f t="shared" si="16"/>
        <v>291664</v>
      </c>
      <c r="G43" s="124">
        <f t="shared" si="17"/>
        <v>4050900</v>
      </c>
      <c r="H43" s="124">
        <f t="shared" si="18"/>
        <v>607635</v>
      </c>
      <c r="I43" s="124">
        <f t="shared" si="19"/>
        <v>28935</v>
      </c>
      <c r="J43" s="125">
        <f t="shared" si="20"/>
        <v>13888</v>
      </c>
      <c r="K43" s="115"/>
      <c r="L43" s="116" t="s">
        <v>37</v>
      </c>
      <c r="M43" s="116">
        <v>30</v>
      </c>
      <c r="N43" s="117">
        <v>34</v>
      </c>
      <c r="O43" s="119">
        <v>1296540</v>
      </c>
      <c r="P43" s="119">
        <v>1296437</v>
      </c>
      <c r="Q43" s="119"/>
      <c r="R43" s="119">
        <v>65544747</v>
      </c>
      <c r="S43" s="119">
        <v>61670474</v>
      </c>
      <c r="T43" s="119"/>
      <c r="U43" s="119">
        <v>11512068</v>
      </c>
      <c r="V43" s="119">
        <v>11191353</v>
      </c>
      <c r="W43" s="119"/>
      <c r="X43" s="119">
        <v>1306298</v>
      </c>
      <c r="Y43" s="119">
        <v>1420906</v>
      </c>
      <c r="Z43" s="119"/>
      <c r="AA43" s="119">
        <v>270714</v>
      </c>
      <c r="AB43" s="119">
        <v>274348</v>
      </c>
      <c r="AC43" s="119"/>
      <c r="AD43" s="119">
        <v>274274</v>
      </c>
      <c r="AE43" s="119">
        <v>265064</v>
      </c>
      <c r="AF43" s="119"/>
      <c r="AG43" s="119"/>
      <c r="AH43" s="119"/>
      <c r="AI43" s="119"/>
      <c r="AJ43" s="119"/>
      <c r="AK43" s="119"/>
      <c r="AL43" s="119"/>
      <c r="AM43" s="119"/>
      <c r="AN43" s="119"/>
      <c r="AO43" s="119"/>
      <c r="AP43" s="119"/>
    </row>
    <row r="44" spans="1:42" s="116" customFormat="1" ht="18" customHeight="1" x14ac:dyDescent="0.25">
      <c r="A44" s="122" t="s">
        <v>35</v>
      </c>
      <c r="B44" s="8" t="s">
        <v>36</v>
      </c>
      <c r="C44" s="126">
        <v>12802000</v>
      </c>
      <c r="D44" s="124">
        <f t="shared" si="14"/>
        <v>13442100</v>
      </c>
      <c r="E44" s="124">
        <f t="shared" si="15"/>
        <v>8065260.0000000009</v>
      </c>
      <c r="F44" s="124">
        <f t="shared" si="16"/>
        <v>290349</v>
      </c>
      <c r="G44" s="124">
        <f t="shared" si="17"/>
        <v>4032630</v>
      </c>
      <c r="H44" s="124">
        <f t="shared" si="18"/>
        <v>604894</v>
      </c>
      <c r="I44" s="124">
        <f t="shared" si="19"/>
        <v>28804</v>
      </c>
      <c r="J44" s="125">
        <f t="shared" si="20"/>
        <v>13826</v>
      </c>
      <c r="K44" s="115"/>
      <c r="L44" s="116" t="s">
        <v>40</v>
      </c>
      <c r="M44" s="116">
        <v>35</v>
      </c>
      <c r="N44" s="117">
        <v>39</v>
      </c>
      <c r="O44" s="119">
        <v>1300549</v>
      </c>
      <c r="P44" s="119">
        <v>1311383</v>
      </c>
      <c r="Q44" s="119"/>
      <c r="R44" s="119">
        <v>49370823</v>
      </c>
      <c r="S44" s="119">
        <v>46920301</v>
      </c>
      <c r="T44" s="119"/>
      <c r="U44" s="119">
        <v>10672776</v>
      </c>
      <c r="V44" s="119">
        <v>10603872</v>
      </c>
      <c r="W44" s="119"/>
      <c r="X44" s="119">
        <v>1030943</v>
      </c>
      <c r="Y44" s="119">
        <v>1123123</v>
      </c>
      <c r="Z44" s="119"/>
      <c r="AA44" s="119">
        <v>239956</v>
      </c>
      <c r="AB44" s="119">
        <v>254820</v>
      </c>
      <c r="AC44" s="119"/>
      <c r="AD44" s="119">
        <v>228827</v>
      </c>
      <c r="AE44" s="119">
        <v>219804</v>
      </c>
      <c r="AF44" s="119"/>
      <c r="AG44" s="119"/>
      <c r="AH44" s="119"/>
      <c r="AI44" s="119"/>
      <c r="AJ44" s="119"/>
      <c r="AK44" s="119"/>
      <c r="AL44" s="119"/>
      <c r="AM44" s="119"/>
      <c r="AN44" s="119"/>
      <c r="AO44" s="119"/>
      <c r="AP44" s="119"/>
    </row>
    <row r="45" spans="1:42" s="116" customFormat="1" ht="18" customHeight="1" x14ac:dyDescent="0.25">
      <c r="A45" s="122" t="s">
        <v>38</v>
      </c>
      <c r="B45" s="8" t="s">
        <v>39</v>
      </c>
      <c r="C45" s="126">
        <v>11613000</v>
      </c>
      <c r="D45" s="124">
        <f t="shared" si="14"/>
        <v>12193650</v>
      </c>
      <c r="E45" s="124">
        <f t="shared" si="15"/>
        <v>7316190.0000000009</v>
      </c>
      <c r="F45" s="124">
        <f t="shared" si="16"/>
        <v>263382</v>
      </c>
      <c r="G45" s="124">
        <f t="shared" si="17"/>
        <v>3658095</v>
      </c>
      <c r="H45" s="124">
        <f t="shared" si="18"/>
        <v>548714</v>
      </c>
      <c r="I45" s="124">
        <f t="shared" si="19"/>
        <v>26129</v>
      </c>
      <c r="J45" s="125">
        <f t="shared" si="20"/>
        <v>12542</v>
      </c>
      <c r="K45" s="115"/>
      <c r="L45" s="116" t="s">
        <v>43</v>
      </c>
      <c r="M45" s="116">
        <v>40</v>
      </c>
      <c r="N45" s="117">
        <v>44</v>
      </c>
      <c r="O45" s="119">
        <v>1205213</v>
      </c>
      <c r="P45" s="119">
        <v>1219488</v>
      </c>
      <c r="Q45" s="119"/>
      <c r="R45" s="119">
        <v>51155493</v>
      </c>
      <c r="S45" s="119">
        <v>48766184</v>
      </c>
      <c r="T45" s="119"/>
      <c r="U45" s="119">
        <v>10039561</v>
      </c>
      <c r="V45" s="119">
        <v>10112012</v>
      </c>
      <c r="W45" s="119"/>
      <c r="X45" s="119">
        <v>810074</v>
      </c>
      <c r="Y45" s="119">
        <v>876837</v>
      </c>
      <c r="Z45" s="119"/>
      <c r="AA45" s="119">
        <v>191374</v>
      </c>
      <c r="AB45" s="119">
        <v>215006</v>
      </c>
      <c r="AC45" s="119"/>
      <c r="AD45" s="119">
        <v>183254</v>
      </c>
      <c r="AE45" s="119">
        <v>177404</v>
      </c>
      <c r="AF45" s="119"/>
      <c r="AG45" s="119"/>
      <c r="AH45" s="119"/>
      <c r="AI45" s="119"/>
      <c r="AJ45" s="119"/>
      <c r="AK45" s="119"/>
      <c r="AL45" s="119"/>
      <c r="AM45" s="119"/>
      <c r="AN45" s="119"/>
      <c r="AO45" s="119"/>
      <c r="AP45" s="119"/>
    </row>
    <row r="46" spans="1:42" s="116" customFormat="1" ht="18" customHeight="1" x14ac:dyDescent="0.25">
      <c r="A46" s="122" t="s">
        <v>41</v>
      </c>
      <c r="B46" s="8" t="s">
        <v>42</v>
      </c>
      <c r="C46" s="126">
        <v>10215000</v>
      </c>
      <c r="D46" s="124">
        <f t="shared" si="14"/>
        <v>10725750</v>
      </c>
      <c r="E46" s="124">
        <f t="shared" si="15"/>
        <v>6435450.0000000009</v>
      </c>
      <c r="F46" s="124">
        <f t="shared" si="16"/>
        <v>231676</v>
      </c>
      <c r="G46" s="124">
        <f t="shared" si="17"/>
        <v>3217725</v>
      </c>
      <c r="H46" s="124">
        <f t="shared" si="18"/>
        <v>482658</v>
      </c>
      <c r="I46" s="124">
        <f t="shared" si="19"/>
        <v>22983</v>
      </c>
      <c r="J46" s="125">
        <f t="shared" si="20"/>
        <v>11032</v>
      </c>
      <c r="K46" s="115"/>
      <c r="L46" s="116" t="s">
        <v>46</v>
      </c>
      <c r="M46" s="116">
        <v>45</v>
      </c>
      <c r="N46" s="117">
        <v>49</v>
      </c>
      <c r="O46" s="119">
        <v>1185947</v>
      </c>
      <c r="P46" s="119">
        <v>1187043</v>
      </c>
      <c r="Q46" s="119"/>
      <c r="R46" s="119">
        <v>62836913</v>
      </c>
      <c r="S46" s="119">
        <v>60442592</v>
      </c>
      <c r="T46" s="119"/>
      <c r="U46" s="119">
        <v>10029885</v>
      </c>
      <c r="V46" s="119">
        <v>10106982</v>
      </c>
      <c r="W46" s="119"/>
      <c r="X46" s="119">
        <v>635731</v>
      </c>
      <c r="Y46" s="119">
        <v>674374</v>
      </c>
      <c r="Z46" s="119"/>
      <c r="AA46" s="119">
        <v>151002</v>
      </c>
      <c r="AB46" s="119">
        <v>177874</v>
      </c>
      <c r="AC46" s="119"/>
      <c r="AD46" s="119">
        <v>145149</v>
      </c>
      <c r="AE46" s="119">
        <v>144789</v>
      </c>
      <c r="AF46" s="119"/>
      <c r="AG46" s="119"/>
      <c r="AH46" s="119"/>
      <c r="AI46" s="119"/>
      <c r="AJ46" s="119"/>
      <c r="AK46" s="119"/>
      <c r="AL46" s="119"/>
      <c r="AM46" s="119"/>
      <c r="AN46" s="119"/>
      <c r="AO46" s="119"/>
      <c r="AP46" s="119"/>
    </row>
    <row r="47" spans="1:42" s="116" customFormat="1" ht="18" customHeight="1" x14ac:dyDescent="0.25">
      <c r="A47" s="122" t="s">
        <v>44</v>
      </c>
      <c r="B47" s="8" t="s">
        <v>45</v>
      </c>
      <c r="C47" s="126">
        <v>10043000</v>
      </c>
      <c r="D47" s="124">
        <f t="shared" si="14"/>
        <v>10545150</v>
      </c>
      <c r="E47" s="124">
        <f t="shared" si="15"/>
        <v>6327090.0000000009</v>
      </c>
      <c r="F47" s="124">
        <f t="shared" si="16"/>
        <v>227775</v>
      </c>
      <c r="G47" s="124">
        <f t="shared" si="17"/>
        <v>3163545</v>
      </c>
      <c r="H47" s="124">
        <f t="shared" si="18"/>
        <v>474531</v>
      </c>
      <c r="I47" s="124">
        <f t="shared" si="19"/>
        <v>22596</v>
      </c>
      <c r="J47" s="125">
        <f t="shared" si="20"/>
        <v>10846</v>
      </c>
      <c r="K47" s="115"/>
      <c r="L47" s="116" t="s">
        <v>49</v>
      </c>
      <c r="M47" s="116">
        <v>50</v>
      </c>
      <c r="N47" s="117">
        <v>54</v>
      </c>
      <c r="O47" s="119">
        <v>1246964</v>
      </c>
      <c r="P47" s="119">
        <v>1237596</v>
      </c>
      <c r="Q47" s="119"/>
      <c r="R47" s="119">
        <v>60946291</v>
      </c>
      <c r="S47" s="119">
        <v>59710325</v>
      </c>
      <c r="T47" s="119"/>
      <c r="U47" s="119">
        <v>10471185</v>
      </c>
      <c r="V47" s="119">
        <v>10395279</v>
      </c>
      <c r="W47" s="119"/>
      <c r="X47" s="119">
        <v>491609</v>
      </c>
      <c r="Y47" s="119">
        <v>526224</v>
      </c>
      <c r="Z47" s="119"/>
      <c r="AA47" s="119">
        <v>120215</v>
      </c>
      <c r="AB47" s="119">
        <v>145400</v>
      </c>
      <c r="AC47" s="119"/>
      <c r="AD47" s="119">
        <v>112075</v>
      </c>
      <c r="AE47" s="119">
        <v>116504</v>
      </c>
      <c r="AF47" s="119"/>
      <c r="AG47" s="119"/>
      <c r="AH47" s="119"/>
      <c r="AI47" s="119"/>
      <c r="AJ47" s="119"/>
      <c r="AK47" s="119"/>
      <c r="AL47" s="119"/>
      <c r="AM47" s="119"/>
      <c r="AN47" s="119"/>
      <c r="AO47" s="119"/>
      <c r="AP47" s="119"/>
    </row>
    <row r="48" spans="1:42" s="116" customFormat="1" ht="18" customHeight="1" x14ac:dyDescent="0.25">
      <c r="A48" s="122" t="s">
        <v>47</v>
      </c>
      <c r="B48" s="8" t="s">
        <v>48</v>
      </c>
      <c r="C48" s="126">
        <v>9922000</v>
      </c>
      <c r="D48" s="124">
        <f t="shared" si="14"/>
        <v>10418100</v>
      </c>
      <c r="E48" s="124">
        <f t="shared" si="15"/>
        <v>6250860.0000000009</v>
      </c>
      <c r="F48" s="124">
        <f t="shared" si="16"/>
        <v>225030</v>
      </c>
      <c r="G48" s="124">
        <f t="shared" si="17"/>
        <v>3125430</v>
      </c>
      <c r="H48" s="124">
        <f t="shared" si="18"/>
        <v>468814</v>
      </c>
      <c r="I48" s="124">
        <f t="shared" si="19"/>
        <v>22324</v>
      </c>
      <c r="J48" s="125">
        <f t="shared" si="20"/>
        <v>10715</v>
      </c>
      <c r="K48" s="115"/>
      <c r="L48" s="116" t="s">
        <v>52</v>
      </c>
      <c r="M48" s="116">
        <v>55</v>
      </c>
      <c r="N48" s="117">
        <v>59</v>
      </c>
      <c r="O48" s="119">
        <v>1388976</v>
      </c>
      <c r="P48" s="119">
        <v>1386533</v>
      </c>
      <c r="Q48" s="119"/>
      <c r="R48" s="119">
        <v>47588180</v>
      </c>
      <c r="S48" s="119">
        <v>46379016</v>
      </c>
      <c r="T48" s="119"/>
      <c r="U48" s="119">
        <v>10754302</v>
      </c>
      <c r="V48" s="119">
        <v>10936920</v>
      </c>
      <c r="W48" s="119"/>
      <c r="X48" s="119">
        <v>349990</v>
      </c>
      <c r="Y48" s="119">
        <v>397676</v>
      </c>
      <c r="Z48" s="119"/>
      <c r="AA48" s="119">
        <v>103370</v>
      </c>
      <c r="AB48" s="119">
        <v>125406</v>
      </c>
      <c r="AC48" s="119"/>
      <c r="AD48" s="119">
        <v>84050</v>
      </c>
      <c r="AE48" s="119">
        <v>92535</v>
      </c>
      <c r="AF48" s="119"/>
      <c r="AG48" s="119"/>
      <c r="AH48" s="119"/>
      <c r="AI48" s="119"/>
      <c r="AJ48" s="119"/>
      <c r="AK48" s="119"/>
      <c r="AL48" s="119"/>
      <c r="AM48" s="119"/>
      <c r="AN48" s="119"/>
      <c r="AO48" s="119"/>
      <c r="AP48" s="119"/>
    </row>
    <row r="49" spans="1:43" s="116" customFormat="1" ht="25.5" x14ac:dyDescent="0.35">
      <c r="A49" s="122"/>
      <c r="B49" s="8"/>
      <c r="C49" s="126"/>
      <c r="D49" s="124"/>
      <c r="E49" s="124"/>
      <c r="F49" s="124"/>
      <c r="G49" s="124"/>
      <c r="H49" s="124"/>
      <c r="I49" s="124"/>
      <c r="J49" s="125"/>
      <c r="K49" s="115"/>
      <c r="L49" s="116" t="s">
        <v>55</v>
      </c>
      <c r="M49" s="116">
        <v>60</v>
      </c>
      <c r="N49" s="117">
        <v>64</v>
      </c>
      <c r="O49" s="119">
        <v>1242201</v>
      </c>
      <c r="P49" s="119">
        <v>1259298</v>
      </c>
      <c r="Q49" s="119"/>
      <c r="R49" s="119">
        <v>38607054</v>
      </c>
      <c r="S49" s="119">
        <v>38368062</v>
      </c>
      <c r="T49" s="119"/>
      <c r="U49" s="119">
        <v>9912939</v>
      </c>
      <c r="V49" s="119">
        <v>10516713</v>
      </c>
      <c r="W49" s="119"/>
      <c r="X49" s="119">
        <v>242128</v>
      </c>
      <c r="Y49" s="119">
        <v>300017</v>
      </c>
      <c r="Z49" s="119"/>
      <c r="AA49" s="119">
        <v>86987</v>
      </c>
      <c r="AB49" s="119">
        <v>106363</v>
      </c>
      <c r="AC49" s="119"/>
      <c r="AD49" s="119">
        <v>60244</v>
      </c>
      <c r="AE49" s="119">
        <v>71301</v>
      </c>
      <c r="AF49" s="119"/>
      <c r="AG49" s="119"/>
      <c r="AH49" s="119"/>
      <c r="AI49" s="119"/>
      <c r="AJ49" s="119"/>
      <c r="AK49" s="119"/>
      <c r="AL49" s="119"/>
      <c r="AM49" s="119"/>
      <c r="AN49" s="119"/>
      <c r="AO49" s="119"/>
      <c r="AP49" s="119"/>
      <c r="AQ49" s="127"/>
    </row>
    <row r="50" spans="1:43" s="116" customFormat="1" ht="18" customHeight="1" x14ac:dyDescent="0.25">
      <c r="A50" s="122"/>
      <c r="B50" s="8"/>
      <c r="C50" s="126"/>
      <c r="D50" s="124"/>
      <c r="E50" s="124"/>
      <c r="F50" s="124"/>
      <c r="G50" s="124"/>
      <c r="H50" s="124"/>
      <c r="I50" s="124"/>
      <c r="J50" s="125"/>
      <c r="K50" s="115"/>
      <c r="L50" s="116" t="s">
        <v>58</v>
      </c>
      <c r="M50" s="116">
        <v>65</v>
      </c>
      <c r="N50" s="117">
        <v>69</v>
      </c>
      <c r="O50" s="119">
        <v>1020920</v>
      </c>
      <c r="P50" s="119">
        <v>1076000</v>
      </c>
      <c r="Q50" s="119"/>
      <c r="R50" s="119">
        <v>35185041</v>
      </c>
      <c r="S50" s="119">
        <v>36260434</v>
      </c>
      <c r="T50" s="119"/>
      <c r="U50" s="119">
        <v>8262182</v>
      </c>
      <c r="V50" s="119">
        <v>9153264</v>
      </c>
      <c r="W50" s="119"/>
      <c r="X50" s="119">
        <v>163861</v>
      </c>
      <c r="Y50" s="119">
        <v>224215</v>
      </c>
      <c r="Z50" s="119"/>
      <c r="AA50" s="119">
        <v>60702</v>
      </c>
      <c r="AB50" s="119">
        <v>77832</v>
      </c>
      <c r="AC50" s="119"/>
      <c r="AD50" s="119">
        <v>42319</v>
      </c>
      <c r="AE50" s="119">
        <v>53822</v>
      </c>
      <c r="AF50" s="119"/>
      <c r="AG50" s="119"/>
      <c r="AH50" s="119"/>
      <c r="AI50" s="119"/>
      <c r="AJ50" s="119"/>
      <c r="AK50" s="119"/>
      <c r="AL50" s="119"/>
      <c r="AM50" s="119"/>
      <c r="AN50" s="119"/>
      <c r="AO50" s="119"/>
      <c r="AP50" s="119"/>
    </row>
    <row r="51" spans="1:43" s="116" customFormat="1" ht="18" customHeight="1" x14ac:dyDescent="0.25">
      <c r="A51" s="128"/>
      <c r="B51" s="10"/>
      <c r="C51" s="115"/>
      <c r="D51" s="115"/>
      <c r="E51" s="115"/>
      <c r="F51" s="115"/>
      <c r="G51" s="115"/>
      <c r="H51" s="115"/>
      <c r="I51" s="115"/>
      <c r="J51" s="129"/>
      <c r="K51" s="115"/>
      <c r="L51" s="116" t="s">
        <v>61</v>
      </c>
      <c r="M51" s="116">
        <v>70</v>
      </c>
      <c r="N51" s="117">
        <v>74</v>
      </c>
      <c r="O51" s="119">
        <v>830665</v>
      </c>
      <c r="P51" s="119">
        <v>888164</v>
      </c>
      <c r="Q51" s="119"/>
      <c r="R51" s="119">
        <v>19746314</v>
      </c>
      <c r="S51" s="119">
        <v>21631501</v>
      </c>
      <c r="T51" s="119"/>
      <c r="U51" s="119">
        <v>6356712</v>
      </c>
      <c r="V51" s="119">
        <v>7402146</v>
      </c>
      <c r="W51" s="119"/>
      <c r="X51" s="119">
        <v>99749</v>
      </c>
      <c r="Y51" s="119">
        <v>149058</v>
      </c>
      <c r="Z51" s="119"/>
      <c r="AA51" s="119">
        <v>34377</v>
      </c>
      <c r="AB51" s="119">
        <v>44348</v>
      </c>
      <c r="AC51" s="119"/>
      <c r="AD51" s="119">
        <v>29036</v>
      </c>
      <c r="AE51" s="119">
        <v>38256</v>
      </c>
      <c r="AF51" s="119"/>
      <c r="AG51" s="119"/>
      <c r="AH51" s="119"/>
      <c r="AI51" s="119"/>
      <c r="AJ51" s="119"/>
      <c r="AK51" s="119"/>
      <c r="AL51" s="119"/>
      <c r="AM51" s="119"/>
      <c r="AN51" s="119"/>
      <c r="AO51" s="119"/>
      <c r="AP51" s="119"/>
    </row>
    <row r="52" spans="1:43" s="116" customFormat="1" ht="18" customHeight="1" x14ac:dyDescent="0.25">
      <c r="A52" s="130"/>
      <c r="B52" s="131"/>
      <c r="C52" s="131"/>
      <c r="D52" s="131"/>
      <c r="E52" s="131"/>
      <c r="F52" s="131"/>
      <c r="G52" s="131"/>
      <c r="H52" s="131"/>
      <c r="I52" s="131"/>
      <c r="J52" s="132"/>
      <c r="K52" s="115"/>
      <c r="L52" s="116" t="s">
        <v>64</v>
      </c>
      <c r="M52" s="116">
        <v>75</v>
      </c>
      <c r="N52" s="117">
        <v>79</v>
      </c>
      <c r="O52" s="119">
        <v>534137</v>
      </c>
      <c r="P52" s="119">
        <v>623661</v>
      </c>
      <c r="Q52" s="119"/>
      <c r="R52" s="119">
        <v>11801212</v>
      </c>
      <c r="S52" s="119">
        <v>13715744</v>
      </c>
      <c r="T52" s="119"/>
      <c r="U52" s="119">
        <v>4116773</v>
      </c>
      <c r="V52" s="119">
        <v>5133603</v>
      </c>
      <c r="W52" s="119"/>
      <c r="X52" s="119">
        <v>53324</v>
      </c>
      <c r="Y52" s="119">
        <v>89283</v>
      </c>
      <c r="Z52" s="119"/>
      <c r="AA52" s="119">
        <v>28547</v>
      </c>
      <c r="AB52" s="119">
        <v>37590</v>
      </c>
      <c r="AC52" s="119"/>
      <c r="AD52" s="119">
        <v>16531</v>
      </c>
      <c r="AE52" s="119">
        <v>23313</v>
      </c>
      <c r="AF52" s="119"/>
      <c r="AG52" s="119"/>
      <c r="AH52" s="119"/>
      <c r="AI52" s="119"/>
      <c r="AJ52" s="119"/>
      <c r="AK52" s="119"/>
      <c r="AL52" s="119"/>
      <c r="AM52" s="119"/>
      <c r="AN52" s="119"/>
      <c r="AO52" s="119"/>
      <c r="AP52" s="119"/>
    </row>
    <row r="53" spans="1:43" s="116" customFormat="1" ht="18" customHeight="1" x14ac:dyDescent="0.25">
      <c r="A53" s="122" t="s">
        <v>50</v>
      </c>
      <c r="B53" s="8" t="s">
        <v>51</v>
      </c>
      <c r="C53" s="126">
        <v>8958000</v>
      </c>
      <c r="D53" s="124">
        <f>C53*(1.05)</f>
        <v>9405900</v>
      </c>
      <c r="E53" s="124">
        <f>+D53*$G$5</f>
        <v>5643540.0000000009</v>
      </c>
      <c r="F53" s="124">
        <f>INT(+E53*$I$5)</f>
        <v>203167</v>
      </c>
      <c r="G53" s="124">
        <f>INT(+$G$6*D53)</f>
        <v>2821770</v>
      </c>
      <c r="H53" s="124">
        <f>INT(+G53*$I$6)</f>
        <v>423265</v>
      </c>
      <c r="I53" s="124">
        <f t="shared" ref="I53:I97" si="21">INT(H53/$G$7)</f>
        <v>20155</v>
      </c>
      <c r="J53" s="125">
        <f t="shared" ref="J53:J97" si="22">INT(F53/$G$7)</f>
        <v>9674</v>
      </c>
      <c r="K53" s="115"/>
      <c r="L53" s="116" t="s">
        <v>67</v>
      </c>
      <c r="M53" s="116">
        <v>80</v>
      </c>
      <c r="N53" s="117">
        <v>84</v>
      </c>
      <c r="O53" s="119">
        <v>342113</v>
      </c>
      <c r="P53" s="119">
        <v>443609</v>
      </c>
      <c r="Q53" s="119"/>
      <c r="R53" s="119">
        <v>6808650</v>
      </c>
      <c r="S53" s="119">
        <v>9097473</v>
      </c>
      <c r="T53" s="119"/>
      <c r="U53" s="119">
        <v>2711133</v>
      </c>
      <c r="V53" s="119">
        <v>3534132</v>
      </c>
      <c r="W53" s="119"/>
      <c r="X53" s="119">
        <v>20521</v>
      </c>
      <c r="Y53" s="119">
        <v>40526</v>
      </c>
      <c r="Z53" s="119"/>
      <c r="AA53" s="119">
        <v>17121</v>
      </c>
      <c r="AB53" s="119">
        <v>24012</v>
      </c>
      <c r="AC53" s="119"/>
      <c r="AD53" s="119">
        <v>7355</v>
      </c>
      <c r="AE53" s="119">
        <v>11180</v>
      </c>
      <c r="AF53" s="119"/>
      <c r="AG53" s="119"/>
      <c r="AH53" s="119"/>
      <c r="AI53" s="119"/>
      <c r="AJ53" s="119"/>
      <c r="AK53" s="119"/>
      <c r="AL53" s="119"/>
      <c r="AM53" s="119"/>
      <c r="AN53" s="119"/>
      <c r="AO53" s="119"/>
      <c r="AP53" s="119"/>
    </row>
    <row r="54" spans="1:43" s="116" customFormat="1" ht="18" customHeight="1" x14ac:dyDescent="0.25">
      <c r="A54" s="122" t="s">
        <v>53</v>
      </c>
      <c r="B54" s="8" t="s">
        <v>54</v>
      </c>
      <c r="C54" s="126">
        <v>8383000</v>
      </c>
      <c r="D54" s="124">
        <f t="shared" si="14"/>
        <v>8802150</v>
      </c>
      <c r="E54" s="124">
        <f t="shared" si="15"/>
        <v>5281290.0000000009</v>
      </c>
      <c r="F54" s="124">
        <f t="shared" si="16"/>
        <v>190126</v>
      </c>
      <c r="G54" s="124">
        <f t="shared" si="17"/>
        <v>2640645</v>
      </c>
      <c r="H54" s="124">
        <f t="shared" si="18"/>
        <v>396096</v>
      </c>
      <c r="I54" s="124">
        <f t="shared" si="21"/>
        <v>18861</v>
      </c>
      <c r="J54" s="125">
        <f t="shared" si="22"/>
        <v>9053</v>
      </c>
      <c r="K54" s="115"/>
      <c r="L54" s="116" t="s">
        <v>70</v>
      </c>
      <c r="M54" s="116">
        <v>85</v>
      </c>
      <c r="N54" s="117">
        <v>89</v>
      </c>
      <c r="O54" s="119">
        <v>201199</v>
      </c>
      <c r="P54" s="119">
        <v>307866</v>
      </c>
      <c r="Q54" s="119"/>
      <c r="R54" s="119">
        <v>2787103</v>
      </c>
      <c r="S54" s="119">
        <v>4583542</v>
      </c>
      <c r="T54" s="119"/>
      <c r="U54" s="119">
        <v>1508564</v>
      </c>
      <c r="V54" s="119">
        <v>2354382</v>
      </c>
      <c r="W54" s="119"/>
      <c r="X54" s="119">
        <v>7072</v>
      </c>
      <c r="Y54" s="119">
        <v>16700</v>
      </c>
      <c r="Z54" s="119"/>
      <c r="AA54" s="119">
        <v>8061</v>
      </c>
      <c r="AB54" s="119">
        <v>13229</v>
      </c>
      <c r="AC54" s="119"/>
      <c r="AD54" s="119">
        <v>2462</v>
      </c>
      <c r="AE54" s="119">
        <v>4080</v>
      </c>
      <c r="AF54" s="119"/>
      <c r="AG54" s="119"/>
      <c r="AH54" s="119"/>
      <c r="AI54" s="119"/>
      <c r="AJ54" s="119"/>
      <c r="AK54" s="119"/>
      <c r="AL54" s="119"/>
      <c r="AM54" s="119"/>
      <c r="AN54" s="119"/>
      <c r="AO54" s="119"/>
      <c r="AP54" s="119"/>
    </row>
    <row r="55" spans="1:43" s="116" customFormat="1" ht="18" customHeight="1" x14ac:dyDescent="0.25">
      <c r="A55" s="122" t="s">
        <v>56</v>
      </c>
      <c r="B55" s="8" t="s">
        <v>57</v>
      </c>
      <c r="C55" s="126">
        <v>7170000</v>
      </c>
      <c r="D55" s="124">
        <f t="shared" si="14"/>
        <v>7528500</v>
      </c>
      <c r="E55" s="124">
        <f t="shared" si="15"/>
        <v>4517100.0000000009</v>
      </c>
      <c r="F55" s="124">
        <f t="shared" si="16"/>
        <v>162615</v>
      </c>
      <c r="G55" s="124">
        <f t="shared" si="17"/>
        <v>2258550</v>
      </c>
      <c r="H55" s="124">
        <f t="shared" si="18"/>
        <v>338782</v>
      </c>
      <c r="I55" s="124">
        <f t="shared" si="21"/>
        <v>16132</v>
      </c>
      <c r="J55" s="125">
        <f t="shared" si="22"/>
        <v>7743</v>
      </c>
      <c r="K55" s="115"/>
      <c r="L55" s="116" t="s">
        <v>73</v>
      </c>
      <c r="M55" s="116">
        <v>90</v>
      </c>
      <c r="N55" s="117">
        <v>94</v>
      </c>
      <c r="O55" s="119">
        <v>83472</v>
      </c>
      <c r="P55" s="119">
        <v>166833</v>
      </c>
      <c r="Q55" s="119"/>
      <c r="R55" s="119">
        <v>748881</v>
      </c>
      <c r="S55" s="119">
        <v>1525990</v>
      </c>
      <c r="T55" s="119"/>
      <c r="U55" s="119">
        <v>705344</v>
      </c>
      <c r="V55" s="119">
        <v>1348383</v>
      </c>
      <c r="W55" s="119"/>
      <c r="X55" s="119">
        <v>1079</v>
      </c>
      <c r="Y55" s="119">
        <v>3011</v>
      </c>
      <c r="Z55" s="119"/>
      <c r="AA55" s="119">
        <v>2756</v>
      </c>
      <c r="AB55" s="119">
        <v>5802</v>
      </c>
      <c r="AC55" s="119"/>
      <c r="AD55" s="119">
        <v>584</v>
      </c>
      <c r="AE55" s="119">
        <v>1068</v>
      </c>
      <c r="AF55" s="119"/>
      <c r="AG55" s="119"/>
      <c r="AH55" s="119"/>
      <c r="AI55" s="119"/>
      <c r="AJ55" s="119"/>
      <c r="AK55" s="119"/>
      <c r="AL55" s="119"/>
      <c r="AM55" s="119"/>
      <c r="AN55" s="119"/>
      <c r="AO55" s="119"/>
      <c r="AP55" s="119"/>
    </row>
    <row r="56" spans="1:43" s="116" customFormat="1" ht="18" customHeight="1" x14ac:dyDescent="0.25">
      <c r="A56" s="122" t="s">
        <v>59</v>
      </c>
      <c r="B56" s="8" t="s">
        <v>60</v>
      </c>
      <c r="C56" s="126">
        <v>6828000</v>
      </c>
      <c r="D56" s="124">
        <f t="shared" si="14"/>
        <v>7169400</v>
      </c>
      <c r="E56" s="124">
        <f t="shared" si="15"/>
        <v>4301640.0000000009</v>
      </c>
      <c r="F56" s="124">
        <f t="shared" si="16"/>
        <v>154859</v>
      </c>
      <c r="G56" s="124">
        <f t="shared" si="17"/>
        <v>2150820</v>
      </c>
      <c r="H56" s="124">
        <f t="shared" si="18"/>
        <v>322623</v>
      </c>
      <c r="I56" s="124">
        <f t="shared" si="21"/>
        <v>15363</v>
      </c>
      <c r="J56" s="125">
        <f t="shared" si="22"/>
        <v>7374</v>
      </c>
      <c r="K56" s="115"/>
      <c r="L56" s="116" t="s">
        <v>76</v>
      </c>
      <c r="M56" s="116">
        <v>95</v>
      </c>
      <c r="N56" s="117">
        <v>99</v>
      </c>
      <c r="O56" s="119">
        <v>19512</v>
      </c>
      <c r="P56" s="119">
        <v>56067</v>
      </c>
      <c r="Q56" s="119"/>
      <c r="R56" s="119">
        <v>140322</v>
      </c>
      <c r="S56" s="119">
        <v>386612</v>
      </c>
      <c r="T56" s="119"/>
      <c r="U56" s="119">
        <v>192914</v>
      </c>
      <c r="V56" s="119">
        <v>470608</v>
      </c>
      <c r="W56" s="119"/>
      <c r="X56" s="119">
        <v>99</v>
      </c>
      <c r="Y56" s="119">
        <v>313</v>
      </c>
      <c r="Z56" s="119"/>
      <c r="AA56" s="119">
        <v>712</v>
      </c>
      <c r="AB56" s="119">
        <v>1777</v>
      </c>
      <c r="AC56" s="119"/>
      <c r="AD56" s="119">
        <v>95</v>
      </c>
      <c r="AE56" s="119">
        <v>194</v>
      </c>
      <c r="AF56" s="119"/>
      <c r="AG56" s="119"/>
      <c r="AH56" s="119"/>
      <c r="AI56" s="119"/>
      <c r="AJ56" s="119"/>
      <c r="AK56" s="119"/>
      <c r="AL56" s="119"/>
      <c r="AM56" s="119"/>
      <c r="AN56" s="119"/>
      <c r="AO56" s="119"/>
      <c r="AP56" s="119"/>
    </row>
    <row r="57" spans="1:43" s="116" customFormat="1" ht="18" customHeight="1" x14ac:dyDescent="0.25">
      <c r="A57" s="122" t="s">
        <v>62</v>
      </c>
      <c r="B57" s="8" t="s">
        <v>63</v>
      </c>
      <c r="C57" s="126">
        <v>6794000</v>
      </c>
      <c r="D57" s="124">
        <f t="shared" si="14"/>
        <v>7133700</v>
      </c>
      <c r="E57" s="124">
        <f t="shared" si="15"/>
        <v>4280220.0000000009</v>
      </c>
      <c r="F57" s="124">
        <f t="shared" si="16"/>
        <v>154087</v>
      </c>
      <c r="G57" s="124">
        <f t="shared" si="17"/>
        <v>2140110</v>
      </c>
      <c r="H57" s="124">
        <f t="shared" si="18"/>
        <v>321016</v>
      </c>
      <c r="I57" s="124">
        <f t="shared" si="21"/>
        <v>15286</v>
      </c>
      <c r="J57" s="125">
        <f t="shared" si="22"/>
        <v>7337</v>
      </c>
      <c r="K57" s="115"/>
      <c r="L57" s="116" t="s">
        <v>79</v>
      </c>
      <c r="M57" s="133" t="s">
        <v>82</v>
      </c>
      <c r="N57" s="134" t="s">
        <v>82</v>
      </c>
      <c r="O57" s="119">
        <v>1387</v>
      </c>
      <c r="P57" s="119">
        <v>6720</v>
      </c>
      <c r="Q57" s="119"/>
      <c r="R57" s="119">
        <v>11731</v>
      </c>
      <c r="S57" s="119">
        <v>56108</v>
      </c>
      <c r="T57" s="119"/>
      <c r="U57" s="119">
        <v>18734</v>
      </c>
      <c r="V57" s="119">
        <v>71215</v>
      </c>
      <c r="W57" s="119"/>
      <c r="X57" s="119">
        <v>1</v>
      </c>
      <c r="Y57" s="119">
        <v>5</v>
      </c>
      <c r="Z57" s="119"/>
      <c r="AA57" s="119">
        <v>98</v>
      </c>
      <c r="AB57" s="119">
        <v>287</v>
      </c>
      <c r="AC57" s="119"/>
      <c r="AD57" s="119">
        <v>5</v>
      </c>
      <c r="AE57" s="119">
        <v>12</v>
      </c>
      <c r="AF57" s="119"/>
      <c r="AG57" s="119"/>
      <c r="AH57" s="119"/>
      <c r="AI57" s="119"/>
      <c r="AJ57" s="119"/>
      <c r="AK57" s="119"/>
      <c r="AL57" s="119"/>
      <c r="AM57" s="119"/>
      <c r="AN57" s="119"/>
      <c r="AO57" s="119"/>
      <c r="AP57" s="119"/>
    </row>
    <row r="58" spans="1:43" s="116" customFormat="1" ht="18" customHeight="1" x14ac:dyDescent="0.25">
      <c r="A58" s="122" t="s">
        <v>65</v>
      </c>
      <c r="B58" s="8" t="s">
        <v>66</v>
      </c>
      <c r="C58" s="126">
        <v>6619000</v>
      </c>
      <c r="D58" s="124">
        <f t="shared" si="14"/>
        <v>6949950</v>
      </c>
      <c r="E58" s="124">
        <f t="shared" si="15"/>
        <v>4169970.0000000005</v>
      </c>
      <c r="F58" s="124">
        <f t="shared" si="16"/>
        <v>150118</v>
      </c>
      <c r="G58" s="124">
        <f t="shared" si="17"/>
        <v>2084985</v>
      </c>
      <c r="H58" s="124">
        <f t="shared" si="18"/>
        <v>312747</v>
      </c>
      <c r="I58" s="124">
        <f t="shared" si="21"/>
        <v>14892</v>
      </c>
      <c r="J58" s="125">
        <f t="shared" si="22"/>
        <v>7148</v>
      </c>
      <c r="K58" s="115"/>
      <c r="L58" s="133" t="s">
        <v>82</v>
      </c>
      <c r="N58" s="117"/>
      <c r="O58" s="119">
        <f t="shared" ref="O58:AD58" si="23">SUM(O37:O57)</f>
        <v>18563537</v>
      </c>
      <c r="P58" s="119">
        <f t="shared" si="23"/>
        <v>18847500</v>
      </c>
      <c r="Q58" s="119">
        <f t="shared" si="23"/>
        <v>0</v>
      </c>
      <c r="R58" s="119">
        <f t="shared" si="23"/>
        <v>735624259</v>
      </c>
      <c r="S58" s="119">
        <f t="shared" si="23"/>
        <v>698159433</v>
      </c>
      <c r="T58" s="119">
        <f t="shared" si="23"/>
        <v>0</v>
      </c>
      <c r="U58" s="119">
        <f t="shared" si="23"/>
        <v>162826299</v>
      </c>
      <c r="V58" s="119">
        <f t="shared" si="23"/>
        <v>166238618</v>
      </c>
      <c r="W58" s="119">
        <f t="shared" si="23"/>
        <v>0</v>
      </c>
      <c r="X58" s="119">
        <f t="shared" si="23"/>
        <v>21807166</v>
      </c>
      <c r="Y58" s="119">
        <f t="shared" si="23"/>
        <v>22462421</v>
      </c>
      <c r="Z58" s="119">
        <f t="shared" si="23"/>
        <v>0</v>
      </c>
      <c r="AA58" s="119">
        <f t="shared" si="23"/>
        <v>3225983</v>
      </c>
      <c r="AB58" s="119">
        <f t="shared" si="23"/>
        <v>3319519</v>
      </c>
      <c r="AC58" s="119">
        <f t="shared" si="23"/>
        <v>0</v>
      </c>
      <c r="AD58" s="119">
        <f t="shared" si="23"/>
        <v>3898350</v>
      </c>
      <c r="AE58" s="119">
        <f>SUM(AE37:AE57)</f>
        <v>3914857</v>
      </c>
      <c r="AF58" s="119"/>
      <c r="AG58" s="119"/>
      <c r="AH58" s="119"/>
      <c r="AI58" s="119"/>
      <c r="AJ58" s="119"/>
      <c r="AK58" s="119"/>
      <c r="AL58" s="119"/>
      <c r="AM58" s="119"/>
      <c r="AN58" s="119"/>
      <c r="AO58" s="119"/>
      <c r="AP58" s="119"/>
    </row>
    <row r="59" spans="1:43" s="116" customFormat="1" ht="18" customHeight="1" x14ac:dyDescent="0.25">
      <c r="A59" s="122" t="s">
        <v>68</v>
      </c>
      <c r="B59" s="8" t="s">
        <v>69</v>
      </c>
      <c r="C59" s="126">
        <v>6600000</v>
      </c>
      <c r="D59" s="124">
        <f t="shared" si="14"/>
        <v>6930000</v>
      </c>
      <c r="E59" s="124">
        <f t="shared" si="15"/>
        <v>4158000.0000000005</v>
      </c>
      <c r="F59" s="124">
        <f t="shared" si="16"/>
        <v>149688</v>
      </c>
      <c r="G59" s="124">
        <f t="shared" si="17"/>
        <v>2079000</v>
      </c>
      <c r="H59" s="124">
        <f t="shared" si="18"/>
        <v>311850</v>
      </c>
      <c r="I59" s="124">
        <f t="shared" si="21"/>
        <v>14850</v>
      </c>
      <c r="J59" s="125">
        <f t="shared" si="22"/>
        <v>7128</v>
      </c>
      <c r="K59" s="115"/>
      <c r="M59" s="117"/>
      <c r="N59" s="117"/>
      <c r="O59" s="119">
        <f>+O58+P58</f>
        <v>37411037</v>
      </c>
      <c r="P59" s="119">
        <f>O59</f>
        <v>37411037</v>
      </c>
      <c r="Q59" s="119"/>
      <c r="R59" s="119">
        <f t="shared" ref="R59" si="24">+R58+S58</f>
        <v>1433783692</v>
      </c>
      <c r="S59" s="119">
        <f>R59</f>
        <v>1433783692</v>
      </c>
      <c r="T59" s="119"/>
      <c r="U59" s="119">
        <f t="shared" ref="U59" si="25">+U58+V58</f>
        <v>329064917</v>
      </c>
      <c r="V59" s="119">
        <f>U59</f>
        <v>329064917</v>
      </c>
      <c r="W59" s="119"/>
      <c r="X59" s="119">
        <f t="shared" ref="X59" si="26">+X58+Y58</f>
        <v>44269587</v>
      </c>
      <c r="Y59" s="119">
        <f>X59</f>
        <v>44269587</v>
      </c>
      <c r="Z59" s="119"/>
      <c r="AA59" s="119">
        <f t="shared" ref="AA59" si="27">+AA58+AB58</f>
        <v>6545502</v>
      </c>
      <c r="AB59" s="119">
        <f>AA59</f>
        <v>6545502</v>
      </c>
      <c r="AC59" s="119"/>
      <c r="AD59" s="119">
        <f t="shared" ref="AD59" si="28">+AD58+AE58</f>
        <v>7813207</v>
      </c>
      <c r="AE59" s="119">
        <f>AD59</f>
        <v>7813207</v>
      </c>
      <c r="AF59" s="119"/>
      <c r="AG59" s="119"/>
      <c r="AH59" s="119"/>
      <c r="AI59" s="119"/>
      <c r="AJ59" s="119"/>
      <c r="AK59" s="119"/>
      <c r="AL59" s="119"/>
      <c r="AM59" s="119"/>
      <c r="AN59" s="119"/>
      <c r="AO59" s="119"/>
      <c r="AP59" s="119"/>
    </row>
    <row r="60" spans="1:43" s="116" customFormat="1" ht="18" customHeight="1" x14ac:dyDescent="0.25">
      <c r="A60" s="122" t="s">
        <v>71</v>
      </c>
      <c r="B60" s="8" t="s">
        <v>72</v>
      </c>
      <c r="C60" s="126">
        <v>6084000</v>
      </c>
      <c r="D60" s="124">
        <f t="shared" si="14"/>
        <v>6388200</v>
      </c>
      <c r="E60" s="124">
        <f t="shared" si="15"/>
        <v>3832920.0000000005</v>
      </c>
      <c r="F60" s="124">
        <f t="shared" si="16"/>
        <v>137985</v>
      </c>
      <c r="G60" s="124">
        <f t="shared" si="17"/>
        <v>1916460</v>
      </c>
      <c r="H60" s="124">
        <f t="shared" si="18"/>
        <v>287469</v>
      </c>
      <c r="I60" s="124">
        <f t="shared" si="21"/>
        <v>13689</v>
      </c>
      <c r="J60" s="125">
        <f t="shared" si="22"/>
        <v>6570</v>
      </c>
      <c r="K60" s="115"/>
      <c r="M60" s="117"/>
      <c r="N60" s="117"/>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row>
    <row r="61" spans="1:43" s="116" customFormat="1" ht="27.75" customHeight="1" x14ac:dyDescent="0.35">
      <c r="A61" s="122" t="s">
        <v>74</v>
      </c>
      <c r="B61" s="8" t="s">
        <v>75</v>
      </c>
      <c r="C61" s="126">
        <v>6006000</v>
      </c>
      <c r="D61" s="124">
        <f t="shared" si="14"/>
        <v>6306300</v>
      </c>
      <c r="E61" s="124">
        <f t="shared" si="15"/>
        <v>3783780.0000000005</v>
      </c>
      <c r="F61" s="124">
        <f t="shared" si="16"/>
        <v>136216</v>
      </c>
      <c r="G61" s="124">
        <f t="shared" si="17"/>
        <v>1891890</v>
      </c>
      <c r="H61" s="124">
        <f t="shared" si="18"/>
        <v>283783</v>
      </c>
      <c r="I61" s="124">
        <f t="shared" si="21"/>
        <v>13513</v>
      </c>
      <c r="J61" s="125">
        <f t="shared" si="22"/>
        <v>6486</v>
      </c>
      <c r="K61" s="115"/>
      <c r="M61" s="117"/>
      <c r="N61" s="118" t="str">
        <f>+O35</f>
        <v>Canada</v>
      </c>
      <c r="O61" s="119"/>
      <c r="P61" s="118"/>
      <c r="Q61" s="118" t="str">
        <f>+R35</f>
        <v>China</v>
      </c>
      <c r="R61" s="119"/>
      <c r="S61" s="118"/>
      <c r="T61" s="118" t="str">
        <f>+U35</f>
        <v>USA</v>
      </c>
      <c r="U61" s="119"/>
      <c r="V61" s="118"/>
      <c r="W61" s="118" t="str">
        <f>+X35</f>
        <v>Uganda</v>
      </c>
      <c r="X61" s="119"/>
      <c r="Y61" s="118"/>
      <c r="Z61" s="118" t="str">
        <f>+AA35</f>
        <v>Nicaragua</v>
      </c>
      <c r="AA61" s="119"/>
      <c r="AB61" s="118"/>
      <c r="AC61" s="135" t="str">
        <f>+AD35</f>
        <v>Sierra Leone</v>
      </c>
      <c r="AD61" s="119"/>
      <c r="AE61" s="118"/>
      <c r="AF61" s="119"/>
      <c r="AG61" s="119"/>
      <c r="AH61" s="119"/>
      <c r="AI61" s="119"/>
      <c r="AJ61" s="119"/>
      <c r="AK61" s="119"/>
      <c r="AL61" s="119"/>
      <c r="AM61" s="119"/>
      <c r="AN61" s="119"/>
      <c r="AO61" s="119"/>
      <c r="AP61" s="119"/>
    </row>
    <row r="62" spans="1:43" s="116" customFormat="1" ht="18" customHeight="1" x14ac:dyDescent="0.25">
      <c r="A62" s="122" t="s">
        <v>77</v>
      </c>
      <c r="B62" s="8" t="s">
        <v>78</v>
      </c>
      <c r="C62" s="126">
        <v>5771000</v>
      </c>
      <c r="D62" s="124">
        <f t="shared" si="14"/>
        <v>6059550</v>
      </c>
      <c r="E62" s="124">
        <f t="shared" si="15"/>
        <v>3635730.0000000005</v>
      </c>
      <c r="F62" s="124">
        <f t="shared" si="16"/>
        <v>130886</v>
      </c>
      <c r="G62" s="124">
        <f t="shared" si="17"/>
        <v>1817865</v>
      </c>
      <c r="H62" s="124">
        <f t="shared" si="18"/>
        <v>272679</v>
      </c>
      <c r="I62" s="124">
        <f t="shared" si="21"/>
        <v>12984</v>
      </c>
      <c r="J62" s="125">
        <f t="shared" si="22"/>
        <v>6232</v>
      </c>
      <c r="K62" s="115"/>
      <c r="L62" s="136"/>
      <c r="M62" s="136" t="str">
        <f t="shared" ref="M62:M83" si="29">+L37</f>
        <v>Age</v>
      </c>
      <c r="N62" s="137" t="s">
        <v>177</v>
      </c>
      <c r="O62" s="137" t="s">
        <v>18</v>
      </c>
      <c r="P62" s="137" t="str">
        <f>+P36</f>
        <v>F</v>
      </c>
      <c r="Q62" s="137" t="s">
        <v>177</v>
      </c>
      <c r="R62" s="137" t="str">
        <f>+R36</f>
        <v>M</v>
      </c>
      <c r="S62" s="137" t="str">
        <f>+S36</f>
        <v>F</v>
      </c>
      <c r="T62" s="137" t="s">
        <v>177</v>
      </c>
      <c r="U62" s="137" t="str">
        <f>+U36</f>
        <v>M</v>
      </c>
      <c r="V62" s="137" t="str">
        <f>+V36</f>
        <v>F</v>
      </c>
      <c r="W62" s="137" t="s">
        <v>177</v>
      </c>
      <c r="X62" s="137" t="str">
        <f>+X36</f>
        <v>M</v>
      </c>
      <c r="Y62" s="137" t="str">
        <f>+Y36</f>
        <v>F</v>
      </c>
      <c r="Z62" s="137" t="s">
        <v>177</v>
      </c>
      <c r="AA62" s="137" t="str">
        <f>+AA36</f>
        <v>M</v>
      </c>
      <c r="AB62" s="137" t="str">
        <f>+AB36</f>
        <v>F</v>
      </c>
      <c r="AC62" s="137" t="s">
        <v>177</v>
      </c>
      <c r="AD62" s="137" t="str">
        <f>+AD36</f>
        <v>M</v>
      </c>
      <c r="AE62" s="137" t="str">
        <f>+AE36</f>
        <v>F</v>
      </c>
      <c r="AF62" s="119"/>
      <c r="AG62" s="119"/>
      <c r="AH62" s="119"/>
      <c r="AI62" s="119"/>
      <c r="AJ62" s="119"/>
      <c r="AK62" s="119"/>
      <c r="AL62" s="119"/>
      <c r="AM62" s="119"/>
      <c r="AN62" s="119"/>
      <c r="AO62" s="119"/>
      <c r="AP62" s="119"/>
    </row>
    <row r="63" spans="1:43" s="116" customFormat="1" ht="18" customHeight="1" x14ac:dyDescent="0.25">
      <c r="A63" s="122" t="s">
        <v>80</v>
      </c>
      <c r="B63" s="8" t="s">
        <v>81</v>
      </c>
      <c r="C63" s="126">
        <v>5489000</v>
      </c>
      <c r="D63" s="124">
        <f t="shared" si="14"/>
        <v>5763450</v>
      </c>
      <c r="E63" s="124">
        <f t="shared" si="15"/>
        <v>3458070.0000000005</v>
      </c>
      <c r="F63" s="124">
        <f t="shared" si="16"/>
        <v>124490</v>
      </c>
      <c r="G63" s="124">
        <f t="shared" si="17"/>
        <v>1729035</v>
      </c>
      <c r="H63" s="124">
        <f t="shared" si="18"/>
        <v>259355</v>
      </c>
      <c r="I63" s="124">
        <f t="shared" si="21"/>
        <v>12350</v>
      </c>
      <c r="J63" s="125">
        <f t="shared" si="22"/>
        <v>5928</v>
      </c>
      <c r="K63" s="115"/>
      <c r="M63" s="116" t="str">
        <f t="shared" si="29"/>
        <v>0-4</v>
      </c>
      <c r="N63" s="117" t="str">
        <f t="shared" ref="N63:N83" si="30">+M63</f>
        <v>0-4</v>
      </c>
      <c r="O63" s="138">
        <f t="shared" ref="O63:O83" si="31">-+O37/O$59</f>
        <v>-2.7100986267769054E-2</v>
      </c>
      <c r="P63" s="139">
        <f t="shared" ref="P63:P83" si="32">+P37/P$59</f>
        <v>2.5820749101394865E-2</v>
      </c>
      <c r="Q63" s="140" t="str">
        <f t="shared" ref="Q63:Q83" si="33">+N63</f>
        <v>0-4</v>
      </c>
      <c r="R63" s="139">
        <f t="shared" ref="R63:R83" si="34">-+R37/R$59</f>
        <v>-3.1459603880053061E-2</v>
      </c>
      <c r="S63" s="139">
        <f t="shared" ref="S63:S83" si="35">+S37/S$59</f>
        <v>2.785271392248476E-2</v>
      </c>
      <c r="T63" s="140" t="s">
        <v>22</v>
      </c>
      <c r="U63" s="139">
        <f t="shared" ref="U63:U83" si="36">-+U37/U$59</f>
        <v>-3.0447609217484586E-2</v>
      </c>
      <c r="V63" s="139">
        <f t="shared" ref="V63:V83" si="37">+V37/V$59</f>
        <v>2.9127553576305431E-2</v>
      </c>
      <c r="W63" s="140" t="s">
        <v>22</v>
      </c>
      <c r="X63" s="139">
        <f t="shared" ref="X63:X83" si="38">-+X37/X$59</f>
        <v>-8.770337071362333E-2</v>
      </c>
      <c r="Y63" s="139">
        <f t="shared" ref="Y63:Y83" si="39">+Y37/Y$59</f>
        <v>8.5903828287352213E-2</v>
      </c>
      <c r="Z63" s="140" t="s">
        <v>22</v>
      </c>
      <c r="AA63" s="139">
        <f t="shared" ref="AA63:AA83" si="40">-+AA37/AA$59</f>
        <v>-5.1585195451777421E-2</v>
      </c>
      <c r="AB63" s="139">
        <f t="shared" ref="AB63:AB83" si="41">+AB37/AB$59</f>
        <v>4.9409808445555439E-2</v>
      </c>
      <c r="AC63" s="140" t="s">
        <v>22</v>
      </c>
      <c r="AD63" s="139">
        <f t="shared" ref="AD63:AD83" si="42">-+AD37/AD$59</f>
        <v>-7.361074652188275E-2</v>
      </c>
      <c r="AE63" s="139">
        <f t="shared" ref="AE63:AE83" si="43">+AE37/AE$59</f>
        <v>7.3231772817487106E-2</v>
      </c>
      <c r="AF63" s="119"/>
      <c r="AG63" s="119"/>
      <c r="AH63" s="119"/>
      <c r="AI63" s="119"/>
      <c r="AJ63" s="119"/>
      <c r="AK63" s="119"/>
      <c r="AL63" s="119"/>
      <c r="AM63" s="119"/>
      <c r="AN63" s="119"/>
      <c r="AO63" s="119"/>
      <c r="AP63" s="119"/>
    </row>
    <row r="64" spans="1:43" s="116" customFormat="1" ht="18" customHeight="1" x14ac:dyDescent="0.25">
      <c r="A64" s="122" t="s">
        <v>83</v>
      </c>
      <c r="B64" s="8" t="s">
        <v>84</v>
      </c>
      <c r="C64" s="126">
        <v>5456500</v>
      </c>
      <c r="D64" s="124">
        <f t="shared" si="14"/>
        <v>5729325</v>
      </c>
      <c r="E64" s="124">
        <f t="shared" si="15"/>
        <v>3437595.0000000005</v>
      </c>
      <c r="F64" s="124">
        <f t="shared" si="16"/>
        <v>123753</v>
      </c>
      <c r="G64" s="124">
        <f t="shared" si="17"/>
        <v>1718797</v>
      </c>
      <c r="H64" s="124">
        <f t="shared" si="18"/>
        <v>257819</v>
      </c>
      <c r="I64" s="124">
        <f t="shared" si="21"/>
        <v>12277</v>
      </c>
      <c r="J64" s="125">
        <f t="shared" si="22"/>
        <v>5893</v>
      </c>
      <c r="K64" s="115"/>
      <c r="M64" s="116" t="str">
        <f t="shared" si="29"/>
        <v>5-9</v>
      </c>
      <c r="N64" s="117" t="str">
        <f t="shared" si="30"/>
        <v>5-9</v>
      </c>
      <c r="O64" s="138">
        <f t="shared" si="31"/>
        <v>-2.7071182228923511E-2</v>
      </c>
      <c r="P64" s="139">
        <f t="shared" si="32"/>
        <v>2.586055019004151E-2</v>
      </c>
      <c r="Q64" s="140" t="str">
        <f t="shared" si="33"/>
        <v>5-9</v>
      </c>
      <c r="R64" s="139">
        <f t="shared" si="34"/>
        <v>-3.2305491587360027E-2</v>
      </c>
      <c r="S64" s="139">
        <f t="shared" si="35"/>
        <v>2.8055635047633112E-2</v>
      </c>
      <c r="T64" s="140" t="s">
        <v>25</v>
      </c>
      <c r="U64" s="139">
        <f t="shared" si="36"/>
        <v>-3.1516966605103031E-2</v>
      </c>
      <c r="V64" s="139">
        <f t="shared" si="37"/>
        <v>3.0135758896473307E-2</v>
      </c>
      <c r="W64" s="140" t="s">
        <v>25</v>
      </c>
      <c r="X64" s="139">
        <f t="shared" si="38"/>
        <v>-7.8579815980664103E-2</v>
      </c>
      <c r="Y64" s="139">
        <f t="shared" si="39"/>
        <v>7.7204786211355445E-2</v>
      </c>
      <c r="Z64" s="140" t="s">
        <v>25</v>
      </c>
      <c r="AA64" s="139">
        <f t="shared" si="40"/>
        <v>-5.1712611194679951E-2</v>
      </c>
      <c r="AB64" s="139">
        <f t="shared" si="41"/>
        <v>4.9048491620657969E-2</v>
      </c>
      <c r="AC64" s="140" t="s">
        <v>25</v>
      </c>
      <c r="AD64" s="139">
        <f t="shared" si="42"/>
        <v>-6.7887360465427316E-2</v>
      </c>
      <c r="AE64" s="139">
        <f t="shared" si="43"/>
        <v>6.7717775812160097E-2</v>
      </c>
      <c r="AF64" s="119"/>
      <c r="AG64" s="119"/>
      <c r="AH64" s="119"/>
      <c r="AI64" s="119"/>
      <c r="AJ64" s="119"/>
      <c r="AK64" s="119"/>
      <c r="AL64" s="119"/>
      <c r="AM64" s="119"/>
      <c r="AN64" s="119"/>
      <c r="AO64" s="119"/>
      <c r="AP64" s="119"/>
    </row>
    <row r="65" spans="1:42" s="116" customFormat="1" ht="18" customHeight="1" x14ac:dyDescent="0.25">
      <c r="A65" s="122" t="s">
        <v>85</v>
      </c>
      <c r="B65" s="8" t="s">
        <v>86</v>
      </c>
      <c r="C65" s="126">
        <v>4896000</v>
      </c>
      <c r="D65" s="124">
        <f t="shared" si="14"/>
        <v>5140800</v>
      </c>
      <c r="E65" s="124">
        <f t="shared" si="15"/>
        <v>3084480.0000000005</v>
      </c>
      <c r="F65" s="124">
        <f t="shared" si="16"/>
        <v>111041</v>
      </c>
      <c r="G65" s="124">
        <f t="shared" si="17"/>
        <v>1542240</v>
      </c>
      <c r="H65" s="124">
        <f t="shared" si="18"/>
        <v>231336</v>
      </c>
      <c r="I65" s="124">
        <f t="shared" si="21"/>
        <v>11016</v>
      </c>
      <c r="J65" s="125">
        <f t="shared" si="22"/>
        <v>5287</v>
      </c>
      <c r="K65" s="115"/>
      <c r="M65" s="116" t="str">
        <f t="shared" si="29"/>
        <v>10-14</v>
      </c>
      <c r="N65" s="117" t="str">
        <f t="shared" si="30"/>
        <v>10-14</v>
      </c>
      <c r="O65" s="138">
        <f t="shared" si="31"/>
        <v>-2.6912298635293107E-2</v>
      </c>
      <c r="P65" s="139">
        <f t="shared" si="32"/>
        <v>2.5692605099398875E-2</v>
      </c>
      <c r="Q65" s="140" t="str">
        <f t="shared" si="33"/>
        <v>10-14</v>
      </c>
      <c r="R65" s="139">
        <f t="shared" si="34"/>
        <v>-3.1416197750978467E-2</v>
      </c>
      <c r="S65" s="139">
        <f t="shared" si="35"/>
        <v>2.6955330302361954E-2</v>
      </c>
      <c r="T65" s="140" t="s">
        <v>28</v>
      </c>
      <c r="U65" s="139">
        <f t="shared" si="36"/>
        <v>-3.2837949115067773E-2</v>
      </c>
      <c r="V65" s="139">
        <f t="shared" si="37"/>
        <v>3.1427391574532386E-2</v>
      </c>
      <c r="W65" s="140" t="s">
        <v>28</v>
      </c>
      <c r="X65" s="139">
        <f t="shared" si="38"/>
        <v>-6.831321918589392E-2</v>
      </c>
      <c r="Y65" s="139">
        <f t="shared" si="39"/>
        <v>6.7294619215670565E-2</v>
      </c>
      <c r="Z65" s="140" t="s">
        <v>28</v>
      </c>
      <c r="AA65" s="139">
        <f t="shared" si="40"/>
        <v>-4.9919776970505855E-2</v>
      </c>
      <c r="AB65" s="139">
        <f t="shared" si="41"/>
        <v>4.6873104614435987E-2</v>
      </c>
      <c r="AC65" s="140" t="s">
        <v>28</v>
      </c>
      <c r="AD65" s="139">
        <f t="shared" si="42"/>
        <v>-6.2482025626608893E-2</v>
      </c>
      <c r="AE65" s="139">
        <f t="shared" si="43"/>
        <v>6.23139768343524E-2</v>
      </c>
      <c r="AF65" s="119"/>
      <c r="AG65" s="119"/>
      <c r="AH65" s="119"/>
      <c r="AI65" s="119"/>
      <c r="AJ65" s="119"/>
      <c r="AK65" s="119"/>
      <c r="AL65" s="119"/>
      <c r="AM65" s="119"/>
      <c r="AN65" s="119"/>
      <c r="AO65" s="119"/>
      <c r="AP65" s="119"/>
    </row>
    <row r="66" spans="1:42" s="116" customFormat="1" ht="18" customHeight="1" x14ac:dyDescent="0.25">
      <c r="A66" s="122" t="s">
        <v>87</v>
      </c>
      <c r="B66" s="8" t="s">
        <v>88</v>
      </c>
      <c r="C66" s="126">
        <v>4859000</v>
      </c>
      <c r="D66" s="124">
        <f t="shared" si="14"/>
        <v>5101950</v>
      </c>
      <c r="E66" s="124">
        <f t="shared" si="15"/>
        <v>3061170.0000000005</v>
      </c>
      <c r="F66" s="124">
        <f t="shared" si="16"/>
        <v>110202</v>
      </c>
      <c r="G66" s="124">
        <f t="shared" si="17"/>
        <v>1530585</v>
      </c>
      <c r="H66" s="124">
        <f t="shared" si="18"/>
        <v>229587</v>
      </c>
      <c r="I66" s="124">
        <f t="shared" si="21"/>
        <v>10932</v>
      </c>
      <c r="J66" s="125">
        <f t="shared" si="22"/>
        <v>5247</v>
      </c>
      <c r="K66" s="115"/>
      <c r="M66" s="116" t="str">
        <f t="shared" si="29"/>
        <v>15-19</v>
      </c>
      <c r="N66" s="117" t="str">
        <f t="shared" si="30"/>
        <v>15-19</v>
      </c>
      <c r="O66" s="138">
        <f t="shared" si="31"/>
        <v>-2.7464435161206571E-2</v>
      </c>
      <c r="P66" s="139">
        <f t="shared" si="32"/>
        <v>2.6157975786664241E-2</v>
      </c>
      <c r="Q66" s="140" t="str">
        <f t="shared" si="33"/>
        <v>15-19</v>
      </c>
      <c r="R66" s="139">
        <f t="shared" si="34"/>
        <v>-3.0887624993296409E-2</v>
      </c>
      <c r="S66" s="139">
        <f t="shared" si="35"/>
        <v>2.6876711748790069E-2</v>
      </c>
      <c r="T66" s="140" t="s">
        <v>31</v>
      </c>
      <c r="U66" s="139">
        <f t="shared" si="36"/>
        <v>-3.2933301121249578E-2</v>
      </c>
      <c r="V66" s="139">
        <f t="shared" si="37"/>
        <v>3.1645451891184131E-2</v>
      </c>
      <c r="W66" s="140" t="s">
        <v>31</v>
      </c>
      <c r="X66" s="139">
        <f t="shared" si="38"/>
        <v>-5.7210653444767848E-2</v>
      </c>
      <c r="Y66" s="139">
        <f t="shared" si="39"/>
        <v>5.7193169658438424E-2</v>
      </c>
      <c r="Z66" s="140" t="s">
        <v>31</v>
      </c>
      <c r="AA66" s="139">
        <f t="shared" si="40"/>
        <v>-4.7520877695858929E-2</v>
      </c>
      <c r="AB66" s="139">
        <f t="shared" si="41"/>
        <v>4.4414011331751178E-2</v>
      </c>
      <c r="AC66" s="140" t="s">
        <v>31</v>
      </c>
      <c r="AD66" s="139">
        <f t="shared" si="42"/>
        <v>-5.4766883816082176E-2</v>
      </c>
      <c r="AE66" s="139">
        <f t="shared" si="43"/>
        <v>5.4460479544443149E-2</v>
      </c>
      <c r="AF66" s="119"/>
      <c r="AG66" s="119"/>
      <c r="AH66" s="119"/>
      <c r="AI66" s="119"/>
      <c r="AJ66" s="119"/>
      <c r="AK66" s="119"/>
      <c r="AL66" s="119"/>
      <c r="AM66" s="119"/>
      <c r="AN66" s="119"/>
      <c r="AO66" s="119"/>
      <c r="AP66" s="119"/>
    </row>
    <row r="67" spans="1:42" s="116" customFormat="1" ht="18" customHeight="1" x14ac:dyDescent="0.25">
      <c r="A67" s="122" t="s">
        <v>89</v>
      </c>
      <c r="B67" s="8" t="s">
        <v>90</v>
      </c>
      <c r="C67" s="126">
        <v>4671000</v>
      </c>
      <c r="D67" s="124">
        <f t="shared" si="14"/>
        <v>4904550</v>
      </c>
      <c r="E67" s="124">
        <f t="shared" si="15"/>
        <v>2942730.0000000005</v>
      </c>
      <c r="F67" s="124">
        <f t="shared" si="16"/>
        <v>105938</v>
      </c>
      <c r="G67" s="124">
        <f t="shared" si="17"/>
        <v>1471365</v>
      </c>
      <c r="H67" s="124">
        <f t="shared" si="18"/>
        <v>220704</v>
      </c>
      <c r="I67" s="124">
        <f t="shared" si="21"/>
        <v>10509</v>
      </c>
      <c r="J67" s="125">
        <f t="shared" si="22"/>
        <v>5044</v>
      </c>
      <c r="K67" s="115"/>
      <c r="M67" s="116" t="str">
        <f t="shared" si="29"/>
        <v>20-24</v>
      </c>
      <c r="N67" s="117" t="str">
        <f t="shared" si="30"/>
        <v>20-24</v>
      </c>
      <c r="O67" s="138">
        <f t="shared" si="31"/>
        <v>-3.2910368135478311E-2</v>
      </c>
      <c r="P67" s="139">
        <f t="shared" si="32"/>
        <v>3.1438342647385049E-2</v>
      </c>
      <c r="Q67" s="140" t="str">
        <f t="shared" si="33"/>
        <v>20-24</v>
      </c>
      <c r="R67" s="139">
        <f t="shared" si="34"/>
        <v>-3.2749995875946958E-2</v>
      </c>
      <c r="S67" s="139">
        <f t="shared" si="35"/>
        <v>2.9028096938349051E-2</v>
      </c>
      <c r="T67" s="140" t="s">
        <v>34</v>
      </c>
      <c r="U67" s="139">
        <f t="shared" si="36"/>
        <v>-3.4715177491862495E-2</v>
      </c>
      <c r="V67" s="139">
        <f t="shared" si="37"/>
        <v>3.3465797874770102E-2</v>
      </c>
      <c r="W67" s="140" t="s">
        <v>34</v>
      </c>
      <c r="X67" s="139">
        <f t="shared" si="38"/>
        <v>-4.5953783124292533E-2</v>
      </c>
      <c r="Y67" s="139">
        <f t="shared" si="39"/>
        <v>4.8044721989387432E-2</v>
      </c>
      <c r="Z67" s="140" t="s">
        <v>34</v>
      </c>
      <c r="AA67" s="139">
        <f t="shared" si="40"/>
        <v>-4.6169109718398986E-2</v>
      </c>
      <c r="AB67" s="139">
        <f t="shared" si="41"/>
        <v>4.3702072048866537E-2</v>
      </c>
      <c r="AC67" s="140" t="s">
        <v>34</v>
      </c>
      <c r="AD67" s="139">
        <f t="shared" si="42"/>
        <v>-4.7272905991099429E-2</v>
      </c>
      <c r="AE67" s="139">
        <f t="shared" si="43"/>
        <v>4.6965093846867235E-2</v>
      </c>
      <c r="AF67" s="119"/>
      <c r="AG67" s="119"/>
      <c r="AH67" s="119"/>
      <c r="AI67" s="119"/>
      <c r="AJ67" s="119"/>
      <c r="AK67" s="119"/>
      <c r="AL67" s="119"/>
      <c r="AM67" s="119"/>
      <c r="AN67" s="119"/>
      <c r="AO67" s="119"/>
      <c r="AP67" s="119"/>
    </row>
    <row r="68" spans="1:42" s="116" customFormat="1" ht="18" customHeight="1" x14ac:dyDescent="0.25">
      <c r="A68" s="122" t="s">
        <v>91</v>
      </c>
      <c r="B68" s="8" t="s">
        <v>92</v>
      </c>
      <c r="C68" s="126">
        <v>4425000</v>
      </c>
      <c r="D68" s="124">
        <f t="shared" si="14"/>
        <v>4646250</v>
      </c>
      <c r="E68" s="124">
        <f t="shared" si="15"/>
        <v>2787750.0000000005</v>
      </c>
      <c r="F68" s="124">
        <f t="shared" si="16"/>
        <v>100359</v>
      </c>
      <c r="G68" s="124">
        <f t="shared" si="17"/>
        <v>1393875</v>
      </c>
      <c r="H68" s="124">
        <f t="shared" si="18"/>
        <v>209081</v>
      </c>
      <c r="I68" s="124">
        <f t="shared" si="21"/>
        <v>9956</v>
      </c>
      <c r="J68" s="125">
        <f t="shared" si="22"/>
        <v>4779</v>
      </c>
      <c r="K68" s="115"/>
      <c r="M68" s="116" t="str">
        <f t="shared" si="29"/>
        <v>25-29</v>
      </c>
      <c r="N68" s="117" t="str">
        <f t="shared" si="30"/>
        <v>25-29</v>
      </c>
      <c r="O68" s="138">
        <f t="shared" si="31"/>
        <v>-3.6663084212287408E-2</v>
      </c>
      <c r="P68" s="139">
        <f t="shared" si="32"/>
        <v>3.5589123070819982E-2</v>
      </c>
      <c r="Q68" s="140" t="str">
        <f t="shared" si="33"/>
        <v>25-29</v>
      </c>
      <c r="R68" s="139">
        <f t="shared" si="34"/>
        <v>-3.8104447208345008E-2</v>
      </c>
      <c r="S68" s="139">
        <f t="shared" si="35"/>
        <v>3.4650331341612162E-2</v>
      </c>
      <c r="T68" s="140" t="s">
        <v>37</v>
      </c>
      <c r="U68" s="139">
        <f t="shared" si="36"/>
        <v>-3.6783930387814634E-2</v>
      </c>
      <c r="V68" s="139">
        <f t="shared" si="37"/>
        <v>3.5369303741364808E-2</v>
      </c>
      <c r="W68" s="140" t="s">
        <v>37</v>
      </c>
      <c r="X68" s="139">
        <f t="shared" si="38"/>
        <v>-3.709440524032899E-2</v>
      </c>
      <c r="Y68" s="139">
        <f t="shared" si="39"/>
        <v>3.9789370522024525E-2</v>
      </c>
      <c r="Z68" s="140" t="s">
        <v>37</v>
      </c>
      <c r="AA68" s="139">
        <f t="shared" si="40"/>
        <v>-4.4894493959363242E-2</v>
      </c>
      <c r="AB68" s="139">
        <f t="shared" si="41"/>
        <v>4.3907098340203697E-2</v>
      </c>
      <c r="AC68" s="140" t="s">
        <v>37</v>
      </c>
      <c r="AD68" s="139">
        <f t="shared" si="42"/>
        <v>-4.1096184959645891E-2</v>
      </c>
      <c r="AE68" s="139">
        <f t="shared" si="43"/>
        <v>4.0307648319057719E-2</v>
      </c>
      <c r="AF68" s="119"/>
      <c r="AG68" s="119"/>
      <c r="AH68" s="119"/>
      <c r="AI68" s="119"/>
      <c r="AJ68" s="119"/>
      <c r="AK68" s="119"/>
      <c r="AL68" s="119"/>
      <c r="AM68" s="119"/>
      <c r="AN68" s="119"/>
      <c r="AO68" s="119"/>
      <c r="AP68" s="119"/>
    </row>
    <row r="69" spans="1:42" s="116" customFormat="1" ht="18" customHeight="1" x14ac:dyDescent="0.25">
      <c r="A69" s="122" t="s">
        <v>93</v>
      </c>
      <c r="B69" s="8" t="s">
        <v>94</v>
      </c>
      <c r="C69" s="126">
        <v>4029000</v>
      </c>
      <c r="D69" s="124">
        <f t="shared" si="14"/>
        <v>4230450</v>
      </c>
      <c r="E69" s="124">
        <f t="shared" si="15"/>
        <v>2538270.0000000005</v>
      </c>
      <c r="F69" s="124">
        <f t="shared" si="16"/>
        <v>91377</v>
      </c>
      <c r="G69" s="124">
        <f t="shared" si="17"/>
        <v>1269135</v>
      </c>
      <c r="H69" s="124">
        <f t="shared" si="18"/>
        <v>190370</v>
      </c>
      <c r="I69" s="124">
        <f t="shared" si="21"/>
        <v>9065</v>
      </c>
      <c r="J69" s="125">
        <f t="shared" si="22"/>
        <v>4351</v>
      </c>
      <c r="K69" s="115"/>
      <c r="M69" s="116" t="str">
        <f t="shared" si="29"/>
        <v>30-34</v>
      </c>
      <c r="N69" s="117" t="str">
        <f t="shared" si="30"/>
        <v>30-34</v>
      </c>
      <c r="O69" s="138">
        <f t="shared" si="31"/>
        <v>-3.4656617511030233E-2</v>
      </c>
      <c r="P69" s="139">
        <f t="shared" si="32"/>
        <v>3.4653864312822975E-2</v>
      </c>
      <c r="Q69" s="140" t="str">
        <f t="shared" si="33"/>
        <v>30-34</v>
      </c>
      <c r="R69" s="139">
        <f t="shared" si="34"/>
        <v>-4.5714529580519178E-2</v>
      </c>
      <c r="S69" s="139">
        <f t="shared" si="35"/>
        <v>4.3012397437702202E-2</v>
      </c>
      <c r="T69" s="140" t="s">
        <v>40</v>
      </c>
      <c r="U69" s="139">
        <f t="shared" si="36"/>
        <v>-3.4984185202581168E-2</v>
      </c>
      <c r="V69" s="139">
        <f t="shared" si="37"/>
        <v>3.4009559882678106E-2</v>
      </c>
      <c r="W69" s="140" t="s">
        <v>40</v>
      </c>
      <c r="X69" s="139">
        <f t="shared" si="38"/>
        <v>-2.9507797305631064E-2</v>
      </c>
      <c r="Y69" s="139">
        <f t="shared" si="39"/>
        <v>3.2096662659175025E-2</v>
      </c>
      <c r="Z69" s="140" t="s">
        <v>40</v>
      </c>
      <c r="AA69" s="139">
        <f t="shared" si="40"/>
        <v>-4.1358783482153084E-2</v>
      </c>
      <c r="AB69" s="139">
        <f t="shared" si="41"/>
        <v>4.1913973901466992E-2</v>
      </c>
      <c r="AC69" s="140" t="s">
        <v>40</v>
      </c>
      <c r="AD69" s="139">
        <f t="shared" si="42"/>
        <v>-3.5103895237896553E-2</v>
      </c>
      <c r="AE69" s="139">
        <f t="shared" si="43"/>
        <v>3.3925121912167434E-2</v>
      </c>
      <c r="AF69" s="119"/>
      <c r="AG69" s="119"/>
      <c r="AH69" s="119"/>
      <c r="AI69" s="119"/>
      <c r="AJ69" s="119"/>
      <c r="AK69" s="119"/>
      <c r="AL69" s="119"/>
      <c r="AM69" s="119"/>
      <c r="AN69" s="119"/>
      <c r="AO69" s="119"/>
      <c r="AP69" s="119"/>
    </row>
    <row r="70" spans="1:42" s="116" customFormat="1" ht="18" customHeight="1" x14ac:dyDescent="0.25">
      <c r="A70" s="122" t="s">
        <v>95</v>
      </c>
      <c r="B70" s="8" t="s">
        <v>96</v>
      </c>
      <c r="C70" s="126">
        <v>3911000</v>
      </c>
      <c r="D70" s="124">
        <f t="shared" si="14"/>
        <v>4106550</v>
      </c>
      <c r="E70" s="124">
        <f t="shared" si="15"/>
        <v>2463930.0000000005</v>
      </c>
      <c r="F70" s="124">
        <f t="shared" si="16"/>
        <v>88701</v>
      </c>
      <c r="G70" s="124">
        <f t="shared" si="17"/>
        <v>1231965</v>
      </c>
      <c r="H70" s="124">
        <f t="shared" si="18"/>
        <v>184794</v>
      </c>
      <c r="I70" s="124">
        <f t="shared" si="21"/>
        <v>8799</v>
      </c>
      <c r="J70" s="125">
        <f t="shared" si="22"/>
        <v>4223</v>
      </c>
      <c r="K70" s="115"/>
      <c r="M70" s="116" t="str">
        <f t="shared" si="29"/>
        <v>35-39</v>
      </c>
      <c r="N70" s="117" t="str">
        <f t="shared" si="30"/>
        <v>35-39</v>
      </c>
      <c r="O70" s="138">
        <f t="shared" si="31"/>
        <v>-3.4763778400475773E-2</v>
      </c>
      <c r="P70" s="139">
        <f t="shared" si="32"/>
        <v>3.5053372083751651E-2</v>
      </c>
      <c r="Q70" s="140" t="str">
        <f t="shared" si="33"/>
        <v>35-39</v>
      </c>
      <c r="R70" s="139">
        <f t="shared" si="34"/>
        <v>-3.4433940960182159E-2</v>
      </c>
      <c r="S70" s="139">
        <f t="shared" si="35"/>
        <v>3.2724811463401692E-2</v>
      </c>
      <c r="T70" s="140" t="s">
        <v>43</v>
      </c>
      <c r="U70" s="139">
        <f t="shared" si="36"/>
        <v>-3.2433648950793502E-2</v>
      </c>
      <c r="V70" s="139">
        <f t="shared" si="37"/>
        <v>3.2224255617015529E-2</v>
      </c>
      <c r="W70" s="140" t="s">
        <v>43</v>
      </c>
      <c r="X70" s="139">
        <f t="shared" si="38"/>
        <v>-2.3287838669016722E-2</v>
      </c>
      <c r="Y70" s="139">
        <f t="shared" si="39"/>
        <v>2.5370080818689363E-2</v>
      </c>
      <c r="Z70" s="140" t="s">
        <v>43</v>
      </c>
      <c r="AA70" s="139">
        <f t="shared" si="40"/>
        <v>-3.6659678661774144E-2</v>
      </c>
      <c r="AB70" s="139">
        <f t="shared" si="41"/>
        <v>3.8930551086837954E-2</v>
      </c>
      <c r="AC70" s="140" t="s">
        <v>43</v>
      </c>
      <c r="AD70" s="139">
        <f t="shared" si="42"/>
        <v>-2.9287205625039756E-2</v>
      </c>
      <c r="AE70" s="139">
        <f t="shared" si="43"/>
        <v>2.8132366133394392E-2</v>
      </c>
      <c r="AF70" s="119"/>
      <c r="AG70" s="119"/>
      <c r="AH70" s="119"/>
      <c r="AI70" s="119"/>
      <c r="AJ70" s="119"/>
      <c r="AK70" s="119"/>
      <c r="AL70" s="119"/>
      <c r="AM70" s="119"/>
      <c r="AN70" s="119"/>
      <c r="AO70" s="119"/>
      <c r="AP70" s="119"/>
    </row>
    <row r="71" spans="1:42" s="116" customFormat="1" ht="18" customHeight="1" x14ac:dyDescent="0.25">
      <c r="A71" s="122" t="s">
        <v>97</v>
      </c>
      <c r="B71" s="8" t="s">
        <v>98</v>
      </c>
      <c r="C71" s="126">
        <v>3590000</v>
      </c>
      <c r="D71" s="124">
        <f t="shared" si="14"/>
        <v>3769500</v>
      </c>
      <c r="E71" s="124">
        <f t="shared" si="15"/>
        <v>2261700.0000000005</v>
      </c>
      <c r="F71" s="124">
        <f t="shared" si="16"/>
        <v>81421</v>
      </c>
      <c r="G71" s="124">
        <f t="shared" si="17"/>
        <v>1130850</v>
      </c>
      <c r="H71" s="124">
        <f t="shared" si="18"/>
        <v>169627</v>
      </c>
      <c r="I71" s="124">
        <f t="shared" si="21"/>
        <v>8077</v>
      </c>
      <c r="J71" s="125">
        <f t="shared" si="22"/>
        <v>3877</v>
      </c>
      <c r="K71" s="115"/>
      <c r="M71" s="116" t="str">
        <f t="shared" si="29"/>
        <v>40-44</v>
      </c>
      <c r="N71" s="117" t="str">
        <f t="shared" si="30"/>
        <v>40-44</v>
      </c>
      <c r="O71" s="138">
        <f t="shared" si="31"/>
        <v>-3.2215439523903065E-2</v>
      </c>
      <c r="P71" s="139">
        <f t="shared" si="32"/>
        <v>3.2597011411365048E-2</v>
      </c>
      <c r="Q71" s="140" t="str">
        <f t="shared" si="33"/>
        <v>40-44</v>
      </c>
      <c r="R71" s="139">
        <f t="shared" si="34"/>
        <v>-3.5678668466819191E-2</v>
      </c>
      <c r="S71" s="139">
        <f t="shared" si="35"/>
        <v>3.4012232299821692E-2</v>
      </c>
      <c r="T71" s="140" t="s">
        <v>46</v>
      </c>
      <c r="U71" s="139">
        <f t="shared" si="36"/>
        <v>-3.0509362989917275E-2</v>
      </c>
      <c r="V71" s="139">
        <f t="shared" si="37"/>
        <v>3.0729535351834543E-2</v>
      </c>
      <c r="W71" s="140" t="s">
        <v>46</v>
      </c>
      <c r="X71" s="139">
        <f t="shared" si="38"/>
        <v>-1.829865727005766E-2</v>
      </c>
      <c r="Y71" s="139">
        <f t="shared" si="39"/>
        <v>1.9806758079762524E-2</v>
      </c>
      <c r="Z71" s="140" t="s">
        <v>46</v>
      </c>
      <c r="AA71" s="139">
        <f t="shared" si="40"/>
        <v>-2.9237482472696516E-2</v>
      </c>
      <c r="AB71" s="139">
        <f t="shared" si="41"/>
        <v>3.284790074160851E-2</v>
      </c>
      <c r="AC71" s="140" t="s">
        <v>46</v>
      </c>
      <c r="AD71" s="139">
        <f t="shared" si="42"/>
        <v>-2.3454389471570379E-2</v>
      </c>
      <c r="AE71" s="139">
        <f t="shared" si="43"/>
        <v>2.2705657228843417E-2</v>
      </c>
      <c r="AF71" s="119"/>
      <c r="AG71" s="119"/>
      <c r="AH71" s="119"/>
      <c r="AI71" s="119"/>
      <c r="AJ71" s="119"/>
      <c r="AK71" s="119"/>
      <c r="AL71" s="119"/>
      <c r="AM71" s="119"/>
      <c r="AN71" s="119"/>
      <c r="AO71" s="119"/>
      <c r="AP71" s="119"/>
    </row>
    <row r="72" spans="1:42" s="116" customFormat="1" ht="18" customHeight="1" x14ac:dyDescent="0.25">
      <c r="A72" s="122" t="s">
        <v>99</v>
      </c>
      <c r="B72" s="9" t="s">
        <v>100</v>
      </c>
      <c r="C72" s="126">
        <v>3411000</v>
      </c>
      <c r="D72" s="124">
        <f t="shared" si="14"/>
        <v>3581550</v>
      </c>
      <c r="E72" s="124">
        <f t="shared" si="15"/>
        <v>2148930.0000000005</v>
      </c>
      <c r="F72" s="124">
        <f t="shared" si="16"/>
        <v>77361</v>
      </c>
      <c r="G72" s="124">
        <f t="shared" si="17"/>
        <v>1074465</v>
      </c>
      <c r="H72" s="124">
        <f t="shared" si="18"/>
        <v>161169</v>
      </c>
      <c r="I72" s="124">
        <f t="shared" si="21"/>
        <v>7674</v>
      </c>
      <c r="J72" s="125">
        <f t="shared" si="22"/>
        <v>3683</v>
      </c>
      <c r="K72" s="115"/>
      <c r="M72" s="116" t="str">
        <f t="shared" si="29"/>
        <v>45-49</v>
      </c>
      <c r="N72" s="117" t="str">
        <f t="shared" si="30"/>
        <v>45-49</v>
      </c>
      <c r="O72" s="138">
        <f t="shared" si="31"/>
        <v>-3.1700457808747723E-2</v>
      </c>
      <c r="P72" s="139">
        <f t="shared" si="32"/>
        <v>3.1729753976079307E-2</v>
      </c>
      <c r="Q72" s="140" t="str">
        <f t="shared" si="33"/>
        <v>45-49</v>
      </c>
      <c r="R72" s="139">
        <f t="shared" si="34"/>
        <v>-4.3825936471873335E-2</v>
      </c>
      <c r="S72" s="139">
        <f t="shared" si="35"/>
        <v>4.215600465903472E-2</v>
      </c>
      <c r="T72" s="140" t="s">
        <v>49</v>
      </c>
      <c r="U72" s="139">
        <f t="shared" si="36"/>
        <v>-3.0479958457558694E-2</v>
      </c>
      <c r="V72" s="139">
        <f t="shared" si="37"/>
        <v>3.0714249614157439E-2</v>
      </c>
      <c r="W72" s="140" t="s">
        <v>49</v>
      </c>
      <c r="X72" s="139">
        <f t="shared" si="38"/>
        <v>-1.4360445693789733E-2</v>
      </c>
      <c r="Y72" s="139">
        <f t="shared" si="39"/>
        <v>1.5233347444601189E-2</v>
      </c>
      <c r="Z72" s="140" t="s">
        <v>49</v>
      </c>
      <c r="AA72" s="139">
        <f t="shared" si="40"/>
        <v>-2.3069582745525095E-2</v>
      </c>
      <c r="AB72" s="139">
        <f t="shared" si="41"/>
        <v>2.7174997425713106E-2</v>
      </c>
      <c r="AC72" s="140" t="s">
        <v>49</v>
      </c>
      <c r="AD72" s="139">
        <f t="shared" si="42"/>
        <v>-1.8577390820440312E-2</v>
      </c>
      <c r="AE72" s="139">
        <f t="shared" si="43"/>
        <v>1.8531314990118654E-2</v>
      </c>
      <c r="AF72" s="119"/>
      <c r="AG72" s="119"/>
      <c r="AH72" s="119"/>
      <c r="AI72" s="119"/>
      <c r="AJ72" s="119"/>
      <c r="AK72" s="119"/>
      <c r="AL72" s="119"/>
      <c r="AM72" s="119"/>
      <c r="AN72" s="119"/>
      <c r="AO72" s="119"/>
      <c r="AP72" s="119"/>
    </row>
    <row r="73" spans="1:42" s="116" customFormat="1" ht="18" customHeight="1" x14ac:dyDescent="0.25">
      <c r="A73" s="122" t="s">
        <v>101</v>
      </c>
      <c r="B73" s="8" t="s">
        <v>102</v>
      </c>
      <c r="C73" s="126">
        <v>3124000</v>
      </c>
      <c r="D73" s="124">
        <f t="shared" si="14"/>
        <v>3280200</v>
      </c>
      <c r="E73" s="124">
        <f t="shared" si="15"/>
        <v>1968120.0000000002</v>
      </c>
      <c r="F73" s="124">
        <f t="shared" si="16"/>
        <v>70852</v>
      </c>
      <c r="G73" s="124">
        <f t="shared" si="17"/>
        <v>984060</v>
      </c>
      <c r="H73" s="124">
        <f t="shared" si="18"/>
        <v>147609</v>
      </c>
      <c r="I73" s="124">
        <f t="shared" si="21"/>
        <v>7029</v>
      </c>
      <c r="J73" s="125">
        <f t="shared" si="22"/>
        <v>3373</v>
      </c>
      <c r="K73" s="115"/>
      <c r="M73" s="116" t="str">
        <f t="shared" si="29"/>
        <v>50-54</v>
      </c>
      <c r="N73" s="117" t="str">
        <f t="shared" si="30"/>
        <v>50-54</v>
      </c>
      <c r="O73" s="138">
        <f t="shared" si="31"/>
        <v>-3.3331447080710432E-2</v>
      </c>
      <c r="P73" s="139">
        <f t="shared" si="32"/>
        <v>3.3081039694248519E-2</v>
      </c>
      <c r="Q73" s="140" t="str">
        <f t="shared" si="33"/>
        <v>50-54</v>
      </c>
      <c r="R73" s="139">
        <f t="shared" si="34"/>
        <v>-4.2507312183879965E-2</v>
      </c>
      <c r="S73" s="139">
        <f t="shared" si="35"/>
        <v>4.1645281176764845E-2</v>
      </c>
      <c r="T73" s="140" t="s">
        <v>52</v>
      </c>
      <c r="U73" s="139">
        <f t="shared" si="36"/>
        <v>-3.1821031228315352E-2</v>
      </c>
      <c r="V73" s="139">
        <f t="shared" si="37"/>
        <v>3.1590359418351484E-2</v>
      </c>
      <c r="W73" s="140" t="s">
        <v>52</v>
      </c>
      <c r="X73" s="139">
        <f t="shared" si="38"/>
        <v>-1.1104892394862413E-2</v>
      </c>
      <c r="Y73" s="139">
        <f t="shared" si="39"/>
        <v>1.1886806172372921E-2</v>
      </c>
      <c r="Z73" s="140" t="s">
        <v>52</v>
      </c>
      <c r="AA73" s="139">
        <f t="shared" si="40"/>
        <v>-1.8366047401711893E-2</v>
      </c>
      <c r="AB73" s="139">
        <f t="shared" si="41"/>
        <v>2.2213727839362055E-2</v>
      </c>
      <c r="AC73" s="140" t="s">
        <v>52</v>
      </c>
      <c r="AD73" s="139">
        <f t="shared" si="42"/>
        <v>-1.4344301898055434E-2</v>
      </c>
      <c r="AE73" s="139">
        <f t="shared" si="43"/>
        <v>1.4911162599429402E-2</v>
      </c>
      <c r="AF73" s="119"/>
      <c r="AG73" s="119"/>
      <c r="AH73" s="119"/>
      <c r="AI73" s="119"/>
      <c r="AJ73" s="119"/>
      <c r="AK73" s="119"/>
      <c r="AL73" s="119"/>
      <c r="AM73" s="119"/>
      <c r="AN73" s="119"/>
      <c r="AO73" s="119"/>
      <c r="AP73" s="119"/>
    </row>
    <row r="74" spans="1:42" s="116" customFormat="1" ht="18" customHeight="1" x14ac:dyDescent="0.25">
      <c r="A74" s="122" t="s">
        <v>103</v>
      </c>
      <c r="B74" s="8" t="s">
        <v>104</v>
      </c>
      <c r="C74" s="126">
        <v>2996000</v>
      </c>
      <c r="D74" s="124">
        <f t="shared" si="14"/>
        <v>3145800</v>
      </c>
      <c r="E74" s="124">
        <f t="shared" si="15"/>
        <v>1887480.0000000002</v>
      </c>
      <c r="F74" s="124">
        <f t="shared" si="16"/>
        <v>67949</v>
      </c>
      <c r="G74" s="124">
        <f t="shared" si="17"/>
        <v>943740</v>
      </c>
      <c r="H74" s="124">
        <f t="shared" si="18"/>
        <v>141561</v>
      </c>
      <c r="I74" s="124">
        <f t="shared" si="21"/>
        <v>6741</v>
      </c>
      <c r="J74" s="125">
        <f t="shared" si="22"/>
        <v>3235</v>
      </c>
      <c r="K74" s="115"/>
      <c r="M74" s="116" t="str">
        <f t="shared" si="29"/>
        <v>55-59</v>
      </c>
      <c r="N74" s="117" t="str">
        <f t="shared" si="30"/>
        <v>55-59</v>
      </c>
      <c r="O74" s="138">
        <f t="shared" si="31"/>
        <v>-3.7127439156524854E-2</v>
      </c>
      <c r="P74" s="139">
        <f t="shared" si="32"/>
        <v>3.7062137571861484E-2</v>
      </c>
      <c r="Q74" s="140" t="str">
        <f t="shared" si="33"/>
        <v>55-59</v>
      </c>
      <c r="R74" s="139">
        <f t="shared" si="34"/>
        <v>-3.3190627195388692E-2</v>
      </c>
      <c r="S74" s="139">
        <f t="shared" si="35"/>
        <v>3.2347289384569176E-2</v>
      </c>
      <c r="T74" s="140" t="s">
        <v>55</v>
      </c>
      <c r="U74" s="139">
        <f t="shared" si="36"/>
        <v>-3.2681399457724629E-2</v>
      </c>
      <c r="V74" s="139">
        <f t="shared" si="37"/>
        <v>3.3236359863910984E-2</v>
      </c>
      <c r="W74" s="140" t="s">
        <v>55</v>
      </c>
      <c r="X74" s="139">
        <f t="shared" si="38"/>
        <v>-7.905879040615401E-3</v>
      </c>
      <c r="Y74" s="139">
        <f t="shared" si="39"/>
        <v>8.9830519539294551E-3</v>
      </c>
      <c r="Z74" s="140" t="s">
        <v>55</v>
      </c>
      <c r="AA74" s="139">
        <f t="shared" si="40"/>
        <v>-1.5792524393087037E-2</v>
      </c>
      <c r="AB74" s="139">
        <f t="shared" si="41"/>
        <v>1.915911109644455E-2</v>
      </c>
      <c r="AC74" s="140" t="s">
        <v>55</v>
      </c>
      <c r="AD74" s="139">
        <f t="shared" si="42"/>
        <v>-1.0757426495931824E-2</v>
      </c>
      <c r="AE74" s="139">
        <f t="shared" si="43"/>
        <v>1.184340821892982E-2</v>
      </c>
      <c r="AF74" s="119"/>
      <c r="AG74" s="119"/>
      <c r="AH74" s="119"/>
      <c r="AI74" s="119"/>
      <c r="AJ74" s="119"/>
      <c r="AK74" s="119"/>
      <c r="AL74" s="119"/>
      <c r="AM74" s="119"/>
      <c r="AN74" s="119"/>
      <c r="AO74" s="119"/>
      <c r="AP74" s="119"/>
    </row>
    <row r="75" spans="1:42" s="116" customFormat="1" ht="18" customHeight="1" x14ac:dyDescent="0.25">
      <c r="A75" s="122" t="s">
        <v>105</v>
      </c>
      <c r="B75" s="8" t="s">
        <v>106</v>
      </c>
      <c r="C75" s="126">
        <v>2992000</v>
      </c>
      <c r="D75" s="124">
        <f t="shared" si="14"/>
        <v>3141600</v>
      </c>
      <c r="E75" s="124">
        <f t="shared" si="15"/>
        <v>1884960.0000000002</v>
      </c>
      <c r="F75" s="124">
        <f t="shared" si="16"/>
        <v>67858</v>
      </c>
      <c r="G75" s="124">
        <f t="shared" si="17"/>
        <v>942480</v>
      </c>
      <c r="H75" s="124">
        <f t="shared" si="18"/>
        <v>141372</v>
      </c>
      <c r="I75" s="124">
        <f t="shared" si="21"/>
        <v>6732</v>
      </c>
      <c r="J75" s="125">
        <f t="shared" si="22"/>
        <v>3231</v>
      </c>
      <c r="K75" s="115"/>
      <c r="M75" s="116" t="str">
        <f t="shared" si="29"/>
        <v>60-64</v>
      </c>
      <c r="N75" s="117" t="str">
        <f t="shared" si="30"/>
        <v>60-64</v>
      </c>
      <c r="O75" s="138">
        <f t="shared" si="31"/>
        <v>-3.3204131711184588E-2</v>
      </c>
      <c r="P75" s="139">
        <f t="shared" si="32"/>
        <v>3.3661135883509455E-2</v>
      </c>
      <c r="Q75" s="140" t="str">
        <f t="shared" si="33"/>
        <v>60-64</v>
      </c>
      <c r="R75" s="139">
        <f t="shared" si="34"/>
        <v>-2.692669348620266E-2</v>
      </c>
      <c r="S75" s="139">
        <f t="shared" si="35"/>
        <v>2.6760007254985573E-2</v>
      </c>
      <c r="T75" s="140" t="s">
        <v>58</v>
      </c>
      <c r="U75" s="139">
        <f t="shared" si="36"/>
        <v>-3.0124569614937105E-2</v>
      </c>
      <c r="V75" s="139">
        <f t="shared" si="37"/>
        <v>3.1959386907234474E-2</v>
      </c>
      <c r="W75" s="140" t="s">
        <v>58</v>
      </c>
      <c r="X75" s="139">
        <f t="shared" si="38"/>
        <v>-5.4693982123664268E-3</v>
      </c>
      <c r="Y75" s="139">
        <f t="shared" si="39"/>
        <v>6.7770453788059959E-3</v>
      </c>
      <c r="Z75" s="140" t="s">
        <v>58</v>
      </c>
      <c r="AA75" s="139">
        <f t="shared" si="40"/>
        <v>-1.3289584206070062E-2</v>
      </c>
      <c r="AB75" s="139">
        <f t="shared" si="41"/>
        <v>1.6249784966836767E-2</v>
      </c>
      <c r="AC75" s="140" t="s">
        <v>58</v>
      </c>
      <c r="AD75" s="139">
        <f t="shared" si="42"/>
        <v>-7.710534227494549E-3</v>
      </c>
      <c r="AE75" s="139">
        <f t="shared" si="43"/>
        <v>9.1257021604572875E-3</v>
      </c>
      <c r="AF75" s="119"/>
      <c r="AG75" s="119"/>
      <c r="AH75" s="119"/>
      <c r="AI75" s="119"/>
      <c r="AJ75" s="119"/>
      <c r="AK75" s="119"/>
      <c r="AL75" s="119"/>
      <c r="AM75" s="119"/>
      <c r="AN75" s="119"/>
      <c r="AO75" s="119"/>
      <c r="AP75" s="119"/>
    </row>
    <row r="76" spans="1:42" s="116" customFormat="1" ht="18" customHeight="1" x14ac:dyDescent="0.25">
      <c r="A76" s="122" t="s">
        <v>107</v>
      </c>
      <c r="B76" s="8" t="s">
        <v>108</v>
      </c>
      <c r="C76" s="126">
        <v>2978000</v>
      </c>
      <c r="D76" s="124">
        <f t="shared" si="14"/>
        <v>3126900</v>
      </c>
      <c r="E76" s="124">
        <f t="shared" si="15"/>
        <v>1876140.0000000002</v>
      </c>
      <c r="F76" s="124">
        <f t="shared" si="16"/>
        <v>67541</v>
      </c>
      <c r="G76" s="124">
        <f t="shared" si="17"/>
        <v>938070</v>
      </c>
      <c r="H76" s="124">
        <f t="shared" si="18"/>
        <v>140710</v>
      </c>
      <c r="I76" s="124">
        <f t="shared" si="21"/>
        <v>6700</v>
      </c>
      <c r="J76" s="125">
        <f t="shared" si="22"/>
        <v>3216</v>
      </c>
      <c r="K76" s="115"/>
      <c r="M76" s="116" t="str">
        <f t="shared" si="29"/>
        <v>65-69</v>
      </c>
      <c r="N76" s="117" t="str">
        <f t="shared" si="30"/>
        <v>65-69</v>
      </c>
      <c r="O76" s="138">
        <f t="shared" si="31"/>
        <v>-2.7289272949049769E-2</v>
      </c>
      <c r="P76" s="139">
        <f t="shared" si="32"/>
        <v>2.8761565737939847E-2</v>
      </c>
      <c r="Q76" s="140" t="str">
        <f t="shared" si="33"/>
        <v>65-69</v>
      </c>
      <c r="R76" s="139">
        <f t="shared" si="34"/>
        <v>-2.4539992466311299E-2</v>
      </c>
      <c r="S76" s="139">
        <f t="shared" si="35"/>
        <v>2.5290030987463623E-2</v>
      </c>
      <c r="T76" s="140" t="s">
        <v>61</v>
      </c>
      <c r="U76" s="139">
        <f t="shared" si="36"/>
        <v>-2.5108060972662119E-2</v>
      </c>
      <c r="V76" s="139">
        <f t="shared" si="37"/>
        <v>2.7815982583156987E-2</v>
      </c>
      <c r="W76" s="140" t="s">
        <v>61</v>
      </c>
      <c r="X76" s="139">
        <f t="shared" si="38"/>
        <v>-3.7014350280701737E-3</v>
      </c>
      <c r="Y76" s="139">
        <f t="shared" si="39"/>
        <v>5.0647637620834371E-3</v>
      </c>
      <c r="Z76" s="140" t="s">
        <v>61</v>
      </c>
      <c r="AA76" s="139">
        <f t="shared" si="40"/>
        <v>-9.2738494312582902E-3</v>
      </c>
      <c r="AB76" s="139">
        <f t="shared" si="41"/>
        <v>1.1890913790875016E-2</v>
      </c>
      <c r="AC76" s="140" t="s">
        <v>61</v>
      </c>
      <c r="AD76" s="139">
        <f t="shared" si="42"/>
        <v>-5.4163418427286003E-3</v>
      </c>
      <c r="AE76" s="139">
        <f t="shared" si="43"/>
        <v>6.8885926099231725E-3</v>
      </c>
      <c r="AF76" s="119"/>
      <c r="AG76" s="119"/>
      <c r="AH76" s="119"/>
      <c r="AI76" s="119"/>
      <c r="AJ76" s="119"/>
      <c r="AK76" s="119"/>
      <c r="AL76" s="119"/>
      <c r="AM76" s="119"/>
      <c r="AN76" s="119"/>
      <c r="AO76" s="119"/>
      <c r="AP76" s="119"/>
    </row>
    <row r="77" spans="1:42" s="116" customFormat="1" ht="18" customHeight="1" x14ac:dyDescent="0.25">
      <c r="A77" s="122" t="s">
        <v>109</v>
      </c>
      <c r="B77" s="8" t="s">
        <v>110</v>
      </c>
      <c r="C77" s="126">
        <v>2911000</v>
      </c>
      <c r="D77" s="124">
        <f t="shared" si="14"/>
        <v>3056550</v>
      </c>
      <c r="E77" s="124">
        <f t="shared" si="15"/>
        <v>1833930.0000000002</v>
      </c>
      <c r="F77" s="124">
        <f t="shared" si="16"/>
        <v>66021</v>
      </c>
      <c r="G77" s="124">
        <f t="shared" si="17"/>
        <v>916965</v>
      </c>
      <c r="H77" s="124">
        <f t="shared" si="18"/>
        <v>137544</v>
      </c>
      <c r="I77" s="124">
        <f t="shared" si="21"/>
        <v>6549</v>
      </c>
      <c r="J77" s="125">
        <f t="shared" si="22"/>
        <v>3143</v>
      </c>
      <c r="K77" s="115"/>
      <c r="M77" s="116" t="str">
        <f t="shared" si="29"/>
        <v>70-74</v>
      </c>
      <c r="N77" s="117" t="str">
        <f t="shared" si="30"/>
        <v>70-74</v>
      </c>
      <c r="O77" s="138">
        <f t="shared" si="31"/>
        <v>-2.2203741639131788E-2</v>
      </c>
      <c r="P77" s="139">
        <f t="shared" si="32"/>
        <v>2.374069449077287E-2</v>
      </c>
      <c r="Q77" s="140" t="str">
        <f t="shared" si="33"/>
        <v>70-74</v>
      </c>
      <c r="R77" s="139">
        <f t="shared" si="34"/>
        <v>-1.3772170872201551E-2</v>
      </c>
      <c r="S77" s="139">
        <f t="shared" si="35"/>
        <v>1.5087004490772238E-2</v>
      </c>
      <c r="T77" s="140" t="s">
        <v>64</v>
      </c>
      <c r="U77" s="139">
        <f t="shared" si="36"/>
        <v>-1.9317501415685709E-2</v>
      </c>
      <c r="V77" s="139">
        <f t="shared" si="37"/>
        <v>2.249448548779814E-2</v>
      </c>
      <c r="W77" s="140" t="s">
        <v>64</v>
      </c>
      <c r="X77" s="139">
        <f t="shared" si="38"/>
        <v>-2.2532173159871584E-3</v>
      </c>
      <c r="Y77" s="139">
        <f t="shared" si="39"/>
        <v>3.3670519673020668E-3</v>
      </c>
      <c r="Z77" s="140" t="s">
        <v>64</v>
      </c>
      <c r="AA77" s="139">
        <f t="shared" si="40"/>
        <v>-5.2520035896406417E-3</v>
      </c>
      <c r="AB77" s="139">
        <f t="shared" si="41"/>
        <v>6.7753397676755733E-3</v>
      </c>
      <c r="AC77" s="140" t="s">
        <v>64</v>
      </c>
      <c r="AD77" s="139">
        <f t="shared" si="42"/>
        <v>-3.7162716922769356E-3</v>
      </c>
      <c r="AE77" s="139">
        <f t="shared" si="43"/>
        <v>4.8963249021816519E-3</v>
      </c>
      <c r="AF77" s="119"/>
      <c r="AG77" s="119"/>
      <c r="AH77" s="119"/>
      <c r="AI77" s="119"/>
      <c r="AJ77" s="119"/>
      <c r="AK77" s="119"/>
      <c r="AL77" s="119"/>
      <c r="AM77" s="119"/>
      <c r="AN77" s="119"/>
      <c r="AO77" s="119"/>
      <c r="AP77" s="119"/>
    </row>
    <row r="78" spans="1:42" s="116" customFormat="1" ht="18" customHeight="1" x14ac:dyDescent="0.25">
      <c r="A78" s="122" t="s">
        <v>111</v>
      </c>
      <c r="B78" s="8" t="s">
        <v>112</v>
      </c>
      <c r="C78" s="126">
        <v>2891000</v>
      </c>
      <c r="D78" s="124">
        <f t="shared" si="14"/>
        <v>3035550</v>
      </c>
      <c r="E78" s="124">
        <f t="shared" si="15"/>
        <v>1821330.0000000002</v>
      </c>
      <c r="F78" s="124">
        <f t="shared" si="16"/>
        <v>65567</v>
      </c>
      <c r="G78" s="124">
        <f t="shared" si="17"/>
        <v>910665</v>
      </c>
      <c r="H78" s="124">
        <f t="shared" si="18"/>
        <v>136599</v>
      </c>
      <c r="I78" s="124">
        <f t="shared" si="21"/>
        <v>6504</v>
      </c>
      <c r="J78" s="125">
        <f t="shared" si="22"/>
        <v>3122</v>
      </c>
      <c r="K78" s="115"/>
      <c r="M78" s="116" t="str">
        <f t="shared" si="29"/>
        <v>75-79</v>
      </c>
      <c r="N78" s="117" t="str">
        <f t="shared" si="30"/>
        <v>75-79</v>
      </c>
      <c r="O78" s="138">
        <f t="shared" si="31"/>
        <v>-1.4277524571157971E-2</v>
      </c>
      <c r="P78" s="139">
        <f t="shared" si="32"/>
        <v>1.6670508224618314E-2</v>
      </c>
      <c r="Q78" s="140" t="str">
        <f t="shared" si="33"/>
        <v>75-79</v>
      </c>
      <c r="R78" s="139">
        <f t="shared" si="34"/>
        <v>-8.2308175674242496E-3</v>
      </c>
      <c r="S78" s="139">
        <f t="shared" si="35"/>
        <v>9.5661180110563002E-3</v>
      </c>
      <c r="T78" s="140" t="s">
        <v>67</v>
      </c>
      <c r="U78" s="139">
        <f t="shared" si="36"/>
        <v>-1.2510519314947208E-2</v>
      </c>
      <c r="V78" s="139">
        <f t="shared" si="37"/>
        <v>1.5600578289541573E-2</v>
      </c>
      <c r="W78" s="140" t="s">
        <v>67</v>
      </c>
      <c r="X78" s="139">
        <f t="shared" si="38"/>
        <v>-1.2045289692899101E-3</v>
      </c>
      <c r="Y78" s="139">
        <f t="shared" si="39"/>
        <v>2.0168021897290344E-3</v>
      </c>
      <c r="Z78" s="140" t="s">
        <v>67</v>
      </c>
      <c r="AA78" s="139">
        <f t="shared" si="40"/>
        <v>-4.3613156026841024E-3</v>
      </c>
      <c r="AB78" s="139">
        <f t="shared" si="41"/>
        <v>5.7428750308226931E-3</v>
      </c>
      <c r="AC78" s="140" t="s">
        <v>67</v>
      </c>
      <c r="AD78" s="139">
        <f t="shared" si="42"/>
        <v>-2.1157765306870791E-3</v>
      </c>
      <c r="AE78" s="139">
        <f t="shared" si="43"/>
        <v>2.9837939785801143E-3</v>
      </c>
      <c r="AF78" s="119"/>
      <c r="AG78" s="119"/>
      <c r="AH78" s="119"/>
      <c r="AI78" s="119"/>
      <c r="AJ78" s="119"/>
      <c r="AK78" s="119"/>
      <c r="AL78" s="119"/>
      <c r="AM78" s="119"/>
      <c r="AN78" s="119"/>
      <c r="AO78" s="119"/>
      <c r="AP78" s="119"/>
    </row>
    <row r="79" spans="1:42" s="116" customFormat="1" ht="18" customHeight="1" x14ac:dyDescent="0.25">
      <c r="A79" s="122" t="s">
        <v>113</v>
      </c>
      <c r="B79" s="8" t="s">
        <v>114</v>
      </c>
      <c r="C79" s="126">
        <v>2085000</v>
      </c>
      <c r="D79" s="124">
        <f t="shared" si="14"/>
        <v>2189250</v>
      </c>
      <c r="E79" s="124">
        <f t="shared" si="15"/>
        <v>1313550.0000000002</v>
      </c>
      <c r="F79" s="124">
        <f t="shared" si="16"/>
        <v>47287</v>
      </c>
      <c r="G79" s="124">
        <f t="shared" si="17"/>
        <v>656775</v>
      </c>
      <c r="H79" s="124">
        <f t="shared" si="18"/>
        <v>98516</v>
      </c>
      <c r="I79" s="124">
        <f t="shared" si="21"/>
        <v>4691</v>
      </c>
      <c r="J79" s="125">
        <f t="shared" si="22"/>
        <v>2251</v>
      </c>
      <c r="K79" s="115"/>
      <c r="M79" s="116" t="str">
        <f t="shared" si="29"/>
        <v>80-84</v>
      </c>
      <c r="N79" s="117" t="str">
        <f t="shared" si="30"/>
        <v>80-84</v>
      </c>
      <c r="O79" s="138">
        <f t="shared" si="31"/>
        <v>-9.1447077502823573E-3</v>
      </c>
      <c r="P79" s="139">
        <f t="shared" si="32"/>
        <v>1.1857703917696801E-2</v>
      </c>
      <c r="Q79" s="140" t="str">
        <f t="shared" si="33"/>
        <v>80-84</v>
      </c>
      <c r="R79" s="139">
        <f t="shared" si="34"/>
        <v>-4.7487288619544434E-3</v>
      </c>
      <c r="S79" s="139">
        <f t="shared" si="35"/>
        <v>6.3450805381318285E-3</v>
      </c>
      <c r="T79" s="140" t="s">
        <v>70</v>
      </c>
      <c r="U79" s="139">
        <f t="shared" si="36"/>
        <v>-8.2389001681391644E-3</v>
      </c>
      <c r="V79" s="139">
        <f t="shared" si="37"/>
        <v>1.0739923393292029E-2</v>
      </c>
      <c r="W79" s="140" t="s">
        <v>70</v>
      </c>
      <c r="X79" s="139">
        <f t="shared" si="38"/>
        <v>-4.6354622644209441E-4</v>
      </c>
      <c r="Y79" s="139">
        <f t="shared" si="39"/>
        <v>9.1543659533123726E-4</v>
      </c>
      <c r="Z79" s="140" t="s">
        <v>70</v>
      </c>
      <c r="AA79" s="139">
        <f t="shared" si="40"/>
        <v>-2.615689369585404E-3</v>
      </c>
      <c r="AB79" s="139">
        <f t="shared" si="41"/>
        <v>3.6684734035678243E-3</v>
      </c>
      <c r="AC79" s="140" t="s">
        <v>70</v>
      </c>
      <c r="AD79" s="139">
        <f t="shared" si="42"/>
        <v>-9.4135481115500974E-4</v>
      </c>
      <c r="AE79" s="139">
        <f t="shared" si="43"/>
        <v>1.4309105083226388E-3</v>
      </c>
      <c r="AF79" s="119"/>
      <c r="AG79" s="119"/>
      <c r="AH79" s="119"/>
      <c r="AI79" s="119"/>
      <c r="AJ79" s="119"/>
      <c r="AK79" s="119"/>
      <c r="AL79" s="119"/>
      <c r="AM79" s="119"/>
      <c r="AN79" s="119"/>
      <c r="AO79" s="119"/>
      <c r="AP79" s="119"/>
    </row>
    <row r="80" spans="1:42" s="116" customFormat="1" ht="18" customHeight="1" x14ac:dyDescent="0.25">
      <c r="A80" s="122" t="s">
        <v>115</v>
      </c>
      <c r="B80" s="8" t="s">
        <v>116</v>
      </c>
      <c r="C80" s="126">
        <v>1896000</v>
      </c>
      <c r="D80" s="124">
        <f t="shared" si="14"/>
        <v>1990800</v>
      </c>
      <c r="E80" s="124">
        <f t="shared" si="15"/>
        <v>1194480.0000000002</v>
      </c>
      <c r="F80" s="124">
        <f t="shared" si="16"/>
        <v>43001</v>
      </c>
      <c r="G80" s="124">
        <f t="shared" si="17"/>
        <v>597240</v>
      </c>
      <c r="H80" s="124">
        <f t="shared" si="18"/>
        <v>89586</v>
      </c>
      <c r="I80" s="124">
        <f t="shared" si="21"/>
        <v>4266</v>
      </c>
      <c r="J80" s="125">
        <f t="shared" si="22"/>
        <v>2047</v>
      </c>
      <c r="K80" s="141"/>
      <c r="M80" s="116" t="str">
        <f t="shared" si="29"/>
        <v>85-89</v>
      </c>
      <c r="N80" s="117" t="str">
        <f t="shared" si="30"/>
        <v>85-89</v>
      </c>
      <c r="O80" s="138">
        <f t="shared" si="31"/>
        <v>-5.3780653019588846E-3</v>
      </c>
      <c r="P80" s="139">
        <f t="shared" si="32"/>
        <v>8.2292827114094705E-3</v>
      </c>
      <c r="Q80" s="140" t="str">
        <f t="shared" si="33"/>
        <v>85-89</v>
      </c>
      <c r="R80" s="139">
        <f t="shared" si="34"/>
        <v>-1.9438796908843624E-3</v>
      </c>
      <c r="S80" s="139">
        <f t="shared" si="35"/>
        <v>3.1968155486594837E-3</v>
      </c>
      <c r="T80" s="140" t="s">
        <v>73</v>
      </c>
      <c r="U80" s="139">
        <f t="shared" si="36"/>
        <v>-4.5843963366049133E-3</v>
      </c>
      <c r="V80" s="139">
        <f t="shared" si="37"/>
        <v>7.1547645414901523E-3</v>
      </c>
      <c r="W80" s="140" t="s">
        <v>73</v>
      </c>
      <c r="X80" s="139">
        <f t="shared" si="38"/>
        <v>-1.5974849731487217E-4</v>
      </c>
      <c r="Y80" s="139">
        <f t="shared" si="39"/>
        <v>3.7723414948506295E-4</v>
      </c>
      <c r="Z80" s="140" t="s">
        <v>73</v>
      </c>
      <c r="AA80" s="139">
        <f t="shared" si="40"/>
        <v>-1.2315327380543158E-3</v>
      </c>
      <c r="AB80" s="139">
        <f t="shared" si="41"/>
        <v>2.0210825693735943E-3</v>
      </c>
      <c r="AC80" s="140" t="s">
        <v>73</v>
      </c>
      <c r="AD80" s="139">
        <f t="shared" si="42"/>
        <v>-3.1510748403312496E-4</v>
      </c>
      <c r="AE80" s="139">
        <f t="shared" si="43"/>
        <v>5.2219274364547104E-4</v>
      </c>
      <c r="AF80" s="119"/>
      <c r="AG80" s="119"/>
      <c r="AH80" s="119"/>
      <c r="AI80" s="119"/>
      <c r="AJ80" s="119"/>
      <c r="AK80" s="119"/>
      <c r="AL80" s="119"/>
      <c r="AM80" s="119"/>
      <c r="AN80" s="119"/>
      <c r="AO80" s="119"/>
      <c r="AP80" s="119"/>
    </row>
    <row r="81" spans="1:42" s="116" customFormat="1" ht="19.5" customHeight="1" x14ac:dyDescent="0.25">
      <c r="A81" s="122" t="s">
        <v>117</v>
      </c>
      <c r="B81" s="8" t="s">
        <v>118</v>
      </c>
      <c r="C81" s="126">
        <v>1844000</v>
      </c>
      <c r="D81" s="124">
        <f t="shared" si="14"/>
        <v>1936200</v>
      </c>
      <c r="E81" s="124">
        <f t="shared" si="15"/>
        <v>1161720.0000000002</v>
      </c>
      <c r="F81" s="124">
        <f t="shared" si="16"/>
        <v>41821</v>
      </c>
      <c r="G81" s="124">
        <f t="shared" si="17"/>
        <v>580860</v>
      </c>
      <c r="H81" s="124">
        <f t="shared" si="18"/>
        <v>87129</v>
      </c>
      <c r="I81" s="124">
        <f t="shared" si="21"/>
        <v>4149</v>
      </c>
      <c r="J81" s="125">
        <f t="shared" si="22"/>
        <v>1991</v>
      </c>
      <c r="K81" s="142"/>
      <c r="M81" s="116" t="str">
        <f t="shared" si="29"/>
        <v>90-94</v>
      </c>
      <c r="N81" s="117" t="str">
        <f t="shared" si="30"/>
        <v>90-94</v>
      </c>
      <c r="O81" s="138">
        <f t="shared" si="31"/>
        <v>-2.2312132112242704E-3</v>
      </c>
      <c r="P81" s="139">
        <f t="shared" si="32"/>
        <v>4.4594593836038282E-3</v>
      </c>
      <c r="Q81" s="140" t="str">
        <f t="shared" si="33"/>
        <v>90-94</v>
      </c>
      <c r="R81" s="139">
        <f t="shared" si="34"/>
        <v>-5.2231100421806168E-4</v>
      </c>
      <c r="S81" s="139">
        <f t="shared" si="35"/>
        <v>1.0643097759546842E-3</v>
      </c>
      <c r="T81" s="140" t="s">
        <v>76</v>
      </c>
      <c r="U81" s="139">
        <f t="shared" si="36"/>
        <v>-2.1434797924690342E-3</v>
      </c>
      <c r="V81" s="139">
        <f t="shared" si="37"/>
        <v>4.0976200449834039E-3</v>
      </c>
      <c r="W81" s="140" t="s">
        <v>76</v>
      </c>
      <c r="X81" s="139">
        <f t="shared" si="38"/>
        <v>-2.4373392053555865E-5</v>
      </c>
      <c r="Y81" s="139">
        <f t="shared" si="39"/>
        <v>6.8015091263444588E-5</v>
      </c>
      <c r="Z81" s="140" t="s">
        <v>76</v>
      </c>
      <c r="AA81" s="139">
        <f t="shared" si="40"/>
        <v>-4.2105250292490934E-4</v>
      </c>
      <c r="AB81" s="139">
        <f t="shared" si="41"/>
        <v>8.8641024019242532E-4</v>
      </c>
      <c r="AC81" s="140" t="s">
        <v>76</v>
      </c>
      <c r="AD81" s="139">
        <f t="shared" si="42"/>
        <v>-7.4745235855136057E-5</v>
      </c>
      <c r="AE81" s="139">
        <f t="shared" si="43"/>
        <v>1.3669162995425565E-4</v>
      </c>
      <c r="AF81" s="119"/>
      <c r="AG81" s="119"/>
      <c r="AH81" s="119"/>
      <c r="AI81" s="119"/>
      <c r="AJ81" s="119"/>
      <c r="AK81" s="119"/>
      <c r="AL81" s="119"/>
      <c r="AM81" s="119"/>
      <c r="AN81" s="119"/>
      <c r="AO81" s="119"/>
      <c r="AP81" s="119"/>
    </row>
    <row r="82" spans="1:42" s="116" customFormat="1" x14ac:dyDescent="0.25">
      <c r="A82" s="122" t="s">
        <v>119</v>
      </c>
      <c r="B82" s="8" t="s">
        <v>120</v>
      </c>
      <c r="C82" s="126">
        <v>1655000</v>
      </c>
      <c r="D82" s="124">
        <f t="shared" si="14"/>
        <v>1737750</v>
      </c>
      <c r="E82" s="124">
        <f t="shared" si="15"/>
        <v>1042650.0000000001</v>
      </c>
      <c r="F82" s="124">
        <f t="shared" si="16"/>
        <v>37535</v>
      </c>
      <c r="G82" s="124">
        <f t="shared" si="17"/>
        <v>521325</v>
      </c>
      <c r="H82" s="124">
        <f t="shared" si="18"/>
        <v>78198</v>
      </c>
      <c r="I82" s="124">
        <f t="shared" si="21"/>
        <v>3723</v>
      </c>
      <c r="J82" s="125">
        <f t="shared" si="22"/>
        <v>1787</v>
      </c>
      <c r="K82" s="143"/>
      <c r="M82" s="116" t="str">
        <f t="shared" si="29"/>
        <v>95-99</v>
      </c>
      <c r="N82" s="117" t="str">
        <f t="shared" si="30"/>
        <v>95-99</v>
      </c>
      <c r="O82" s="138">
        <f t="shared" si="31"/>
        <v>-5.215573147571397E-4</v>
      </c>
      <c r="P82" s="139">
        <f t="shared" si="32"/>
        <v>1.4986753775363137E-3</v>
      </c>
      <c r="Q82" s="140" t="str">
        <f t="shared" si="33"/>
        <v>95-99</v>
      </c>
      <c r="R82" s="139">
        <f t="shared" si="34"/>
        <v>-9.7868319177395131E-5</v>
      </c>
      <c r="S82" s="139">
        <f t="shared" si="35"/>
        <v>2.6964457899553233E-4</v>
      </c>
      <c r="T82" s="140" t="s">
        <v>79</v>
      </c>
      <c r="U82" s="139">
        <f t="shared" si="36"/>
        <v>-5.8624906525662839E-4</v>
      </c>
      <c r="V82" s="139">
        <f t="shared" si="37"/>
        <v>1.4301372637667113E-3</v>
      </c>
      <c r="W82" s="140" t="s">
        <v>79</v>
      </c>
      <c r="X82" s="139">
        <f t="shared" si="38"/>
        <v>-2.2362982514383973E-6</v>
      </c>
      <c r="Y82" s="139">
        <f t="shared" si="39"/>
        <v>7.0703166939415993E-6</v>
      </c>
      <c r="Z82" s="140" t="s">
        <v>79</v>
      </c>
      <c r="AA82" s="139">
        <f t="shared" si="40"/>
        <v>-1.0877698914460648E-4</v>
      </c>
      <c r="AB82" s="139">
        <f t="shared" si="41"/>
        <v>2.7148414285107543E-4</v>
      </c>
      <c r="AC82" s="140" t="s">
        <v>79</v>
      </c>
      <c r="AD82" s="139">
        <f t="shared" si="42"/>
        <v>-1.2158899668215626E-5</v>
      </c>
      <c r="AE82" s="139">
        <f t="shared" si="43"/>
        <v>2.4829753006671908E-5</v>
      </c>
      <c r="AF82" s="119"/>
      <c r="AG82" s="119"/>
      <c r="AH82" s="119"/>
      <c r="AI82" s="119"/>
      <c r="AJ82" s="119"/>
      <c r="AK82" s="119"/>
      <c r="AL82" s="119"/>
      <c r="AM82" s="119"/>
      <c r="AN82" s="119"/>
      <c r="AO82" s="119"/>
      <c r="AP82" s="119"/>
    </row>
    <row r="83" spans="1:42" s="144" customFormat="1" x14ac:dyDescent="0.25">
      <c r="A83" s="122" t="s">
        <v>121</v>
      </c>
      <c r="B83" s="8" t="s">
        <v>122</v>
      </c>
      <c r="C83" s="126">
        <v>1431000</v>
      </c>
      <c r="D83" s="124">
        <f t="shared" si="14"/>
        <v>1502550</v>
      </c>
      <c r="E83" s="124">
        <f t="shared" si="15"/>
        <v>901530.00000000012</v>
      </c>
      <c r="F83" s="124">
        <f t="shared" si="16"/>
        <v>32455</v>
      </c>
      <c r="G83" s="124">
        <f t="shared" si="17"/>
        <v>450765</v>
      </c>
      <c r="H83" s="124">
        <f t="shared" si="18"/>
        <v>67614</v>
      </c>
      <c r="I83" s="124">
        <f t="shared" si="21"/>
        <v>3219</v>
      </c>
      <c r="J83" s="125">
        <f t="shared" si="22"/>
        <v>1545</v>
      </c>
      <c r="K83" s="23"/>
      <c r="L83" s="116"/>
      <c r="M83" s="116" t="str">
        <f t="shared" si="29"/>
        <v>100+</v>
      </c>
      <c r="N83" s="117" t="str">
        <f t="shared" si="30"/>
        <v>100+</v>
      </c>
      <c r="O83" s="138">
        <f t="shared" si="31"/>
        <v>-3.7074620519073019E-5</v>
      </c>
      <c r="P83" s="139">
        <f t="shared" si="32"/>
        <v>1.7962613546371355E-4</v>
      </c>
      <c r="Q83" s="140" t="str">
        <f t="shared" si="33"/>
        <v>100+</v>
      </c>
      <c r="R83" s="139">
        <f t="shared" si="34"/>
        <v>-8.1818478376164993E-6</v>
      </c>
      <c r="S83" s="139">
        <f t="shared" si="35"/>
        <v>3.9132820601226365E-5</v>
      </c>
      <c r="T83" s="140" t="s">
        <v>82</v>
      </c>
      <c r="U83" s="139">
        <f t="shared" si="36"/>
        <v>-5.6931015833571827E-5</v>
      </c>
      <c r="V83" s="139">
        <f t="shared" si="37"/>
        <v>2.164162641500917E-4</v>
      </c>
      <c r="W83" s="140" t="s">
        <v>82</v>
      </c>
      <c r="X83" s="139">
        <f t="shared" si="38"/>
        <v>-2.2588871226650475E-8</v>
      </c>
      <c r="Y83" s="139">
        <f t="shared" si="39"/>
        <v>1.1294435613325238E-7</v>
      </c>
      <c r="Z83" s="140" t="s">
        <v>82</v>
      </c>
      <c r="AA83" s="139">
        <f t="shared" si="40"/>
        <v>-1.4972113674398082E-5</v>
      </c>
      <c r="AB83" s="139">
        <f t="shared" si="41"/>
        <v>4.3846904332165813E-5</v>
      </c>
      <c r="AC83" s="140" t="s">
        <v>82</v>
      </c>
      <c r="AD83" s="139">
        <f t="shared" si="42"/>
        <v>-6.3994208780082243E-7</v>
      </c>
      <c r="AE83" s="139">
        <f t="shared" si="43"/>
        <v>1.5358610107219736E-6</v>
      </c>
    </row>
    <row r="84" spans="1:42" s="144" customFormat="1" ht="28.5" x14ac:dyDescent="0.45">
      <c r="A84" s="122" t="s">
        <v>123</v>
      </c>
      <c r="B84" s="8" t="s">
        <v>124</v>
      </c>
      <c r="C84" s="126">
        <v>1330000</v>
      </c>
      <c r="D84" s="124">
        <f t="shared" si="14"/>
        <v>1396500</v>
      </c>
      <c r="E84" s="124">
        <f t="shared" si="15"/>
        <v>837900.00000000012</v>
      </c>
      <c r="F84" s="124">
        <f t="shared" si="16"/>
        <v>30164</v>
      </c>
      <c r="G84" s="124">
        <f t="shared" si="17"/>
        <v>418950</v>
      </c>
      <c r="H84" s="124">
        <f t="shared" si="18"/>
        <v>62842</v>
      </c>
      <c r="I84" s="124">
        <f t="shared" si="21"/>
        <v>2992</v>
      </c>
      <c r="J84" s="125">
        <f t="shared" si="22"/>
        <v>1436</v>
      </c>
      <c r="K84" s="145"/>
      <c r="L84" s="116"/>
      <c r="M84" s="116"/>
      <c r="N84" s="117"/>
      <c r="O84" s="119"/>
      <c r="P84" s="119"/>
      <c r="Q84" s="119"/>
      <c r="R84" s="119"/>
      <c r="S84" s="119"/>
      <c r="T84" s="119"/>
      <c r="U84" s="119"/>
      <c r="V84" s="119"/>
      <c r="W84" s="119"/>
      <c r="X84" s="119"/>
      <c r="Y84" s="119"/>
      <c r="Z84" s="119"/>
      <c r="AA84" s="119"/>
      <c r="AB84" s="119"/>
      <c r="AC84" s="119"/>
      <c r="AD84" s="119"/>
      <c r="AE84" s="119"/>
    </row>
    <row r="85" spans="1:42" s="23" customFormat="1" ht="28.5" x14ac:dyDescent="0.45">
      <c r="A85" s="122" t="s">
        <v>125</v>
      </c>
      <c r="B85" s="8" t="s">
        <v>126</v>
      </c>
      <c r="C85" s="126">
        <v>1329000</v>
      </c>
      <c r="D85" s="124">
        <f t="shared" si="14"/>
        <v>1395450</v>
      </c>
      <c r="E85" s="124">
        <f t="shared" si="15"/>
        <v>837270.00000000012</v>
      </c>
      <c r="F85" s="124">
        <f t="shared" si="16"/>
        <v>30141</v>
      </c>
      <c r="G85" s="124">
        <f t="shared" si="17"/>
        <v>418635</v>
      </c>
      <c r="H85" s="124">
        <f t="shared" si="18"/>
        <v>62795</v>
      </c>
      <c r="I85" s="124">
        <f t="shared" si="21"/>
        <v>2990</v>
      </c>
      <c r="J85" s="125">
        <f t="shared" si="22"/>
        <v>1435</v>
      </c>
      <c r="K85" s="145"/>
      <c r="L85" s="145"/>
      <c r="M85" s="145"/>
      <c r="N85" s="145"/>
      <c r="X85" s="146"/>
      <c r="Y85" s="146"/>
      <c r="Z85" s="147"/>
      <c r="AA85" s="147"/>
      <c r="AB85" s="147"/>
      <c r="AC85" s="147"/>
      <c r="AD85" s="147"/>
      <c r="AE85" s="147"/>
      <c r="AF85" s="147"/>
      <c r="AG85" s="147"/>
      <c r="AH85" s="147"/>
      <c r="AI85" s="147"/>
      <c r="AJ85" s="147"/>
      <c r="AK85" s="147"/>
      <c r="AL85" s="147"/>
      <c r="AM85" s="147"/>
      <c r="AN85" s="147"/>
      <c r="AO85" s="147"/>
      <c r="AP85" s="147"/>
    </row>
    <row r="86" spans="1:42" s="116" customFormat="1" x14ac:dyDescent="0.25">
      <c r="A86" s="122" t="s">
        <v>127</v>
      </c>
      <c r="B86" s="8" t="s">
        <v>128</v>
      </c>
      <c r="C86" s="126">
        <v>1056000</v>
      </c>
      <c r="D86" s="124">
        <f t="shared" si="14"/>
        <v>1108800</v>
      </c>
      <c r="E86" s="124">
        <f t="shared" si="15"/>
        <v>665280.00000000012</v>
      </c>
      <c r="F86" s="124">
        <f t="shared" si="16"/>
        <v>23950</v>
      </c>
      <c r="G86" s="124">
        <f t="shared" si="17"/>
        <v>332640</v>
      </c>
      <c r="H86" s="124">
        <f t="shared" si="18"/>
        <v>49896</v>
      </c>
      <c r="I86" s="124">
        <f t="shared" si="21"/>
        <v>2376</v>
      </c>
      <c r="J86" s="125">
        <f t="shared" si="22"/>
        <v>1140</v>
      </c>
      <c r="K86" s="16"/>
      <c r="L86" s="16"/>
      <c r="M86" s="16"/>
      <c r="N86" s="16"/>
      <c r="X86" s="117"/>
      <c r="Y86" s="117"/>
      <c r="Z86" s="119"/>
      <c r="AA86" s="119"/>
      <c r="AB86" s="119"/>
      <c r="AC86" s="119"/>
      <c r="AD86" s="119"/>
      <c r="AE86" s="119"/>
      <c r="AF86" s="119"/>
      <c r="AG86" s="119"/>
      <c r="AH86" s="119"/>
      <c r="AI86" s="119"/>
      <c r="AJ86" s="119"/>
      <c r="AK86" s="119"/>
      <c r="AL86" s="119"/>
      <c r="AM86" s="119"/>
      <c r="AN86" s="119"/>
      <c r="AO86" s="119"/>
      <c r="AP86" s="119"/>
    </row>
    <row r="87" spans="1:42" s="116" customFormat="1" x14ac:dyDescent="0.25">
      <c r="A87" s="122" t="s">
        <v>129</v>
      </c>
      <c r="B87" s="8" t="s">
        <v>130</v>
      </c>
      <c r="C87" s="126">
        <v>1031000</v>
      </c>
      <c r="D87" s="124">
        <f t="shared" si="14"/>
        <v>1082550</v>
      </c>
      <c r="E87" s="124">
        <f t="shared" si="15"/>
        <v>649530.00000000012</v>
      </c>
      <c r="F87" s="124">
        <f t="shared" si="16"/>
        <v>23383</v>
      </c>
      <c r="G87" s="124">
        <f t="shared" si="17"/>
        <v>324765</v>
      </c>
      <c r="H87" s="124">
        <f t="shared" si="18"/>
        <v>48714</v>
      </c>
      <c r="I87" s="124">
        <f t="shared" si="21"/>
        <v>2319</v>
      </c>
      <c r="J87" s="125">
        <f t="shared" si="22"/>
        <v>1113</v>
      </c>
      <c r="K87" s="115"/>
      <c r="L87" s="115"/>
      <c r="M87" s="115"/>
      <c r="N87" s="115"/>
      <c r="X87" s="117"/>
      <c r="Y87" s="117"/>
      <c r="Z87" s="119"/>
      <c r="AA87" s="119"/>
      <c r="AB87" s="119"/>
      <c r="AC87" s="119"/>
      <c r="AD87" s="119"/>
      <c r="AE87" s="119"/>
      <c r="AF87" s="119"/>
      <c r="AG87" s="119"/>
      <c r="AH87" s="119"/>
      <c r="AI87" s="119"/>
      <c r="AJ87" s="119"/>
      <c r="AK87" s="119"/>
      <c r="AL87" s="119"/>
      <c r="AM87" s="119"/>
      <c r="AN87" s="119"/>
      <c r="AO87" s="119"/>
      <c r="AP87" s="119"/>
    </row>
    <row r="88" spans="1:42" s="116" customFormat="1" x14ac:dyDescent="0.25">
      <c r="A88" s="122" t="s">
        <v>131</v>
      </c>
      <c r="B88" s="8" t="s">
        <v>132</v>
      </c>
      <c r="C88" s="126">
        <v>858500</v>
      </c>
      <c r="D88" s="124">
        <f t="shared" si="14"/>
        <v>901425</v>
      </c>
      <c r="E88" s="124">
        <f t="shared" si="15"/>
        <v>540855.00000000012</v>
      </c>
      <c r="F88" s="124">
        <f t="shared" si="16"/>
        <v>19470</v>
      </c>
      <c r="G88" s="124">
        <f t="shared" si="17"/>
        <v>270427</v>
      </c>
      <c r="H88" s="124">
        <f t="shared" si="18"/>
        <v>40564</v>
      </c>
      <c r="I88" s="124">
        <f t="shared" si="21"/>
        <v>1931</v>
      </c>
      <c r="J88" s="125">
        <f t="shared" si="22"/>
        <v>927</v>
      </c>
      <c r="K88" s="115"/>
      <c r="L88" s="115"/>
      <c r="M88" s="115"/>
      <c r="N88" s="115"/>
      <c r="X88" s="117"/>
      <c r="Y88" s="117"/>
      <c r="Z88" s="119"/>
      <c r="AA88" s="119"/>
      <c r="AB88" s="119"/>
      <c r="AC88" s="119"/>
      <c r="AD88" s="119"/>
      <c r="AE88" s="119"/>
      <c r="AF88" s="119"/>
      <c r="AG88" s="119"/>
      <c r="AH88" s="119"/>
      <c r="AI88" s="119"/>
      <c r="AJ88" s="119"/>
      <c r="AK88" s="119"/>
      <c r="AL88" s="119"/>
      <c r="AM88" s="119"/>
      <c r="AN88" s="119"/>
      <c r="AO88" s="119"/>
      <c r="AP88" s="119"/>
    </row>
    <row r="89" spans="1:42" s="116" customFormat="1" x14ac:dyDescent="0.25">
      <c r="A89" s="122" t="s">
        <v>133</v>
      </c>
      <c r="B89" s="8" t="s">
        <v>134</v>
      </c>
      <c r="C89" s="126">
        <v>757000</v>
      </c>
      <c r="D89" s="124">
        <f t="shared" si="14"/>
        <v>794850</v>
      </c>
      <c r="E89" s="124">
        <f t="shared" si="15"/>
        <v>476910.00000000006</v>
      </c>
      <c r="F89" s="124">
        <f t="shared" si="16"/>
        <v>17168</v>
      </c>
      <c r="G89" s="124">
        <f t="shared" si="17"/>
        <v>238455</v>
      </c>
      <c r="H89" s="124">
        <f t="shared" si="18"/>
        <v>35768</v>
      </c>
      <c r="I89" s="124">
        <f t="shared" si="21"/>
        <v>1703</v>
      </c>
      <c r="J89" s="125">
        <f t="shared" si="22"/>
        <v>817</v>
      </c>
      <c r="K89" s="115"/>
      <c r="L89" s="115"/>
      <c r="M89" s="115"/>
      <c r="N89" s="115"/>
      <c r="X89" s="117"/>
      <c r="Y89" s="117"/>
      <c r="Z89" s="119"/>
      <c r="AA89" s="119"/>
      <c r="AB89" s="119"/>
      <c r="AC89" s="119"/>
      <c r="AD89" s="119"/>
      <c r="AE89" s="119"/>
      <c r="AF89" s="119"/>
      <c r="AG89" s="119"/>
      <c r="AH89" s="119"/>
      <c r="AI89" s="119"/>
      <c r="AJ89" s="119"/>
      <c r="AK89" s="119"/>
      <c r="AL89" s="119"/>
      <c r="AM89" s="119"/>
      <c r="AN89" s="119"/>
      <c r="AO89" s="119"/>
      <c r="AP89" s="119"/>
    </row>
    <row r="90" spans="1:42" s="116" customFormat="1" x14ac:dyDescent="0.25">
      <c r="A90" s="122" t="s">
        <v>135</v>
      </c>
      <c r="B90" s="10" t="s">
        <v>136</v>
      </c>
      <c r="C90" s="115">
        <v>738400</v>
      </c>
      <c r="D90" s="124">
        <f t="shared" si="14"/>
        <v>775320</v>
      </c>
      <c r="E90" s="124">
        <f t="shared" si="15"/>
        <v>465192.00000000006</v>
      </c>
      <c r="F90" s="124">
        <f t="shared" si="16"/>
        <v>16746</v>
      </c>
      <c r="G90" s="124">
        <f t="shared" si="17"/>
        <v>232596</v>
      </c>
      <c r="H90" s="124">
        <f t="shared" si="18"/>
        <v>34889</v>
      </c>
      <c r="I90" s="124">
        <f t="shared" si="21"/>
        <v>1661</v>
      </c>
      <c r="J90" s="125">
        <f t="shared" si="22"/>
        <v>797</v>
      </c>
      <c r="K90" s="115"/>
      <c r="L90" s="115"/>
      <c r="M90" s="115"/>
      <c r="N90" s="115"/>
      <c r="X90" s="117"/>
      <c r="Y90" s="117"/>
      <c r="Z90" s="119"/>
      <c r="AA90" s="119"/>
      <c r="AB90" s="119"/>
      <c r="AC90" s="119"/>
      <c r="AD90" s="119"/>
      <c r="AE90" s="119"/>
      <c r="AF90" s="119"/>
      <c r="AG90" s="119"/>
      <c r="AH90" s="119"/>
      <c r="AI90" s="119"/>
      <c r="AJ90" s="119"/>
      <c r="AK90" s="119"/>
      <c r="AL90" s="119"/>
      <c r="AM90" s="119"/>
      <c r="AN90" s="119"/>
      <c r="AO90" s="119"/>
      <c r="AP90" s="119"/>
    </row>
    <row r="91" spans="1:42" s="116" customFormat="1" x14ac:dyDescent="0.25">
      <c r="A91" s="122" t="s">
        <v>137</v>
      </c>
      <c r="B91" s="148"/>
      <c r="C91" s="126">
        <v>672200</v>
      </c>
      <c r="D91" s="124">
        <f t="shared" si="14"/>
        <v>705810</v>
      </c>
      <c r="E91" s="124">
        <f t="shared" si="15"/>
        <v>423486.00000000006</v>
      </c>
      <c r="F91" s="124">
        <f t="shared" si="16"/>
        <v>15245</v>
      </c>
      <c r="G91" s="124">
        <f t="shared" si="17"/>
        <v>211743</v>
      </c>
      <c r="H91" s="124">
        <f t="shared" si="18"/>
        <v>31761</v>
      </c>
      <c r="I91" s="124">
        <f t="shared" si="21"/>
        <v>1512</v>
      </c>
      <c r="J91" s="125">
        <f t="shared" si="22"/>
        <v>725</v>
      </c>
      <c r="K91" s="115"/>
      <c r="L91" s="115"/>
      <c r="M91" s="115"/>
      <c r="N91" s="115"/>
      <c r="X91" s="117"/>
      <c r="Y91" s="117"/>
      <c r="Z91" s="119"/>
      <c r="AA91" s="119"/>
      <c r="AB91" s="119"/>
      <c r="AC91" s="119"/>
      <c r="AD91" s="119"/>
      <c r="AE91" s="119"/>
      <c r="AF91" s="119"/>
      <c r="AG91" s="119"/>
      <c r="AH91" s="119"/>
      <c r="AI91" s="119"/>
      <c r="AJ91" s="119"/>
      <c r="AK91" s="119"/>
      <c r="AL91" s="119"/>
      <c r="AM91" s="119"/>
      <c r="AN91" s="119"/>
      <c r="AO91" s="119"/>
      <c r="AP91" s="119"/>
    </row>
    <row r="92" spans="1:42" s="116" customFormat="1" x14ac:dyDescent="0.25">
      <c r="A92" s="122" t="s">
        <v>138</v>
      </c>
      <c r="B92" s="8" t="s">
        <v>139</v>
      </c>
      <c r="C92" s="126">
        <v>624600</v>
      </c>
      <c r="D92" s="124">
        <f t="shared" si="14"/>
        <v>655830</v>
      </c>
      <c r="E92" s="124">
        <f t="shared" si="15"/>
        <v>393498.00000000006</v>
      </c>
      <c r="F92" s="124">
        <f t="shared" si="16"/>
        <v>14165</v>
      </c>
      <c r="G92" s="124">
        <f t="shared" si="17"/>
        <v>196749</v>
      </c>
      <c r="H92" s="124">
        <f t="shared" si="18"/>
        <v>29512</v>
      </c>
      <c r="I92" s="124">
        <f t="shared" si="21"/>
        <v>1405</v>
      </c>
      <c r="J92" s="125">
        <f t="shared" si="22"/>
        <v>674</v>
      </c>
      <c r="K92" s="115"/>
      <c r="L92" s="115"/>
      <c r="M92" s="115"/>
      <c r="N92" s="115"/>
      <c r="X92" s="117"/>
      <c r="Y92" s="117"/>
      <c r="Z92" s="119"/>
      <c r="AA92" s="119"/>
      <c r="AB92" s="119"/>
      <c r="AC92" s="119"/>
      <c r="AD92" s="119"/>
      <c r="AE92" s="119"/>
      <c r="AF92" s="119"/>
      <c r="AG92" s="119"/>
      <c r="AH92" s="119"/>
      <c r="AI92" s="119"/>
      <c r="AJ92" s="119"/>
      <c r="AK92" s="119"/>
      <c r="AL92" s="119"/>
      <c r="AM92" s="119"/>
      <c r="AN92" s="119"/>
      <c r="AO92" s="119"/>
      <c r="AP92" s="119"/>
    </row>
    <row r="93" spans="1:42" s="116" customFormat="1" x14ac:dyDescent="0.25">
      <c r="A93" s="122" t="s">
        <v>140</v>
      </c>
      <c r="B93" s="8" t="s">
        <v>141</v>
      </c>
      <c r="C93" s="126">
        <v>585500</v>
      </c>
      <c r="D93" s="124">
        <f t="shared" si="14"/>
        <v>614775</v>
      </c>
      <c r="E93" s="124">
        <f t="shared" si="15"/>
        <v>368865.00000000006</v>
      </c>
      <c r="F93" s="124">
        <f t="shared" si="16"/>
        <v>13279</v>
      </c>
      <c r="G93" s="124">
        <f t="shared" si="17"/>
        <v>184432</v>
      </c>
      <c r="H93" s="124">
        <f t="shared" si="18"/>
        <v>27664</v>
      </c>
      <c r="I93" s="124">
        <f t="shared" si="21"/>
        <v>1317</v>
      </c>
      <c r="J93" s="125">
        <f t="shared" si="22"/>
        <v>632</v>
      </c>
      <c r="K93" s="115"/>
      <c r="L93" s="115"/>
      <c r="M93" s="115"/>
      <c r="N93" s="115"/>
      <c r="X93" s="117"/>
      <c r="Y93" s="117"/>
      <c r="Z93" s="119"/>
      <c r="AA93" s="119"/>
      <c r="AB93" s="119"/>
      <c r="AC93" s="119"/>
      <c r="AD93" s="119"/>
      <c r="AE93" s="119"/>
      <c r="AF93" s="119"/>
      <c r="AG93" s="119"/>
      <c r="AH93" s="119"/>
      <c r="AI93" s="119"/>
      <c r="AJ93" s="119"/>
      <c r="AK93" s="119"/>
      <c r="AL93" s="119"/>
      <c r="AM93" s="119"/>
      <c r="AN93" s="119"/>
      <c r="AO93" s="119"/>
      <c r="AP93" s="119"/>
    </row>
    <row r="94" spans="1:42" s="116" customFormat="1" x14ac:dyDescent="0.25">
      <c r="A94" s="122" t="s">
        <v>142</v>
      </c>
      <c r="B94" s="9" t="s">
        <v>143</v>
      </c>
      <c r="C94" s="126">
        <v>162742</v>
      </c>
      <c r="D94" s="124">
        <f t="shared" si="14"/>
        <v>170879.1</v>
      </c>
      <c r="E94" s="124">
        <f t="shared" si="15"/>
        <v>102527.46000000002</v>
      </c>
      <c r="F94" s="124">
        <f t="shared" si="16"/>
        <v>3690</v>
      </c>
      <c r="G94" s="124">
        <f t="shared" si="17"/>
        <v>51263</v>
      </c>
      <c r="H94" s="124">
        <f t="shared" si="18"/>
        <v>7689</v>
      </c>
      <c r="I94" s="124">
        <f t="shared" si="21"/>
        <v>366</v>
      </c>
      <c r="J94" s="125">
        <f t="shared" si="22"/>
        <v>175</v>
      </c>
      <c r="K94" s="115"/>
      <c r="L94" s="115"/>
      <c r="M94" s="115"/>
      <c r="N94" s="115"/>
      <c r="X94" s="117"/>
      <c r="Y94" s="117"/>
      <c r="Z94" s="119"/>
      <c r="AA94" s="119"/>
      <c r="AB94" s="119"/>
      <c r="AC94" s="119"/>
      <c r="AD94" s="119"/>
      <c r="AE94" s="119"/>
      <c r="AF94" s="119"/>
      <c r="AG94" s="119"/>
      <c r="AH94" s="119"/>
      <c r="AI94" s="119"/>
      <c r="AJ94" s="119"/>
      <c r="AK94" s="119"/>
      <c r="AL94" s="119"/>
      <c r="AM94" s="119"/>
      <c r="AN94" s="119"/>
      <c r="AO94" s="119"/>
      <c r="AP94" s="119"/>
    </row>
    <row r="95" spans="1:42" s="116" customFormat="1" x14ac:dyDescent="0.25">
      <c r="A95" s="122" t="s">
        <v>144</v>
      </c>
      <c r="B95" s="9" t="s">
        <v>145</v>
      </c>
      <c r="C95" s="126">
        <v>103000</v>
      </c>
      <c r="D95" s="124">
        <f t="shared" si="14"/>
        <v>108150</v>
      </c>
      <c r="E95" s="124">
        <f t="shared" si="15"/>
        <v>64890.000000000007</v>
      </c>
      <c r="F95" s="124">
        <f t="shared" si="16"/>
        <v>2336</v>
      </c>
      <c r="G95" s="124">
        <f t="shared" si="17"/>
        <v>32445</v>
      </c>
      <c r="H95" s="124">
        <f t="shared" si="18"/>
        <v>4866</v>
      </c>
      <c r="I95" s="124">
        <f t="shared" si="21"/>
        <v>231</v>
      </c>
      <c r="J95" s="125">
        <f t="shared" si="22"/>
        <v>111</v>
      </c>
      <c r="K95" s="115"/>
      <c r="L95" s="115"/>
      <c r="M95" s="115"/>
      <c r="N95" s="115"/>
      <c r="X95" s="117"/>
      <c r="Y95" s="117"/>
      <c r="Z95" s="119"/>
      <c r="AA95" s="119"/>
      <c r="AB95" s="119"/>
      <c r="AC95" s="119"/>
      <c r="AD95" s="119"/>
      <c r="AE95" s="119"/>
      <c r="AF95" s="119"/>
      <c r="AG95" s="119"/>
      <c r="AH95" s="119"/>
      <c r="AI95" s="119"/>
      <c r="AJ95" s="119"/>
      <c r="AK95" s="119"/>
      <c r="AL95" s="119"/>
      <c r="AM95" s="119"/>
      <c r="AN95" s="119"/>
      <c r="AO95" s="119"/>
      <c r="AP95" s="119"/>
    </row>
    <row r="96" spans="1:42" s="116" customFormat="1" x14ac:dyDescent="0.25">
      <c r="A96" s="122" t="s">
        <v>146</v>
      </c>
      <c r="B96" s="9" t="s">
        <v>147</v>
      </c>
      <c r="C96" s="126">
        <v>54200</v>
      </c>
      <c r="D96" s="124">
        <f t="shared" si="14"/>
        <v>56910</v>
      </c>
      <c r="E96" s="124">
        <f t="shared" si="15"/>
        <v>34146.000000000007</v>
      </c>
      <c r="F96" s="124">
        <f t="shared" si="16"/>
        <v>1229</v>
      </c>
      <c r="G96" s="124">
        <f t="shared" si="17"/>
        <v>17073</v>
      </c>
      <c r="H96" s="124">
        <f t="shared" si="18"/>
        <v>2560</v>
      </c>
      <c r="I96" s="124">
        <f t="shared" si="21"/>
        <v>121</v>
      </c>
      <c r="J96" s="125">
        <f t="shared" si="22"/>
        <v>58</v>
      </c>
      <c r="K96" s="115"/>
      <c r="L96" s="115"/>
      <c r="M96" s="115"/>
      <c r="N96" s="115"/>
      <c r="X96" s="117"/>
      <c r="Y96" s="117"/>
      <c r="Z96" s="119"/>
      <c r="AA96" s="119"/>
      <c r="AB96" s="119"/>
      <c r="AC96" s="119"/>
      <c r="AD96" s="119"/>
      <c r="AE96" s="119"/>
      <c r="AF96" s="119"/>
      <c r="AG96" s="119"/>
      <c r="AH96" s="119"/>
      <c r="AI96" s="119"/>
      <c r="AJ96" s="119"/>
      <c r="AK96" s="119"/>
      <c r="AL96" s="119"/>
      <c r="AM96" s="119"/>
      <c r="AN96" s="119"/>
      <c r="AO96" s="119"/>
      <c r="AP96" s="119"/>
    </row>
    <row r="97" spans="1:42" s="116" customFormat="1" x14ac:dyDescent="0.25">
      <c r="A97" s="122" t="s">
        <v>148</v>
      </c>
      <c r="B97" s="9" t="s">
        <v>149</v>
      </c>
      <c r="C97" s="126">
        <v>53467</v>
      </c>
      <c r="D97" s="124">
        <f t="shared" si="14"/>
        <v>56140.350000000006</v>
      </c>
      <c r="E97" s="124">
        <f t="shared" si="15"/>
        <v>33684.210000000006</v>
      </c>
      <c r="F97" s="124">
        <f t="shared" si="16"/>
        <v>1212</v>
      </c>
      <c r="G97" s="124">
        <f t="shared" si="17"/>
        <v>16842</v>
      </c>
      <c r="H97" s="124">
        <f t="shared" si="18"/>
        <v>2526</v>
      </c>
      <c r="I97" s="124">
        <f t="shared" si="21"/>
        <v>120</v>
      </c>
      <c r="J97" s="125">
        <f t="shared" si="22"/>
        <v>57</v>
      </c>
      <c r="K97" s="115"/>
      <c r="L97" s="115"/>
      <c r="M97" s="115"/>
      <c r="N97" s="115"/>
      <c r="X97" s="117"/>
      <c r="Y97" s="117"/>
      <c r="Z97" s="119"/>
      <c r="AA97" s="119"/>
      <c r="AB97" s="119"/>
      <c r="AC97" s="119"/>
      <c r="AD97" s="119"/>
      <c r="AE97" s="119"/>
      <c r="AF97" s="119"/>
      <c r="AG97" s="119"/>
      <c r="AH97" s="119"/>
      <c r="AI97" s="119"/>
      <c r="AJ97" s="119"/>
      <c r="AK97" s="119"/>
      <c r="AL97" s="119"/>
      <c r="AM97" s="119"/>
      <c r="AN97" s="119"/>
      <c r="AO97" s="119"/>
      <c r="AP97" s="119"/>
    </row>
    <row r="98" spans="1:42" s="116" customFormat="1" x14ac:dyDescent="0.25">
      <c r="A98" s="63"/>
      <c r="B98" s="9"/>
      <c r="C98" s="126"/>
      <c r="D98" s="123"/>
      <c r="E98" s="12"/>
      <c r="F98" s="12"/>
      <c r="G98" s="12"/>
      <c r="H98" s="149"/>
      <c r="I98" s="149"/>
      <c r="J98" s="150"/>
      <c r="K98" s="115"/>
      <c r="L98" s="115"/>
      <c r="M98" s="115"/>
      <c r="N98" s="115"/>
      <c r="X98" s="117"/>
      <c r="Y98" s="117"/>
      <c r="Z98" s="119"/>
      <c r="AA98" s="119"/>
      <c r="AB98" s="119"/>
      <c r="AC98" s="119"/>
      <c r="AD98" s="119"/>
      <c r="AE98" s="119"/>
      <c r="AF98" s="119"/>
      <c r="AG98" s="119"/>
      <c r="AH98" s="119"/>
      <c r="AI98" s="119"/>
      <c r="AJ98" s="119"/>
      <c r="AK98" s="119"/>
      <c r="AL98" s="119"/>
      <c r="AM98" s="119"/>
      <c r="AN98" s="119"/>
      <c r="AO98" s="119"/>
      <c r="AP98" s="119"/>
    </row>
    <row r="99" spans="1:42" s="116" customFormat="1" ht="57" x14ac:dyDescent="0.25">
      <c r="A99" s="130"/>
      <c r="B99" s="131"/>
      <c r="C99" s="131"/>
      <c r="D99" s="142" t="str">
        <f t="shared" ref="D99:J99" si="44">+D38</f>
        <v>Population 2020 Est</v>
      </c>
      <c r="E99" s="142" t="str">
        <f t="shared" si="44"/>
        <v>Estimated Population Impacted</v>
      </c>
      <c r="F99" s="142" t="str">
        <f t="shared" si="44"/>
        <v>Estimated Average Rate Deaths</v>
      </c>
      <c r="G99" s="142" t="str">
        <f t="shared" si="44"/>
        <v>Number Seniors Estimated</v>
      </c>
      <c r="H99" s="142" t="str">
        <f t="shared" si="44"/>
        <v>Senior Death Estimated</v>
      </c>
      <c r="I99" s="142" t="str">
        <f t="shared" si="44"/>
        <v>Seniors Saved Daily by aggressive isolation</v>
      </c>
      <c r="J99" s="151" t="str">
        <f t="shared" si="44"/>
        <v>Estimated Average Population Deaths Saved Daily</v>
      </c>
      <c r="K99" s="115"/>
      <c r="L99" s="115"/>
      <c r="M99" s="115"/>
      <c r="N99" s="115"/>
      <c r="X99" s="117"/>
      <c r="Y99" s="117"/>
      <c r="Z99" s="119"/>
      <c r="AA99" s="119"/>
      <c r="AB99" s="119"/>
      <c r="AC99" s="119"/>
      <c r="AD99" s="119"/>
      <c r="AE99" s="119"/>
      <c r="AF99" s="119"/>
      <c r="AG99" s="119"/>
      <c r="AH99" s="119"/>
      <c r="AI99" s="119"/>
      <c r="AJ99" s="119"/>
      <c r="AK99" s="119"/>
      <c r="AL99" s="119"/>
      <c r="AM99" s="119"/>
      <c r="AN99" s="119"/>
      <c r="AO99" s="119"/>
      <c r="AP99" s="119"/>
    </row>
    <row r="100" spans="1:42" s="116" customFormat="1" ht="15.75" thickBot="1" x14ac:dyDescent="0.3">
      <c r="A100" s="152" t="s">
        <v>150</v>
      </c>
      <c r="B100" s="153" t="s">
        <v>151</v>
      </c>
      <c r="C100" s="154">
        <f t="shared" ref="C100:J100" si="45">SUM(C39:C97)</f>
        <v>324245109</v>
      </c>
      <c r="D100" s="155">
        <f t="shared" si="45"/>
        <v>340457364.45000005</v>
      </c>
      <c r="E100" s="155">
        <f t="shared" si="45"/>
        <v>204274418.67000005</v>
      </c>
      <c r="F100" s="155">
        <f t="shared" si="45"/>
        <v>7353854</v>
      </c>
      <c r="G100" s="155">
        <f t="shared" si="45"/>
        <v>102137207</v>
      </c>
      <c r="H100" s="155">
        <f t="shared" si="45"/>
        <v>15320558</v>
      </c>
      <c r="I100" s="155">
        <f t="shared" si="45"/>
        <v>729529</v>
      </c>
      <c r="J100" s="156">
        <f t="shared" si="45"/>
        <v>350157</v>
      </c>
      <c r="K100" s="131"/>
      <c r="L100" s="131"/>
      <c r="M100" s="131"/>
      <c r="N100" s="131"/>
      <c r="X100" s="117"/>
      <c r="Y100" s="117"/>
      <c r="Z100" s="119"/>
      <c r="AA100" s="119"/>
      <c r="AB100" s="119"/>
      <c r="AC100" s="119"/>
      <c r="AD100" s="119"/>
      <c r="AE100" s="119"/>
      <c r="AF100" s="119"/>
      <c r="AG100" s="119"/>
      <c r="AH100" s="119"/>
      <c r="AI100" s="119"/>
      <c r="AJ100" s="119"/>
      <c r="AK100" s="119"/>
      <c r="AL100" s="119"/>
      <c r="AM100" s="119"/>
      <c r="AN100" s="119"/>
      <c r="AO100" s="119"/>
      <c r="AP100" s="119"/>
    </row>
    <row r="101" spans="1:42" s="116" customFormat="1" ht="15.75" thickBot="1" x14ac:dyDescent="0.3">
      <c r="A101" s="144"/>
      <c r="B101" s="144"/>
      <c r="C101" s="144"/>
      <c r="D101" s="144"/>
      <c r="E101" s="144"/>
      <c r="F101" s="144"/>
      <c r="G101" s="144"/>
      <c r="H101" s="144"/>
      <c r="I101" s="144"/>
      <c r="J101" s="144"/>
      <c r="K101" s="16"/>
      <c r="L101" s="16"/>
      <c r="M101" s="16"/>
      <c r="N101" s="16"/>
      <c r="X101" s="117"/>
      <c r="Y101" s="117"/>
      <c r="Z101" s="119"/>
      <c r="AA101" s="119"/>
      <c r="AB101" s="119"/>
      <c r="AC101" s="119"/>
      <c r="AD101" s="119"/>
      <c r="AE101" s="119"/>
      <c r="AF101" s="119"/>
      <c r="AG101" s="119"/>
      <c r="AH101" s="119"/>
      <c r="AI101" s="119"/>
      <c r="AJ101" s="119"/>
      <c r="AK101" s="119"/>
      <c r="AL101" s="119"/>
      <c r="AM101" s="119"/>
      <c r="AN101" s="119"/>
      <c r="AO101" s="119"/>
      <c r="AP101" s="119"/>
    </row>
    <row r="102" spans="1:42" s="116" customFormat="1" ht="29.25" thickBot="1" x14ac:dyDescent="0.5">
      <c r="A102" s="157" t="s">
        <v>152</v>
      </c>
      <c r="B102" s="157"/>
      <c r="C102" s="157"/>
      <c r="D102" s="157"/>
      <c r="E102" s="157"/>
      <c r="F102" s="157"/>
      <c r="G102" s="157"/>
      <c r="H102" s="157"/>
      <c r="I102" s="157"/>
      <c r="J102" s="157"/>
      <c r="K102" s="21"/>
      <c r="L102" s="21"/>
      <c r="M102" s="21"/>
      <c r="N102" s="21"/>
      <c r="X102" s="117"/>
      <c r="Y102" s="117"/>
      <c r="Z102" s="119"/>
      <c r="AA102" s="119"/>
      <c r="AB102" s="119"/>
      <c r="AC102" s="119"/>
      <c r="AD102" s="119"/>
      <c r="AE102" s="119"/>
      <c r="AF102" s="119"/>
      <c r="AG102" s="119"/>
      <c r="AH102" s="119"/>
      <c r="AI102" s="119"/>
      <c r="AJ102" s="119"/>
      <c r="AK102" s="119"/>
      <c r="AL102" s="119"/>
      <c r="AM102" s="119"/>
      <c r="AN102" s="119"/>
      <c r="AO102" s="119"/>
      <c r="AP102" s="119"/>
    </row>
    <row r="103" spans="1:42" s="116" customFormat="1" ht="28.5" x14ac:dyDescent="0.45">
      <c r="A103" s="158" t="s">
        <v>153</v>
      </c>
      <c r="B103" s="159"/>
      <c r="C103" s="159"/>
      <c r="D103" s="202" t="s">
        <v>217</v>
      </c>
      <c r="E103" s="202"/>
      <c r="F103" s="202"/>
      <c r="G103" s="202"/>
      <c r="H103" s="202"/>
      <c r="I103" s="202"/>
      <c r="J103" s="203"/>
      <c r="X103" s="117"/>
      <c r="Y103" s="117"/>
      <c r="Z103" s="119"/>
      <c r="AA103" s="119"/>
      <c r="AB103" s="119"/>
      <c r="AC103" s="119"/>
      <c r="AD103" s="119"/>
      <c r="AE103" s="119"/>
      <c r="AF103" s="119"/>
      <c r="AG103" s="119"/>
      <c r="AH103" s="119"/>
      <c r="AI103" s="119"/>
      <c r="AJ103" s="119"/>
      <c r="AK103" s="119"/>
      <c r="AL103" s="119"/>
      <c r="AM103" s="119"/>
      <c r="AN103" s="119"/>
      <c r="AO103" s="119"/>
      <c r="AP103" s="119"/>
    </row>
    <row r="104" spans="1:42" s="116" customFormat="1" ht="46.5" customHeight="1" x14ac:dyDescent="0.25">
      <c r="A104" s="64" t="s">
        <v>154</v>
      </c>
      <c r="B104" s="14" t="s">
        <v>155</v>
      </c>
      <c r="C104" s="14" t="s">
        <v>156</v>
      </c>
      <c r="D104" s="14" t="s">
        <v>157</v>
      </c>
      <c r="E104" s="71" t="str">
        <f>E99</f>
        <v>Estimated Population Impacted</v>
      </c>
      <c r="F104" s="71" t="str">
        <f>F99</f>
        <v>Estimated Average Rate Deaths</v>
      </c>
      <c r="G104" s="71" t="str">
        <f t="shared" ref="G104:J104" si="46">G99</f>
        <v>Number Seniors Estimated</v>
      </c>
      <c r="H104" s="71" t="str">
        <f t="shared" si="46"/>
        <v>Senior Death Estimated</v>
      </c>
      <c r="I104" s="71" t="str">
        <f t="shared" si="46"/>
        <v>Seniors Saved Daily by aggressive isolation</v>
      </c>
      <c r="J104" s="71" t="str">
        <f t="shared" si="46"/>
        <v>Estimated Average Population Deaths Saved Daily</v>
      </c>
      <c r="X104" s="117"/>
      <c r="Y104" s="117"/>
      <c r="Z104" s="119"/>
      <c r="AA104" s="119"/>
      <c r="AB104" s="119"/>
      <c r="AC104" s="119"/>
      <c r="AD104" s="119"/>
      <c r="AE104" s="119"/>
      <c r="AF104" s="119"/>
      <c r="AG104" s="119"/>
      <c r="AH104" s="119"/>
      <c r="AI104" s="119"/>
      <c r="AJ104" s="119"/>
      <c r="AK104" s="119"/>
      <c r="AL104" s="119"/>
      <c r="AM104" s="119"/>
      <c r="AN104" s="119"/>
      <c r="AO104" s="119"/>
      <c r="AP104" s="119"/>
    </row>
    <row r="105" spans="1:42" s="116" customFormat="1" x14ac:dyDescent="0.25">
      <c r="A105" s="122" t="s">
        <v>158</v>
      </c>
      <c r="B105" s="15">
        <v>14446515</v>
      </c>
      <c r="C105" s="15">
        <v>13448494</v>
      </c>
      <c r="D105" s="124">
        <v>14446515</v>
      </c>
      <c r="E105" s="124">
        <f t="shared" ref="E105:E117" si="47">INT(D105*$G$5)</f>
        <v>8667909</v>
      </c>
      <c r="F105" s="124">
        <f t="shared" ref="F105:F117" si="48">INT(+E105*$I$5)</f>
        <v>312044</v>
      </c>
      <c r="G105" s="124">
        <f t="shared" ref="G105:G117" si="49">INT(+$G$6*D105)</f>
        <v>4333954</v>
      </c>
      <c r="H105" s="124">
        <f t="shared" ref="H105:H117" si="50">INT(+G105*$I$6)</f>
        <v>650093</v>
      </c>
      <c r="I105" s="160">
        <f t="shared" ref="I105:I117" si="51">INT(H105/$G$7)</f>
        <v>30956</v>
      </c>
      <c r="J105" s="161">
        <f t="shared" ref="J105:J117" si="52">INT(F105/$G$7)</f>
        <v>14859</v>
      </c>
      <c r="X105" s="117"/>
      <c r="Y105" s="117"/>
      <c r="Z105" s="119"/>
      <c r="AA105" s="119"/>
      <c r="AB105" s="119"/>
      <c r="AC105" s="119"/>
      <c r="AD105" s="119"/>
      <c r="AE105" s="119"/>
      <c r="AF105" s="119"/>
      <c r="AG105" s="119"/>
      <c r="AH105" s="119"/>
      <c r="AI105" s="119"/>
      <c r="AJ105" s="119"/>
      <c r="AK105" s="119"/>
      <c r="AL105" s="119"/>
      <c r="AM105" s="119"/>
      <c r="AN105" s="119"/>
      <c r="AO105" s="119"/>
      <c r="AP105" s="119"/>
    </row>
    <row r="106" spans="1:42" s="116" customFormat="1" x14ac:dyDescent="0.25">
      <c r="A106" s="122" t="s">
        <v>159</v>
      </c>
      <c r="B106" s="15">
        <v>8433301</v>
      </c>
      <c r="C106" s="15">
        <v>8164361</v>
      </c>
      <c r="D106" s="124">
        <v>8433301</v>
      </c>
      <c r="E106" s="124">
        <f t="shared" si="47"/>
        <v>5059980</v>
      </c>
      <c r="F106" s="124">
        <f t="shared" si="48"/>
        <v>182159</v>
      </c>
      <c r="G106" s="124">
        <f t="shared" si="49"/>
        <v>2529990</v>
      </c>
      <c r="H106" s="124">
        <f t="shared" si="50"/>
        <v>379498</v>
      </c>
      <c r="I106" s="160">
        <f t="shared" si="51"/>
        <v>18071</v>
      </c>
      <c r="J106" s="161">
        <f t="shared" si="52"/>
        <v>8674</v>
      </c>
      <c r="X106" s="117"/>
      <c r="Y106" s="117"/>
      <c r="Z106" s="119"/>
      <c r="AA106" s="119"/>
      <c r="AB106" s="119"/>
      <c r="AC106" s="119"/>
      <c r="AD106" s="119"/>
      <c r="AE106" s="119"/>
      <c r="AF106" s="119"/>
      <c r="AG106" s="119"/>
      <c r="AH106" s="119"/>
      <c r="AI106" s="119"/>
      <c r="AJ106" s="119"/>
      <c r="AK106" s="119"/>
      <c r="AL106" s="119"/>
      <c r="AM106" s="119"/>
      <c r="AN106" s="119"/>
      <c r="AO106" s="119"/>
      <c r="AP106" s="119"/>
    </row>
    <row r="107" spans="1:42" s="116" customFormat="1" x14ac:dyDescent="0.25">
      <c r="A107" s="122" t="s">
        <v>160</v>
      </c>
      <c r="B107" s="15">
        <v>5020302</v>
      </c>
      <c r="C107" s="15">
        <v>4648055</v>
      </c>
      <c r="D107" s="124">
        <v>5020302</v>
      </c>
      <c r="E107" s="124">
        <f t="shared" si="47"/>
        <v>3012181</v>
      </c>
      <c r="F107" s="124">
        <f t="shared" si="48"/>
        <v>108438</v>
      </c>
      <c r="G107" s="124">
        <f t="shared" si="49"/>
        <v>1506090</v>
      </c>
      <c r="H107" s="124">
        <f t="shared" si="50"/>
        <v>225913</v>
      </c>
      <c r="I107" s="160">
        <f t="shared" si="51"/>
        <v>10757</v>
      </c>
      <c r="J107" s="161">
        <f t="shared" si="52"/>
        <v>5163</v>
      </c>
      <c r="X107" s="117"/>
      <c r="Y107" s="117"/>
      <c r="Z107" s="119"/>
      <c r="AA107" s="119"/>
      <c r="AB107" s="119"/>
      <c r="AC107" s="119"/>
      <c r="AD107" s="119"/>
      <c r="AE107" s="119"/>
      <c r="AF107" s="119"/>
      <c r="AG107" s="119"/>
      <c r="AH107" s="119"/>
      <c r="AI107" s="119"/>
      <c r="AJ107" s="119"/>
      <c r="AK107" s="119"/>
      <c r="AL107" s="119"/>
      <c r="AM107" s="119"/>
      <c r="AN107" s="119"/>
      <c r="AO107" s="119"/>
      <c r="AP107" s="119"/>
    </row>
    <row r="108" spans="1:42" s="116" customFormat="1" x14ac:dyDescent="0.25">
      <c r="A108" s="122" t="s">
        <v>161</v>
      </c>
      <c r="B108" s="15">
        <v>4345737</v>
      </c>
      <c r="C108" s="15">
        <v>4067175</v>
      </c>
      <c r="D108" s="124">
        <v>4345737</v>
      </c>
      <c r="E108" s="124">
        <f t="shared" si="47"/>
        <v>2607442</v>
      </c>
      <c r="F108" s="124">
        <f t="shared" si="48"/>
        <v>93867</v>
      </c>
      <c r="G108" s="124">
        <f t="shared" si="49"/>
        <v>1303721</v>
      </c>
      <c r="H108" s="124">
        <f t="shared" si="50"/>
        <v>195558</v>
      </c>
      <c r="I108" s="160">
        <f t="shared" si="51"/>
        <v>9312</v>
      </c>
      <c r="J108" s="161">
        <f t="shared" si="52"/>
        <v>4469</v>
      </c>
      <c r="X108" s="117"/>
      <c r="Y108" s="117"/>
      <c r="Z108" s="119"/>
      <c r="AA108" s="119"/>
      <c r="AB108" s="119"/>
      <c r="AC108" s="119"/>
      <c r="AD108" s="119"/>
      <c r="AE108" s="119"/>
      <c r="AF108" s="119"/>
      <c r="AG108" s="119"/>
      <c r="AH108" s="119"/>
      <c r="AI108" s="119"/>
      <c r="AJ108" s="119"/>
      <c r="AK108" s="119"/>
      <c r="AL108" s="119"/>
      <c r="AM108" s="119"/>
      <c r="AN108" s="119"/>
      <c r="AO108" s="119"/>
      <c r="AP108" s="119"/>
    </row>
    <row r="109" spans="1:42" s="116" customFormat="1" x14ac:dyDescent="0.25">
      <c r="A109" s="122" t="s">
        <v>162</v>
      </c>
      <c r="B109" s="15">
        <v>1360396</v>
      </c>
      <c r="C109" s="15">
        <v>1278365</v>
      </c>
      <c r="D109" s="124">
        <v>1360396</v>
      </c>
      <c r="E109" s="124">
        <f t="shared" si="47"/>
        <v>816237</v>
      </c>
      <c r="F109" s="124">
        <f t="shared" si="48"/>
        <v>29384</v>
      </c>
      <c r="G109" s="124">
        <f t="shared" si="49"/>
        <v>408118</v>
      </c>
      <c r="H109" s="124">
        <f t="shared" si="50"/>
        <v>61217</v>
      </c>
      <c r="I109" s="160">
        <f t="shared" si="51"/>
        <v>2915</v>
      </c>
      <c r="J109" s="161">
        <f t="shared" si="52"/>
        <v>1399</v>
      </c>
      <c r="X109" s="117"/>
      <c r="Y109" s="117"/>
      <c r="Z109" s="119"/>
      <c r="AA109" s="119"/>
      <c r="AB109" s="119"/>
      <c r="AC109" s="119"/>
      <c r="AD109" s="119"/>
      <c r="AE109" s="119"/>
      <c r="AF109" s="119"/>
      <c r="AG109" s="119"/>
      <c r="AH109" s="119"/>
      <c r="AI109" s="119"/>
      <c r="AJ109" s="119"/>
      <c r="AK109" s="119"/>
      <c r="AL109" s="119"/>
      <c r="AM109" s="119"/>
      <c r="AN109" s="119"/>
      <c r="AO109" s="119"/>
      <c r="AP109" s="119"/>
    </row>
    <row r="110" spans="1:42" s="116" customFormat="1" x14ac:dyDescent="0.25">
      <c r="A110" s="122" t="s">
        <v>163</v>
      </c>
      <c r="B110" s="15">
        <v>1168423</v>
      </c>
      <c r="C110" s="15">
        <v>1098352</v>
      </c>
      <c r="D110" s="124">
        <v>1168423</v>
      </c>
      <c r="E110" s="124">
        <f t="shared" si="47"/>
        <v>701053</v>
      </c>
      <c r="F110" s="124">
        <f t="shared" si="48"/>
        <v>25237</v>
      </c>
      <c r="G110" s="124">
        <f t="shared" si="49"/>
        <v>350526</v>
      </c>
      <c r="H110" s="124">
        <f t="shared" si="50"/>
        <v>52578</v>
      </c>
      <c r="I110" s="160">
        <f t="shared" si="51"/>
        <v>2503</v>
      </c>
      <c r="J110" s="161">
        <f t="shared" si="52"/>
        <v>1201</v>
      </c>
      <c r="X110" s="117"/>
      <c r="Y110" s="117"/>
      <c r="Z110" s="119"/>
      <c r="AA110" s="119"/>
      <c r="AB110" s="119"/>
      <c r="AC110" s="119"/>
      <c r="AD110" s="119"/>
      <c r="AE110" s="119"/>
      <c r="AF110" s="119"/>
      <c r="AG110" s="119"/>
      <c r="AH110" s="119"/>
      <c r="AI110" s="119"/>
      <c r="AJ110" s="119"/>
      <c r="AK110" s="119"/>
      <c r="AL110" s="119"/>
      <c r="AM110" s="119"/>
      <c r="AN110" s="119"/>
      <c r="AO110" s="119"/>
      <c r="AP110" s="119"/>
    </row>
    <row r="111" spans="1:42" s="116" customFormat="1" x14ac:dyDescent="0.25">
      <c r="A111" s="122" t="s">
        <v>164</v>
      </c>
      <c r="B111" s="15">
        <v>965382</v>
      </c>
      <c r="C111" s="15">
        <v>923598</v>
      </c>
      <c r="D111" s="124">
        <v>965382</v>
      </c>
      <c r="E111" s="124">
        <f t="shared" si="47"/>
        <v>579229</v>
      </c>
      <c r="F111" s="124">
        <f t="shared" si="48"/>
        <v>20852</v>
      </c>
      <c r="G111" s="124">
        <f t="shared" si="49"/>
        <v>289614</v>
      </c>
      <c r="H111" s="124">
        <f t="shared" si="50"/>
        <v>43442</v>
      </c>
      <c r="I111" s="160">
        <f t="shared" si="51"/>
        <v>2068</v>
      </c>
      <c r="J111" s="161">
        <f t="shared" si="52"/>
        <v>992</v>
      </c>
      <c r="X111" s="117"/>
      <c r="Y111" s="117"/>
      <c r="Z111" s="119"/>
      <c r="AA111" s="119"/>
      <c r="AB111" s="119"/>
      <c r="AC111" s="119"/>
      <c r="AD111" s="119"/>
      <c r="AE111" s="119"/>
      <c r="AF111" s="119"/>
      <c r="AG111" s="119"/>
      <c r="AH111" s="119"/>
      <c r="AI111" s="119"/>
      <c r="AJ111" s="119"/>
      <c r="AK111" s="119"/>
      <c r="AL111" s="119"/>
      <c r="AM111" s="119"/>
      <c r="AN111" s="119"/>
      <c r="AO111" s="119"/>
      <c r="AP111" s="119"/>
    </row>
    <row r="112" spans="1:42" s="116" customFormat="1" x14ac:dyDescent="0.25">
      <c r="A112" s="122" t="s">
        <v>165</v>
      </c>
      <c r="B112" s="15">
        <v>772094</v>
      </c>
      <c r="C112" s="15">
        <v>747101</v>
      </c>
      <c r="D112" s="124">
        <v>772094</v>
      </c>
      <c r="E112" s="124">
        <f t="shared" si="47"/>
        <v>463256</v>
      </c>
      <c r="F112" s="124">
        <f t="shared" si="48"/>
        <v>16677</v>
      </c>
      <c r="G112" s="124">
        <f t="shared" si="49"/>
        <v>231628</v>
      </c>
      <c r="H112" s="124">
        <f t="shared" si="50"/>
        <v>34744</v>
      </c>
      <c r="I112" s="160">
        <f t="shared" si="51"/>
        <v>1654</v>
      </c>
      <c r="J112" s="161">
        <f t="shared" si="52"/>
        <v>794</v>
      </c>
      <c r="X112" s="117"/>
      <c r="Y112" s="117"/>
      <c r="Z112" s="119"/>
      <c r="AA112" s="119"/>
      <c r="AB112" s="119"/>
      <c r="AC112" s="119"/>
      <c r="AD112" s="119"/>
      <c r="AE112" s="119"/>
      <c r="AF112" s="119"/>
      <c r="AG112" s="119"/>
      <c r="AH112" s="119"/>
      <c r="AI112" s="119"/>
      <c r="AJ112" s="119"/>
      <c r="AK112" s="119"/>
      <c r="AL112" s="119"/>
      <c r="AM112" s="119"/>
      <c r="AN112" s="119"/>
      <c r="AO112" s="119"/>
      <c r="AP112" s="119"/>
    </row>
    <row r="113" spans="1:10" x14ac:dyDescent="0.25">
      <c r="A113" s="61" t="s">
        <v>166</v>
      </c>
      <c r="B113" s="15">
        <v>523790</v>
      </c>
      <c r="C113" s="15">
        <v>519716</v>
      </c>
      <c r="D113" s="3">
        <v>523790</v>
      </c>
      <c r="E113" s="3">
        <f t="shared" si="47"/>
        <v>314274</v>
      </c>
      <c r="F113" s="3">
        <f t="shared" si="48"/>
        <v>11313</v>
      </c>
      <c r="G113" s="3">
        <f t="shared" si="49"/>
        <v>157137</v>
      </c>
      <c r="H113" s="3">
        <f t="shared" si="50"/>
        <v>23570</v>
      </c>
      <c r="I113" s="72">
        <f t="shared" si="51"/>
        <v>1122</v>
      </c>
      <c r="J113" s="73">
        <f t="shared" si="52"/>
        <v>538</v>
      </c>
    </row>
    <row r="114" spans="1:10" x14ac:dyDescent="0.25">
      <c r="A114" s="61" t="s">
        <v>167</v>
      </c>
      <c r="B114" s="15">
        <v>154748</v>
      </c>
      <c r="C114" s="15">
        <v>142907</v>
      </c>
      <c r="D114" s="3">
        <v>154748</v>
      </c>
      <c r="E114" s="3">
        <f t="shared" si="47"/>
        <v>92848</v>
      </c>
      <c r="F114" s="3">
        <f t="shared" si="48"/>
        <v>3342</v>
      </c>
      <c r="G114" s="3">
        <f t="shared" si="49"/>
        <v>46424</v>
      </c>
      <c r="H114" s="3">
        <f t="shared" si="50"/>
        <v>6963</v>
      </c>
      <c r="I114" s="72">
        <f t="shared" si="51"/>
        <v>331</v>
      </c>
      <c r="J114" s="73">
        <f t="shared" si="52"/>
        <v>159</v>
      </c>
    </row>
    <row r="115" spans="1:10" x14ac:dyDescent="0.25">
      <c r="A115" s="61" t="s">
        <v>168</v>
      </c>
      <c r="B115" s="15">
        <v>44598</v>
      </c>
      <c r="C115" s="15">
        <v>41786</v>
      </c>
      <c r="D115" s="3">
        <v>44598</v>
      </c>
      <c r="E115" s="3">
        <f t="shared" si="47"/>
        <v>26758</v>
      </c>
      <c r="F115" s="3">
        <f t="shared" si="48"/>
        <v>963</v>
      </c>
      <c r="G115" s="3">
        <f t="shared" si="49"/>
        <v>13379</v>
      </c>
      <c r="H115" s="3">
        <f t="shared" si="50"/>
        <v>2006</v>
      </c>
      <c r="I115" s="72">
        <f t="shared" si="51"/>
        <v>95</v>
      </c>
      <c r="J115" s="73">
        <f t="shared" si="52"/>
        <v>45</v>
      </c>
    </row>
    <row r="116" spans="1:10" x14ac:dyDescent="0.25">
      <c r="A116" s="61" t="s">
        <v>169</v>
      </c>
      <c r="B116" s="15">
        <v>40369</v>
      </c>
      <c r="C116" s="15">
        <v>35874</v>
      </c>
      <c r="D116" s="3">
        <v>40369</v>
      </c>
      <c r="E116" s="3">
        <f t="shared" si="47"/>
        <v>24221</v>
      </c>
      <c r="F116" s="3">
        <f t="shared" si="48"/>
        <v>871</v>
      </c>
      <c r="G116" s="3">
        <f t="shared" si="49"/>
        <v>12110</v>
      </c>
      <c r="H116" s="3">
        <f t="shared" si="50"/>
        <v>1816</v>
      </c>
      <c r="I116" s="72">
        <f t="shared" si="51"/>
        <v>86</v>
      </c>
      <c r="J116" s="73">
        <f t="shared" si="52"/>
        <v>41</v>
      </c>
    </row>
    <row r="117" spans="1:10" x14ac:dyDescent="0.25">
      <c r="A117" s="61" t="s">
        <v>170</v>
      </c>
      <c r="B117" s="15">
        <v>38787</v>
      </c>
      <c r="C117" s="15">
        <v>35944</v>
      </c>
      <c r="D117" s="3">
        <v>38787</v>
      </c>
      <c r="E117" s="3">
        <f t="shared" si="47"/>
        <v>23272</v>
      </c>
      <c r="F117" s="3">
        <f t="shared" si="48"/>
        <v>837</v>
      </c>
      <c r="G117" s="3">
        <f t="shared" si="49"/>
        <v>11636</v>
      </c>
      <c r="H117" s="3">
        <f t="shared" si="50"/>
        <v>1745</v>
      </c>
      <c r="I117" s="72">
        <f t="shared" si="51"/>
        <v>83</v>
      </c>
      <c r="J117" s="73">
        <f t="shared" si="52"/>
        <v>39</v>
      </c>
    </row>
    <row r="118" spans="1:10" x14ac:dyDescent="0.25">
      <c r="A118" s="66"/>
      <c r="B118" s="16"/>
      <c r="C118" s="16"/>
      <c r="D118" s="11"/>
      <c r="E118" s="1"/>
      <c r="F118" s="1"/>
      <c r="G118" s="1"/>
      <c r="H118" s="1"/>
      <c r="I118" s="1"/>
      <c r="J118" s="62"/>
    </row>
    <row r="119" spans="1:10" ht="60" x14ac:dyDescent="0.25">
      <c r="A119" s="66"/>
      <c r="B119" s="16"/>
      <c r="C119" s="16"/>
      <c r="D119" s="14" t="str">
        <f t="shared" ref="D119:J119" si="53">+D104</f>
        <v>2020 Population Est</v>
      </c>
      <c r="E119" s="14" t="str">
        <f t="shared" si="53"/>
        <v>Estimated Population Impacted</v>
      </c>
      <c r="F119" s="14" t="str">
        <f t="shared" si="53"/>
        <v>Estimated Average Rate Deaths</v>
      </c>
      <c r="G119" s="14" t="str">
        <f t="shared" si="53"/>
        <v>Number Seniors Estimated</v>
      </c>
      <c r="H119" s="14" t="str">
        <f t="shared" si="53"/>
        <v>Senior Death Estimated</v>
      </c>
      <c r="I119" s="14" t="str">
        <f t="shared" si="53"/>
        <v>Seniors Saved Daily by aggressive isolation</v>
      </c>
      <c r="J119" s="65" t="str">
        <f t="shared" si="53"/>
        <v>Estimated Average Population Deaths Saved Daily</v>
      </c>
    </row>
    <row r="120" spans="1:10" ht="15.75" thickBot="1" x14ac:dyDescent="0.3">
      <c r="A120" s="67" t="s">
        <v>171</v>
      </c>
      <c r="B120" s="68"/>
      <c r="C120" s="68"/>
      <c r="D120" s="69">
        <f t="shared" ref="D120:J120" si="54">SUM(D105:D117)</f>
        <v>37314442</v>
      </c>
      <c r="E120" s="69">
        <f t="shared" si="54"/>
        <v>22388660</v>
      </c>
      <c r="F120" s="69">
        <f t="shared" si="54"/>
        <v>805984</v>
      </c>
      <c r="G120" s="69">
        <f t="shared" si="54"/>
        <v>11194327</v>
      </c>
      <c r="H120" s="69">
        <f t="shared" si="54"/>
        <v>1679143</v>
      </c>
      <c r="I120" s="69">
        <f t="shared" si="54"/>
        <v>79953</v>
      </c>
      <c r="J120" s="70">
        <f t="shared" si="54"/>
        <v>38373</v>
      </c>
    </row>
  </sheetData>
  <sheetProtection password="8A6F" sheet="1" objects="1" scenarios="1" selectLockedCells="1"/>
  <mergeCells count="18">
    <mergeCell ref="D103:J103"/>
    <mergeCell ref="D6:F6"/>
    <mergeCell ref="A36:J36"/>
    <mergeCell ref="A37:J37"/>
    <mergeCell ref="A4:J4"/>
    <mergeCell ref="W30:Y30"/>
    <mergeCell ref="AD35:AE35"/>
    <mergeCell ref="P2:U2"/>
    <mergeCell ref="W2:AA2"/>
    <mergeCell ref="Z3:AB3"/>
    <mergeCell ref="U35:V35"/>
    <mergeCell ref="X35:Y35"/>
    <mergeCell ref="AA35:AB35"/>
    <mergeCell ref="P1:AC1"/>
    <mergeCell ref="L3:N3"/>
    <mergeCell ref="M2:N2"/>
    <mergeCell ref="M1:N1"/>
    <mergeCell ref="W29:Z29"/>
  </mergeCells>
  <hyperlinks>
    <hyperlink ref="B38" r:id="rId1"/>
    <hyperlink ref="C38" r:id="rId2"/>
    <hyperlink ref="B39" r:id="rId3"/>
    <hyperlink ref="B40" r:id="rId4"/>
    <hyperlink ref="B41" r:id="rId5"/>
    <hyperlink ref="B42" r:id="rId6"/>
    <hyperlink ref="B43" r:id="rId7"/>
    <hyperlink ref="B44" r:id="rId8"/>
    <hyperlink ref="B45" r:id="rId9"/>
    <hyperlink ref="B46" r:id="rId10"/>
    <hyperlink ref="B47" r:id="rId11"/>
    <hyperlink ref="B48" r:id="rId12"/>
    <hyperlink ref="B53" r:id="rId13"/>
    <hyperlink ref="B54" r:id="rId14"/>
    <hyperlink ref="B55" r:id="rId15"/>
    <hyperlink ref="B56" r:id="rId16"/>
    <hyperlink ref="B57" r:id="rId17"/>
    <hyperlink ref="B58" r:id="rId18"/>
    <hyperlink ref="B59" r:id="rId19"/>
    <hyperlink ref="B60" r:id="rId20"/>
    <hyperlink ref="B61" r:id="rId21"/>
    <hyperlink ref="B62" r:id="rId22"/>
    <hyperlink ref="B63" r:id="rId23"/>
    <hyperlink ref="B64" r:id="rId24"/>
    <hyperlink ref="B65" r:id="rId25"/>
    <hyperlink ref="B66" r:id="rId26"/>
    <hyperlink ref="B67" r:id="rId27"/>
    <hyperlink ref="B68" r:id="rId28"/>
    <hyperlink ref="B69" r:id="rId29"/>
    <hyperlink ref="B70" r:id="rId30"/>
    <hyperlink ref="B71" r:id="rId31"/>
    <hyperlink ref="B72" r:id="rId32"/>
    <hyperlink ref="B73" r:id="rId33"/>
    <hyperlink ref="B74" r:id="rId34"/>
    <hyperlink ref="B75" r:id="rId35"/>
    <hyperlink ref="B76" r:id="rId36"/>
    <hyperlink ref="B77" r:id="rId37"/>
    <hyperlink ref="B78" r:id="rId38"/>
    <hyperlink ref="B79" r:id="rId39"/>
    <hyperlink ref="B80" r:id="rId40"/>
    <hyperlink ref="B81" r:id="rId41"/>
    <hyperlink ref="B82" r:id="rId42"/>
    <hyperlink ref="B83" r:id="rId43"/>
    <hyperlink ref="B84" r:id="rId44"/>
    <hyperlink ref="B85" r:id="rId45"/>
    <hyperlink ref="B86" r:id="rId46"/>
    <hyperlink ref="B87" r:id="rId47"/>
    <hyperlink ref="B88" r:id="rId48"/>
    <hyperlink ref="B89" r:id="rId49"/>
    <hyperlink ref="B90" r:id="rId50"/>
    <hyperlink ref="B92" r:id="rId51"/>
    <hyperlink ref="B93" r:id="rId52"/>
    <hyperlink ref="B94" r:id="rId53"/>
    <hyperlink ref="B95" r:id="rId54"/>
    <hyperlink ref="B96" r:id="rId55"/>
    <hyperlink ref="B97" r:id="rId56"/>
  </hyperlinks>
  <pageMargins left="0.7" right="0.7" top="0.75" bottom="0.75" header="0.51180555555555551" footer="0.51180555555555551"/>
  <pageSetup firstPageNumber="0" orientation="portrait" horizontalDpi="300" verticalDpi="300" r:id="rId57"/>
  <headerFooter alignWithMargins="0"/>
  <drawing r:id="rId58"/>
</worksheet>
</file>

<file path=docProps/app.xml><?xml version="1.0" encoding="utf-8"?>
<Properties xmlns="http://schemas.openxmlformats.org/officeDocument/2006/extended-properties" xmlns:vt="http://schemas.openxmlformats.org/officeDocument/2006/docPropsVTypes">
  <TotalTime>660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What Can We Achieve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Admin</cp:lastModifiedBy>
  <cp:revision>3</cp:revision>
  <cp:lastPrinted>1601-01-01T00:00:00Z</cp:lastPrinted>
  <dcterms:created xsi:type="dcterms:W3CDTF">2020-03-15T17:53:42Z</dcterms:created>
  <dcterms:modified xsi:type="dcterms:W3CDTF">2020-04-03T17:22:04Z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