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fileSharing readOnlyRecommended="1" userName="John" algorithmName="SHA-512" hashValue="05/3R0uKCeHCouLcYxOunXcPtCd1O3oaRx4Ksb0RvB9JWc/ixykmMxX0HKvZjTNSL+JWYPSUr2r1GsCal+RoTQ==" saltValue="QdNIMfQ7sX3WDTpTuy3O0A==" spinCount="100000"/>
  <workbookPr/>
  <mc:AlternateContent xmlns:mc="http://schemas.openxmlformats.org/markup-compatibility/2006">
    <mc:Choice Requires="x15">
      <x15ac:absPath xmlns:x15ac="http://schemas.microsoft.com/office/spreadsheetml/2010/11/ac" url="E:\!AUTOJ\"/>
    </mc:Choice>
  </mc:AlternateContent>
  <xr:revisionPtr revIDLastSave="0" documentId="8_{71A528AD-8383-46ED-A915-62A25B79B864}" xr6:coauthVersionLast="47" xr6:coauthVersionMax="47" xr10:uidLastSave="{00000000-0000-0000-0000-000000000000}"/>
  <bookViews>
    <workbookView xWindow="-120" yWindow="-120" windowWidth="38640" windowHeight="21240" tabRatio="601" xr2:uid="{00000000-000D-0000-FFFF-FFFF00000000}"/>
  </bookViews>
  <sheets>
    <sheet name="User Man" sheetId="10" r:id="rId1"/>
    <sheet name="X" sheetId="32" r:id="rId2"/>
    <sheet name="T" sheetId="33" r:id="rId3"/>
    <sheet name="RCAM" sheetId="2" r:id="rId4"/>
  </sheets>
  <definedNames>
    <definedName name="_Ref292964933" localSheetId="3">RCAM!$A$53</definedName>
    <definedName name="_xlnm.Print_Area" localSheetId="2">T!$A$2:$T$43</definedName>
    <definedName name="_xlnm.Print_Area" localSheetId="1">X!$A$2:$T$43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8" i="33" l="1"/>
  <c r="E207" i="33"/>
  <c r="Y227" i="33"/>
  <c r="X226" i="33" s="1"/>
  <c r="X227" i="33" s="1"/>
  <c r="Y226" i="33" s="1"/>
  <c r="J64" i="33"/>
  <c r="C72" i="33" s="1"/>
  <c r="D55" i="33"/>
  <c r="AV233" i="33"/>
  <c r="AS233" i="33"/>
  <c r="AP233" i="33"/>
  <c r="AM233" i="33"/>
  <c r="AJ233" i="33"/>
  <c r="AG233" i="33"/>
  <c r="AD233" i="33"/>
  <c r="Y206" i="33"/>
  <c r="X206" i="33"/>
  <c r="G206" i="33"/>
  <c r="AA206" i="33" s="1"/>
  <c r="AB206" i="33" s="1"/>
  <c r="A205" i="33"/>
  <c r="K176" i="33"/>
  <c r="K160" i="33"/>
  <c r="O144" i="33"/>
  <c r="O201" i="33" s="1"/>
  <c r="K144" i="33"/>
  <c r="K128" i="33"/>
  <c r="O128" i="33" s="1"/>
  <c r="M201" i="33" s="1"/>
  <c r="K112" i="33"/>
  <c r="K96" i="33"/>
  <c r="M80" i="33"/>
  <c r="L80" i="33"/>
  <c r="K80" i="33"/>
  <c r="O80" i="33" s="1"/>
  <c r="G201" i="33" s="1"/>
  <c r="C76" i="33"/>
  <c r="Q64" i="33"/>
  <c r="P64" i="33"/>
  <c r="K64" i="33"/>
  <c r="O64" i="33" s="1"/>
  <c r="E201" i="33" s="1"/>
  <c r="I64" i="33"/>
  <c r="H64" i="33"/>
  <c r="F56" i="33"/>
  <c r="D56" i="33"/>
  <c r="F55" i="33"/>
  <c r="S48" i="33"/>
  <c r="M176" i="33" s="1"/>
  <c r="Q48" i="33"/>
  <c r="M160" i="33" s="1"/>
  <c r="O48" i="33"/>
  <c r="M144" i="33" s="1"/>
  <c r="M48" i="33"/>
  <c r="M128" i="33" s="1"/>
  <c r="K48" i="33"/>
  <c r="M112" i="33" s="1"/>
  <c r="O112" i="33" s="1"/>
  <c r="K201" i="33" s="1"/>
  <c r="I48" i="33"/>
  <c r="M96" i="33" s="1"/>
  <c r="O96" i="33" s="1"/>
  <c r="I201" i="33" s="1"/>
  <c r="G48" i="33"/>
  <c r="E48" i="33"/>
  <c r="M64" i="33" s="1"/>
  <c r="S47" i="33"/>
  <c r="L176" i="33" s="1"/>
  <c r="N176" i="33" s="1"/>
  <c r="S200" i="33" s="1"/>
  <c r="Q47" i="33"/>
  <c r="L160" i="33" s="1"/>
  <c r="O47" i="33"/>
  <c r="L144" i="33" s="1"/>
  <c r="N144" i="33" s="1"/>
  <c r="O200" i="33" s="1"/>
  <c r="M47" i="33"/>
  <c r="L128" i="33" s="1"/>
  <c r="K47" i="33"/>
  <c r="L112" i="33" s="1"/>
  <c r="N112" i="33" s="1"/>
  <c r="K200" i="33" s="1"/>
  <c r="I47" i="33"/>
  <c r="L96" i="33" s="1"/>
  <c r="G47" i="33"/>
  <c r="E47" i="33"/>
  <c r="L64" i="33" s="1"/>
  <c r="N64" i="33" s="1"/>
  <c r="E200" i="33" s="1"/>
  <c r="D9" i="33"/>
  <c r="H8" i="33"/>
  <c r="J8" i="33" s="1"/>
  <c r="H7" i="33"/>
  <c r="J7" i="33" s="1"/>
  <c r="A6" i="33"/>
  <c r="Q2" i="33"/>
  <c r="L186" i="32"/>
  <c r="L184" i="32" s="1"/>
  <c r="V184" i="32"/>
  <c r="V186" i="32" s="1"/>
  <c r="W186" i="32" s="1"/>
  <c r="T182" i="32"/>
  <c r="U182" i="32" s="1"/>
  <c r="R182" i="32"/>
  <c r="S182" i="32" s="1"/>
  <c r="J182" i="32"/>
  <c r="J180" i="32" s="1"/>
  <c r="R181" i="32"/>
  <c r="P181" i="32"/>
  <c r="P180" i="32" s="1"/>
  <c r="N181" i="32"/>
  <c r="N180" i="32" s="1"/>
  <c r="H181" i="32"/>
  <c r="H180" i="32" s="1"/>
  <c r="F181" i="32"/>
  <c r="F180" i="32" s="1"/>
  <c r="T180" i="32"/>
  <c r="T184" i="32" s="1"/>
  <c r="R180" i="32"/>
  <c r="R183" i="32" s="1"/>
  <c r="P172" i="32"/>
  <c r="L170" i="32"/>
  <c r="L168" i="32" s="1"/>
  <c r="V168" i="32"/>
  <c r="V164" i="32" s="1"/>
  <c r="R166" i="32"/>
  <c r="S166" i="32" s="1"/>
  <c r="J166" i="32"/>
  <c r="K166" i="32" s="1"/>
  <c r="R165" i="32"/>
  <c r="P165" i="32"/>
  <c r="N165" i="32"/>
  <c r="N164" i="32" s="1"/>
  <c r="H165" i="32"/>
  <c r="H164" i="32" s="1"/>
  <c r="F165" i="32"/>
  <c r="F164" i="32" s="1"/>
  <c r="T164" i="32"/>
  <c r="T168" i="32" s="1"/>
  <c r="R164" i="32"/>
  <c r="R168" i="32" s="1"/>
  <c r="Q164" i="32"/>
  <c r="P164" i="32"/>
  <c r="P166" i="32" s="1"/>
  <c r="P156" i="32"/>
  <c r="L154" i="32"/>
  <c r="L152" i="32" s="1"/>
  <c r="V152" i="32"/>
  <c r="V148" i="32" s="1"/>
  <c r="R150" i="32"/>
  <c r="S150" i="32" s="1"/>
  <c r="J150" i="32"/>
  <c r="K150" i="32" s="1"/>
  <c r="R149" i="32"/>
  <c r="P149" i="32"/>
  <c r="N149" i="32"/>
  <c r="N148" i="32" s="1"/>
  <c r="H149" i="32"/>
  <c r="H148" i="32" s="1"/>
  <c r="F149" i="32"/>
  <c r="F148" i="32" s="1"/>
  <c r="T148" i="32"/>
  <c r="T152" i="32" s="1"/>
  <c r="R148" i="32"/>
  <c r="R152" i="32" s="1"/>
  <c r="Q148" i="32"/>
  <c r="P148" i="32"/>
  <c r="P150" i="32" s="1"/>
  <c r="P140" i="32"/>
  <c r="L138" i="32"/>
  <c r="L136" i="32" s="1"/>
  <c r="V136" i="32"/>
  <c r="V132" i="32" s="1"/>
  <c r="R134" i="32"/>
  <c r="S134" i="32" s="1"/>
  <c r="J134" i="32"/>
  <c r="K134" i="32" s="1"/>
  <c r="R133" i="32"/>
  <c r="P133" i="32"/>
  <c r="N133" i="32"/>
  <c r="N132" i="32" s="1"/>
  <c r="H133" i="32"/>
  <c r="H132" i="32" s="1"/>
  <c r="F133" i="32"/>
  <c r="F132" i="32" s="1"/>
  <c r="T132" i="32"/>
  <c r="T136" i="32" s="1"/>
  <c r="R132" i="32"/>
  <c r="R136" i="32" s="1"/>
  <c r="Q132" i="32"/>
  <c r="P132" i="32"/>
  <c r="P134" i="32" s="1"/>
  <c r="P124" i="32"/>
  <c r="L122" i="32"/>
  <c r="L120" i="32" s="1"/>
  <c r="V120" i="32"/>
  <c r="V116" i="32" s="1"/>
  <c r="R118" i="32"/>
  <c r="S118" i="32" s="1"/>
  <c r="J118" i="32"/>
  <c r="K118" i="32" s="1"/>
  <c r="R117" i="32"/>
  <c r="P117" i="32"/>
  <c r="N117" i="32"/>
  <c r="N116" i="32" s="1"/>
  <c r="H117" i="32"/>
  <c r="H116" i="32" s="1"/>
  <c r="F117" i="32"/>
  <c r="F116" i="32" s="1"/>
  <c r="T116" i="32"/>
  <c r="T120" i="32" s="1"/>
  <c r="R116" i="32"/>
  <c r="R120" i="32" s="1"/>
  <c r="Q116" i="32"/>
  <c r="P116" i="32"/>
  <c r="P118" i="32" s="1"/>
  <c r="P108" i="32"/>
  <c r="L106" i="32"/>
  <c r="L104" i="32" s="1"/>
  <c r="V104" i="32"/>
  <c r="V100" i="32" s="1"/>
  <c r="R102" i="32"/>
  <c r="S102" i="32" s="1"/>
  <c r="J102" i="32"/>
  <c r="K102" i="32" s="1"/>
  <c r="R101" i="32"/>
  <c r="P101" i="32"/>
  <c r="N101" i="32"/>
  <c r="N100" i="32" s="1"/>
  <c r="H101" i="32"/>
  <c r="H100" i="32" s="1"/>
  <c r="F101" i="32"/>
  <c r="F100" i="32" s="1"/>
  <c r="T100" i="32"/>
  <c r="T104" i="32" s="1"/>
  <c r="S100" i="32"/>
  <c r="R100" i="32"/>
  <c r="R104" i="32" s="1"/>
  <c r="Q100" i="32"/>
  <c r="P100" i="32"/>
  <c r="P102" i="32" s="1"/>
  <c r="L90" i="32"/>
  <c r="L88" i="32" s="1"/>
  <c r="V88" i="32"/>
  <c r="V84" i="32" s="1"/>
  <c r="J86" i="32"/>
  <c r="K86" i="32" s="1"/>
  <c r="R85" i="32"/>
  <c r="R84" i="32" s="1"/>
  <c r="P85" i="32"/>
  <c r="N85" i="32"/>
  <c r="N84" i="32" s="1"/>
  <c r="H85" i="32"/>
  <c r="H84" i="32" s="1"/>
  <c r="F85" i="32"/>
  <c r="F84" i="32" s="1"/>
  <c r="T84" i="32"/>
  <c r="T88" i="32" s="1"/>
  <c r="Q84" i="32"/>
  <c r="P84" i="32"/>
  <c r="P86" i="32" s="1"/>
  <c r="Q86" i="32" s="1"/>
  <c r="K76" i="32"/>
  <c r="O74" i="32"/>
  <c r="O72" i="32"/>
  <c r="O75" i="32" s="1"/>
  <c r="O70" i="32"/>
  <c r="O68" i="32"/>
  <c r="O71" i="32" s="1"/>
  <c r="I76" i="32"/>
  <c r="R76" i="32"/>
  <c r="R75" i="32"/>
  <c r="R74" i="32"/>
  <c r="R70" i="32"/>
  <c r="R69" i="32"/>
  <c r="R68" i="32"/>
  <c r="N76" i="32"/>
  <c r="N74" i="32"/>
  <c r="N71" i="32"/>
  <c r="N70" i="32"/>
  <c r="N69" i="32"/>
  <c r="M70" i="32"/>
  <c r="M68" i="32"/>
  <c r="L74" i="32"/>
  <c r="L72" i="32"/>
  <c r="L71" i="32"/>
  <c r="L70" i="32"/>
  <c r="J76" i="32"/>
  <c r="J74" i="32"/>
  <c r="J70" i="32"/>
  <c r="J68" i="32"/>
  <c r="I75" i="32"/>
  <c r="H76" i="32"/>
  <c r="H75" i="32"/>
  <c r="H74" i="32"/>
  <c r="H72" i="32"/>
  <c r="H71" i="32"/>
  <c r="H68" i="32"/>
  <c r="H66" i="32"/>
  <c r="G71" i="32"/>
  <c r="G75" i="32"/>
  <c r="G68" i="32"/>
  <c r="F74" i="32"/>
  <c r="F72" i="32"/>
  <c r="F70" i="32"/>
  <c r="F69" i="32"/>
  <c r="F66" i="32"/>
  <c r="F207" i="33" l="1"/>
  <c r="N80" i="33"/>
  <c r="G200" i="33" s="1"/>
  <c r="E208" i="33"/>
  <c r="D207" i="33"/>
  <c r="H56" i="33"/>
  <c r="Q80" i="33" s="1"/>
  <c r="F206" i="33"/>
  <c r="J56" i="33"/>
  <c r="Q96" i="33" s="1"/>
  <c r="L8" i="33"/>
  <c r="L7" i="33"/>
  <c r="J55" i="33"/>
  <c r="P96" i="33" s="1"/>
  <c r="H55" i="33"/>
  <c r="P80" i="33" s="1"/>
  <c r="R64" i="33"/>
  <c r="F200" i="33" s="1"/>
  <c r="F201" i="33" s="1"/>
  <c r="D66" i="33"/>
  <c r="N96" i="33"/>
  <c r="I200" i="33" s="1"/>
  <c r="N128" i="33"/>
  <c r="M200" i="33" s="1"/>
  <c r="O160" i="33"/>
  <c r="Q201" i="33" s="1"/>
  <c r="N160" i="33"/>
  <c r="Q200" i="33" s="1"/>
  <c r="O176" i="33"/>
  <c r="S201" i="33" s="1"/>
  <c r="I206" i="33"/>
  <c r="H182" i="32"/>
  <c r="I182" i="32" s="1"/>
  <c r="H188" i="32"/>
  <c r="I180" i="32"/>
  <c r="H184" i="32"/>
  <c r="N188" i="32"/>
  <c r="N183" i="32"/>
  <c r="O180" i="32"/>
  <c r="O183" i="32" s="1"/>
  <c r="N184" i="32"/>
  <c r="N182" i="32"/>
  <c r="O182" i="32" s="1"/>
  <c r="P182" i="32"/>
  <c r="Q182" i="32" s="1"/>
  <c r="P184" i="32"/>
  <c r="P183" i="32"/>
  <c r="Q180" i="32"/>
  <c r="Q183" i="32" s="1"/>
  <c r="P188" i="32"/>
  <c r="U184" i="32"/>
  <c r="U187" i="32" s="1"/>
  <c r="T187" i="32"/>
  <c r="T186" i="32"/>
  <c r="U186" i="32" s="1"/>
  <c r="M184" i="32"/>
  <c r="L180" i="32"/>
  <c r="L187" i="32"/>
  <c r="J188" i="32"/>
  <c r="K180" i="32"/>
  <c r="J184" i="32"/>
  <c r="J183" i="32"/>
  <c r="F188" i="32"/>
  <c r="G180" i="32"/>
  <c r="F184" i="32"/>
  <c r="F182" i="32"/>
  <c r="G182" i="32" s="1"/>
  <c r="K182" i="32"/>
  <c r="S180" i="32"/>
  <c r="S183" i="32" s="1"/>
  <c r="R188" i="32"/>
  <c r="U180" i="32"/>
  <c r="U183" i="32" s="1"/>
  <c r="T183" i="32"/>
  <c r="R184" i="32"/>
  <c r="V187" i="32"/>
  <c r="T188" i="32"/>
  <c r="W184" i="32"/>
  <c r="W187" i="32" s="1"/>
  <c r="V180" i="32"/>
  <c r="M186" i="32"/>
  <c r="H166" i="32"/>
  <c r="I166" i="32" s="1"/>
  <c r="H172" i="32"/>
  <c r="I164" i="32"/>
  <c r="H168" i="32"/>
  <c r="N168" i="32"/>
  <c r="N172" i="32"/>
  <c r="N167" i="32"/>
  <c r="O164" i="32"/>
  <c r="O167" i="32" s="1"/>
  <c r="N166" i="32"/>
  <c r="O166" i="32" s="1"/>
  <c r="Q166" i="32"/>
  <c r="P167" i="32"/>
  <c r="Q167" i="32"/>
  <c r="U168" i="32"/>
  <c r="U171" i="32" s="1"/>
  <c r="T170" i="32"/>
  <c r="U170" i="32" s="1"/>
  <c r="T171" i="32"/>
  <c r="V172" i="32"/>
  <c r="W164" i="32"/>
  <c r="V166" i="32"/>
  <c r="W166" i="32" s="1"/>
  <c r="R170" i="32"/>
  <c r="S170" i="32" s="1"/>
  <c r="S168" i="32"/>
  <c r="F168" i="32"/>
  <c r="F172" i="32"/>
  <c r="G164" i="32"/>
  <c r="F166" i="32"/>
  <c r="G166" i="32" s="1"/>
  <c r="M168" i="32"/>
  <c r="M171" i="32" s="1"/>
  <c r="L164" i="32"/>
  <c r="L171" i="32"/>
  <c r="J164" i="32"/>
  <c r="W168" i="32"/>
  <c r="W171" i="32" s="1"/>
  <c r="M170" i="32"/>
  <c r="S164" i="32"/>
  <c r="S167" i="32" s="1"/>
  <c r="T166" i="32"/>
  <c r="U166" i="32" s="1"/>
  <c r="R167" i="32"/>
  <c r="P168" i="32"/>
  <c r="V170" i="32"/>
  <c r="W170" i="32" s="1"/>
  <c r="R172" i="32"/>
  <c r="U164" i="32"/>
  <c r="U167" i="32" s="1"/>
  <c r="U172" i="32" s="1"/>
  <c r="V171" i="32"/>
  <c r="T172" i="32"/>
  <c r="Q150" i="32"/>
  <c r="P151" i="32"/>
  <c r="U152" i="32"/>
  <c r="T154" i="32"/>
  <c r="U154" i="32" s="1"/>
  <c r="V156" i="32"/>
  <c r="V151" i="32"/>
  <c r="W148" i="32"/>
  <c r="W151" i="32" s="1"/>
  <c r="V150" i="32"/>
  <c r="W150" i="32" s="1"/>
  <c r="Q151" i="32"/>
  <c r="F156" i="32"/>
  <c r="G148" i="32"/>
  <c r="F150" i="32"/>
  <c r="G150" i="32" s="1"/>
  <c r="F152" i="32"/>
  <c r="M152" i="32"/>
  <c r="M155" i="32" s="1"/>
  <c r="L148" i="32"/>
  <c r="L155" i="32"/>
  <c r="N156" i="32"/>
  <c r="O148" i="32"/>
  <c r="N152" i="32"/>
  <c r="N150" i="32"/>
  <c r="O150" i="32" s="1"/>
  <c r="R154" i="32"/>
  <c r="S154" i="32" s="1"/>
  <c r="S152" i="32"/>
  <c r="H150" i="32"/>
  <c r="I150" i="32" s="1"/>
  <c r="H151" i="32"/>
  <c r="I148" i="32"/>
  <c r="I151" i="32" s="1"/>
  <c r="H156" i="32"/>
  <c r="H152" i="32"/>
  <c r="J148" i="32"/>
  <c r="W152" i="32"/>
  <c r="M154" i="32"/>
  <c r="S148" i="32"/>
  <c r="S151" i="32" s="1"/>
  <c r="T150" i="32"/>
  <c r="U150" i="32" s="1"/>
  <c r="R151" i="32"/>
  <c r="P152" i="32"/>
  <c r="V154" i="32"/>
  <c r="W154" i="32" s="1"/>
  <c r="R156" i="32"/>
  <c r="U148" i="32"/>
  <c r="T156" i="32"/>
  <c r="N140" i="32"/>
  <c r="N135" i="32"/>
  <c r="O132" i="32"/>
  <c r="O135" i="32" s="1"/>
  <c r="N136" i="32"/>
  <c r="N134" i="32"/>
  <c r="O134" i="32" s="1"/>
  <c r="Q134" i="32"/>
  <c r="P135" i="32"/>
  <c r="Q135" i="32"/>
  <c r="R138" i="32"/>
  <c r="S138" i="32" s="1"/>
  <c r="S136" i="32"/>
  <c r="S139" i="32" s="1"/>
  <c r="R139" i="32"/>
  <c r="H134" i="32"/>
  <c r="I134" i="32" s="1"/>
  <c r="H136" i="32"/>
  <c r="H140" i="32"/>
  <c r="I132" i="32"/>
  <c r="I135" i="32" s="1"/>
  <c r="H135" i="32"/>
  <c r="U136" i="32"/>
  <c r="T138" i="32"/>
  <c r="U138" i="32" s="1"/>
  <c r="T139" i="32"/>
  <c r="V140" i="32"/>
  <c r="V135" i="32"/>
  <c r="W132" i="32"/>
  <c r="V134" i="32"/>
  <c r="W134" i="32" s="1"/>
  <c r="F136" i="32"/>
  <c r="F140" i="32"/>
  <c r="F135" i="32"/>
  <c r="G132" i="32"/>
  <c r="G135" i="32" s="1"/>
  <c r="F134" i="32"/>
  <c r="G134" i="32" s="1"/>
  <c r="M136" i="32"/>
  <c r="L132" i="32"/>
  <c r="L139" i="32"/>
  <c r="J132" i="32"/>
  <c r="W136" i="32"/>
  <c r="W139" i="32" s="1"/>
  <c r="M138" i="32"/>
  <c r="S132" i="32"/>
  <c r="S135" i="32" s="1"/>
  <c r="S140" i="32" s="1"/>
  <c r="T134" i="32"/>
  <c r="U134" i="32" s="1"/>
  <c r="R135" i="32"/>
  <c r="P136" i="32"/>
  <c r="V138" i="32"/>
  <c r="W138" i="32" s="1"/>
  <c r="R140" i="32"/>
  <c r="U132" i="32"/>
  <c r="U135" i="32" s="1"/>
  <c r="T135" i="32"/>
  <c r="V139" i="32"/>
  <c r="T140" i="32"/>
  <c r="N124" i="32"/>
  <c r="O116" i="32"/>
  <c r="N118" i="32"/>
  <c r="O118" i="32" s="1"/>
  <c r="N120" i="32"/>
  <c r="Q118" i="32"/>
  <c r="P119" i="32"/>
  <c r="Q119" i="32"/>
  <c r="R122" i="32"/>
  <c r="S122" i="32" s="1"/>
  <c r="S120" i="32"/>
  <c r="S123" i="32" s="1"/>
  <c r="R123" i="32"/>
  <c r="U120" i="32"/>
  <c r="U123" i="32" s="1"/>
  <c r="T122" i="32"/>
  <c r="U122" i="32" s="1"/>
  <c r="T123" i="32"/>
  <c r="V124" i="32"/>
  <c r="V119" i="32"/>
  <c r="W116" i="32"/>
  <c r="V118" i="32"/>
  <c r="W118" i="32" s="1"/>
  <c r="F124" i="32"/>
  <c r="F119" i="32"/>
  <c r="G116" i="32"/>
  <c r="F118" i="32"/>
  <c r="G118" i="32" s="1"/>
  <c r="F120" i="32"/>
  <c r="M120" i="32"/>
  <c r="M123" i="32" s="1"/>
  <c r="L116" i="32"/>
  <c r="L123" i="32"/>
  <c r="H118" i="32"/>
  <c r="I118" i="32" s="1"/>
  <c r="H124" i="32"/>
  <c r="H119" i="32"/>
  <c r="I116" i="32"/>
  <c r="I119" i="32" s="1"/>
  <c r="H120" i="32"/>
  <c r="J116" i="32"/>
  <c r="W120" i="32"/>
  <c r="M122" i="32"/>
  <c r="S116" i="32"/>
  <c r="S119" i="32" s="1"/>
  <c r="T118" i="32"/>
  <c r="U118" i="32" s="1"/>
  <c r="R119" i="32"/>
  <c r="P120" i="32"/>
  <c r="V122" i="32"/>
  <c r="W122" i="32" s="1"/>
  <c r="R124" i="32"/>
  <c r="U116" i="32"/>
  <c r="V123" i="32"/>
  <c r="T124" i="32"/>
  <c r="M104" i="32"/>
  <c r="M107" i="32" s="1"/>
  <c r="L100" i="32"/>
  <c r="L107" i="32"/>
  <c r="N104" i="32"/>
  <c r="N108" i="32"/>
  <c r="N103" i="32"/>
  <c r="O100" i="32"/>
  <c r="N102" i="32"/>
  <c r="O102" i="32" s="1"/>
  <c r="Q102" i="32"/>
  <c r="Q103" i="32" s="1"/>
  <c r="P103" i="32"/>
  <c r="F108" i="32"/>
  <c r="G100" i="32"/>
  <c r="F102" i="32"/>
  <c r="G102" i="32" s="1"/>
  <c r="F104" i="32"/>
  <c r="R106" i="32"/>
  <c r="S106" i="32" s="1"/>
  <c r="S104" i="32"/>
  <c r="S107" i="32" s="1"/>
  <c r="S103" i="32"/>
  <c r="U104" i="32"/>
  <c r="T106" i="32"/>
  <c r="U106" i="32" s="1"/>
  <c r="V108" i="32"/>
  <c r="V103" i="32"/>
  <c r="W100" i="32"/>
  <c r="W103" i="32" s="1"/>
  <c r="V102" i="32"/>
  <c r="W102" i="32" s="1"/>
  <c r="H102" i="32"/>
  <c r="I102" i="32" s="1"/>
  <c r="H108" i="32"/>
  <c r="H104" i="32"/>
  <c r="H103" i="32"/>
  <c r="I100" i="32"/>
  <c r="I103" i="32" s="1"/>
  <c r="J100" i="32"/>
  <c r="W104" i="32"/>
  <c r="W107" i="32" s="1"/>
  <c r="M106" i="32"/>
  <c r="T102" i="32"/>
  <c r="U102" i="32" s="1"/>
  <c r="R103" i="32"/>
  <c r="P104" i="32"/>
  <c r="V106" i="32"/>
  <c r="W106" i="32" s="1"/>
  <c r="R108" i="32"/>
  <c r="U100" i="32"/>
  <c r="U103" i="32" s="1"/>
  <c r="T103" i="32"/>
  <c r="T108" i="32"/>
  <c r="U88" i="32"/>
  <c r="U91" i="32" s="1"/>
  <c r="T90" i="32"/>
  <c r="U90" i="32" s="1"/>
  <c r="T91" i="32"/>
  <c r="M88" i="32"/>
  <c r="L84" i="32"/>
  <c r="L91" i="32"/>
  <c r="N92" i="32"/>
  <c r="N87" i="32"/>
  <c r="O84" i="32"/>
  <c r="O87" i="32" s="1"/>
  <c r="N88" i="32"/>
  <c r="N86" i="32"/>
  <c r="O86" i="32" s="1"/>
  <c r="H86" i="32"/>
  <c r="I86" i="32" s="1"/>
  <c r="H88" i="32"/>
  <c r="H92" i="32"/>
  <c r="I84" i="32"/>
  <c r="I87" i="32" s="1"/>
  <c r="F92" i="32"/>
  <c r="G84" i="32"/>
  <c r="G87" i="32" s="1"/>
  <c r="F86" i="32"/>
  <c r="G86" i="32" s="1"/>
  <c r="F88" i="32"/>
  <c r="R88" i="32"/>
  <c r="R92" i="32"/>
  <c r="R87" i="32"/>
  <c r="S84" i="32"/>
  <c r="S87" i="32" s="1"/>
  <c r="R86" i="32"/>
  <c r="S86" i="32" s="1"/>
  <c r="Q87" i="32"/>
  <c r="V92" i="32"/>
  <c r="W84" i="32"/>
  <c r="V86" i="32"/>
  <c r="W86" i="32" s="1"/>
  <c r="P87" i="32"/>
  <c r="P92" i="32"/>
  <c r="J84" i="32"/>
  <c r="W88" i="32"/>
  <c r="W91" i="32" s="1"/>
  <c r="M90" i="32"/>
  <c r="T86" i="32"/>
  <c r="U86" i="32" s="1"/>
  <c r="P88" i="32"/>
  <c r="V90" i="32"/>
  <c r="W90" i="32" s="1"/>
  <c r="U84" i="32"/>
  <c r="U87" i="32" s="1"/>
  <c r="T87" i="32"/>
  <c r="T92" i="32"/>
  <c r="F68" i="32"/>
  <c r="D208" i="33" l="1"/>
  <c r="F208" i="33"/>
  <c r="C74" i="33"/>
  <c r="C75" i="33" s="1"/>
  <c r="C70" i="33"/>
  <c r="C68" i="33" s="1"/>
  <c r="C71" i="33" s="1"/>
  <c r="Y231" i="33"/>
  <c r="Y225" i="33"/>
  <c r="Y222" i="33" s="1"/>
  <c r="Y219" i="33" s="1"/>
  <c r="Y216" i="33" s="1"/>
  <c r="Y213" i="33" s="1"/>
  <c r="Y230" i="33"/>
  <c r="Y224" i="33"/>
  <c r="Y221" i="33" s="1"/>
  <c r="Y218" i="33" s="1"/>
  <c r="Y215" i="33" s="1"/>
  <c r="Y212" i="33" s="1"/>
  <c r="D200" i="33"/>
  <c r="D201" i="33" s="1"/>
  <c r="D98" i="33"/>
  <c r="R96" i="33"/>
  <c r="J200" i="33" s="1"/>
  <c r="J201" i="33" s="1"/>
  <c r="L55" i="33"/>
  <c r="P112" i="33" s="1"/>
  <c r="N7" i="33"/>
  <c r="AD206" i="33"/>
  <c r="AE206" i="33" s="1"/>
  <c r="K206" i="33"/>
  <c r="H206" i="33"/>
  <c r="N8" i="33"/>
  <c r="L56" i="33"/>
  <c r="Q112" i="33" s="1"/>
  <c r="D82" i="33"/>
  <c r="R80" i="33"/>
  <c r="H200" i="33" s="1"/>
  <c r="H201" i="33" s="1"/>
  <c r="N186" i="32"/>
  <c r="O186" i="32" s="1"/>
  <c r="N187" i="32"/>
  <c r="O184" i="32"/>
  <c r="O187" i="32" s="1"/>
  <c r="O188" i="32" s="1"/>
  <c r="V188" i="32"/>
  <c r="W180" i="32"/>
  <c r="V182" i="32"/>
  <c r="W182" i="32" s="1"/>
  <c r="S188" i="32"/>
  <c r="J186" i="32"/>
  <c r="K186" i="32" s="1"/>
  <c r="J187" i="32"/>
  <c r="K184" i="32"/>
  <c r="K187" i="32" s="1"/>
  <c r="K183" i="32"/>
  <c r="K188" i="32" s="1"/>
  <c r="R186" i="32"/>
  <c r="S186" i="32" s="1"/>
  <c r="S184" i="32"/>
  <c r="S187" i="32" s="1"/>
  <c r="R187" i="32"/>
  <c r="G183" i="32"/>
  <c r="L182" i="32"/>
  <c r="M182" i="32" s="1"/>
  <c r="L188" i="32"/>
  <c r="M180" i="32"/>
  <c r="Q184" i="32"/>
  <c r="P186" i="32"/>
  <c r="Q186" i="32" s="1"/>
  <c r="H183" i="32"/>
  <c r="F186" i="32"/>
  <c r="G186" i="32" s="1"/>
  <c r="G184" i="32"/>
  <c r="F187" i="32"/>
  <c r="H186" i="32"/>
  <c r="I186" i="32" s="1"/>
  <c r="I184" i="32"/>
  <c r="I187" i="32" s="1"/>
  <c r="F183" i="32"/>
  <c r="M187" i="32"/>
  <c r="I183" i="32"/>
  <c r="U188" i="32"/>
  <c r="J168" i="32"/>
  <c r="J172" i="32"/>
  <c r="J167" i="32"/>
  <c r="K164" i="32"/>
  <c r="K167" i="32" s="1"/>
  <c r="R171" i="32"/>
  <c r="F170" i="32"/>
  <c r="G170" i="32" s="1"/>
  <c r="G168" i="32"/>
  <c r="G171" i="32" s="1"/>
  <c r="P170" i="32"/>
  <c r="Q170" i="32" s="1"/>
  <c r="Q168" i="32"/>
  <c r="Q171" i="32" s="1"/>
  <c r="L172" i="32"/>
  <c r="M164" i="32"/>
  <c r="L166" i="32"/>
  <c r="M166" i="32" s="1"/>
  <c r="S171" i="32"/>
  <c r="S172" i="32" s="1"/>
  <c r="N170" i="32"/>
  <c r="O170" i="32" s="1"/>
  <c r="O168" i="32"/>
  <c r="O171" i="32" s="1"/>
  <c r="Q172" i="32"/>
  <c r="H170" i="32"/>
  <c r="I170" i="32" s="1"/>
  <c r="I168" i="32"/>
  <c r="I171" i="32" s="1"/>
  <c r="I167" i="32"/>
  <c r="G167" i="32"/>
  <c r="W167" i="32"/>
  <c r="W172" i="32" s="1"/>
  <c r="H167" i="32"/>
  <c r="T167" i="32"/>
  <c r="F167" i="32"/>
  <c r="V167" i="32"/>
  <c r="O172" i="32"/>
  <c r="P154" i="32"/>
  <c r="Q154" i="32" s="1"/>
  <c r="Q152" i="32"/>
  <c r="Q155" i="32" s="1"/>
  <c r="N154" i="32"/>
  <c r="O154" i="32" s="1"/>
  <c r="O152" i="32"/>
  <c r="O155" i="32" s="1"/>
  <c r="H155" i="32"/>
  <c r="H154" i="32"/>
  <c r="I154" i="32" s="1"/>
  <c r="I152" i="32"/>
  <c r="F154" i="32"/>
  <c r="G154" i="32" s="1"/>
  <c r="G152" i="32"/>
  <c r="O151" i="32"/>
  <c r="G151" i="32"/>
  <c r="T155" i="32"/>
  <c r="N151" i="32"/>
  <c r="F151" i="32"/>
  <c r="J152" i="32"/>
  <c r="J156" i="32"/>
  <c r="J151" i="32"/>
  <c r="K148" i="32"/>
  <c r="K151" i="32" s="1"/>
  <c r="V155" i="32"/>
  <c r="U155" i="32"/>
  <c r="T151" i="32"/>
  <c r="R155" i="32"/>
  <c r="Q156" i="32"/>
  <c r="U151" i="32"/>
  <c r="U156" i="32" s="1"/>
  <c r="W155" i="32"/>
  <c r="W156" i="32" s="1"/>
  <c r="S155" i="32"/>
  <c r="S156" i="32" s="1"/>
  <c r="L156" i="32"/>
  <c r="M148" i="32"/>
  <c r="L150" i="32"/>
  <c r="M150" i="32" s="1"/>
  <c r="I140" i="32"/>
  <c r="U139" i="32"/>
  <c r="U140" i="32" s="1"/>
  <c r="J136" i="32"/>
  <c r="J140" i="32"/>
  <c r="J135" i="32"/>
  <c r="K132" i="32"/>
  <c r="K135" i="32" s="1"/>
  <c r="F138" i="32"/>
  <c r="G138" i="32" s="1"/>
  <c r="G136" i="32"/>
  <c r="P138" i="32"/>
  <c r="Q138" i="32" s="1"/>
  <c r="Q136" i="32"/>
  <c r="Q139" i="32" s="1"/>
  <c r="Q140" i="32" s="1"/>
  <c r="L140" i="32"/>
  <c r="M132" i="32"/>
  <c r="L134" i="32"/>
  <c r="M134" i="32" s="1"/>
  <c r="W135" i="32"/>
  <c r="W140" i="32" s="1"/>
  <c r="M139" i="32"/>
  <c r="H139" i="32"/>
  <c r="H138" i="32"/>
  <c r="I138" i="32" s="1"/>
  <c r="I136" i="32"/>
  <c r="I139" i="32" s="1"/>
  <c r="N138" i="32"/>
  <c r="O138" i="32" s="1"/>
  <c r="O136" i="32"/>
  <c r="J120" i="32"/>
  <c r="J124" i="32"/>
  <c r="J119" i="32"/>
  <c r="K116" i="32"/>
  <c r="K119" i="32" s="1"/>
  <c r="H122" i="32"/>
  <c r="I122" i="32" s="1"/>
  <c r="I120" i="32"/>
  <c r="I123" i="32" s="1"/>
  <c r="I124" i="32" s="1"/>
  <c r="F122" i="32"/>
  <c r="G122" i="32" s="1"/>
  <c r="G120" i="32"/>
  <c r="G123" i="32" s="1"/>
  <c r="P122" i="32"/>
  <c r="Q122" i="32" s="1"/>
  <c r="Q120" i="32"/>
  <c r="Q123" i="32" s="1"/>
  <c r="Q124" i="32" s="1"/>
  <c r="G119" i="32"/>
  <c r="G124" i="32" s="1"/>
  <c r="N122" i="32"/>
  <c r="O122" i="32" s="1"/>
  <c r="O120" i="32"/>
  <c r="O123" i="32" s="1"/>
  <c r="S124" i="32"/>
  <c r="O119" i="32"/>
  <c r="N119" i="32"/>
  <c r="T119" i="32"/>
  <c r="U119" i="32"/>
  <c r="U124" i="32" s="1"/>
  <c r="W123" i="32"/>
  <c r="L124" i="32"/>
  <c r="L119" i="32"/>
  <c r="M116" i="32"/>
  <c r="M119" i="32" s="1"/>
  <c r="M124" i="32" s="1"/>
  <c r="L118" i="32"/>
  <c r="M118" i="32" s="1"/>
  <c r="W119" i="32"/>
  <c r="W124" i="32" s="1"/>
  <c r="I108" i="32"/>
  <c r="T107" i="32"/>
  <c r="F106" i="32"/>
  <c r="G106" i="32" s="1"/>
  <c r="G104" i="32"/>
  <c r="O103" i="32"/>
  <c r="L108" i="32"/>
  <c r="M100" i="32"/>
  <c r="L102" i="32"/>
  <c r="M102" i="32" s="1"/>
  <c r="G103" i="32"/>
  <c r="H106" i="32"/>
  <c r="I106" i="32" s="1"/>
  <c r="I104" i="32"/>
  <c r="I107" i="32" s="1"/>
  <c r="S108" i="32"/>
  <c r="F103" i="32"/>
  <c r="N106" i="32"/>
  <c r="O106" i="32" s="1"/>
  <c r="O104" i="32"/>
  <c r="U108" i="32"/>
  <c r="P106" i="32"/>
  <c r="Q106" i="32" s="1"/>
  <c r="Q104" i="32"/>
  <c r="Q107" i="32" s="1"/>
  <c r="Q108" i="32" s="1"/>
  <c r="U107" i="32"/>
  <c r="V107" i="32"/>
  <c r="R107" i="32"/>
  <c r="W108" i="32"/>
  <c r="K100" i="32"/>
  <c r="K103" i="32" s="1"/>
  <c r="J104" i="32"/>
  <c r="J108" i="32"/>
  <c r="J103" i="32"/>
  <c r="P91" i="32"/>
  <c r="P90" i="32"/>
  <c r="Q90" i="32" s="1"/>
  <c r="Q88" i="32"/>
  <c r="W87" i="32"/>
  <c r="W92" i="32" s="1"/>
  <c r="R90" i="32"/>
  <c r="S90" i="32" s="1"/>
  <c r="R91" i="32"/>
  <c r="S88" i="32"/>
  <c r="S91" i="32" s="1"/>
  <c r="S92" i="32" s="1"/>
  <c r="H90" i="32"/>
  <c r="I90" i="32" s="1"/>
  <c r="I88" i="32"/>
  <c r="V87" i="32"/>
  <c r="F91" i="32"/>
  <c r="F90" i="32"/>
  <c r="G90" i="32" s="1"/>
  <c r="G88" i="32"/>
  <c r="G91" i="32" s="1"/>
  <c r="G92" i="32" s="1"/>
  <c r="H87" i="32"/>
  <c r="L92" i="32"/>
  <c r="M84" i="32"/>
  <c r="M87" i="32" s="1"/>
  <c r="L86" i="32"/>
  <c r="M86" i="32" s="1"/>
  <c r="U92" i="32"/>
  <c r="M91" i="32"/>
  <c r="V91" i="32"/>
  <c r="J88" i="32"/>
  <c r="J92" i="32"/>
  <c r="J87" i="32"/>
  <c r="K84" i="32"/>
  <c r="K87" i="32" s="1"/>
  <c r="F87" i="32"/>
  <c r="N91" i="32"/>
  <c r="N90" i="32"/>
  <c r="O90" i="32" s="1"/>
  <c r="O88" i="32"/>
  <c r="O91" i="32" s="1"/>
  <c r="O92" i="32" s="1"/>
  <c r="P38" i="10"/>
  <c r="M38" i="10"/>
  <c r="P8" i="33" l="1"/>
  <c r="N56" i="33"/>
  <c r="Q128" i="33" s="1"/>
  <c r="D68" i="33"/>
  <c r="D70" i="33"/>
  <c r="E70" i="33" s="1"/>
  <c r="J206" i="33"/>
  <c r="AG206" i="33"/>
  <c r="AH206" i="33" s="1"/>
  <c r="M206" i="33"/>
  <c r="X223" i="33"/>
  <c r="X220" i="33" s="1"/>
  <c r="X217" i="33" s="1"/>
  <c r="X214" i="33" s="1"/>
  <c r="X211" i="33" s="1"/>
  <c r="X229" i="33"/>
  <c r="X232" i="33" s="1"/>
  <c r="P7" i="33"/>
  <c r="N55" i="33"/>
  <c r="P128" i="33" s="1"/>
  <c r="D114" i="33"/>
  <c r="R112" i="33"/>
  <c r="L200" i="33" s="1"/>
  <c r="L201" i="33" s="1"/>
  <c r="Q187" i="32"/>
  <c r="Q188" i="32" s="1"/>
  <c r="G187" i="32"/>
  <c r="L183" i="32"/>
  <c r="H187" i="32"/>
  <c r="P187" i="32"/>
  <c r="W183" i="32"/>
  <c r="W188" i="32" s="1"/>
  <c r="M183" i="32"/>
  <c r="M188" i="32" s="1"/>
  <c r="V183" i="32"/>
  <c r="I188" i="32"/>
  <c r="G188" i="32"/>
  <c r="M167" i="32"/>
  <c r="M172" i="32" s="1"/>
  <c r="F171" i="32"/>
  <c r="H171" i="32"/>
  <c r="L167" i="32"/>
  <c r="I172" i="32"/>
  <c r="G172" i="32"/>
  <c r="N171" i="32"/>
  <c r="P171" i="32"/>
  <c r="J170" i="32"/>
  <c r="K170" i="32" s="1"/>
  <c r="K168" i="32"/>
  <c r="K171" i="32" s="1"/>
  <c r="K172" i="32" s="1"/>
  <c r="J171" i="32"/>
  <c r="G155" i="32"/>
  <c r="G156" i="32" s="1"/>
  <c r="N155" i="32"/>
  <c r="J154" i="32"/>
  <c r="K154" i="32" s="1"/>
  <c r="K152" i="32"/>
  <c r="K155" i="32" s="1"/>
  <c r="J155" i="32"/>
  <c r="K156" i="32"/>
  <c r="M151" i="32"/>
  <c r="M156" i="32" s="1"/>
  <c r="F155" i="32"/>
  <c r="O156" i="32"/>
  <c r="L151" i="32"/>
  <c r="I155" i="32"/>
  <c r="I156" i="32" s="1"/>
  <c r="P155" i="32"/>
  <c r="M135" i="32"/>
  <c r="M140" i="32" s="1"/>
  <c r="F139" i="32"/>
  <c r="L135" i="32"/>
  <c r="J138" i="32"/>
  <c r="K138" i="32" s="1"/>
  <c r="K136" i="32"/>
  <c r="K139" i="32" s="1"/>
  <c r="K140" i="32" s="1"/>
  <c r="P139" i="32"/>
  <c r="N139" i="32"/>
  <c r="O139" i="32"/>
  <c r="O140" i="32" s="1"/>
  <c r="G139" i="32"/>
  <c r="G140" i="32" s="1"/>
  <c r="H123" i="32"/>
  <c r="O124" i="32"/>
  <c r="P123" i="32"/>
  <c r="N123" i="32"/>
  <c r="F123" i="32"/>
  <c r="J122" i="32"/>
  <c r="K122" i="32" s="1"/>
  <c r="K120" i="32"/>
  <c r="K123" i="32" s="1"/>
  <c r="K124" i="32" s="1"/>
  <c r="J106" i="32"/>
  <c r="K106" i="32" s="1"/>
  <c r="K104" i="32"/>
  <c r="P107" i="32"/>
  <c r="G107" i="32"/>
  <c r="G108" i="32" s="1"/>
  <c r="H107" i="32"/>
  <c r="N107" i="32"/>
  <c r="O107" i="32"/>
  <c r="O108" i="32" s="1"/>
  <c r="F107" i="32"/>
  <c r="M103" i="32"/>
  <c r="M108" i="32" s="1"/>
  <c r="L103" i="32"/>
  <c r="Q91" i="32"/>
  <c r="Q92" i="32" s="1"/>
  <c r="M92" i="32"/>
  <c r="I91" i="32"/>
  <c r="I92" i="32" s="1"/>
  <c r="J90" i="32"/>
  <c r="K90" i="32" s="1"/>
  <c r="K88" i="32"/>
  <c r="L87" i="32"/>
  <c r="H91" i="32"/>
  <c r="H8" i="32"/>
  <c r="H56" i="32" s="1"/>
  <c r="Q80" i="32" s="1"/>
  <c r="H7" i="32"/>
  <c r="J7" i="32" s="1"/>
  <c r="L7" i="32" s="1"/>
  <c r="N7" i="32" s="1"/>
  <c r="P7" i="32" s="1"/>
  <c r="R7" i="32" s="1"/>
  <c r="T7" i="32" s="1"/>
  <c r="Q2" i="32"/>
  <c r="AV233" i="32"/>
  <c r="AS233" i="32"/>
  <c r="AP233" i="32"/>
  <c r="AM233" i="32"/>
  <c r="AJ233" i="32"/>
  <c r="AG233" i="32"/>
  <c r="AD233" i="32"/>
  <c r="X206" i="32"/>
  <c r="Y206" i="32" s="1"/>
  <c r="G206" i="32"/>
  <c r="AA206" i="32" s="1"/>
  <c r="AB206" i="32" s="1"/>
  <c r="A205" i="32"/>
  <c r="K176" i="32"/>
  <c r="K160" i="32"/>
  <c r="K144" i="32"/>
  <c r="K128" i="32"/>
  <c r="K112" i="32"/>
  <c r="K96" i="32"/>
  <c r="K80" i="32"/>
  <c r="C76" i="32"/>
  <c r="D9" i="32" s="1"/>
  <c r="Q64" i="32"/>
  <c r="P64" i="32"/>
  <c r="R64" i="32" s="1"/>
  <c r="F200" i="32" s="1"/>
  <c r="F201" i="32" s="1"/>
  <c r="K64" i="32"/>
  <c r="I64" i="32"/>
  <c r="H64" i="32"/>
  <c r="J64" i="32" s="1"/>
  <c r="D200" i="32" s="1"/>
  <c r="D201" i="32" s="1"/>
  <c r="F56" i="32"/>
  <c r="D56" i="32"/>
  <c r="F55" i="32"/>
  <c r="D55" i="32"/>
  <c r="S48" i="32"/>
  <c r="M176" i="32" s="1"/>
  <c r="Q48" i="32"/>
  <c r="M160" i="32" s="1"/>
  <c r="O48" i="32"/>
  <c r="M144" i="32" s="1"/>
  <c r="M48" i="32"/>
  <c r="M128" i="32" s="1"/>
  <c r="O128" i="32" s="1"/>
  <c r="M201" i="32" s="1"/>
  <c r="K48" i="32"/>
  <c r="M112" i="32" s="1"/>
  <c r="I48" i="32"/>
  <c r="M96" i="32" s="1"/>
  <c r="G48" i="32"/>
  <c r="M80" i="32" s="1"/>
  <c r="E48" i="32"/>
  <c r="M64" i="32" s="1"/>
  <c r="S47" i="32"/>
  <c r="L176" i="32" s="1"/>
  <c r="Q47" i="32"/>
  <c r="L160" i="32" s="1"/>
  <c r="O47" i="32"/>
  <c r="L144" i="32" s="1"/>
  <c r="M47" i="32"/>
  <c r="L128" i="32" s="1"/>
  <c r="N128" i="32" s="1"/>
  <c r="M200" i="32" s="1"/>
  <c r="K47" i="32"/>
  <c r="L112" i="32" s="1"/>
  <c r="I47" i="32"/>
  <c r="L96" i="32" s="1"/>
  <c r="G47" i="32"/>
  <c r="L80" i="32" s="1"/>
  <c r="E47" i="32"/>
  <c r="L64" i="32" s="1"/>
  <c r="A6" i="32"/>
  <c r="R7" i="33" l="1"/>
  <c r="P55" i="33"/>
  <c r="P144" i="33" s="1"/>
  <c r="J70" i="33"/>
  <c r="J68" i="33" s="1"/>
  <c r="AJ69" i="33"/>
  <c r="D130" i="33"/>
  <c r="R128" i="33"/>
  <c r="N200" i="33" s="1"/>
  <c r="N201" i="33" s="1"/>
  <c r="D74" i="33"/>
  <c r="D72" i="33"/>
  <c r="X224" i="33"/>
  <c r="X221" i="33" s="1"/>
  <c r="X218" i="33" s="1"/>
  <c r="X215" i="33" s="1"/>
  <c r="X212" i="33" s="1"/>
  <c r="X230" i="33"/>
  <c r="D69" i="33"/>
  <c r="E68" i="33"/>
  <c r="D71" i="33"/>
  <c r="X231" i="33"/>
  <c r="X225" i="33"/>
  <c r="X222" i="33" s="1"/>
  <c r="X219" i="33" s="1"/>
  <c r="X216" i="33" s="1"/>
  <c r="X213" i="33" s="1"/>
  <c r="AJ206" i="33"/>
  <c r="AK206" i="33" s="1"/>
  <c r="O206" i="33"/>
  <c r="L206" i="33"/>
  <c r="P56" i="33"/>
  <c r="Q144" i="33" s="1"/>
  <c r="R8" i="33"/>
  <c r="J139" i="32"/>
  <c r="J123" i="32"/>
  <c r="J107" i="32"/>
  <c r="K107" i="32"/>
  <c r="K108" i="32" s="1"/>
  <c r="J91" i="32"/>
  <c r="K91" i="32"/>
  <c r="K92" i="32" s="1"/>
  <c r="S76" i="32"/>
  <c r="G76" i="32"/>
  <c r="Q76" i="32"/>
  <c r="O76" i="32"/>
  <c r="M76" i="32"/>
  <c r="H55" i="32"/>
  <c r="P80" i="32" s="1"/>
  <c r="D82" i="32" s="1"/>
  <c r="D66" i="32"/>
  <c r="J8" i="32"/>
  <c r="L8" i="32" s="1"/>
  <c r="N8" i="32" s="1"/>
  <c r="P8" i="32" s="1"/>
  <c r="R8" i="32" s="1"/>
  <c r="T8" i="32" s="1"/>
  <c r="N96" i="32"/>
  <c r="I200" i="32" s="1"/>
  <c r="O112" i="32"/>
  <c r="K201" i="32" s="1"/>
  <c r="N160" i="32"/>
  <c r="Q200" i="32" s="1"/>
  <c r="O160" i="32"/>
  <c r="Q201" i="32" s="1"/>
  <c r="F206" i="32"/>
  <c r="N176" i="32"/>
  <c r="S200" i="32" s="1"/>
  <c r="O176" i="32"/>
  <c r="S201" i="32" s="1"/>
  <c r="O64" i="32"/>
  <c r="E201" i="32" s="1"/>
  <c r="J55" i="32"/>
  <c r="P96" i="32" s="1"/>
  <c r="C68" i="32"/>
  <c r="C72" i="32" s="1"/>
  <c r="R80" i="32"/>
  <c r="H200" i="32" s="1"/>
  <c r="H201" i="32" s="1"/>
  <c r="O80" i="32"/>
  <c r="G201" i="32" s="1"/>
  <c r="Y227" i="32"/>
  <c r="D198" i="32"/>
  <c r="E207" i="32" s="1"/>
  <c r="Y228" i="32"/>
  <c r="N64" i="32"/>
  <c r="E200" i="32" s="1"/>
  <c r="O96" i="32"/>
  <c r="I201" i="32" s="1"/>
  <c r="N112" i="32"/>
  <c r="K200" i="32" s="1"/>
  <c r="N80" i="32"/>
  <c r="G200" i="32" s="1"/>
  <c r="O144" i="32"/>
  <c r="O201" i="32" s="1"/>
  <c r="N144" i="32"/>
  <c r="O200" i="32" s="1"/>
  <c r="I206" i="32"/>
  <c r="D73" i="33" l="1"/>
  <c r="D76" i="33" s="1"/>
  <c r="E76" i="33" s="1"/>
  <c r="E74" i="33" s="1"/>
  <c r="D75" i="33"/>
  <c r="J71" i="33"/>
  <c r="J72" i="33"/>
  <c r="J76" i="33"/>
  <c r="AM206" i="33"/>
  <c r="AN206" i="33" s="1"/>
  <c r="Q206" i="33"/>
  <c r="N206" i="33"/>
  <c r="AJ68" i="33"/>
  <c r="T68" i="33"/>
  <c r="E69" i="33"/>
  <c r="E71" i="33"/>
  <c r="K68" i="33"/>
  <c r="U68" i="33"/>
  <c r="K70" i="33"/>
  <c r="D146" i="33"/>
  <c r="R144" i="33"/>
  <c r="P200" i="33" s="1"/>
  <c r="P201" i="33" s="1"/>
  <c r="T8" i="33"/>
  <c r="T56" i="33" s="1"/>
  <c r="Q176" i="33" s="1"/>
  <c r="R56" i="33"/>
  <c r="Q160" i="33" s="1"/>
  <c r="Y223" i="33"/>
  <c r="Y220" i="33" s="1"/>
  <c r="Y217" i="33" s="1"/>
  <c r="Y214" i="33" s="1"/>
  <c r="Y211" i="33" s="1"/>
  <c r="Y229" i="33"/>
  <c r="Y232" i="33" s="1"/>
  <c r="R55" i="33"/>
  <c r="P160" i="33" s="1"/>
  <c r="T7" i="33"/>
  <c r="T55" i="33" s="1"/>
  <c r="P176" i="33" s="1"/>
  <c r="J56" i="32"/>
  <c r="Q96" i="32" s="1"/>
  <c r="D98" i="32" s="1"/>
  <c r="D68" i="32"/>
  <c r="C70" i="32"/>
  <c r="D70" i="32" s="1"/>
  <c r="E70" i="32" s="1"/>
  <c r="L55" i="32"/>
  <c r="P112" i="32" s="1"/>
  <c r="AD206" i="32"/>
  <c r="AE206" i="32" s="1"/>
  <c r="K206" i="32"/>
  <c r="H206" i="32"/>
  <c r="Y231" i="32"/>
  <c r="Y225" i="32"/>
  <c r="Y222" i="32" s="1"/>
  <c r="Y219" i="32" s="1"/>
  <c r="Y216" i="32" s="1"/>
  <c r="Y213" i="32" s="1"/>
  <c r="D72" i="32"/>
  <c r="C74" i="32"/>
  <c r="D74" i="32" s="1"/>
  <c r="D207" i="32"/>
  <c r="C207" i="32" s="1"/>
  <c r="E208" i="32"/>
  <c r="F207" i="32"/>
  <c r="L56" i="32"/>
  <c r="Q112" i="32" s="1"/>
  <c r="Y230" i="32"/>
  <c r="X226" i="32"/>
  <c r="Y224" i="32"/>
  <c r="Y221" i="32" s="1"/>
  <c r="Y218" i="32" s="1"/>
  <c r="Y215" i="32" s="1"/>
  <c r="Y212" i="32" s="1"/>
  <c r="L74" i="33" l="1"/>
  <c r="L72" i="33" s="1"/>
  <c r="AJ73" i="33"/>
  <c r="R69" i="33"/>
  <c r="R68" i="33" s="1"/>
  <c r="T70" i="33"/>
  <c r="U70" i="33" s="1"/>
  <c r="U71" i="33" s="1"/>
  <c r="T72" i="33"/>
  <c r="T76" i="33"/>
  <c r="J74" i="33"/>
  <c r="J75" i="33" s="1"/>
  <c r="D178" i="33"/>
  <c r="R176" i="33"/>
  <c r="T200" i="33" s="1"/>
  <c r="T201" i="33" s="1"/>
  <c r="R160" i="33"/>
  <c r="R200" i="33" s="1"/>
  <c r="R201" i="33" s="1"/>
  <c r="D162" i="33"/>
  <c r="AP206" i="33"/>
  <c r="AQ206" i="33" s="1"/>
  <c r="S206" i="33"/>
  <c r="P206" i="33"/>
  <c r="K71" i="33"/>
  <c r="E72" i="33"/>
  <c r="F69" i="33" s="1"/>
  <c r="AJ69" i="32"/>
  <c r="C71" i="32"/>
  <c r="R96" i="32"/>
  <c r="J200" i="32" s="1"/>
  <c r="J201" i="32" s="1"/>
  <c r="D71" i="32"/>
  <c r="E68" i="32"/>
  <c r="D69" i="32"/>
  <c r="N56" i="32"/>
  <c r="Q128" i="32" s="1"/>
  <c r="F208" i="32"/>
  <c r="D208" i="32"/>
  <c r="C208" i="32" s="1"/>
  <c r="X228" i="32"/>
  <c r="X227" i="32"/>
  <c r="X223" i="32"/>
  <c r="X220" i="32" s="1"/>
  <c r="X217" i="32" s="1"/>
  <c r="X214" i="32" s="1"/>
  <c r="X211" i="32" s="1"/>
  <c r="X229" i="32"/>
  <c r="X232" i="32" s="1"/>
  <c r="C75" i="32"/>
  <c r="N55" i="32"/>
  <c r="P128" i="32" s="1"/>
  <c r="J206" i="32"/>
  <c r="AG206" i="32"/>
  <c r="AH206" i="32" s="1"/>
  <c r="M206" i="32"/>
  <c r="D73" i="32"/>
  <c r="D75" i="32"/>
  <c r="D114" i="32"/>
  <c r="R112" i="32"/>
  <c r="L200" i="32" s="1"/>
  <c r="L201" i="32" s="1"/>
  <c r="K74" i="33" l="1"/>
  <c r="H69" i="33"/>
  <c r="R70" i="33"/>
  <c r="S70" i="33" s="1"/>
  <c r="R72" i="33"/>
  <c r="R76" i="33"/>
  <c r="S68" i="33"/>
  <c r="S71" i="33" s="1"/>
  <c r="F66" i="33"/>
  <c r="F68" i="33" s="1"/>
  <c r="M74" i="33"/>
  <c r="R206" i="33"/>
  <c r="AS206" i="33"/>
  <c r="AT206" i="33" s="1"/>
  <c r="U206" i="33"/>
  <c r="L68" i="33"/>
  <c r="L75" i="33"/>
  <c r="T74" i="33"/>
  <c r="U74" i="33" s="1"/>
  <c r="T71" i="33"/>
  <c r="E73" i="33"/>
  <c r="N69" i="33" s="1"/>
  <c r="N68" i="33" s="1"/>
  <c r="V72" i="33"/>
  <c r="W72" i="33" s="1"/>
  <c r="U72" i="33"/>
  <c r="E75" i="33"/>
  <c r="AJ72" i="33"/>
  <c r="S72" i="33"/>
  <c r="K72" i="33"/>
  <c r="M72" i="33"/>
  <c r="P69" i="33"/>
  <c r="P68" i="33" s="1"/>
  <c r="H66" i="33"/>
  <c r="K70" i="32"/>
  <c r="E71" i="32"/>
  <c r="K68" i="32"/>
  <c r="K71" i="32" s="1"/>
  <c r="T68" i="32"/>
  <c r="U68" i="32" s="1"/>
  <c r="AJ68" i="32"/>
  <c r="D76" i="32"/>
  <c r="E76" i="32" s="1"/>
  <c r="E74" i="32" s="1"/>
  <c r="E69" i="32"/>
  <c r="P55" i="32"/>
  <c r="P144" i="32" s="1"/>
  <c r="D130" i="32"/>
  <c r="R128" i="32"/>
  <c r="N200" i="32" s="1"/>
  <c r="N201" i="32" s="1"/>
  <c r="T72" i="32"/>
  <c r="T70" i="32"/>
  <c r="U70" i="32" s="1"/>
  <c r="U71" i="32" s="1"/>
  <c r="AJ206" i="32"/>
  <c r="AK206" i="32" s="1"/>
  <c r="O206" i="32"/>
  <c r="L206" i="32"/>
  <c r="X224" i="32"/>
  <c r="X221" i="32" s="1"/>
  <c r="X218" i="32" s="1"/>
  <c r="X215" i="32" s="1"/>
  <c r="X212" i="32" s="1"/>
  <c r="Y226" i="32"/>
  <c r="X230" i="32"/>
  <c r="X231" i="32"/>
  <c r="X225" i="32"/>
  <c r="X222" i="32" s="1"/>
  <c r="X219" i="32" s="1"/>
  <c r="X216" i="32" s="1"/>
  <c r="X213" i="32" s="1"/>
  <c r="P56" i="32"/>
  <c r="Q144" i="32" s="1"/>
  <c r="K75" i="33" l="1"/>
  <c r="K76" i="33" s="1"/>
  <c r="U75" i="33"/>
  <c r="U76" i="33" s="1"/>
  <c r="M75" i="33"/>
  <c r="T75" i="33"/>
  <c r="F72" i="33"/>
  <c r="F70" i="33"/>
  <c r="G70" i="33" s="1"/>
  <c r="F76" i="33"/>
  <c r="G68" i="33"/>
  <c r="V74" i="33"/>
  <c r="W74" i="33" s="1"/>
  <c r="W75" i="33" s="1"/>
  <c r="V68" i="33"/>
  <c r="AV206" i="33"/>
  <c r="AW206" i="33" s="1"/>
  <c r="V206" i="33"/>
  <c r="T206" i="33"/>
  <c r="R71" i="33"/>
  <c r="N72" i="33"/>
  <c r="N70" i="33"/>
  <c r="O70" i="33" s="1"/>
  <c r="N76" i="33"/>
  <c r="O68" i="33"/>
  <c r="R74" i="33"/>
  <c r="S74" i="33" s="1"/>
  <c r="S75" i="33" s="1"/>
  <c r="S76" i="33" s="1"/>
  <c r="H68" i="33"/>
  <c r="L76" i="33"/>
  <c r="L70" i="33"/>
  <c r="M70" i="33" s="1"/>
  <c r="M68" i="33"/>
  <c r="P72" i="33"/>
  <c r="P70" i="33"/>
  <c r="Q70" i="33" s="1"/>
  <c r="P76" i="33"/>
  <c r="Q68" i="33"/>
  <c r="E72" i="32"/>
  <c r="T76" i="32"/>
  <c r="J72" i="32"/>
  <c r="J75" i="32" s="1"/>
  <c r="J71" i="32"/>
  <c r="AM206" i="32"/>
  <c r="AN206" i="32" s="1"/>
  <c r="Q206" i="32"/>
  <c r="N206" i="32"/>
  <c r="T56" i="32"/>
  <c r="Q176" i="32" s="1"/>
  <c r="R56" i="32"/>
  <c r="Q160" i="32" s="1"/>
  <c r="T71" i="32"/>
  <c r="T74" i="32"/>
  <c r="U74" i="32" s="1"/>
  <c r="U72" i="32"/>
  <c r="E75" i="32"/>
  <c r="V72" i="32"/>
  <c r="P69" i="32"/>
  <c r="P68" i="32" s="1"/>
  <c r="Y223" i="32"/>
  <c r="Y220" i="32" s="1"/>
  <c r="Y217" i="32" s="1"/>
  <c r="Y214" i="32" s="1"/>
  <c r="Y211" i="32" s="1"/>
  <c r="Y229" i="32"/>
  <c r="Y232" i="32" s="1"/>
  <c r="AJ73" i="32"/>
  <c r="R55" i="32"/>
  <c r="P160" i="32" s="1"/>
  <c r="T55" i="32"/>
  <c r="P176" i="32" s="1"/>
  <c r="R144" i="32"/>
  <c r="P200" i="32" s="1"/>
  <c r="P201" i="32" s="1"/>
  <c r="D146" i="32"/>
  <c r="G71" i="33" l="1"/>
  <c r="Q71" i="33"/>
  <c r="N71" i="33"/>
  <c r="V75" i="33"/>
  <c r="R75" i="33"/>
  <c r="F71" i="33"/>
  <c r="L71" i="33"/>
  <c r="V70" i="33"/>
  <c r="W70" i="33" s="1"/>
  <c r="V76" i="33"/>
  <c r="W68" i="33"/>
  <c r="P71" i="33"/>
  <c r="N74" i="33"/>
  <c r="O74" i="33" s="1"/>
  <c r="O72" i="33"/>
  <c r="P74" i="33"/>
  <c r="Q74" i="33" s="1"/>
  <c r="Q72" i="33"/>
  <c r="H72" i="33"/>
  <c r="H70" i="33"/>
  <c r="I70" i="33" s="1"/>
  <c r="H76" i="33"/>
  <c r="I68" i="33"/>
  <c r="M71" i="33"/>
  <c r="M76" i="33" s="1"/>
  <c r="O71" i="33"/>
  <c r="F74" i="33"/>
  <c r="G74" i="33" s="1"/>
  <c r="G72" i="33"/>
  <c r="G75" i="33" s="1"/>
  <c r="G76" i="33" s="1"/>
  <c r="K72" i="32"/>
  <c r="E73" i="32"/>
  <c r="N68" i="32" s="1"/>
  <c r="AJ72" i="32"/>
  <c r="F76" i="32"/>
  <c r="K74" i="32"/>
  <c r="K75" i="32" s="1"/>
  <c r="V74" i="32"/>
  <c r="W74" i="32" s="1"/>
  <c r="V68" i="32"/>
  <c r="L68" i="32"/>
  <c r="L76" i="32" s="1"/>
  <c r="L75" i="32"/>
  <c r="T75" i="32"/>
  <c r="N72" i="32"/>
  <c r="H69" i="32"/>
  <c r="P76" i="32"/>
  <c r="P72" i="32"/>
  <c r="P70" i="32"/>
  <c r="Q70" i="32" s="1"/>
  <c r="Q68" i="32"/>
  <c r="D178" i="32"/>
  <c r="R176" i="32"/>
  <c r="T200" i="32" s="1"/>
  <c r="T201" i="32" s="1"/>
  <c r="M74" i="32"/>
  <c r="D162" i="32"/>
  <c r="R160" i="32"/>
  <c r="R200" i="32" s="1"/>
  <c r="R201" i="32" s="1"/>
  <c r="W72" i="32"/>
  <c r="AP206" i="32"/>
  <c r="AQ206" i="32" s="1"/>
  <c r="S206" i="32"/>
  <c r="P206" i="32"/>
  <c r="R72" i="32"/>
  <c r="S70" i="32"/>
  <c r="S68" i="32"/>
  <c r="M72" i="32"/>
  <c r="M75" i="32" s="1"/>
  <c r="U75" i="32"/>
  <c r="U76" i="32" s="1"/>
  <c r="O75" i="33" l="1"/>
  <c r="O76" i="33"/>
  <c r="W71" i="33"/>
  <c r="W76" i="33" s="1"/>
  <c r="F75" i="33"/>
  <c r="Q75" i="33"/>
  <c r="Q76" i="33" s="1"/>
  <c r="H71" i="33"/>
  <c r="I71" i="33"/>
  <c r="H74" i="33"/>
  <c r="I74" i="33" s="1"/>
  <c r="I72" i="33"/>
  <c r="P75" i="33"/>
  <c r="V71" i="33"/>
  <c r="N75" i="33"/>
  <c r="H70" i="32"/>
  <c r="I70" i="32" s="1"/>
  <c r="R71" i="32"/>
  <c r="P74" i="32"/>
  <c r="Q74" i="32" s="1"/>
  <c r="Q72" i="32"/>
  <c r="G70" i="32"/>
  <c r="S74" i="32"/>
  <c r="S72" i="32"/>
  <c r="I68" i="32"/>
  <c r="R206" i="32"/>
  <c r="AS206" i="32"/>
  <c r="AT206" i="32" s="1"/>
  <c r="U206" i="32"/>
  <c r="Q71" i="32"/>
  <c r="V76" i="32"/>
  <c r="V70" i="32"/>
  <c r="W70" i="32" s="1"/>
  <c r="W68" i="32"/>
  <c r="S71" i="32"/>
  <c r="W75" i="32"/>
  <c r="P71" i="32"/>
  <c r="V75" i="32"/>
  <c r="I75" i="33" l="1"/>
  <c r="I76" i="33" s="1"/>
  <c r="Y76" i="33" s="1"/>
  <c r="X76" i="33" s="1"/>
  <c r="H75" i="33"/>
  <c r="W71" i="32"/>
  <c r="W76" i="32" s="1"/>
  <c r="Y76" i="32" s="1"/>
  <c r="X76" i="32" s="1"/>
  <c r="X68" i="32" s="1"/>
  <c r="M71" i="32"/>
  <c r="N75" i="32"/>
  <c r="P75" i="32"/>
  <c r="I71" i="32"/>
  <c r="F71" i="32"/>
  <c r="V71" i="32"/>
  <c r="G74" i="32"/>
  <c r="G72" i="32"/>
  <c r="I74" i="32"/>
  <c r="I72" i="32"/>
  <c r="AV206" i="32"/>
  <c r="AW206" i="32" s="1"/>
  <c r="V206" i="32"/>
  <c r="T206" i="32"/>
  <c r="S75" i="32"/>
  <c r="Q75" i="32"/>
  <c r="Z76" i="33" l="1"/>
  <c r="E196" i="33" s="1"/>
  <c r="E198" i="33" s="1"/>
  <c r="X68" i="33"/>
  <c r="X72" i="32"/>
  <c r="X70" i="32"/>
  <c r="Y70" i="32" s="1"/>
  <c r="Y68" i="32"/>
  <c r="Y71" i="32" s="1"/>
  <c r="F75" i="32"/>
  <c r="X72" i="33" l="1"/>
  <c r="X70" i="33"/>
  <c r="X71" i="33" s="1"/>
  <c r="AL68" i="33"/>
  <c r="Y68" i="33"/>
  <c r="F9" i="33"/>
  <c r="X71" i="32"/>
  <c r="X74" i="32"/>
  <c r="Y74" i="32" s="1"/>
  <c r="Y72" i="32"/>
  <c r="F198" i="33" l="1"/>
  <c r="AB227" i="33"/>
  <c r="AB228" i="33"/>
  <c r="Z68" i="33"/>
  <c r="C84" i="33" s="1"/>
  <c r="AL69" i="33"/>
  <c r="Y70" i="33"/>
  <c r="Z70" i="33" s="1"/>
  <c r="C86" i="33" s="1"/>
  <c r="D86" i="33" s="1"/>
  <c r="E86" i="33" s="1"/>
  <c r="X74" i="33"/>
  <c r="AL72" i="33"/>
  <c r="Y72" i="33"/>
  <c r="X75" i="32"/>
  <c r="Y75" i="32"/>
  <c r="G207" i="33" l="1"/>
  <c r="H207" i="33" s="1"/>
  <c r="G208" i="33"/>
  <c r="H208" i="33" s="1"/>
  <c r="C87" i="33"/>
  <c r="D84" i="33"/>
  <c r="Y71" i="33"/>
  <c r="AF68" i="33" s="1"/>
  <c r="AB225" i="33"/>
  <c r="AB222" i="33" s="1"/>
  <c r="AB219" i="33" s="1"/>
  <c r="AB216" i="33" s="1"/>
  <c r="AB213" i="33" s="1"/>
  <c r="AB231" i="33"/>
  <c r="Z72" i="33"/>
  <c r="C88" i="33" s="1"/>
  <c r="Y75" i="33"/>
  <c r="AF71" i="33" s="1"/>
  <c r="AL73" i="33"/>
  <c r="Y74" i="33"/>
  <c r="Z74" i="33" s="1"/>
  <c r="C90" i="33" s="1"/>
  <c r="D90" i="33" s="1"/>
  <c r="AB230" i="33"/>
  <c r="AA226" i="33"/>
  <c r="AB224" i="33"/>
  <c r="AB221" i="33" s="1"/>
  <c r="AB218" i="33" s="1"/>
  <c r="AB215" i="33" s="1"/>
  <c r="AB212" i="33" s="1"/>
  <c r="X75" i="33"/>
  <c r="J86" i="33"/>
  <c r="J84" i="33" s="1"/>
  <c r="AJ85" i="33"/>
  <c r="J88" i="33" l="1"/>
  <c r="J87" i="33"/>
  <c r="J92" i="33"/>
  <c r="K86" i="33"/>
  <c r="D88" i="33"/>
  <c r="C91" i="33"/>
  <c r="AA227" i="33"/>
  <c r="AA223" i="33"/>
  <c r="AA220" i="33" s="1"/>
  <c r="AA217" i="33" s="1"/>
  <c r="AA214" i="33" s="1"/>
  <c r="AA211" i="33" s="1"/>
  <c r="AA229" i="33"/>
  <c r="AA232" i="33" s="1"/>
  <c r="AA228" i="33"/>
  <c r="D87" i="33"/>
  <c r="D85" i="33"/>
  <c r="E84" i="33"/>
  <c r="AA231" i="33" l="1"/>
  <c r="AA225" i="33"/>
  <c r="AA222" i="33" s="1"/>
  <c r="AA219" i="33" s="1"/>
  <c r="AA216" i="33" s="1"/>
  <c r="AA213" i="33" s="1"/>
  <c r="AB226" i="33"/>
  <c r="AA230" i="33"/>
  <c r="AA224" i="33"/>
  <c r="AA221" i="33" s="1"/>
  <c r="AA218" i="33" s="1"/>
  <c r="AA215" i="33" s="1"/>
  <c r="AA212" i="33" s="1"/>
  <c r="E85" i="33"/>
  <c r="K84" i="33"/>
  <c r="K87" i="33" s="1"/>
  <c r="E87" i="33"/>
  <c r="T84" i="33"/>
  <c r="U84" i="33" s="1"/>
  <c r="AJ84" i="33"/>
  <c r="D91" i="33"/>
  <c r="D89" i="33"/>
  <c r="D92" i="33" s="1"/>
  <c r="E92" i="33" s="1"/>
  <c r="J90" i="33"/>
  <c r="J91" i="33" s="1"/>
  <c r="E90" i="33" l="1"/>
  <c r="T88" i="33"/>
  <c r="T86" i="33"/>
  <c r="U86" i="33" s="1"/>
  <c r="U87" i="33" s="1"/>
  <c r="T92" i="33"/>
  <c r="E88" i="33"/>
  <c r="AB229" i="33"/>
  <c r="AB232" i="33" s="1"/>
  <c r="AB223" i="33"/>
  <c r="AB220" i="33" s="1"/>
  <c r="AB217" i="33" s="1"/>
  <c r="AB214" i="33" s="1"/>
  <c r="AB211" i="33" s="1"/>
  <c r="T87" i="33" l="1"/>
  <c r="T90" i="33"/>
  <c r="T91" i="33" s="1"/>
  <c r="E91" i="33"/>
  <c r="AJ88" i="33"/>
  <c r="K88" i="33"/>
  <c r="V88" i="33"/>
  <c r="W88" i="33" s="1"/>
  <c r="U88" i="33"/>
  <c r="E89" i="33"/>
  <c r="N85" i="33" s="1"/>
  <c r="N84" i="33" s="1"/>
  <c r="P85" i="33"/>
  <c r="P84" i="33" s="1"/>
  <c r="L90" i="33"/>
  <c r="L88" i="33" s="1"/>
  <c r="K90" i="33"/>
  <c r="AJ89" i="33"/>
  <c r="H82" i="33"/>
  <c r="F82" i="33"/>
  <c r="F85" i="33"/>
  <c r="R85" i="33"/>
  <c r="R84" i="33" s="1"/>
  <c r="U90" i="33" l="1"/>
  <c r="L91" i="33"/>
  <c r="L84" i="33"/>
  <c r="M90" i="33"/>
  <c r="R88" i="33"/>
  <c r="R86" i="33"/>
  <c r="S86" i="33" s="1"/>
  <c r="R92" i="33"/>
  <c r="S84" i="33"/>
  <c r="P92" i="33"/>
  <c r="P88" i="33"/>
  <c r="P86" i="33"/>
  <c r="Q86" i="33" s="1"/>
  <c r="Q84" i="33"/>
  <c r="F84" i="33"/>
  <c r="H85" i="33"/>
  <c r="H84" i="33" s="1"/>
  <c r="M88" i="33"/>
  <c r="N92" i="33"/>
  <c r="N86" i="33"/>
  <c r="O86" i="33" s="1"/>
  <c r="N88" i="33"/>
  <c r="O84" i="33"/>
  <c r="K91" i="33"/>
  <c r="K92" i="33" s="1"/>
  <c r="U91" i="33"/>
  <c r="U92" i="33" s="1"/>
  <c r="V90" i="33"/>
  <c r="W90" i="33" s="1"/>
  <c r="W91" i="33" s="1"/>
  <c r="V84" i="33"/>
  <c r="O87" i="33" l="1"/>
  <c r="V91" i="33"/>
  <c r="M91" i="33"/>
  <c r="N90" i="33"/>
  <c r="O90" i="33" s="1"/>
  <c r="O88" i="33"/>
  <c r="F92" i="33"/>
  <c r="F88" i="33"/>
  <c r="F86" i="33"/>
  <c r="G86" i="33" s="1"/>
  <c r="G84" i="33"/>
  <c r="Q87" i="33"/>
  <c r="R87" i="33"/>
  <c r="V92" i="33"/>
  <c r="V86" i="33"/>
  <c r="W86" i="33" s="1"/>
  <c r="W84" i="33"/>
  <c r="R90" i="33"/>
  <c r="S90" i="33" s="1"/>
  <c r="S88" i="33"/>
  <c r="P87" i="33"/>
  <c r="P90" i="33"/>
  <c r="Q90" i="33" s="1"/>
  <c r="Q88" i="33"/>
  <c r="S87" i="33"/>
  <c r="L86" i="33"/>
  <c r="M86" i="33" s="1"/>
  <c r="L92" i="33"/>
  <c r="M84" i="33"/>
  <c r="N87" i="33"/>
  <c r="H92" i="33"/>
  <c r="H86" i="33"/>
  <c r="I86" i="33" s="1"/>
  <c r="H88" i="33"/>
  <c r="I84" i="33"/>
  <c r="Q91" i="33" l="1"/>
  <c r="Q92" i="33" s="1"/>
  <c r="R91" i="33"/>
  <c r="F87" i="33"/>
  <c r="V87" i="33"/>
  <c r="G87" i="33"/>
  <c r="H87" i="33"/>
  <c r="S91" i="33"/>
  <c r="S92" i="33" s="1"/>
  <c r="F90" i="33"/>
  <c r="G90" i="33" s="1"/>
  <c r="G88" i="33"/>
  <c r="M87" i="33"/>
  <c r="M92" i="33" s="1"/>
  <c r="P91" i="33"/>
  <c r="W87" i="33"/>
  <c r="W92" i="33" s="1"/>
  <c r="O91" i="33"/>
  <c r="O92" i="33" s="1"/>
  <c r="I87" i="33"/>
  <c r="H90" i="33"/>
  <c r="I90" i="33" s="1"/>
  <c r="I88" i="33"/>
  <c r="L87" i="33"/>
  <c r="N91" i="33"/>
  <c r="G91" i="33" l="1"/>
  <c r="G92" i="33" s="1"/>
  <c r="F91" i="33"/>
  <c r="I91" i="33"/>
  <c r="I92" i="33" s="1"/>
  <c r="H91" i="33"/>
  <c r="Y92" i="33" l="1"/>
  <c r="X92" i="33" s="1"/>
  <c r="X84" i="33" l="1"/>
  <c r="Z92" i="33"/>
  <c r="G196" i="33" s="1"/>
  <c r="G198" i="33" s="1"/>
  <c r="H9" i="33" l="1"/>
  <c r="H198" i="33" s="1"/>
  <c r="AL84" i="33"/>
  <c r="X88" i="33"/>
  <c r="X86" i="33"/>
  <c r="Y84" i="33"/>
  <c r="I207" i="33" l="1"/>
  <c r="J207" i="33" s="1"/>
  <c r="I208" i="33"/>
  <c r="J208" i="33" s="1"/>
  <c r="AE228" i="33"/>
  <c r="AE227" i="33"/>
  <c r="Z84" i="33"/>
  <c r="C100" i="33" s="1"/>
  <c r="AL85" i="33"/>
  <c r="Y86" i="33"/>
  <c r="Z86" i="33" s="1"/>
  <c r="C102" i="33" s="1"/>
  <c r="D102" i="33" s="1"/>
  <c r="E102" i="33" s="1"/>
  <c r="AL88" i="33"/>
  <c r="X90" i="33"/>
  <c r="Y88" i="33"/>
  <c r="X87" i="33"/>
  <c r="AE230" i="33" l="1"/>
  <c r="AD226" i="33"/>
  <c r="AE224" i="33"/>
  <c r="AE221" i="33" s="1"/>
  <c r="AE218" i="33" s="1"/>
  <c r="AE215" i="33" s="1"/>
  <c r="AE212" i="33" s="1"/>
  <c r="AE225" i="33"/>
  <c r="AE222" i="33" s="1"/>
  <c r="AE219" i="33" s="1"/>
  <c r="AE216" i="33" s="1"/>
  <c r="AE213" i="33" s="1"/>
  <c r="AE231" i="33"/>
  <c r="AJ101" i="33"/>
  <c r="J102" i="33"/>
  <c r="J100" i="33" s="1"/>
  <c r="K102" i="33"/>
  <c r="AL89" i="33"/>
  <c r="Y90" i="33"/>
  <c r="Z90" i="33" s="1"/>
  <c r="C106" i="33" s="1"/>
  <c r="D106" i="33" s="1"/>
  <c r="Z88" i="33"/>
  <c r="C104" i="33" s="1"/>
  <c r="X91" i="33"/>
  <c r="D100" i="33"/>
  <c r="C103" i="33"/>
  <c r="Y87" i="33"/>
  <c r="AF84" i="33" s="1"/>
  <c r="AD229" i="33" l="1"/>
  <c r="AD232" i="33" s="1"/>
  <c r="AD228" i="33"/>
  <c r="AD227" i="33"/>
  <c r="AD223" i="33"/>
  <c r="AD220" i="33" s="1"/>
  <c r="AD217" i="33" s="1"/>
  <c r="AD214" i="33" s="1"/>
  <c r="AD211" i="33" s="1"/>
  <c r="Y91" i="33"/>
  <c r="AF87" i="33" s="1"/>
  <c r="E100" i="33"/>
  <c r="D103" i="33"/>
  <c r="D101" i="33"/>
  <c r="J108" i="33"/>
  <c r="J104" i="33"/>
  <c r="J103" i="33"/>
  <c r="C107" i="33"/>
  <c r="D104" i="33"/>
  <c r="AD225" i="33" l="1"/>
  <c r="AD222" i="33" s="1"/>
  <c r="AD219" i="33" s="1"/>
  <c r="AD216" i="33" s="1"/>
  <c r="AD213" i="33" s="1"/>
  <c r="AD231" i="33"/>
  <c r="AE226" i="33"/>
  <c r="AD230" i="33"/>
  <c r="AD224" i="33"/>
  <c r="AD221" i="33" s="1"/>
  <c r="AD218" i="33" s="1"/>
  <c r="AD215" i="33" s="1"/>
  <c r="AD212" i="33" s="1"/>
  <c r="D105" i="33"/>
  <c r="D108" i="33" s="1"/>
  <c r="E108" i="33" s="1"/>
  <c r="D107" i="33"/>
  <c r="J106" i="33"/>
  <c r="J107" i="33" s="1"/>
  <c r="AJ100" i="33"/>
  <c r="T100" i="33"/>
  <c r="U100" i="33" s="1"/>
  <c r="K100" i="33"/>
  <c r="K103" i="33" s="1"/>
  <c r="E101" i="33"/>
  <c r="E103" i="33"/>
  <c r="AE229" i="33" l="1"/>
  <c r="AE232" i="33" s="1"/>
  <c r="AE223" i="33"/>
  <c r="AE220" i="33" s="1"/>
  <c r="AE217" i="33" s="1"/>
  <c r="AE214" i="33" s="1"/>
  <c r="AE211" i="33" s="1"/>
  <c r="E106" i="33"/>
  <c r="T104" i="33"/>
  <c r="T102" i="33"/>
  <c r="U102" i="33" s="1"/>
  <c r="U103" i="33" s="1"/>
  <c r="T108" i="33"/>
  <c r="E104" i="33"/>
  <c r="T106" i="33" l="1"/>
  <c r="T107" i="33" s="1"/>
  <c r="T103" i="33"/>
  <c r="AJ105" i="33"/>
  <c r="L106" i="33"/>
  <c r="L104" i="33" s="1"/>
  <c r="M104" i="33" s="1"/>
  <c r="H98" i="33"/>
  <c r="K106" i="33"/>
  <c r="F101" i="33"/>
  <c r="F98" i="33"/>
  <c r="R101" i="33"/>
  <c r="R100" i="33" s="1"/>
  <c r="E105" i="33"/>
  <c r="N101" i="33" s="1"/>
  <c r="N100" i="33" s="1"/>
  <c r="U104" i="33"/>
  <c r="E107" i="33"/>
  <c r="AJ104" i="33"/>
  <c r="V104" i="33"/>
  <c r="W104" i="33" s="1"/>
  <c r="K104" i="33"/>
  <c r="P101" i="33"/>
  <c r="P100" i="33" s="1"/>
  <c r="U106" i="33" l="1"/>
  <c r="U107" i="33" s="1"/>
  <c r="U108" i="33" s="1"/>
  <c r="M106" i="33"/>
  <c r="M107" i="33" s="1"/>
  <c r="K107" i="33"/>
  <c r="K108" i="33" s="1"/>
  <c r="L107" i="33"/>
  <c r="L100" i="33"/>
  <c r="N108" i="33"/>
  <c r="N102" i="33"/>
  <c r="O102" i="33" s="1"/>
  <c r="N104" i="33"/>
  <c r="O100" i="33"/>
  <c r="R108" i="33"/>
  <c r="R104" i="33"/>
  <c r="R102" i="33"/>
  <c r="S102" i="33" s="1"/>
  <c r="S100" i="33"/>
  <c r="V106" i="33"/>
  <c r="W106" i="33" s="1"/>
  <c r="W107" i="33" s="1"/>
  <c r="V100" i="33"/>
  <c r="P108" i="33"/>
  <c r="P102" i="33"/>
  <c r="Q102" i="33" s="1"/>
  <c r="P104" i="33"/>
  <c r="Q100" i="33"/>
  <c r="H101" i="33"/>
  <c r="H100" i="33" s="1"/>
  <c r="F100" i="33"/>
  <c r="Q103" i="33" l="1"/>
  <c r="O103" i="33"/>
  <c r="S103" i="33"/>
  <c r="N106" i="33"/>
  <c r="O106" i="33" s="1"/>
  <c r="O104" i="33"/>
  <c r="N103" i="33"/>
  <c r="F108" i="33"/>
  <c r="F104" i="33"/>
  <c r="F102" i="33"/>
  <c r="G102" i="33" s="1"/>
  <c r="G100" i="33"/>
  <c r="V107" i="33"/>
  <c r="H108" i="33"/>
  <c r="H104" i="33"/>
  <c r="H102" i="33"/>
  <c r="I102" i="33" s="1"/>
  <c r="I100" i="33"/>
  <c r="R103" i="33"/>
  <c r="L102" i="33"/>
  <c r="M102" i="33" s="1"/>
  <c r="L108" i="33"/>
  <c r="M100" i="33"/>
  <c r="P106" i="33"/>
  <c r="Q106" i="33" s="1"/>
  <c r="Q104" i="33"/>
  <c r="P103" i="33"/>
  <c r="R106" i="33"/>
  <c r="S106" i="33" s="1"/>
  <c r="S104" i="33"/>
  <c r="V108" i="33"/>
  <c r="V102" i="33"/>
  <c r="W102" i="33" s="1"/>
  <c r="W100" i="33"/>
  <c r="W103" i="33" s="1"/>
  <c r="W108" i="33" s="1"/>
  <c r="M103" i="33" l="1"/>
  <c r="M108" i="33" s="1"/>
  <c r="L103" i="33"/>
  <c r="Q107" i="33"/>
  <c r="Q108" i="33" s="1"/>
  <c r="O107" i="33"/>
  <c r="O108" i="33" s="1"/>
  <c r="F103" i="33"/>
  <c r="P107" i="33"/>
  <c r="V103" i="33"/>
  <c r="S107" i="33"/>
  <c r="S108" i="33" s="1"/>
  <c r="G103" i="33"/>
  <c r="H103" i="33"/>
  <c r="F106" i="33"/>
  <c r="G106" i="33" s="1"/>
  <c r="G104" i="33"/>
  <c r="R107" i="33"/>
  <c r="H106" i="33"/>
  <c r="I106" i="33" s="1"/>
  <c r="I104" i="33"/>
  <c r="I103" i="33"/>
  <c r="N107" i="33"/>
  <c r="I107" i="33" l="1"/>
  <c r="G107" i="33"/>
  <c r="G108" i="33" s="1"/>
  <c r="I108" i="33"/>
  <c r="F107" i="33"/>
  <c r="H107" i="33"/>
  <c r="Y108" i="33" l="1"/>
  <c r="X108" i="33" s="1"/>
  <c r="Z108" i="33" l="1"/>
  <c r="I196" i="33" s="1"/>
  <c r="I198" i="33" s="1"/>
  <c r="X100" i="33"/>
  <c r="J9" i="33" l="1"/>
  <c r="AL100" i="33"/>
  <c r="X102" i="33"/>
  <c r="X104" i="33"/>
  <c r="Y100" i="33"/>
  <c r="AH227" i="33" l="1"/>
  <c r="AH228" i="33"/>
  <c r="J198" i="33"/>
  <c r="Z100" i="33"/>
  <c r="C116" i="33" s="1"/>
  <c r="X106" i="33"/>
  <c r="AL104" i="33"/>
  <c r="Y104" i="33"/>
  <c r="AL101" i="33"/>
  <c r="Y102" i="33"/>
  <c r="Z102" i="33" s="1"/>
  <c r="C118" i="33" s="1"/>
  <c r="D118" i="33" s="1"/>
  <c r="E118" i="33" s="1"/>
  <c r="X103" i="33"/>
  <c r="AH225" i="33" l="1"/>
  <c r="AH222" i="33" s="1"/>
  <c r="AH219" i="33" s="1"/>
  <c r="AH216" i="33" s="1"/>
  <c r="AH213" i="33" s="1"/>
  <c r="AH231" i="33"/>
  <c r="K208" i="33"/>
  <c r="L208" i="33" s="1"/>
  <c r="K207" i="33"/>
  <c r="L207" i="33" s="1"/>
  <c r="AH230" i="33"/>
  <c r="AH224" i="33"/>
  <c r="AH221" i="33" s="1"/>
  <c r="AH218" i="33" s="1"/>
  <c r="AH215" i="33" s="1"/>
  <c r="AH212" i="33" s="1"/>
  <c r="AG226" i="33"/>
  <c r="Z104" i="33"/>
  <c r="C120" i="33" s="1"/>
  <c r="J118" i="33"/>
  <c r="J116" i="33" s="1"/>
  <c r="AJ117" i="33"/>
  <c r="AL105" i="33"/>
  <c r="Y106" i="33"/>
  <c r="Z106" i="33" s="1"/>
  <c r="C122" i="33" s="1"/>
  <c r="D122" i="33" s="1"/>
  <c r="X107" i="33"/>
  <c r="C119" i="33"/>
  <c r="D116" i="33"/>
  <c r="Y103" i="33"/>
  <c r="AF100" i="33" s="1"/>
  <c r="AG227" i="33" l="1"/>
  <c r="AG229" i="33"/>
  <c r="AG232" i="33" s="1"/>
  <c r="AG228" i="33"/>
  <c r="AG223" i="33"/>
  <c r="AG220" i="33" s="1"/>
  <c r="AG217" i="33" s="1"/>
  <c r="AG214" i="33" s="1"/>
  <c r="AG211" i="33" s="1"/>
  <c r="D119" i="33"/>
  <c r="D117" i="33"/>
  <c r="E116" i="33"/>
  <c r="K118" i="33"/>
  <c r="J120" i="33"/>
  <c r="J119" i="33"/>
  <c r="J124" i="33"/>
  <c r="D120" i="33"/>
  <c r="C123" i="33"/>
  <c r="Y107" i="33"/>
  <c r="AF103" i="33" s="1"/>
  <c r="AG224" i="33" l="1"/>
  <c r="AG221" i="33" s="1"/>
  <c r="AG218" i="33" s="1"/>
  <c r="AG215" i="33" s="1"/>
  <c r="AG212" i="33" s="1"/>
  <c r="AG230" i="33"/>
  <c r="AH226" i="33"/>
  <c r="AG225" i="33"/>
  <c r="AG222" i="33" s="1"/>
  <c r="AG219" i="33" s="1"/>
  <c r="AG216" i="33" s="1"/>
  <c r="AG213" i="33" s="1"/>
  <c r="AG231" i="33"/>
  <c r="J122" i="33"/>
  <c r="J123" i="33" s="1"/>
  <c r="E117" i="33"/>
  <c r="AJ116" i="33"/>
  <c r="T116" i="33"/>
  <c r="U116" i="33" s="1"/>
  <c r="K116" i="33"/>
  <c r="K119" i="33" s="1"/>
  <c r="E119" i="33"/>
  <c r="D123" i="33"/>
  <c r="D121" i="33"/>
  <c r="D124" i="33" s="1"/>
  <c r="E124" i="33" s="1"/>
  <c r="T38" i="10"/>
  <c r="AH223" i="33" l="1"/>
  <c r="AH220" i="33" s="1"/>
  <c r="AH217" i="33" s="1"/>
  <c r="AH214" i="33" s="1"/>
  <c r="AH211" i="33" s="1"/>
  <c r="AH229" i="33"/>
  <c r="AH232" i="33" s="1"/>
  <c r="E122" i="33"/>
  <c r="E120" i="33"/>
  <c r="T120" i="33"/>
  <c r="T118" i="33"/>
  <c r="U118" i="33" s="1"/>
  <c r="U119" i="33" s="1"/>
  <c r="T124" i="33"/>
  <c r="E123" i="33" l="1"/>
  <c r="AJ120" i="33"/>
  <c r="K120" i="33"/>
  <c r="E121" i="33"/>
  <c r="N117" i="33" s="1"/>
  <c r="N116" i="33" s="1"/>
  <c r="U120" i="33"/>
  <c r="V120" i="33"/>
  <c r="P117" i="33"/>
  <c r="P116" i="33" s="1"/>
  <c r="T122" i="33"/>
  <c r="T123" i="33" s="1"/>
  <c r="L122" i="33"/>
  <c r="L120" i="33" s="1"/>
  <c r="M120" i="33" s="1"/>
  <c r="K122" i="33"/>
  <c r="AJ121" i="33"/>
  <c r="H114" i="33"/>
  <c r="F114" i="33"/>
  <c r="F117" i="33"/>
  <c r="R117" i="33"/>
  <c r="R116" i="33" s="1"/>
  <c r="T119" i="33"/>
  <c r="P124" i="33" l="1"/>
  <c r="P120" i="33"/>
  <c r="P118" i="33"/>
  <c r="Q118" i="33" s="1"/>
  <c r="Q116" i="33"/>
  <c r="Q119" i="33" s="1"/>
  <c r="L123" i="33"/>
  <c r="L116" i="33"/>
  <c r="K123" i="33"/>
  <c r="K124" i="33" s="1"/>
  <c r="M122" i="33"/>
  <c r="M123" i="33" s="1"/>
  <c r="N124" i="33"/>
  <c r="N118" i="33"/>
  <c r="O118" i="33" s="1"/>
  <c r="N120" i="33"/>
  <c r="O116" i="33"/>
  <c r="O119" i="33" s="1"/>
  <c r="U122" i="33"/>
  <c r="U123" i="33" s="1"/>
  <c r="U124" i="33" s="1"/>
  <c r="R120" i="33"/>
  <c r="R118" i="33"/>
  <c r="S118" i="33" s="1"/>
  <c r="R124" i="33"/>
  <c r="S116" i="33"/>
  <c r="V122" i="33"/>
  <c r="W122" i="33" s="1"/>
  <c r="V116" i="33"/>
  <c r="F116" i="33"/>
  <c r="H117" i="33"/>
  <c r="H116" i="33" s="1"/>
  <c r="W120" i="33"/>
  <c r="N119" i="33" l="1"/>
  <c r="R119" i="33"/>
  <c r="S119" i="33"/>
  <c r="L118" i="33"/>
  <c r="M118" i="33" s="1"/>
  <c r="L124" i="33"/>
  <c r="M116" i="33"/>
  <c r="M119" i="33" s="1"/>
  <c r="M124" i="33" s="1"/>
  <c r="V123" i="33"/>
  <c r="P119" i="33"/>
  <c r="P122" i="33"/>
  <c r="Q122" i="33" s="1"/>
  <c r="Q120" i="33"/>
  <c r="N122" i="33"/>
  <c r="O122" i="33" s="1"/>
  <c r="O120" i="33"/>
  <c r="F124" i="33"/>
  <c r="F120" i="33"/>
  <c r="F118" i="33"/>
  <c r="G118" i="33" s="1"/>
  <c r="G116" i="33"/>
  <c r="R122" i="33"/>
  <c r="S122" i="33" s="1"/>
  <c r="S120" i="33"/>
  <c r="W123" i="33"/>
  <c r="H124" i="33"/>
  <c r="H120" i="33"/>
  <c r="H118" i="33"/>
  <c r="I118" i="33" s="1"/>
  <c r="I116" i="33"/>
  <c r="V124" i="33"/>
  <c r="V118" i="33"/>
  <c r="W118" i="33" s="1"/>
  <c r="W116" i="33"/>
  <c r="G119" i="33" l="1"/>
  <c r="F119" i="33"/>
  <c r="I119" i="33"/>
  <c r="Q123" i="33"/>
  <c r="Q124" i="33" s="1"/>
  <c r="V119" i="33"/>
  <c r="S123" i="33"/>
  <c r="S124" i="33" s="1"/>
  <c r="O123" i="33"/>
  <c r="O124" i="33" s="1"/>
  <c r="R123" i="33"/>
  <c r="N123" i="33"/>
  <c r="H119" i="33"/>
  <c r="H122" i="33"/>
  <c r="I122" i="33" s="1"/>
  <c r="I120" i="33"/>
  <c r="W119" i="33"/>
  <c r="W124" i="33" s="1"/>
  <c r="F122" i="33"/>
  <c r="G122" i="33" s="1"/>
  <c r="G120" i="33"/>
  <c r="P123" i="33"/>
  <c r="L119" i="33"/>
  <c r="I123" i="33" l="1"/>
  <c r="I124" i="33" s="1"/>
  <c r="G123" i="33"/>
  <c r="G124" i="33" s="1"/>
  <c r="Y124" i="33" s="1"/>
  <c r="X124" i="33" s="1"/>
  <c r="H123" i="33"/>
  <c r="F123" i="33"/>
  <c r="X116" i="33" l="1"/>
  <c r="Z124" i="33"/>
  <c r="K196" i="33" s="1"/>
  <c r="K198" i="33" s="1"/>
  <c r="L9" i="33" l="1"/>
  <c r="AL116" i="33"/>
  <c r="X120" i="33"/>
  <c r="X118" i="33"/>
  <c r="Y116" i="33"/>
  <c r="AK227" i="33" l="1"/>
  <c r="AK228" i="33"/>
  <c r="N9" i="33"/>
  <c r="L198" i="33"/>
  <c r="AL120" i="33"/>
  <c r="X122" i="33"/>
  <c r="X123" i="33" s="1"/>
  <c r="Y120" i="33"/>
  <c r="AL117" i="33"/>
  <c r="Y118" i="33"/>
  <c r="Z118" i="33" s="1"/>
  <c r="C134" i="33" s="1"/>
  <c r="D134" i="33" s="1"/>
  <c r="E134" i="33" s="1"/>
  <c r="X119" i="33"/>
  <c r="Z116" i="33"/>
  <c r="C132" i="33" s="1"/>
  <c r="AN228" i="33" l="1"/>
  <c r="AN227" i="33"/>
  <c r="P9" i="33"/>
  <c r="M207" i="33"/>
  <c r="N207" i="33" s="1"/>
  <c r="M208" i="33"/>
  <c r="N208" i="33" s="1"/>
  <c r="AK225" i="33"/>
  <c r="AK222" i="33" s="1"/>
  <c r="AK219" i="33" s="1"/>
  <c r="AK216" i="33" s="1"/>
  <c r="AK213" i="33" s="1"/>
  <c r="AK231" i="33"/>
  <c r="AK230" i="33"/>
  <c r="AK224" i="33"/>
  <c r="AK221" i="33" s="1"/>
  <c r="AK218" i="33" s="1"/>
  <c r="AK215" i="33" s="1"/>
  <c r="AK212" i="33" s="1"/>
  <c r="AJ226" i="33"/>
  <c r="AJ133" i="33"/>
  <c r="J134" i="33"/>
  <c r="J132" i="33" s="1"/>
  <c r="AL121" i="33"/>
  <c r="Y122" i="33"/>
  <c r="Z122" i="33" s="1"/>
  <c r="C138" i="33" s="1"/>
  <c r="D138" i="33" s="1"/>
  <c r="Y119" i="33"/>
  <c r="AF116" i="33" s="1"/>
  <c r="Z120" i="33"/>
  <c r="C136" i="33" s="1"/>
  <c r="D132" i="33"/>
  <c r="C135" i="33"/>
  <c r="AQ228" i="33" l="1"/>
  <c r="AQ227" i="33"/>
  <c r="R9" i="33"/>
  <c r="AJ228" i="33"/>
  <c r="AJ227" i="33"/>
  <c r="AJ223" i="33"/>
  <c r="AJ220" i="33" s="1"/>
  <c r="AJ217" i="33" s="1"/>
  <c r="AJ214" i="33" s="1"/>
  <c r="AJ211" i="33" s="1"/>
  <c r="AJ229" i="33"/>
  <c r="AJ232" i="33" s="1"/>
  <c r="AN224" i="33"/>
  <c r="AN221" i="33" s="1"/>
  <c r="AN218" i="33" s="1"/>
  <c r="AN215" i="33" s="1"/>
  <c r="AN212" i="33" s="1"/>
  <c r="AM226" i="33"/>
  <c r="AN230" i="33"/>
  <c r="AN225" i="33"/>
  <c r="AN222" i="33" s="1"/>
  <c r="AN219" i="33" s="1"/>
  <c r="AN216" i="33" s="1"/>
  <c r="AN213" i="33" s="1"/>
  <c r="AN231" i="33"/>
  <c r="Y123" i="33"/>
  <c r="AF119" i="33" s="1"/>
  <c r="K134" i="33"/>
  <c r="E132" i="33"/>
  <c r="D135" i="33"/>
  <c r="D133" i="33"/>
  <c r="J140" i="33"/>
  <c r="J136" i="33"/>
  <c r="J135" i="33"/>
  <c r="C139" i="33"/>
  <c r="D136" i="33"/>
  <c r="AJ231" i="33" l="1"/>
  <c r="AJ225" i="33"/>
  <c r="AJ222" i="33" s="1"/>
  <c r="AJ219" i="33" s="1"/>
  <c r="AJ216" i="33" s="1"/>
  <c r="AJ213" i="33" s="1"/>
  <c r="AK226" i="33"/>
  <c r="AJ230" i="33"/>
  <c r="AJ224" i="33"/>
  <c r="AJ221" i="33" s="1"/>
  <c r="AJ218" i="33" s="1"/>
  <c r="AJ215" i="33" s="1"/>
  <c r="AJ212" i="33" s="1"/>
  <c r="T9" i="33"/>
  <c r="AT228" i="33"/>
  <c r="AT227" i="33"/>
  <c r="AQ230" i="33"/>
  <c r="AP226" i="33"/>
  <c r="AQ224" i="33"/>
  <c r="AQ221" i="33" s="1"/>
  <c r="AQ218" i="33" s="1"/>
  <c r="AQ215" i="33" s="1"/>
  <c r="AQ212" i="33" s="1"/>
  <c r="AM227" i="33"/>
  <c r="AM223" i="33"/>
  <c r="AM220" i="33" s="1"/>
  <c r="AM217" i="33" s="1"/>
  <c r="AM214" i="33" s="1"/>
  <c r="AM211" i="33" s="1"/>
  <c r="AM229" i="33"/>
  <c r="AM232" i="33" s="1"/>
  <c r="AM228" i="33"/>
  <c r="AQ225" i="33"/>
  <c r="AQ222" i="33" s="1"/>
  <c r="AQ219" i="33" s="1"/>
  <c r="AQ216" i="33" s="1"/>
  <c r="AQ213" i="33" s="1"/>
  <c r="AQ231" i="33"/>
  <c r="D137" i="33"/>
  <c r="D140" i="33" s="1"/>
  <c r="E140" i="33" s="1"/>
  <c r="D139" i="33"/>
  <c r="J138" i="33"/>
  <c r="J139" i="33" s="1"/>
  <c r="AJ132" i="33"/>
  <c r="T132" i="33"/>
  <c r="U132" i="33" s="1"/>
  <c r="K132" i="33"/>
  <c r="K135" i="33" s="1"/>
  <c r="E135" i="33"/>
  <c r="E133" i="33"/>
  <c r="AS226" i="33" l="1"/>
  <c r="AT230" i="33"/>
  <c r="AT224" i="33"/>
  <c r="AT221" i="33" s="1"/>
  <c r="AT218" i="33" s="1"/>
  <c r="AT215" i="33" s="1"/>
  <c r="AT212" i="33" s="1"/>
  <c r="AW228" i="33"/>
  <c r="AW227" i="33"/>
  <c r="AT231" i="33"/>
  <c r="AT225" i="33"/>
  <c r="AT222" i="33" s="1"/>
  <c r="AT219" i="33" s="1"/>
  <c r="AT216" i="33" s="1"/>
  <c r="AT213" i="33" s="1"/>
  <c r="AM224" i="33"/>
  <c r="AM221" i="33" s="1"/>
  <c r="AM218" i="33" s="1"/>
  <c r="AM215" i="33" s="1"/>
  <c r="AM212" i="33" s="1"/>
  <c r="AN226" i="33"/>
  <c r="AM230" i="33"/>
  <c r="AM231" i="33"/>
  <c r="AM225" i="33"/>
  <c r="AM222" i="33" s="1"/>
  <c r="AM219" i="33" s="1"/>
  <c r="AM216" i="33" s="1"/>
  <c r="AM213" i="33" s="1"/>
  <c r="AP228" i="33"/>
  <c r="AP229" i="33"/>
  <c r="AP232" i="33" s="1"/>
  <c r="AP223" i="33"/>
  <c r="AP220" i="33" s="1"/>
  <c r="AP217" i="33" s="1"/>
  <c r="AP214" i="33" s="1"/>
  <c r="AP211" i="33" s="1"/>
  <c r="AP227" i="33"/>
  <c r="AK223" i="33"/>
  <c r="AK220" i="33" s="1"/>
  <c r="AK217" i="33" s="1"/>
  <c r="AK214" i="33" s="1"/>
  <c r="AK211" i="33" s="1"/>
  <c r="AK229" i="33"/>
  <c r="AK232" i="33" s="1"/>
  <c r="E138" i="33"/>
  <c r="E136" i="33"/>
  <c r="T140" i="33"/>
  <c r="T136" i="33"/>
  <c r="T134" i="33"/>
  <c r="U134" i="33" s="1"/>
  <c r="U135" i="33" s="1"/>
  <c r="AQ226" i="33" l="1"/>
  <c r="AP230" i="33"/>
  <c r="AP224" i="33"/>
  <c r="AP221" i="33" s="1"/>
  <c r="AP218" i="33" s="1"/>
  <c r="AP215" i="33" s="1"/>
  <c r="AP212" i="33" s="1"/>
  <c r="AP225" i="33"/>
  <c r="AP222" i="33" s="1"/>
  <c r="AP219" i="33" s="1"/>
  <c r="AP216" i="33" s="1"/>
  <c r="AP213" i="33" s="1"/>
  <c r="AP231" i="33"/>
  <c r="AW230" i="33"/>
  <c r="AV226" i="33"/>
  <c r="AW224" i="33"/>
  <c r="AW221" i="33" s="1"/>
  <c r="AW218" i="33" s="1"/>
  <c r="AW215" i="33" s="1"/>
  <c r="AW212" i="33" s="1"/>
  <c r="AW231" i="33"/>
  <c r="AW225" i="33"/>
  <c r="AW222" i="33" s="1"/>
  <c r="AW219" i="33" s="1"/>
  <c r="AW216" i="33" s="1"/>
  <c r="AW213" i="33" s="1"/>
  <c r="AN223" i="33"/>
  <c r="AN220" i="33" s="1"/>
  <c r="AN217" i="33" s="1"/>
  <c r="AN214" i="33" s="1"/>
  <c r="AN211" i="33" s="1"/>
  <c r="AN229" i="33"/>
  <c r="AN232" i="33" s="1"/>
  <c r="AS229" i="33"/>
  <c r="AS232" i="33" s="1"/>
  <c r="AS228" i="33"/>
  <c r="AS227" i="33"/>
  <c r="AS223" i="33"/>
  <c r="AS220" i="33" s="1"/>
  <c r="AS217" i="33" s="1"/>
  <c r="AS214" i="33" s="1"/>
  <c r="AS211" i="33" s="1"/>
  <c r="T135" i="33"/>
  <c r="E137" i="33"/>
  <c r="N133" i="33" s="1"/>
  <c r="N132" i="33" s="1"/>
  <c r="V136" i="33"/>
  <c r="W136" i="33" s="1"/>
  <c r="U136" i="33"/>
  <c r="E139" i="33"/>
  <c r="AJ136" i="33"/>
  <c r="K136" i="33"/>
  <c r="P133" i="33"/>
  <c r="P132" i="33" s="1"/>
  <c r="T138" i="33"/>
  <c r="T139" i="33" s="1"/>
  <c r="K138" i="33"/>
  <c r="AJ137" i="33"/>
  <c r="H130" i="33"/>
  <c r="L138" i="33"/>
  <c r="L136" i="33" s="1"/>
  <c r="M136" i="33" s="1"/>
  <c r="F130" i="33"/>
  <c r="F133" i="33"/>
  <c r="R133" i="33"/>
  <c r="R132" i="33" s="1"/>
  <c r="AV227" i="33" l="1"/>
  <c r="AV228" i="33"/>
  <c r="AV229" i="33"/>
  <c r="AV232" i="33" s="1"/>
  <c r="AV223" i="33"/>
  <c r="AV220" i="33" s="1"/>
  <c r="AV217" i="33" s="1"/>
  <c r="AV214" i="33" s="1"/>
  <c r="AV211" i="33" s="1"/>
  <c r="AS225" i="33"/>
  <c r="AS222" i="33" s="1"/>
  <c r="AS219" i="33" s="1"/>
  <c r="AS216" i="33" s="1"/>
  <c r="AS213" i="33" s="1"/>
  <c r="AS231" i="33"/>
  <c r="AS224" i="33"/>
  <c r="AS221" i="33" s="1"/>
  <c r="AS218" i="33" s="1"/>
  <c r="AS215" i="33" s="1"/>
  <c r="AS212" i="33" s="1"/>
  <c r="AS230" i="33"/>
  <c r="AT226" i="33"/>
  <c r="K139" i="33"/>
  <c r="K140" i="33" s="1"/>
  <c r="AQ223" i="33"/>
  <c r="AQ220" i="33" s="1"/>
  <c r="AQ217" i="33" s="1"/>
  <c r="AQ214" i="33" s="1"/>
  <c r="AQ211" i="33" s="1"/>
  <c r="AQ229" i="33"/>
  <c r="AQ232" i="33" s="1"/>
  <c r="U138" i="33"/>
  <c r="U139" i="33" s="1"/>
  <c r="U140" i="33" s="1"/>
  <c r="M138" i="33"/>
  <c r="M139" i="33" s="1"/>
  <c r="R140" i="33"/>
  <c r="R134" i="33"/>
  <c r="S134" i="33" s="1"/>
  <c r="R136" i="33"/>
  <c r="S132" i="33"/>
  <c r="L132" i="33"/>
  <c r="L139" i="33"/>
  <c r="H133" i="33"/>
  <c r="H132" i="33" s="1"/>
  <c r="F132" i="33"/>
  <c r="V138" i="33"/>
  <c r="W138" i="33" s="1"/>
  <c r="W139" i="33" s="1"/>
  <c r="V132" i="33"/>
  <c r="P136" i="33"/>
  <c r="P134" i="33"/>
  <c r="Q134" i="33" s="1"/>
  <c r="P140" i="33"/>
  <c r="Q132" i="33"/>
  <c r="N136" i="33"/>
  <c r="N134" i="33"/>
  <c r="O134" i="33" s="1"/>
  <c r="N140" i="33"/>
  <c r="O132" i="33"/>
  <c r="S135" i="33" l="1"/>
  <c r="O135" i="33"/>
  <c r="AV231" i="33"/>
  <c r="AV225" i="33"/>
  <c r="AV222" i="33" s="1"/>
  <c r="AV219" i="33" s="1"/>
  <c r="AV216" i="33" s="1"/>
  <c r="AV213" i="33" s="1"/>
  <c r="AT223" i="33"/>
  <c r="AT220" i="33" s="1"/>
  <c r="AT217" i="33" s="1"/>
  <c r="AT214" i="33" s="1"/>
  <c r="AT211" i="33" s="1"/>
  <c r="AT229" i="33"/>
  <c r="AT232" i="33" s="1"/>
  <c r="AV224" i="33"/>
  <c r="AV221" i="33" s="1"/>
  <c r="AV218" i="33" s="1"/>
  <c r="AV215" i="33" s="1"/>
  <c r="AV212" i="33" s="1"/>
  <c r="AW226" i="33"/>
  <c r="AV230" i="33"/>
  <c r="R135" i="33"/>
  <c r="Q135" i="33"/>
  <c r="R138" i="33"/>
  <c r="S138" i="33" s="1"/>
  <c r="S136" i="33"/>
  <c r="V139" i="33"/>
  <c r="V134" i="33"/>
  <c r="W134" i="33" s="1"/>
  <c r="V140" i="33"/>
  <c r="W132" i="33"/>
  <c r="N135" i="33"/>
  <c r="N138" i="33"/>
  <c r="O138" i="33" s="1"/>
  <c r="O136" i="33"/>
  <c r="F136" i="33"/>
  <c r="F134" i="33"/>
  <c r="G134" i="33" s="1"/>
  <c r="F140" i="33"/>
  <c r="G132" i="33"/>
  <c r="H136" i="33"/>
  <c r="H134" i="33"/>
  <c r="I134" i="33" s="1"/>
  <c r="H140" i="33"/>
  <c r="I132" i="33"/>
  <c r="P135" i="33"/>
  <c r="L140" i="33"/>
  <c r="L134" i="33"/>
  <c r="M134" i="33" s="1"/>
  <c r="M132" i="33"/>
  <c r="P138" i="33"/>
  <c r="Q138" i="33" s="1"/>
  <c r="Q136" i="33"/>
  <c r="AW223" i="33" l="1"/>
  <c r="AW220" i="33" s="1"/>
  <c r="AW217" i="33" s="1"/>
  <c r="AW214" i="33" s="1"/>
  <c r="AW211" i="33" s="1"/>
  <c r="AW229" i="33"/>
  <c r="AW232" i="33" s="1"/>
  <c r="W135" i="33"/>
  <c r="W140" i="33" s="1"/>
  <c r="I135" i="33"/>
  <c r="H135" i="33"/>
  <c r="N139" i="33"/>
  <c r="L135" i="33"/>
  <c r="F135" i="33"/>
  <c r="M135" i="33"/>
  <c r="M140" i="33" s="1"/>
  <c r="F138" i="33"/>
  <c r="G138" i="33" s="1"/>
  <c r="G136" i="33"/>
  <c r="V135" i="33"/>
  <c r="O139" i="33"/>
  <c r="O140" i="33" s="1"/>
  <c r="P139" i="33"/>
  <c r="S139" i="33"/>
  <c r="S140" i="33" s="1"/>
  <c r="H138" i="33"/>
  <c r="I138" i="33" s="1"/>
  <c r="I136" i="33"/>
  <c r="Q139" i="33"/>
  <c r="Q140" i="33" s="1"/>
  <c r="G135" i="33"/>
  <c r="R139" i="33"/>
  <c r="G139" i="33" l="1"/>
  <c r="G140" i="33" s="1"/>
  <c r="I139" i="33"/>
  <c r="I140" i="33" s="1"/>
  <c r="H139" i="33"/>
  <c r="F139" i="33"/>
  <c r="Y140" i="33" l="1"/>
  <c r="X140" i="33" s="1"/>
  <c r="Z140" i="33" s="1"/>
  <c r="M196" i="33" s="1"/>
  <c r="M198" i="33" s="1"/>
  <c r="N198" i="33" s="1"/>
  <c r="O208" i="33" l="1"/>
  <c r="P208" i="33" s="1"/>
  <c r="O207" i="33"/>
  <c r="P207" i="33" s="1"/>
  <c r="X132" i="33"/>
  <c r="AL132" i="33" s="1"/>
  <c r="X134" i="33" l="1"/>
  <c r="X135" i="33" s="1"/>
  <c r="Y132" i="33"/>
  <c r="Z132" i="33" s="1"/>
  <c r="C148" i="33" s="1"/>
  <c r="X136" i="33"/>
  <c r="X138" i="33" s="1"/>
  <c r="Y134" i="33"/>
  <c r="Z134" i="33" s="1"/>
  <c r="C150" i="33" s="1"/>
  <c r="D150" i="33" s="1"/>
  <c r="E150" i="33" s="1"/>
  <c r="AL133" i="33" l="1"/>
  <c r="Y136" i="33"/>
  <c r="Z136" i="33" s="1"/>
  <c r="C152" i="33" s="1"/>
  <c r="AL136" i="33"/>
  <c r="AL137" i="33"/>
  <c r="Y138" i="33"/>
  <c r="Z138" i="33" s="1"/>
  <c r="C154" i="33" s="1"/>
  <c r="D154" i="33" s="1"/>
  <c r="J150" i="33"/>
  <c r="J148" i="33" s="1"/>
  <c r="K150" i="33"/>
  <c r="AJ149" i="33"/>
  <c r="X139" i="33"/>
  <c r="D148" i="33"/>
  <c r="C151" i="33"/>
  <c r="Y135" i="33"/>
  <c r="AF132" i="33" s="1"/>
  <c r="Y139" i="33" l="1"/>
  <c r="AF135" i="33" s="1"/>
  <c r="J152" i="33"/>
  <c r="J151" i="33"/>
  <c r="J156" i="33"/>
  <c r="D151" i="33"/>
  <c r="D149" i="33"/>
  <c r="E148" i="33"/>
  <c r="D152" i="33"/>
  <c r="C155" i="33"/>
  <c r="AJ148" i="33" l="1"/>
  <c r="T148" i="33"/>
  <c r="U148" i="33" s="1"/>
  <c r="E151" i="33"/>
  <c r="K148" i="33"/>
  <c r="K151" i="33" s="1"/>
  <c r="E149" i="33"/>
  <c r="D155" i="33"/>
  <c r="D153" i="33"/>
  <c r="D156" i="33" s="1"/>
  <c r="E156" i="33" s="1"/>
  <c r="J154" i="33"/>
  <c r="J155" i="33" s="1"/>
  <c r="E154" i="33" l="1"/>
  <c r="E152" i="33"/>
  <c r="T152" i="33"/>
  <c r="T150" i="33"/>
  <c r="U150" i="33" s="1"/>
  <c r="U151" i="33" s="1"/>
  <c r="T156" i="33"/>
  <c r="T151" i="33" l="1"/>
  <c r="T154" i="33"/>
  <c r="T155" i="33" s="1"/>
  <c r="L154" i="33"/>
  <c r="L152" i="33" s="1"/>
  <c r="M152" i="33" s="1"/>
  <c r="K154" i="33"/>
  <c r="H146" i="33"/>
  <c r="AJ153" i="33"/>
  <c r="F146" i="33"/>
  <c r="F149" i="33"/>
  <c r="R149" i="33"/>
  <c r="R148" i="33" s="1"/>
  <c r="E155" i="33"/>
  <c r="AJ152" i="33"/>
  <c r="K152" i="33"/>
  <c r="E153" i="33"/>
  <c r="N149" i="33" s="1"/>
  <c r="N148" i="33" s="1"/>
  <c r="V152" i="33"/>
  <c r="U152" i="33"/>
  <c r="P149" i="33"/>
  <c r="P148" i="33" s="1"/>
  <c r="U154" i="33" l="1"/>
  <c r="U155" i="33" s="1"/>
  <c r="U156" i="33" s="1"/>
  <c r="K155" i="33"/>
  <c r="K156" i="33" s="1"/>
  <c r="M154" i="33"/>
  <c r="M155" i="33" s="1"/>
  <c r="L155" i="33"/>
  <c r="L148" i="33"/>
  <c r="V154" i="33"/>
  <c r="W154" i="33" s="1"/>
  <c r="V148" i="33"/>
  <c r="R152" i="33"/>
  <c r="R150" i="33"/>
  <c r="S150" i="33" s="1"/>
  <c r="R156" i="33"/>
  <c r="S148" i="33"/>
  <c r="P156" i="33"/>
  <c r="P152" i="33"/>
  <c r="P150" i="33"/>
  <c r="Q150" i="33" s="1"/>
  <c r="Q148" i="33"/>
  <c r="F148" i="33"/>
  <c r="H149" i="33"/>
  <c r="H148" i="33" s="1"/>
  <c r="N156" i="33"/>
  <c r="N152" i="33"/>
  <c r="N150" i="33"/>
  <c r="O150" i="33" s="1"/>
  <c r="O148" i="33"/>
  <c r="W152" i="33"/>
  <c r="O151" i="33" l="1"/>
  <c r="Q151" i="33"/>
  <c r="W155" i="33"/>
  <c r="R151" i="33"/>
  <c r="S151" i="33"/>
  <c r="V156" i="33"/>
  <c r="V150" i="33"/>
  <c r="W150" i="33" s="1"/>
  <c r="W148" i="33"/>
  <c r="V155" i="33"/>
  <c r="N151" i="33"/>
  <c r="N154" i="33"/>
  <c r="O154" i="33" s="1"/>
  <c r="O152" i="33"/>
  <c r="R154" i="33"/>
  <c r="S154" i="33" s="1"/>
  <c r="S152" i="33"/>
  <c r="H156" i="33"/>
  <c r="H152" i="33"/>
  <c r="H150" i="33"/>
  <c r="I150" i="33" s="1"/>
  <c r="I148" i="33"/>
  <c r="P151" i="33"/>
  <c r="P154" i="33"/>
  <c r="Q154" i="33" s="1"/>
  <c r="Q152" i="33"/>
  <c r="L150" i="33"/>
  <c r="M150" i="33" s="1"/>
  <c r="L156" i="33"/>
  <c r="M148" i="33"/>
  <c r="F156" i="33"/>
  <c r="F152" i="33"/>
  <c r="F150" i="33"/>
  <c r="G150" i="33" s="1"/>
  <c r="G148" i="33"/>
  <c r="I151" i="33" l="1"/>
  <c r="Q155" i="33"/>
  <c r="Q156" i="33" s="1"/>
  <c r="W151" i="33"/>
  <c r="W156" i="33" s="1"/>
  <c r="M151" i="33"/>
  <c r="M156" i="33" s="1"/>
  <c r="H151" i="33"/>
  <c r="N155" i="33"/>
  <c r="O155" i="33"/>
  <c r="O156" i="33" s="1"/>
  <c r="P155" i="33"/>
  <c r="S155" i="33"/>
  <c r="S156" i="33" s="1"/>
  <c r="R155" i="33"/>
  <c r="F151" i="33"/>
  <c r="F154" i="33"/>
  <c r="G154" i="33" s="1"/>
  <c r="G152" i="33"/>
  <c r="V151" i="33"/>
  <c r="G151" i="33"/>
  <c r="L151" i="33"/>
  <c r="H154" i="33"/>
  <c r="I154" i="33" s="1"/>
  <c r="I152" i="33"/>
  <c r="I155" i="33" l="1"/>
  <c r="I156" i="33" s="1"/>
  <c r="G155" i="33"/>
  <c r="G156" i="33" s="1"/>
  <c r="F155" i="33"/>
  <c r="H155" i="33"/>
  <c r="D4" i="2"/>
  <c r="E4" i="2"/>
  <c r="F4" i="2"/>
  <c r="G4" i="2"/>
  <c r="H4" i="2"/>
  <c r="I4" i="2"/>
  <c r="J4" i="2"/>
  <c r="K4" i="2"/>
  <c r="L4" i="2"/>
  <c r="M4" i="2"/>
  <c r="N4" i="2"/>
  <c r="O4" i="2"/>
  <c r="D5" i="2"/>
  <c r="E5" i="2"/>
  <c r="F5" i="2"/>
  <c r="G5" i="2"/>
  <c r="H5" i="2"/>
  <c r="I5" i="2"/>
  <c r="J5" i="2"/>
  <c r="K5" i="2"/>
  <c r="L5" i="2"/>
  <c r="M5" i="2"/>
  <c r="N5" i="2"/>
  <c r="O5" i="2"/>
  <c r="D6" i="2"/>
  <c r="E6" i="2"/>
  <c r="F6" i="2"/>
  <c r="G6" i="2"/>
  <c r="H6" i="2"/>
  <c r="I6" i="2"/>
  <c r="J6" i="2"/>
  <c r="K6" i="2"/>
  <c r="L6" i="2"/>
  <c r="M6" i="2"/>
  <c r="N6" i="2"/>
  <c r="O6" i="2"/>
  <c r="D7" i="2"/>
  <c r="E7" i="2"/>
  <c r="F7" i="2"/>
  <c r="G7" i="2"/>
  <c r="H7" i="2"/>
  <c r="I7" i="2"/>
  <c r="J7" i="2"/>
  <c r="K7" i="2"/>
  <c r="L7" i="2"/>
  <c r="M7" i="2"/>
  <c r="N7" i="2"/>
  <c r="O7" i="2"/>
  <c r="D8" i="2"/>
  <c r="E8" i="2"/>
  <c r="F8" i="2"/>
  <c r="G8" i="2"/>
  <c r="H8" i="2"/>
  <c r="I8" i="2"/>
  <c r="J8" i="2"/>
  <c r="K8" i="2"/>
  <c r="L8" i="2"/>
  <c r="M8" i="2"/>
  <c r="N8" i="2"/>
  <c r="O8" i="2"/>
  <c r="D9" i="2"/>
  <c r="E9" i="2"/>
  <c r="F9" i="2"/>
  <c r="G9" i="2"/>
  <c r="H9" i="2"/>
  <c r="I9" i="2"/>
  <c r="J9" i="2"/>
  <c r="K9" i="2"/>
  <c r="L9" i="2"/>
  <c r="M9" i="2"/>
  <c r="N9" i="2"/>
  <c r="O9" i="2"/>
  <c r="D10" i="2"/>
  <c r="E10" i="2"/>
  <c r="F10" i="2"/>
  <c r="G10" i="2"/>
  <c r="H10" i="2"/>
  <c r="I10" i="2"/>
  <c r="J10" i="2"/>
  <c r="K10" i="2"/>
  <c r="L10" i="2"/>
  <c r="M10" i="2"/>
  <c r="N10" i="2"/>
  <c r="O10" i="2"/>
  <c r="D11" i="2"/>
  <c r="E11" i="2"/>
  <c r="F11" i="2"/>
  <c r="G11" i="2"/>
  <c r="H11" i="2"/>
  <c r="I11" i="2"/>
  <c r="J11" i="2"/>
  <c r="K11" i="2"/>
  <c r="L11" i="2"/>
  <c r="M11" i="2"/>
  <c r="N11" i="2"/>
  <c r="O11" i="2"/>
  <c r="D12" i="2"/>
  <c r="E12" i="2"/>
  <c r="F12" i="2"/>
  <c r="G12" i="2"/>
  <c r="H12" i="2"/>
  <c r="I12" i="2"/>
  <c r="J12" i="2"/>
  <c r="K12" i="2"/>
  <c r="L12" i="2"/>
  <c r="M12" i="2"/>
  <c r="N12" i="2"/>
  <c r="O12" i="2"/>
  <c r="E16" i="2"/>
  <c r="F16" i="2" s="1"/>
  <c r="E17" i="2"/>
  <c r="F17" i="2" s="1"/>
  <c r="E18" i="2"/>
  <c r="G18" i="2" s="1"/>
  <c r="E19" i="2"/>
  <c r="F19" i="2" s="1"/>
  <c r="E21" i="2"/>
  <c r="F21" i="2" s="1"/>
  <c r="E22" i="2"/>
  <c r="F22" i="2" s="1"/>
  <c r="E23" i="2"/>
  <c r="G23" i="2" s="1"/>
  <c r="E24" i="2"/>
  <c r="G24" i="2" s="1"/>
  <c r="E26" i="2"/>
  <c r="F26" i="2" s="1"/>
  <c r="E27" i="2"/>
  <c r="F27" i="2" s="1"/>
  <c r="E28" i="2"/>
  <c r="G28" i="2" s="1"/>
  <c r="E29" i="2"/>
  <c r="F29" i="2" s="1"/>
  <c r="E31" i="2"/>
  <c r="G31" i="2" s="1"/>
  <c r="E32" i="2"/>
  <c r="F32" i="2" s="1"/>
  <c r="E33" i="2"/>
  <c r="G33" i="2" s="1"/>
  <c r="E34" i="2"/>
  <c r="F34" i="2" s="1"/>
  <c r="E36" i="2"/>
  <c r="F36" i="2" s="1"/>
  <c r="E37" i="2"/>
  <c r="F37" i="2" s="1"/>
  <c r="E38" i="2"/>
  <c r="G38" i="2" s="1"/>
  <c r="E39" i="2"/>
  <c r="F39" i="2" s="1"/>
  <c r="Y156" i="33" l="1"/>
  <c r="X156" i="33" s="1"/>
  <c r="F31" i="2"/>
  <c r="F33" i="2"/>
  <c r="G26" i="2"/>
  <c r="G19" i="2"/>
  <c r="F24" i="2"/>
  <c r="F38" i="2"/>
  <c r="G39" i="2"/>
  <c r="G34" i="2"/>
  <c r="F28" i="2"/>
  <c r="G21" i="2"/>
  <c r="G29" i="2"/>
  <c r="F23" i="2"/>
  <c r="G16" i="2"/>
  <c r="G36" i="2"/>
  <c r="F18" i="2"/>
  <c r="G37" i="2"/>
  <c r="G32" i="2"/>
  <c r="G27" i="2"/>
  <c r="G22" i="2"/>
  <c r="G17" i="2"/>
  <c r="X148" i="33" l="1"/>
  <c r="Z156" i="33"/>
  <c r="O196" i="33" s="1"/>
  <c r="O198" i="33" s="1"/>
  <c r="P198" i="33" s="1"/>
  <c r="Q207" i="33" l="1"/>
  <c r="R207" i="33" s="1"/>
  <c r="Q208" i="33"/>
  <c r="R208" i="33" s="1"/>
  <c r="X152" i="33"/>
  <c r="X150" i="33"/>
  <c r="AL148" i="33"/>
  <c r="Y148" i="33"/>
  <c r="Z148" i="33" l="1"/>
  <c r="C164" i="33" s="1"/>
  <c r="AL149" i="33"/>
  <c r="Y150" i="33"/>
  <c r="Z150" i="33" s="1"/>
  <c r="C166" i="33" s="1"/>
  <c r="D166" i="33" s="1"/>
  <c r="E166" i="33" s="1"/>
  <c r="X151" i="33"/>
  <c r="AL152" i="33"/>
  <c r="X154" i="33"/>
  <c r="Y152" i="33"/>
  <c r="AL153" i="33" l="1"/>
  <c r="Y154" i="33"/>
  <c r="Z154" i="33" s="1"/>
  <c r="C170" i="33" s="1"/>
  <c r="D170" i="33" s="1"/>
  <c r="X155" i="33"/>
  <c r="AJ165" i="33"/>
  <c r="J166" i="33"/>
  <c r="J164" i="33" s="1"/>
  <c r="D164" i="33"/>
  <c r="C167" i="33"/>
  <c r="Z152" i="33"/>
  <c r="C168" i="33" s="1"/>
  <c r="Y151" i="33"/>
  <c r="AF148" i="33" s="1"/>
  <c r="Y155" i="33" l="1"/>
  <c r="AF151" i="33" s="1"/>
  <c r="K166" i="33"/>
  <c r="C171" i="33"/>
  <c r="D168" i="33"/>
  <c r="E164" i="33"/>
  <c r="D167" i="33"/>
  <c r="D165" i="33"/>
  <c r="J172" i="33"/>
  <c r="J168" i="33"/>
  <c r="J167" i="33"/>
  <c r="J170" i="33" l="1"/>
  <c r="J171" i="33" s="1"/>
  <c r="D169" i="33"/>
  <c r="D172" i="33" s="1"/>
  <c r="E172" i="33" s="1"/>
  <c r="D171" i="33"/>
  <c r="AJ164" i="33"/>
  <c r="T164" i="33"/>
  <c r="U164" i="33" s="1"/>
  <c r="K164" i="33"/>
  <c r="K167" i="33" s="1"/>
  <c r="E167" i="33"/>
  <c r="E165" i="33"/>
  <c r="E170" i="33" l="1"/>
  <c r="E168" i="33"/>
  <c r="T172" i="33"/>
  <c r="T166" i="33"/>
  <c r="U166" i="33" s="1"/>
  <c r="U167" i="33" s="1"/>
  <c r="T168" i="33"/>
  <c r="T167" i="33" l="1"/>
  <c r="E169" i="33"/>
  <c r="N165" i="33" s="1"/>
  <c r="N164" i="33" s="1"/>
  <c r="V168" i="33"/>
  <c r="W168" i="33" s="1"/>
  <c r="U168" i="33"/>
  <c r="E171" i="33"/>
  <c r="AJ168" i="33"/>
  <c r="K168" i="33"/>
  <c r="P165" i="33"/>
  <c r="P164" i="33" s="1"/>
  <c r="K170" i="33"/>
  <c r="AJ169" i="33"/>
  <c r="H162" i="33"/>
  <c r="L170" i="33"/>
  <c r="L168" i="33" s="1"/>
  <c r="M168" i="33" s="1"/>
  <c r="F165" i="33"/>
  <c r="F162" i="33"/>
  <c r="R165" i="33"/>
  <c r="R164" i="33" s="1"/>
  <c r="T170" i="33"/>
  <c r="T171" i="33" s="1"/>
  <c r="K171" i="33" l="1"/>
  <c r="K172" i="33" s="1"/>
  <c r="U170" i="33"/>
  <c r="H165" i="33"/>
  <c r="H164" i="33" s="1"/>
  <c r="F164" i="33"/>
  <c r="U171" i="33"/>
  <c r="U172" i="33" s="1"/>
  <c r="M170" i="33"/>
  <c r="M171" i="33" s="1"/>
  <c r="V164" i="33"/>
  <c r="V170" i="33"/>
  <c r="W170" i="33" s="1"/>
  <c r="W171" i="33" s="1"/>
  <c r="L164" i="33"/>
  <c r="L171" i="33"/>
  <c r="R172" i="33"/>
  <c r="R166" i="33"/>
  <c r="S166" i="33" s="1"/>
  <c r="R167" i="33"/>
  <c r="R168" i="33"/>
  <c r="S164" i="33"/>
  <c r="S167" i="33" s="1"/>
  <c r="P168" i="33"/>
  <c r="P166" i="33"/>
  <c r="Q166" i="33" s="1"/>
  <c r="P172" i="33"/>
  <c r="Q164" i="33"/>
  <c r="N168" i="33"/>
  <c r="N166" i="33"/>
  <c r="O166" i="33" s="1"/>
  <c r="N172" i="33"/>
  <c r="O164" i="33"/>
  <c r="V171" i="33" l="1"/>
  <c r="Q167" i="33"/>
  <c r="R170" i="33"/>
  <c r="S170" i="33" s="1"/>
  <c r="S168" i="33"/>
  <c r="N167" i="33"/>
  <c r="F168" i="33"/>
  <c r="F166" i="33"/>
  <c r="G166" i="33" s="1"/>
  <c r="F172" i="33"/>
  <c r="G164" i="33"/>
  <c r="V166" i="33"/>
  <c r="W166" i="33" s="1"/>
  <c r="V172" i="33"/>
  <c r="W164" i="33"/>
  <c r="W167" i="33" s="1"/>
  <c r="W172" i="33" s="1"/>
  <c r="N170" i="33"/>
  <c r="O170" i="33" s="1"/>
  <c r="O168" i="33"/>
  <c r="H168" i="33"/>
  <c r="H166" i="33"/>
  <c r="I166" i="33" s="1"/>
  <c r="H172" i="33"/>
  <c r="I164" i="33"/>
  <c r="P167" i="33"/>
  <c r="L172" i="33"/>
  <c r="L166" i="33"/>
  <c r="M166" i="33" s="1"/>
  <c r="M164" i="33"/>
  <c r="O167" i="33"/>
  <c r="P170" i="33"/>
  <c r="Q170" i="33" s="1"/>
  <c r="Q168" i="33"/>
  <c r="S171" i="33" l="1"/>
  <c r="S172" i="33" s="1"/>
  <c r="M167" i="33"/>
  <c r="M172" i="33" s="1"/>
  <c r="L167" i="33"/>
  <c r="Q171" i="33"/>
  <c r="Q172" i="33" s="1"/>
  <c r="N171" i="33"/>
  <c r="I167" i="33"/>
  <c r="F170" i="33"/>
  <c r="G170" i="33" s="1"/>
  <c r="F171" i="33"/>
  <c r="G168" i="33"/>
  <c r="P171" i="33"/>
  <c r="H167" i="33"/>
  <c r="F167" i="33"/>
  <c r="G167" i="33"/>
  <c r="R171" i="33"/>
  <c r="V167" i="33"/>
  <c r="H170" i="33"/>
  <c r="I170" i="33" s="1"/>
  <c r="I168" i="33"/>
  <c r="O171" i="33"/>
  <c r="O172" i="33" s="1"/>
  <c r="G171" i="33" l="1"/>
  <c r="G172" i="33" s="1"/>
  <c r="I171" i="33"/>
  <c r="I172" i="33" s="1"/>
  <c r="H171" i="33"/>
  <c r="Y172" i="33" l="1"/>
  <c r="X172" i="33" s="1"/>
  <c r="Z172" i="33" s="1"/>
  <c r="Q196" i="33" s="1"/>
  <c r="Q198" i="33" s="1"/>
  <c r="R198" i="33" s="1"/>
  <c r="S208" i="33" l="1"/>
  <c r="T208" i="33" s="1"/>
  <c r="S207" i="33"/>
  <c r="T207" i="33" s="1"/>
  <c r="X164" i="33"/>
  <c r="AL164" i="33" s="1"/>
  <c r="Y164" i="33" l="1"/>
  <c r="Z164" i="33" s="1"/>
  <c r="C180" i="33" s="1"/>
  <c r="X166" i="33"/>
  <c r="X168" i="33"/>
  <c r="AL168" i="33" s="1"/>
  <c r="AL165" i="33"/>
  <c r="Y166" i="33"/>
  <c r="Z166" i="33" s="1"/>
  <c r="C182" i="33" s="1"/>
  <c r="D182" i="33" s="1"/>
  <c r="E182" i="33" s="1"/>
  <c r="X167" i="33"/>
  <c r="Y168" i="33" l="1"/>
  <c r="X170" i="33"/>
  <c r="X171" i="33" s="1"/>
  <c r="J182" i="33"/>
  <c r="J180" i="33" s="1"/>
  <c r="AJ181" i="33"/>
  <c r="C183" i="33"/>
  <c r="D180" i="33"/>
  <c r="AL169" i="33"/>
  <c r="Y170" i="33"/>
  <c r="Z170" i="33" s="1"/>
  <c r="C186" i="33" s="1"/>
  <c r="D186" i="33" s="1"/>
  <c r="Z168" i="33"/>
  <c r="C184" i="33" s="1"/>
  <c r="Y167" i="33"/>
  <c r="AF164" i="33" s="1"/>
  <c r="K182" i="33" l="1"/>
  <c r="Y171" i="33"/>
  <c r="AF167" i="33" s="1"/>
  <c r="J188" i="33"/>
  <c r="J183" i="33"/>
  <c r="J184" i="33"/>
  <c r="D184" i="33"/>
  <c r="C187" i="33"/>
  <c r="D183" i="33"/>
  <c r="D181" i="33"/>
  <c r="E180" i="33"/>
  <c r="J186" i="33" l="1"/>
  <c r="J187" i="33" s="1"/>
  <c r="D187" i="33"/>
  <c r="D185" i="33"/>
  <c r="D188" i="33" s="1"/>
  <c r="E188" i="33" s="1"/>
  <c r="E183" i="33"/>
  <c r="E181" i="33"/>
  <c r="AJ180" i="33"/>
  <c r="T180" i="33"/>
  <c r="U180" i="33"/>
  <c r="K180" i="33"/>
  <c r="K183" i="33" s="1"/>
  <c r="E186" i="33" l="1"/>
  <c r="E184" i="33"/>
  <c r="T188" i="33"/>
  <c r="T184" i="33"/>
  <c r="T182" i="33"/>
  <c r="U182" i="33" s="1"/>
  <c r="U183" i="33" s="1"/>
  <c r="T186" i="33" l="1"/>
  <c r="T187" i="33" s="1"/>
  <c r="E185" i="33"/>
  <c r="N181" i="33" s="1"/>
  <c r="N180" i="33" s="1"/>
  <c r="V184" i="33"/>
  <c r="U184" i="33"/>
  <c r="E187" i="33"/>
  <c r="AJ184" i="33"/>
  <c r="W184" i="33"/>
  <c r="K184" i="33"/>
  <c r="P181" i="33"/>
  <c r="P180" i="33" s="1"/>
  <c r="L186" i="33"/>
  <c r="L184" i="33" s="1"/>
  <c r="M184" i="33" s="1"/>
  <c r="H178" i="33"/>
  <c r="AJ185" i="33"/>
  <c r="K186" i="33"/>
  <c r="M186" i="33"/>
  <c r="F178" i="33"/>
  <c r="F181" i="33"/>
  <c r="R181" i="33"/>
  <c r="R180" i="33" s="1"/>
  <c r="T183" i="33"/>
  <c r="U186" i="33" l="1"/>
  <c r="U187" i="33" s="1"/>
  <c r="U188" i="33" s="1"/>
  <c r="M187" i="33"/>
  <c r="V186" i="33"/>
  <c r="W186" i="33" s="1"/>
  <c r="W187" i="33" s="1"/>
  <c r="V180" i="33"/>
  <c r="N188" i="33"/>
  <c r="N184" i="33"/>
  <c r="N182" i="33"/>
  <c r="O182" i="33" s="1"/>
  <c r="O180" i="33"/>
  <c r="L187" i="33"/>
  <c r="L180" i="33"/>
  <c r="R184" i="33"/>
  <c r="R188" i="33"/>
  <c r="R182" i="33"/>
  <c r="S182" i="33" s="1"/>
  <c r="S180" i="33"/>
  <c r="P184" i="33"/>
  <c r="P188" i="33"/>
  <c r="P182" i="33"/>
  <c r="Q182" i="33" s="1"/>
  <c r="Q180" i="33"/>
  <c r="H181" i="33"/>
  <c r="H180" i="33" s="1"/>
  <c r="F180" i="33"/>
  <c r="K187" i="33"/>
  <c r="K188" i="33" s="1"/>
  <c r="S183" i="33" l="1"/>
  <c r="R183" i="33"/>
  <c r="F188" i="33"/>
  <c r="F184" i="33"/>
  <c r="F182" i="33"/>
  <c r="G182" i="33" s="1"/>
  <c r="G180" i="33"/>
  <c r="Q183" i="33"/>
  <c r="N186" i="33"/>
  <c r="O186" i="33" s="1"/>
  <c r="O184" i="33"/>
  <c r="V188" i="33"/>
  <c r="V182" i="33"/>
  <c r="W182" i="33" s="1"/>
  <c r="W180" i="33"/>
  <c r="O183" i="33"/>
  <c r="H188" i="33"/>
  <c r="H184" i="33"/>
  <c r="H182" i="33"/>
  <c r="I182" i="33" s="1"/>
  <c r="I180" i="33"/>
  <c r="N183" i="33"/>
  <c r="R186" i="33"/>
  <c r="S186" i="33" s="1"/>
  <c r="S184" i="33"/>
  <c r="P183" i="33"/>
  <c r="L188" i="33"/>
  <c r="L182" i="33"/>
  <c r="M182" i="33" s="1"/>
  <c r="M180" i="33"/>
  <c r="P186" i="33"/>
  <c r="Q186" i="33" s="1"/>
  <c r="Q184" i="33"/>
  <c r="V187" i="33"/>
  <c r="O187" i="33" l="1"/>
  <c r="I183" i="33"/>
  <c r="M183" i="33"/>
  <c r="M188" i="33" s="1"/>
  <c r="O188" i="33"/>
  <c r="W183" i="33"/>
  <c r="W188" i="33" s="1"/>
  <c r="G183" i="33"/>
  <c r="F183" i="33"/>
  <c r="L183" i="33"/>
  <c r="F186" i="33"/>
  <c r="G186" i="33" s="1"/>
  <c r="G184" i="33"/>
  <c r="P187" i="33"/>
  <c r="V183" i="33"/>
  <c r="H183" i="33"/>
  <c r="R187" i="33"/>
  <c r="H186" i="33"/>
  <c r="I186" i="33" s="1"/>
  <c r="I184" i="33"/>
  <c r="Q187" i="33"/>
  <c r="Q188" i="33" s="1"/>
  <c r="S187" i="33"/>
  <c r="S188" i="33" s="1"/>
  <c r="N187" i="33"/>
  <c r="G187" i="33" l="1"/>
  <c r="G188" i="33" s="1"/>
  <c r="I187" i="33"/>
  <c r="I188" i="33" s="1"/>
  <c r="H187" i="33"/>
  <c r="F187" i="33"/>
  <c r="Y188" i="33" l="1"/>
  <c r="X188" i="33" s="1"/>
  <c r="Z188" i="33" l="1"/>
  <c r="S196" i="33" s="1"/>
  <c r="S198" i="33" s="1"/>
  <c r="X180" i="33"/>
  <c r="X184" i="33" l="1"/>
  <c r="X182" i="33"/>
  <c r="X183" i="33"/>
  <c r="AL180" i="33"/>
  <c r="Y180" i="33"/>
  <c r="U197" i="33"/>
  <c r="T198" i="33"/>
  <c r="U207" i="33" l="1"/>
  <c r="V207" i="33" s="1"/>
  <c r="U208" i="33"/>
  <c r="V208" i="33" s="1"/>
  <c r="T199" i="33"/>
  <c r="T209" i="33" s="1"/>
  <c r="S197" i="33"/>
  <c r="AL181" i="33"/>
  <c r="Y182" i="33"/>
  <c r="Z182" i="33" s="1"/>
  <c r="Z180" i="33"/>
  <c r="X186" i="33"/>
  <c r="AL184" i="33"/>
  <c r="Y184" i="33"/>
  <c r="T210" i="33" l="1"/>
  <c r="U209" i="33"/>
  <c r="V209" i="33" s="1"/>
  <c r="S209" i="33"/>
  <c r="Y183" i="33"/>
  <c r="AF180" i="33" s="1"/>
  <c r="R199" i="33"/>
  <c r="R209" i="33" s="1"/>
  <c r="Q209" i="33" s="1"/>
  <c r="Q197" i="33"/>
  <c r="Z184" i="33"/>
  <c r="Y187" i="33"/>
  <c r="AF183" i="33" s="1"/>
  <c r="AL185" i="33"/>
  <c r="Y186" i="33"/>
  <c r="Z186" i="33" s="1"/>
  <c r="X187" i="33"/>
  <c r="A7" i="33"/>
  <c r="U210" i="33" l="1"/>
  <c r="V210" i="33" s="1"/>
  <c r="S210" i="33"/>
  <c r="R210" i="33" s="1"/>
  <c r="Q210" i="33" s="1"/>
  <c r="P210" i="33" s="1"/>
  <c r="O210" i="33" s="1"/>
  <c r="P199" i="33"/>
  <c r="P209" i="33" s="1"/>
  <c r="O209" i="33" s="1"/>
  <c r="O197" i="33"/>
  <c r="N199" i="33" l="1"/>
  <c r="N209" i="33" s="1"/>
  <c r="M209" i="33" s="1"/>
  <c r="M197" i="33"/>
  <c r="N210" i="33" l="1"/>
  <c r="M210" i="33" s="1"/>
  <c r="L210" i="33" s="1"/>
  <c r="K210" i="33" s="1"/>
  <c r="L199" i="33"/>
  <c r="L209" i="33" s="1"/>
  <c r="K209" i="33" s="1"/>
  <c r="K197" i="33"/>
  <c r="J199" i="33" l="1"/>
  <c r="J209" i="33" s="1"/>
  <c r="I209" i="33" s="1"/>
  <c r="I197" i="33"/>
  <c r="J210" i="33" l="1"/>
  <c r="I210" i="33" s="1"/>
  <c r="H210" i="33" s="1"/>
  <c r="G210" i="33" s="1"/>
  <c r="H199" i="33"/>
  <c r="H209" i="33" s="1"/>
  <c r="G209" i="33" s="1"/>
  <c r="G197" i="33"/>
  <c r="E197" i="33" l="1"/>
  <c r="D199" i="33" s="1"/>
  <c r="F199" i="33"/>
  <c r="F209" i="33" s="1"/>
  <c r="E209" i="33" s="1"/>
  <c r="F210" i="33" l="1"/>
  <c r="E210" i="33" s="1"/>
  <c r="D210" i="33" s="1"/>
  <c r="D209" i="33"/>
  <c r="A8" i="33" l="1"/>
  <c r="Z76" i="32" l="1"/>
  <c r="E196" i="32" s="1"/>
  <c r="E198" i="32" s="1"/>
  <c r="F9" i="32" l="1"/>
  <c r="AL68" i="32" l="1"/>
  <c r="AB228" i="32"/>
  <c r="F198" i="32"/>
  <c r="AB227" i="32"/>
  <c r="AB224" i="32" l="1"/>
  <c r="AB221" i="32" s="1"/>
  <c r="AB218" i="32" s="1"/>
  <c r="AB215" i="32" s="1"/>
  <c r="AB212" i="32" s="1"/>
  <c r="AA226" i="32"/>
  <c r="AB230" i="32"/>
  <c r="G207" i="32"/>
  <c r="H207" i="32" s="1"/>
  <c r="G208" i="32"/>
  <c r="H208" i="32" s="1"/>
  <c r="AB225" i="32"/>
  <c r="AB222" i="32" s="1"/>
  <c r="AB219" i="32" s="1"/>
  <c r="AB216" i="32" s="1"/>
  <c r="AB213" i="32" s="1"/>
  <c r="AB231" i="32"/>
  <c r="AL72" i="32"/>
  <c r="Z68" i="32"/>
  <c r="C84" i="32" s="1"/>
  <c r="AL69" i="32"/>
  <c r="Z70" i="32"/>
  <c r="C86" i="32" s="1"/>
  <c r="D86" i="32" s="1"/>
  <c r="E86" i="32" s="1"/>
  <c r="AJ85" i="32" l="1"/>
  <c r="C87" i="32"/>
  <c r="D84" i="32"/>
  <c r="AL73" i="32"/>
  <c r="Z74" i="32"/>
  <c r="C90" i="32" s="1"/>
  <c r="D90" i="32" s="1"/>
  <c r="AF68" i="32"/>
  <c r="Z72" i="32"/>
  <c r="C88" i="32" s="1"/>
  <c r="AA228" i="32"/>
  <c r="AA227" i="32"/>
  <c r="AA229" i="32"/>
  <c r="AA232" i="32" s="1"/>
  <c r="AA223" i="32"/>
  <c r="AA220" i="32" s="1"/>
  <c r="AA217" i="32" s="1"/>
  <c r="AA214" i="32" s="1"/>
  <c r="AA211" i="32" s="1"/>
  <c r="AA224" i="32" l="1"/>
  <c r="AA221" i="32" s="1"/>
  <c r="AA218" i="32" s="1"/>
  <c r="AA215" i="32" s="1"/>
  <c r="AA212" i="32" s="1"/>
  <c r="AA230" i="32"/>
  <c r="AB226" i="32"/>
  <c r="AA225" i="32"/>
  <c r="AA222" i="32" s="1"/>
  <c r="AA219" i="32" s="1"/>
  <c r="AA216" i="32" s="1"/>
  <c r="AA213" i="32" s="1"/>
  <c r="AA231" i="32"/>
  <c r="C91" i="32"/>
  <c r="D88" i="32"/>
  <c r="AF71" i="32"/>
  <c r="D85" i="32"/>
  <c r="D87" i="32"/>
  <c r="E84" i="32"/>
  <c r="D89" i="32" l="1"/>
  <c r="D92" i="32" s="1"/>
  <c r="E92" i="32" s="1"/>
  <c r="D91" i="32"/>
  <c r="AB223" i="32"/>
  <c r="AB220" i="32" s="1"/>
  <c r="AB217" i="32" s="1"/>
  <c r="AB214" i="32" s="1"/>
  <c r="AB211" i="32" s="1"/>
  <c r="AB229" i="32"/>
  <c r="AB232" i="32" s="1"/>
  <c r="AJ84" i="32"/>
  <c r="E85" i="32"/>
  <c r="E87" i="32"/>
  <c r="E90" i="32" l="1"/>
  <c r="E88" i="32"/>
  <c r="H82" i="32" l="1"/>
  <c r="F82" i="32"/>
  <c r="E89" i="32"/>
  <c r="AJ88" i="32"/>
  <c r="E91" i="32"/>
  <c r="AJ89" i="32"/>
  <c r="H9" i="32" l="1"/>
  <c r="AE228" i="32" l="1"/>
  <c r="AE227" i="32"/>
  <c r="Y92" i="32" l="1"/>
  <c r="X92" i="32" s="1"/>
  <c r="X84" i="32" s="1"/>
  <c r="AE230" i="32"/>
  <c r="AD226" i="32"/>
  <c r="AE224" i="32"/>
  <c r="AE221" i="32" s="1"/>
  <c r="AE218" i="32" s="1"/>
  <c r="AE215" i="32" s="1"/>
  <c r="AE212" i="32" s="1"/>
  <c r="AE225" i="32"/>
  <c r="AE222" i="32" s="1"/>
  <c r="AE219" i="32" s="1"/>
  <c r="AE216" i="32" s="1"/>
  <c r="AE213" i="32" s="1"/>
  <c r="AE231" i="32"/>
  <c r="Z92" i="32" l="1"/>
  <c r="G196" i="32" s="1"/>
  <c r="G198" i="32" s="1"/>
  <c r="H198" i="32" s="1"/>
  <c r="I207" i="32" s="1"/>
  <c r="J207" i="32" s="1"/>
  <c r="X88" i="32"/>
  <c r="X86" i="32"/>
  <c r="Y84" i="32"/>
  <c r="AL84" i="32"/>
  <c r="AD229" i="32"/>
  <c r="AD232" i="32" s="1"/>
  <c r="AD228" i="32"/>
  <c r="AD223" i="32"/>
  <c r="AD220" i="32" s="1"/>
  <c r="AD217" i="32" s="1"/>
  <c r="AD214" i="32" s="1"/>
  <c r="AD211" i="32" s="1"/>
  <c r="AD227" i="32"/>
  <c r="I208" i="32" l="1"/>
  <c r="J208" i="32" s="1"/>
  <c r="Y86" i="32"/>
  <c r="Z86" i="32" s="1"/>
  <c r="C102" i="32" s="1"/>
  <c r="D102" i="32" s="1"/>
  <c r="E102" i="32" s="1"/>
  <c r="AL85" i="32"/>
  <c r="Z84" i="32"/>
  <c r="C100" i="32" s="1"/>
  <c r="X90" i="32"/>
  <c r="X91" i="32" s="1"/>
  <c r="Y88" i="32"/>
  <c r="AL88" i="32"/>
  <c r="X87" i="32"/>
  <c r="AD224" i="32"/>
  <c r="AD221" i="32" s="1"/>
  <c r="AD218" i="32" s="1"/>
  <c r="AD215" i="32" s="1"/>
  <c r="AD212" i="32" s="1"/>
  <c r="AD230" i="32"/>
  <c r="AE226" i="32"/>
  <c r="AD225" i="32"/>
  <c r="AD222" i="32" s="1"/>
  <c r="AD219" i="32" s="1"/>
  <c r="AD216" i="32" s="1"/>
  <c r="AD213" i="32" s="1"/>
  <c r="AD231" i="32"/>
  <c r="Y87" i="32" l="1"/>
  <c r="AF84" i="32" s="1"/>
  <c r="Z88" i="32"/>
  <c r="C104" i="32" s="1"/>
  <c r="Y90" i="32"/>
  <c r="Z90" i="32" s="1"/>
  <c r="C106" i="32" s="1"/>
  <c r="D106" i="32" s="1"/>
  <c r="AL89" i="32"/>
  <c r="D100" i="32"/>
  <c r="C103" i="32"/>
  <c r="AJ101" i="32"/>
  <c r="AE229" i="32"/>
  <c r="AE232" i="32" s="1"/>
  <c r="AE223" i="32"/>
  <c r="AE220" i="32" s="1"/>
  <c r="AE217" i="32" s="1"/>
  <c r="AE214" i="32" s="1"/>
  <c r="AE211" i="32" s="1"/>
  <c r="D101" i="32" l="1"/>
  <c r="E100" i="32"/>
  <c r="D103" i="32"/>
  <c r="D104" i="32"/>
  <c r="C107" i="32"/>
  <c r="Y91" i="32"/>
  <c r="AF87" i="32" s="1"/>
  <c r="E103" i="32" l="1"/>
  <c r="E101" i="32"/>
  <c r="AJ100" i="32"/>
  <c r="D107" i="32"/>
  <c r="D105" i="32"/>
  <c r="D108" i="32" s="1"/>
  <c r="E108" i="32" s="1"/>
  <c r="E106" i="32" s="1"/>
  <c r="J9" i="32"/>
  <c r="H98" i="32" l="1"/>
  <c r="AJ105" i="32"/>
  <c r="E104" i="32"/>
  <c r="AH227" i="32"/>
  <c r="AH228" i="32"/>
  <c r="F98" i="32" l="1"/>
  <c r="E105" i="32"/>
  <c r="AJ104" i="32"/>
  <c r="E107" i="32"/>
  <c r="AH225" i="32"/>
  <c r="AH222" i="32" s="1"/>
  <c r="AH219" i="32" s="1"/>
  <c r="AH216" i="32" s="1"/>
  <c r="AH213" i="32" s="1"/>
  <c r="AH231" i="32"/>
  <c r="AH224" i="32"/>
  <c r="AH221" i="32" s="1"/>
  <c r="AH218" i="32" s="1"/>
  <c r="AH215" i="32" s="1"/>
  <c r="AH212" i="32" s="1"/>
  <c r="AG226" i="32"/>
  <c r="AH230" i="32"/>
  <c r="AG229" i="32" l="1"/>
  <c r="AG232" i="32" s="1"/>
  <c r="AG223" i="32"/>
  <c r="AG220" i="32" s="1"/>
  <c r="AG217" i="32" s="1"/>
  <c r="AG214" i="32" s="1"/>
  <c r="AG211" i="32" s="1"/>
  <c r="AG227" i="32"/>
  <c r="AG228" i="32"/>
  <c r="AG231" i="32" l="1"/>
  <c r="AG225" i="32"/>
  <c r="AG222" i="32" s="1"/>
  <c r="AG219" i="32" s="1"/>
  <c r="AG216" i="32" s="1"/>
  <c r="AG213" i="32" s="1"/>
  <c r="AG224" i="32"/>
  <c r="AG221" i="32" s="1"/>
  <c r="AG218" i="32" s="1"/>
  <c r="AG215" i="32" s="1"/>
  <c r="AG212" i="32" s="1"/>
  <c r="AH226" i="32"/>
  <c r="AG230" i="32"/>
  <c r="AH223" i="32" l="1"/>
  <c r="AH220" i="32" s="1"/>
  <c r="AH217" i="32" s="1"/>
  <c r="AH214" i="32" s="1"/>
  <c r="AH211" i="32" s="1"/>
  <c r="AH229" i="32"/>
  <c r="AH232" i="32" s="1"/>
  <c r="Y108" i="32" l="1"/>
  <c r="X108" i="32" s="1"/>
  <c r="X100" i="32" l="1"/>
  <c r="Z108" i="32"/>
  <c r="I196" i="32" s="1"/>
  <c r="I198" i="32" s="1"/>
  <c r="J198" i="32" s="1"/>
  <c r="L9" i="32"/>
  <c r="K207" i="32" l="1"/>
  <c r="L207" i="32" s="1"/>
  <c r="K208" i="32"/>
  <c r="L208" i="32" s="1"/>
  <c r="X104" i="32"/>
  <c r="X102" i="32"/>
  <c r="X103" i="32" s="1"/>
  <c r="Y100" i="32"/>
  <c r="AL100" i="32"/>
  <c r="AK227" i="32"/>
  <c r="AK228" i="32"/>
  <c r="Z100" i="32" l="1"/>
  <c r="C116" i="32" s="1"/>
  <c r="Y102" i="32"/>
  <c r="Z102" i="32" s="1"/>
  <c r="C118" i="32" s="1"/>
  <c r="D118" i="32" s="1"/>
  <c r="E118" i="32" s="1"/>
  <c r="AL101" i="32"/>
  <c r="X106" i="32"/>
  <c r="X107" i="32" s="1"/>
  <c r="AL104" i="32"/>
  <c r="Y104" i="32"/>
  <c r="AK231" i="32"/>
  <c r="AK225" i="32"/>
  <c r="AK222" i="32" s="1"/>
  <c r="AK219" i="32" s="1"/>
  <c r="AK216" i="32" s="1"/>
  <c r="AK213" i="32" s="1"/>
  <c r="AK230" i="32"/>
  <c r="AK224" i="32"/>
  <c r="AK221" i="32" s="1"/>
  <c r="AK218" i="32" s="1"/>
  <c r="AK215" i="32" s="1"/>
  <c r="AK212" i="32" s="1"/>
  <c r="AJ226" i="32"/>
  <c r="Y106" i="32" l="1"/>
  <c r="Z106" i="32" s="1"/>
  <c r="C122" i="32" s="1"/>
  <c r="D122" i="32" s="1"/>
  <c r="AL105" i="32"/>
  <c r="Z104" i="32"/>
  <c r="C120" i="32" s="1"/>
  <c r="AJ117" i="32"/>
  <c r="D116" i="32"/>
  <c r="C119" i="32"/>
  <c r="Y103" i="32"/>
  <c r="AF100" i="32" s="1"/>
  <c r="AJ223" i="32"/>
  <c r="AJ220" i="32" s="1"/>
  <c r="AJ217" i="32" s="1"/>
  <c r="AJ214" i="32" s="1"/>
  <c r="AJ211" i="32" s="1"/>
  <c r="AJ228" i="32"/>
  <c r="AJ227" i="32"/>
  <c r="AJ229" i="32"/>
  <c r="AJ232" i="32" s="1"/>
  <c r="Y107" i="32" l="1"/>
  <c r="AF103" i="32" s="1"/>
  <c r="D120" i="32"/>
  <c r="C123" i="32"/>
  <c r="E116" i="32"/>
  <c r="D119" i="32"/>
  <c r="D117" i="32"/>
  <c r="AK226" i="32"/>
  <c r="AJ224" i="32"/>
  <c r="AJ221" i="32" s="1"/>
  <c r="AJ218" i="32" s="1"/>
  <c r="AJ215" i="32" s="1"/>
  <c r="AJ212" i="32" s="1"/>
  <c r="AJ230" i="32"/>
  <c r="AJ225" i="32"/>
  <c r="AJ222" i="32" s="1"/>
  <c r="AJ219" i="32" s="1"/>
  <c r="AJ216" i="32" s="1"/>
  <c r="AJ213" i="32" s="1"/>
  <c r="AJ231" i="32"/>
  <c r="D121" i="32" l="1"/>
  <c r="D124" i="32" s="1"/>
  <c r="E124" i="32" s="1"/>
  <c r="E122" i="32" s="1"/>
  <c r="D123" i="32"/>
  <c r="E119" i="32"/>
  <c r="AJ116" i="32"/>
  <c r="E117" i="32"/>
  <c r="AK229" i="32"/>
  <c r="AK232" i="32" s="1"/>
  <c r="AK223" i="32"/>
  <c r="AK220" i="32" s="1"/>
  <c r="AK217" i="32" s="1"/>
  <c r="AK214" i="32" s="1"/>
  <c r="AK211" i="32" s="1"/>
  <c r="E120" i="32" l="1"/>
  <c r="AJ121" i="32"/>
  <c r="F114" i="32" l="1"/>
  <c r="E123" i="32"/>
  <c r="E121" i="32"/>
  <c r="AJ120" i="32"/>
  <c r="H114" i="32"/>
  <c r="N9" i="32"/>
  <c r="AN228" i="32" l="1"/>
  <c r="AN227" i="32"/>
  <c r="AN224" i="32" l="1"/>
  <c r="AN221" i="32" s="1"/>
  <c r="AN218" i="32" s="1"/>
  <c r="AN215" i="32" s="1"/>
  <c r="AN212" i="32" s="1"/>
  <c r="AM226" i="32"/>
  <c r="AN230" i="32"/>
  <c r="AN225" i="32"/>
  <c r="AN222" i="32" s="1"/>
  <c r="AN219" i="32" s="1"/>
  <c r="AN216" i="32" s="1"/>
  <c r="AN213" i="32" s="1"/>
  <c r="AN231" i="32"/>
  <c r="Y124" i="32" l="1"/>
  <c r="X124" i="32" s="1"/>
  <c r="AM228" i="32"/>
  <c r="AM229" i="32"/>
  <c r="AM232" i="32" s="1"/>
  <c r="AM227" i="32"/>
  <c r="AM223" i="32"/>
  <c r="AM220" i="32" s="1"/>
  <c r="AM217" i="32" s="1"/>
  <c r="AM214" i="32" s="1"/>
  <c r="AM211" i="32" s="1"/>
  <c r="X116" i="32" l="1"/>
  <c r="Z124" i="32"/>
  <c r="K196" i="32" s="1"/>
  <c r="K198" i="32" s="1"/>
  <c r="L198" i="32" s="1"/>
  <c r="M207" i="32" s="1"/>
  <c r="N207" i="32" s="1"/>
  <c r="X120" i="32"/>
  <c r="X118" i="32"/>
  <c r="X119" i="32" s="1"/>
  <c r="AL116" i="32"/>
  <c r="Y116" i="32"/>
  <c r="AN226" i="32"/>
  <c r="AM224" i="32"/>
  <c r="AM221" i="32" s="1"/>
  <c r="AM218" i="32" s="1"/>
  <c r="AM215" i="32" s="1"/>
  <c r="AM212" i="32" s="1"/>
  <c r="AM230" i="32"/>
  <c r="AM225" i="32"/>
  <c r="AM222" i="32" s="1"/>
  <c r="AM219" i="32" s="1"/>
  <c r="AM216" i="32" s="1"/>
  <c r="AM213" i="32" s="1"/>
  <c r="AM231" i="32"/>
  <c r="M208" i="32" l="1"/>
  <c r="N208" i="32" s="1"/>
  <c r="Y118" i="32"/>
  <c r="Z118" i="32" s="1"/>
  <c r="C134" i="32" s="1"/>
  <c r="D134" i="32" s="1"/>
  <c r="E134" i="32" s="1"/>
  <c r="AL117" i="32"/>
  <c r="X122" i="32"/>
  <c r="X123" i="32" s="1"/>
  <c r="AL120" i="32"/>
  <c r="Y120" i="32"/>
  <c r="Z116" i="32"/>
  <c r="C132" i="32" s="1"/>
  <c r="AN223" i="32"/>
  <c r="AN220" i="32" s="1"/>
  <c r="AN217" i="32" s="1"/>
  <c r="AN214" i="32" s="1"/>
  <c r="AN211" i="32" s="1"/>
  <c r="AN229" i="32"/>
  <c r="AN232" i="32" s="1"/>
  <c r="Y119" i="32" l="1"/>
  <c r="AF116" i="32" s="1"/>
  <c r="C135" i="32"/>
  <c r="D132" i="32"/>
  <c r="Z120" i="32"/>
  <c r="C136" i="32" s="1"/>
  <c r="Y122" i="32"/>
  <c r="Z122" i="32" s="1"/>
  <c r="C138" i="32" s="1"/>
  <c r="D138" i="32" s="1"/>
  <c r="AL121" i="32"/>
  <c r="AJ133" i="32"/>
  <c r="D136" i="32" l="1"/>
  <c r="C139" i="32"/>
  <c r="D135" i="32"/>
  <c r="D133" i="32"/>
  <c r="E132" i="32"/>
  <c r="Y123" i="32"/>
  <c r="AF119" i="32" s="1"/>
  <c r="D137" i="32" l="1"/>
  <c r="D140" i="32" s="1"/>
  <c r="E140" i="32" s="1"/>
  <c r="E138" i="32" s="1"/>
  <c r="D139" i="32"/>
  <c r="AJ132" i="32"/>
  <c r="E133" i="32"/>
  <c r="E135" i="32"/>
  <c r="P9" i="32"/>
  <c r="E136" i="32" l="1"/>
  <c r="F130" i="32" s="1"/>
  <c r="AJ137" i="32"/>
  <c r="AQ227" i="32"/>
  <c r="AQ224" i="32" s="1"/>
  <c r="AQ221" i="32" s="1"/>
  <c r="AQ218" i="32" s="1"/>
  <c r="AQ215" i="32" s="1"/>
  <c r="AQ212" i="32" s="1"/>
  <c r="AQ228" i="32"/>
  <c r="AQ225" i="32" s="1"/>
  <c r="AQ222" i="32" s="1"/>
  <c r="AQ219" i="32" s="1"/>
  <c r="AQ216" i="32" s="1"/>
  <c r="AQ213" i="32" s="1"/>
  <c r="AQ231" i="32" l="1"/>
  <c r="E137" i="32"/>
  <c r="E139" i="32"/>
  <c r="AJ136" i="32"/>
  <c r="H130" i="32"/>
  <c r="AP226" i="32"/>
  <c r="AP229" i="32" s="1"/>
  <c r="AP232" i="32" s="1"/>
  <c r="AQ230" i="32"/>
  <c r="AP227" i="32" l="1"/>
  <c r="AP224" i="32" s="1"/>
  <c r="AP221" i="32" s="1"/>
  <c r="AP218" i="32" s="1"/>
  <c r="AP215" i="32" s="1"/>
  <c r="AP212" i="32" s="1"/>
  <c r="AP228" i="32"/>
  <c r="AP225" i="32" s="1"/>
  <c r="AP222" i="32" s="1"/>
  <c r="AP219" i="32" s="1"/>
  <c r="AP216" i="32" s="1"/>
  <c r="AP213" i="32" s="1"/>
  <c r="AP223" i="32"/>
  <c r="AP220" i="32" s="1"/>
  <c r="AP217" i="32" s="1"/>
  <c r="AP214" i="32" s="1"/>
  <c r="AP211" i="32" s="1"/>
  <c r="AP231" i="32" l="1"/>
  <c r="AQ226" i="32"/>
  <c r="AQ223" i="32" s="1"/>
  <c r="AQ220" i="32" s="1"/>
  <c r="AQ217" i="32" s="1"/>
  <c r="AQ214" i="32" s="1"/>
  <c r="AQ211" i="32" s="1"/>
  <c r="AP230" i="32"/>
  <c r="Y140" i="32" l="1"/>
  <c r="X140" i="32" s="1"/>
  <c r="X132" i="32" s="1"/>
  <c r="AQ229" i="32"/>
  <c r="AQ232" i="32" s="1"/>
  <c r="Z140" i="32" l="1"/>
  <c r="M196" i="32" s="1"/>
  <c r="M198" i="32" s="1"/>
  <c r="N198" i="32" s="1"/>
  <c r="O207" i="32" s="1"/>
  <c r="P207" i="32" s="1"/>
  <c r="X136" i="32"/>
  <c r="X134" i="32"/>
  <c r="X135" i="32" s="1"/>
  <c r="AL132" i="32"/>
  <c r="Y132" i="32"/>
  <c r="O208" i="32" l="1"/>
  <c r="P208" i="32" s="1"/>
  <c r="X138" i="32"/>
  <c r="X139" i="32" s="1"/>
  <c r="AL136" i="32"/>
  <c r="Y136" i="32"/>
  <c r="Z132" i="32"/>
  <c r="C148" i="32" s="1"/>
  <c r="Y134" i="32"/>
  <c r="Z134" i="32" s="1"/>
  <c r="C150" i="32" s="1"/>
  <c r="D150" i="32" s="1"/>
  <c r="E150" i="32" s="1"/>
  <c r="AL133" i="32"/>
  <c r="R9" i="32"/>
  <c r="AJ149" i="32" l="1"/>
  <c r="D148" i="32"/>
  <c r="C151" i="32"/>
  <c r="Z136" i="32"/>
  <c r="C152" i="32" s="1"/>
  <c r="Y135" i="32"/>
  <c r="AF132" i="32" s="1"/>
  <c r="Y138" i="32"/>
  <c r="Z138" i="32" s="1"/>
  <c r="C154" i="32" s="1"/>
  <c r="D154" i="32" s="1"/>
  <c r="AL137" i="32"/>
  <c r="AT228" i="32"/>
  <c r="AT225" i="32" s="1"/>
  <c r="AT222" i="32" s="1"/>
  <c r="AT219" i="32" s="1"/>
  <c r="AT216" i="32" s="1"/>
  <c r="AT213" i="32" s="1"/>
  <c r="T9" i="32"/>
  <c r="AW228" i="32" s="1"/>
  <c r="AT227" i="32"/>
  <c r="AS226" i="32" s="1"/>
  <c r="AT231" i="32" l="1"/>
  <c r="E148" i="32"/>
  <c r="D149" i="32"/>
  <c r="D151" i="32"/>
  <c r="D152" i="32"/>
  <c r="C155" i="32"/>
  <c r="Y139" i="32"/>
  <c r="AF135" i="32" s="1"/>
  <c r="AT224" i="32"/>
  <c r="AT221" i="32" s="1"/>
  <c r="AT218" i="32" s="1"/>
  <c r="AT215" i="32" s="1"/>
  <c r="AT212" i="32" s="1"/>
  <c r="AW227" i="32"/>
  <c r="AW224" i="32" s="1"/>
  <c r="AW221" i="32" s="1"/>
  <c r="AW218" i="32" s="1"/>
  <c r="AW215" i="32" s="1"/>
  <c r="AW212" i="32" s="1"/>
  <c r="AT230" i="32"/>
  <c r="AS229" i="32"/>
  <c r="AS232" i="32" s="1"/>
  <c r="AS223" i="32"/>
  <c r="AS220" i="32" s="1"/>
  <c r="AS217" i="32" s="1"/>
  <c r="AS214" i="32" s="1"/>
  <c r="AS211" i="32" s="1"/>
  <c r="AS227" i="32"/>
  <c r="AS228" i="32"/>
  <c r="AW231" i="32"/>
  <c r="AW225" i="32"/>
  <c r="AW222" i="32" s="1"/>
  <c r="AW219" i="32" s="1"/>
  <c r="AW216" i="32" s="1"/>
  <c r="AW213" i="32" s="1"/>
  <c r="D155" i="32" l="1"/>
  <c r="D153" i="32"/>
  <c r="D156" i="32" s="1"/>
  <c r="E156" i="32" s="1"/>
  <c r="AJ148" i="32"/>
  <c r="E149" i="32"/>
  <c r="E151" i="32"/>
  <c r="AV226" i="32"/>
  <c r="AV228" i="32" s="1"/>
  <c r="AW230" i="32"/>
  <c r="AS231" i="32"/>
  <c r="AS225" i="32"/>
  <c r="AS222" i="32" s="1"/>
  <c r="AS219" i="32" s="1"/>
  <c r="AS216" i="32" s="1"/>
  <c r="AS213" i="32" s="1"/>
  <c r="AS224" i="32"/>
  <c r="AS221" i="32" s="1"/>
  <c r="AS218" i="32" s="1"/>
  <c r="AS215" i="32" s="1"/>
  <c r="AS212" i="32" s="1"/>
  <c r="AT226" i="32"/>
  <c r="AS230" i="32"/>
  <c r="E152" i="32" l="1"/>
  <c r="E154" i="32"/>
  <c r="AV229" i="32"/>
  <c r="AV232" i="32" s="1"/>
  <c r="AV227" i="32"/>
  <c r="AV224" i="32" s="1"/>
  <c r="AV221" i="32" s="1"/>
  <c r="AV218" i="32" s="1"/>
  <c r="AV215" i="32" s="1"/>
  <c r="AV212" i="32" s="1"/>
  <c r="AV223" i="32"/>
  <c r="AV220" i="32" s="1"/>
  <c r="AV217" i="32" s="1"/>
  <c r="AV214" i="32" s="1"/>
  <c r="AV211" i="32" s="1"/>
  <c r="AT229" i="32"/>
  <c r="AT232" i="32" s="1"/>
  <c r="AT223" i="32"/>
  <c r="AT220" i="32" s="1"/>
  <c r="AT217" i="32" s="1"/>
  <c r="AT214" i="32" s="1"/>
  <c r="AT211" i="32" s="1"/>
  <c r="AV225" i="32"/>
  <c r="AV222" i="32" s="1"/>
  <c r="AV219" i="32" s="1"/>
  <c r="AV216" i="32" s="1"/>
  <c r="AV213" i="32" s="1"/>
  <c r="AV231" i="32"/>
  <c r="AV230" i="32" l="1"/>
  <c r="AJ152" i="32"/>
  <c r="E153" i="32"/>
  <c r="AW226" i="32"/>
  <c r="AW229" i="32" s="1"/>
  <c r="AW232" i="32" s="1"/>
  <c r="E155" i="32"/>
  <c r="H146" i="32"/>
  <c r="AJ153" i="32"/>
  <c r="F146" i="32"/>
  <c r="AW223" i="32" l="1"/>
  <c r="AW220" i="32" s="1"/>
  <c r="AW217" i="32" s="1"/>
  <c r="AW214" i="32" s="1"/>
  <c r="AW211" i="32" s="1"/>
  <c r="Y156" i="32" l="1"/>
  <c r="X156" i="32" s="1"/>
  <c r="X148" i="32" l="1"/>
  <c r="Z156" i="32"/>
  <c r="O196" i="32" s="1"/>
  <c r="O198" i="32" s="1"/>
  <c r="P198" i="32" s="1"/>
  <c r="Q208" i="32" l="1"/>
  <c r="R208" i="32" s="1"/>
  <c r="Q207" i="32"/>
  <c r="R207" i="32" s="1"/>
  <c r="X152" i="32"/>
  <c r="X150" i="32"/>
  <c r="X151" i="32" s="1"/>
  <c r="AL148" i="32"/>
  <c r="Y148" i="32"/>
  <c r="Z148" i="32" l="1"/>
  <c r="C164" i="32" s="1"/>
  <c r="Y150" i="32"/>
  <c r="Z150" i="32" s="1"/>
  <c r="C166" i="32" s="1"/>
  <c r="D166" i="32" s="1"/>
  <c r="E166" i="32" s="1"/>
  <c r="AL149" i="32"/>
  <c r="X154" i="32"/>
  <c r="X155" i="32"/>
  <c r="AL152" i="32"/>
  <c r="Y152" i="32"/>
  <c r="Z152" i="32" l="1"/>
  <c r="C168" i="32" s="1"/>
  <c r="AJ165" i="32"/>
  <c r="Y154" i="32"/>
  <c r="Z154" i="32" s="1"/>
  <c r="C170" i="32" s="1"/>
  <c r="D170" i="32" s="1"/>
  <c r="AL153" i="32"/>
  <c r="D164" i="32"/>
  <c r="C167" i="32"/>
  <c r="Y151" i="32"/>
  <c r="AF148" i="32" s="1"/>
  <c r="D167" i="32" l="1"/>
  <c r="E164" i="32"/>
  <c r="D165" i="32"/>
  <c r="D168" i="32"/>
  <c r="C171" i="32"/>
  <c r="Y155" i="32"/>
  <c r="AF151" i="32" s="1"/>
  <c r="AJ164" i="32" l="1"/>
  <c r="E167" i="32"/>
  <c r="E165" i="32"/>
  <c r="D169" i="32"/>
  <c r="D172" i="32" s="1"/>
  <c r="E172" i="32" s="1"/>
  <c r="E168" i="32" s="1"/>
  <c r="D171" i="32"/>
  <c r="AJ168" i="32" l="1"/>
  <c r="E170" i="32"/>
  <c r="E171" i="32" s="1"/>
  <c r="E169" i="32" l="1"/>
  <c r="H162" i="32"/>
  <c r="AJ169" i="32"/>
  <c r="F162" i="32"/>
  <c r="Y172" i="32" l="1"/>
  <c r="X172" i="32" s="1"/>
  <c r="X164" i="32" s="1"/>
  <c r="Z172" i="32" l="1"/>
  <c r="Q196" i="32" s="1"/>
  <c r="Q198" i="32" s="1"/>
  <c r="R198" i="32" s="1"/>
  <c r="S208" i="32" s="1"/>
  <c r="T208" i="32" s="1"/>
  <c r="X168" i="32"/>
  <c r="X166" i="32"/>
  <c r="X167" i="32" s="1"/>
  <c r="AL164" i="32"/>
  <c r="Y164" i="32"/>
  <c r="S207" i="32" l="1"/>
  <c r="T207" i="32" s="1"/>
  <c r="X170" i="32"/>
  <c r="X171" i="32" s="1"/>
  <c r="AL168" i="32"/>
  <c r="Y168" i="32"/>
  <c r="Z164" i="32"/>
  <c r="C180" i="32" s="1"/>
  <c r="Y166" i="32"/>
  <c r="Z166" i="32" s="1"/>
  <c r="C182" i="32" s="1"/>
  <c r="D182" i="32" s="1"/>
  <c r="E182" i="32" s="1"/>
  <c r="AL165" i="32"/>
  <c r="AJ181" i="32" l="1"/>
  <c r="D180" i="32"/>
  <c r="C183" i="32"/>
  <c r="Y167" i="32"/>
  <c r="AF164" i="32" s="1"/>
  <c r="Z168" i="32"/>
  <c r="C184" i="32" s="1"/>
  <c r="Y170" i="32"/>
  <c r="Z170" i="32" s="1"/>
  <c r="C186" i="32" s="1"/>
  <c r="D186" i="32" s="1"/>
  <c r="AL169" i="32"/>
  <c r="D181" i="32" l="1"/>
  <c r="D183" i="32"/>
  <c r="E180" i="32"/>
  <c r="C187" i="32"/>
  <c r="D184" i="32"/>
  <c r="Y171" i="32"/>
  <c r="AF167" i="32" s="1"/>
  <c r="D185" i="32" l="1"/>
  <c r="D188" i="32" s="1"/>
  <c r="E188" i="32" s="1"/>
  <c r="E184" i="32" s="1"/>
  <c r="D187" i="32"/>
  <c r="AJ180" i="32"/>
  <c r="E181" i="32"/>
  <c r="E183" i="32"/>
  <c r="AJ184" i="32" l="1"/>
  <c r="E186" i="32"/>
  <c r="E185" i="32" s="1"/>
  <c r="E187" i="32" l="1"/>
  <c r="H178" i="32"/>
  <c r="AJ185" i="32"/>
  <c r="F178" i="32"/>
  <c r="Y188" i="32" l="1"/>
  <c r="X188" i="32" s="1"/>
  <c r="X180" i="32" s="1"/>
  <c r="Z188" i="32" l="1"/>
  <c r="S196" i="32" s="1"/>
  <c r="S198" i="32" s="1"/>
  <c r="U197" i="32" s="1"/>
  <c r="X182" i="32"/>
  <c r="X183" i="32" s="1"/>
  <c r="X184" i="32"/>
  <c r="AL180" i="32"/>
  <c r="Y180" i="32"/>
  <c r="T198" i="32" l="1"/>
  <c r="U208" i="32" s="1"/>
  <c r="V208" i="32" s="1"/>
  <c r="Y182" i="32"/>
  <c r="Z182" i="32" s="1"/>
  <c r="AL181" i="32"/>
  <c r="Z180" i="32"/>
  <c r="X186" i="32"/>
  <c r="X187" i="32" s="1"/>
  <c r="AL184" i="32"/>
  <c r="Y184" i="32"/>
  <c r="T199" i="32"/>
  <c r="T209" i="32" s="1"/>
  <c r="S197" i="32"/>
  <c r="U207" i="32" l="1"/>
  <c r="A7" i="32" s="1"/>
  <c r="Y183" i="32"/>
  <c r="AF180" i="32" s="1"/>
  <c r="R199" i="32"/>
  <c r="Q197" i="32"/>
  <c r="U209" i="32"/>
  <c r="V209" i="32" s="1"/>
  <c r="T210" i="32"/>
  <c r="S209" i="32"/>
  <c r="Y186" i="32"/>
  <c r="Z186" i="32" s="1"/>
  <c r="AL185" i="32"/>
  <c r="Z184" i="32"/>
  <c r="V207" i="32" l="1"/>
  <c r="U210" i="32"/>
  <c r="V210" i="32" s="1"/>
  <c r="S210" i="32"/>
  <c r="R210" i="32" s="1"/>
  <c r="Q210" i="32" s="1"/>
  <c r="Y187" i="32"/>
  <c r="AF183" i="32" s="1"/>
  <c r="P199" i="32"/>
  <c r="O197" i="32"/>
  <c r="R209" i="32"/>
  <c r="Q209" i="32" s="1"/>
  <c r="P209" i="32" l="1"/>
  <c r="O209" i="32" s="1"/>
  <c r="P210" i="32"/>
  <c r="O210" i="32" s="1"/>
  <c r="M197" i="32"/>
  <c r="N199" i="32"/>
  <c r="N210" i="32" l="1"/>
  <c r="M210" i="32" s="1"/>
  <c r="N209" i="32"/>
  <c r="M209" i="32" s="1"/>
  <c r="L199" i="32"/>
  <c r="K197" i="32"/>
  <c r="J199" i="32" l="1"/>
  <c r="I197" i="32"/>
  <c r="L209" i="32"/>
  <c r="K209" i="32" s="1"/>
  <c r="L210" i="32"/>
  <c r="K210" i="32" s="1"/>
  <c r="H199" i="32" l="1"/>
  <c r="G197" i="32"/>
  <c r="J210" i="32"/>
  <c r="I210" i="32" s="1"/>
  <c r="J209" i="32"/>
  <c r="I209" i="32" s="1"/>
  <c r="E197" i="32" l="1"/>
  <c r="D199" i="32" s="1"/>
  <c r="F199" i="32"/>
  <c r="H209" i="32"/>
  <c r="G209" i="32" s="1"/>
  <c r="H210" i="32"/>
  <c r="G210" i="32" s="1"/>
  <c r="F210" i="32" l="1"/>
  <c r="E210" i="32" s="1"/>
  <c r="D210" i="32" s="1"/>
  <c r="C210" i="32" s="1"/>
  <c r="F209" i="32"/>
  <c r="E209" i="32" s="1"/>
  <c r="D209" i="32" s="1"/>
  <c r="A8" i="32" l="1"/>
  <c r="C209"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Sampson</author>
  </authors>
  <commentList>
    <comment ref="K25" authorId="0" shapeId="0" xr:uid="{00000000-0006-0000-0000-000002000000}">
      <text>
        <r>
          <rPr>
            <b/>
            <sz val="9"/>
            <color indexed="81"/>
            <rFont val="Tahoma"/>
            <family val="2"/>
          </rPr>
          <t>John Sampson:</t>
        </r>
        <r>
          <rPr>
            <sz val="9"/>
            <color indexed="81"/>
            <rFont val="Tahoma"/>
            <family val="2"/>
          </rPr>
          <t xml:space="preserve">
total distance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Sampson</author>
    <author>Jono</author>
  </authors>
  <commentList>
    <comment ref="O2" authorId="0" shapeId="0" xr:uid="{F9AE600A-0234-4054-B611-2592E65AFDE2}">
      <text>
        <r>
          <rPr>
            <b/>
            <sz val="9"/>
            <color indexed="81"/>
            <rFont val="Tahoma"/>
            <family val="2"/>
          </rPr>
          <t>John Sampson:</t>
        </r>
        <r>
          <rPr>
            <sz val="9"/>
            <color indexed="81"/>
            <rFont val="Tahoma"/>
            <family val="2"/>
          </rPr>
          <t xml:space="preserve">
After completing this period, make copies for other periods</t>
        </r>
      </text>
    </comment>
    <comment ref="S2" authorId="0" shapeId="0" xr:uid="{C0A1BF89-ABBD-41FD-BE46-BE09E4F0A873}">
      <text>
        <r>
          <rPr>
            <b/>
            <sz val="9"/>
            <color indexed="81"/>
            <rFont val="Tahoma"/>
            <family val="2"/>
          </rPr>
          <t>John Sampson:</t>
        </r>
        <r>
          <rPr>
            <sz val="9"/>
            <color indexed="81"/>
            <rFont val="Tahoma"/>
            <family val="2"/>
          </rPr>
          <t xml:space="preserve">
practical minimum 40 km/h, maximum 80 km/h</t>
        </r>
      </text>
    </comment>
    <comment ref="A6" authorId="0" shapeId="0" xr:uid="{DF7CA79C-191A-43C5-B91B-A930828246F2}">
      <text>
        <r>
          <rPr>
            <b/>
            <sz val="9"/>
            <color indexed="81"/>
            <rFont val="Tahoma"/>
            <family val="2"/>
          </rPr>
          <t>John Sampson:</t>
        </r>
        <r>
          <rPr>
            <sz val="9"/>
            <color indexed="81"/>
            <rFont val="Tahoma"/>
            <family val="2"/>
          </rPr>
          <t xml:space="preserve">
total distance, metres</t>
        </r>
      </text>
    </comment>
    <comment ref="B6" authorId="1" shapeId="0" xr:uid="{000DDB97-3D76-4263-BCE6-840FF343CADC}">
      <text>
        <r>
          <rPr>
            <b/>
            <sz val="9"/>
            <color indexed="81"/>
            <rFont val="Tahoma"/>
            <family val="2"/>
          </rPr>
          <t>Jono:</t>
        </r>
        <r>
          <rPr>
            <sz val="9"/>
            <color indexed="81"/>
            <rFont val="Tahoma"/>
            <family val="2"/>
          </rPr>
          <t xml:space="preserve">
maximum 1500m</t>
        </r>
      </text>
    </comment>
    <comment ref="A7" authorId="0" shapeId="0" xr:uid="{ED657AF5-D4F5-4781-8FF6-E4D88D6A49DF}">
      <text>
        <r>
          <rPr>
            <b/>
            <sz val="9"/>
            <color indexed="81"/>
            <rFont val="Tahoma"/>
            <family val="2"/>
          </rPr>
          <t>John Sampson:</t>
        </r>
        <r>
          <rPr>
            <sz val="9"/>
            <color indexed="81"/>
            <rFont val="Tahoma"/>
            <family val="2"/>
          </rPr>
          <t xml:space="preserve">
L to R band width, %</t>
        </r>
      </text>
    </comment>
    <comment ref="B7" authorId="0" shapeId="0" xr:uid="{48427EB5-14C9-4BC4-B949-F07374C8E39F}">
      <text>
        <r>
          <rPr>
            <b/>
            <sz val="9"/>
            <color indexed="81"/>
            <rFont val="Tahoma"/>
            <family val="2"/>
          </rPr>
          <t>John Sampson:</t>
        </r>
        <r>
          <rPr>
            <sz val="9"/>
            <color indexed="81"/>
            <rFont val="Tahoma"/>
            <family val="2"/>
          </rPr>
          <t xml:space="preserve">
includes yellow, all red and L to R lead green</t>
        </r>
      </text>
    </comment>
    <comment ref="A8" authorId="0" shapeId="0" xr:uid="{630DB032-C2E0-4277-8157-2A1EB80F7455}">
      <text>
        <r>
          <rPr>
            <b/>
            <sz val="9"/>
            <color indexed="81"/>
            <rFont val="Tahoma"/>
            <family val="2"/>
          </rPr>
          <t>John Sampson:</t>
        </r>
        <r>
          <rPr>
            <sz val="9"/>
            <color indexed="81"/>
            <rFont val="Tahoma"/>
            <family val="2"/>
          </rPr>
          <t xml:space="preserve">
R to L band, %</t>
        </r>
      </text>
    </comment>
    <comment ref="B8" authorId="0" shapeId="0" xr:uid="{55BA54BB-C3CD-4B48-A6F9-E52C550A5E2A}">
      <text>
        <r>
          <rPr>
            <b/>
            <sz val="9"/>
            <color indexed="81"/>
            <rFont val="Tahoma"/>
            <family val="2"/>
          </rPr>
          <t>John Sampson:</t>
        </r>
        <r>
          <rPr>
            <sz val="9"/>
            <color indexed="81"/>
            <rFont val="Tahoma"/>
            <family val="2"/>
          </rPr>
          <t xml:space="preserve">
includes yellow, all red and R to L lead green</t>
        </r>
      </text>
    </comment>
    <comment ref="A9" authorId="0" shapeId="0" xr:uid="{6552160A-A08B-41F8-9026-2B6A6B4B4C77}">
      <text>
        <r>
          <rPr>
            <b/>
            <sz val="9"/>
            <color indexed="81"/>
            <rFont val="Tahoma"/>
            <family val="2"/>
          </rPr>
          <t>John Sampson:</t>
        </r>
        <r>
          <rPr>
            <sz val="9"/>
            <color indexed="81"/>
            <rFont val="Tahoma"/>
            <family val="2"/>
          </rPr>
          <t xml:space="preserve">
system offset, use to adjust all offsets by fixed amount</t>
        </r>
      </text>
    </comment>
    <comment ref="B9" authorId="0" shapeId="0" xr:uid="{FAC88F8A-EFB4-4BF0-ABCB-5B84095F4944}">
      <text>
        <r>
          <rPr>
            <b/>
            <sz val="9"/>
            <color indexed="81"/>
            <rFont val="Tahoma"/>
            <family val="2"/>
          </rPr>
          <t>John Sampson:</t>
        </r>
        <r>
          <rPr>
            <sz val="9"/>
            <color indexed="81"/>
            <rFont val="Tahoma"/>
            <family val="2"/>
          </rPr>
          <t xml:space="preserve">
start of main road green both directions. Can be changed by user.</t>
        </r>
      </text>
    </comment>
    <comment ref="B47" authorId="1" shapeId="0" xr:uid="{41DCBCA2-A5F6-4E63-A88C-916DD207A07D}">
      <text>
        <r>
          <rPr>
            <b/>
            <sz val="9"/>
            <color indexed="81"/>
            <rFont val="Tahoma"/>
            <family val="2"/>
          </rPr>
          <t>Jono:</t>
        </r>
        <r>
          <rPr>
            <sz val="9"/>
            <color indexed="81"/>
            <rFont val="Tahoma"/>
            <family val="2"/>
          </rPr>
          <t xml:space="preserve">
if default does not apply, each individual link and direction can be set</t>
        </r>
      </text>
    </comment>
    <comment ref="B55" authorId="0" shapeId="0" xr:uid="{3FA29EE7-4A7D-4B74-A50B-530345C26A0C}">
      <text>
        <r>
          <rPr>
            <b/>
            <sz val="9"/>
            <color indexed="81"/>
            <rFont val="Tahoma"/>
            <family val="2"/>
          </rPr>
          <t>John Sampson:</t>
        </r>
        <r>
          <rPr>
            <sz val="9"/>
            <color indexed="81"/>
            <rFont val="Tahoma"/>
            <family val="2"/>
          </rPr>
          <t xml:space="preserve">
includes yellow, all red and L to R lead green</t>
        </r>
      </text>
    </comment>
    <comment ref="B56" authorId="0" shapeId="0" xr:uid="{85C7E385-D284-4254-A888-89C58C7124FA}">
      <text>
        <r>
          <rPr>
            <b/>
            <sz val="9"/>
            <color indexed="81"/>
            <rFont val="Tahoma"/>
            <family val="2"/>
          </rPr>
          <t>John Sampson:</t>
        </r>
        <r>
          <rPr>
            <sz val="9"/>
            <color indexed="81"/>
            <rFont val="Tahoma"/>
            <family val="2"/>
          </rPr>
          <t xml:space="preserve">
includes yellow, all red and R to L lead green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 Sampson</author>
    <author>Jono</author>
  </authors>
  <commentList>
    <comment ref="O2" authorId="0" shapeId="0" xr:uid="{1DFC8DF4-FA08-4A33-9A8E-28FB6ED164BC}">
      <text>
        <r>
          <rPr>
            <b/>
            <sz val="9"/>
            <color indexed="81"/>
            <rFont val="Tahoma"/>
            <family val="2"/>
          </rPr>
          <t>John Sampson:</t>
        </r>
        <r>
          <rPr>
            <sz val="9"/>
            <color indexed="81"/>
            <rFont val="Tahoma"/>
            <family val="2"/>
          </rPr>
          <t xml:space="preserve">
After completing this period, make copies for other periods</t>
        </r>
      </text>
    </comment>
    <comment ref="S2" authorId="0" shapeId="0" xr:uid="{AC8FA8A0-8883-445F-A0B2-DC4AD74F2B42}">
      <text>
        <r>
          <rPr>
            <b/>
            <sz val="9"/>
            <color indexed="81"/>
            <rFont val="Tahoma"/>
            <family val="2"/>
          </rPr>
          <t>John Sampson:</t>
        </r>
        <r>
          <rPr>
            <sz val="9"/>
            <color indexed="81"/>
            <rFont val="Tahoma"/>
            <family val="2"/>
          </rPr>
          <t xml:space="preserve">
practical minimum 40 km/h, maximum 80 km/h</t>
        </r>
      </text>
    </comment>
    <comment ref="A6" authorId="0" shapeId="0" xr:uid="{9A681087-C7E6-45F4-A59F-AF2148237F9D}">
      <text>
        <r>
          <rPr>
            <b/>
            <sz val="9"/>
            <color indexed="81"/>
            <rFont val="Tahoma"/>
            <family val="2"/>
          </rPr>
          <t>John Sampson:</t>
        </r>
        <r>
          <rPr>
            <sz val="9"/>
            <color indexed="81"/>
            <rFont val="Tahoma"/>
            <family val="2"/>
          </rPr>
          <t xml:space="preserve">
total distance, metres</t>
        </r>
      </text>
    </comment>
    <comment ref="B6" authorId="1" shapeId="0" xr:uid="{BF068ACB-4334-4B62-9CB2-85CD6C239FAB}">
      <text>
        <r>
          <rPr>
            <b/>
            <sz val="9"/>
            <color indexed="81"/>
            <rFont val="Tahoma"/>
            <family val="2"/>
          </rPr>
          <t>Jono:</t>
        </r>
        <r>
          <rPr>
            <sz val="9"/>
            <color indexed="81"/>
            <rFont val="Tahoma"/>
            <family val="2"/>
          </rPr>
          <t xml:space="preserve">
maximum 1500m</t>
        </r>
      </text>
    </comment>
    <comment ref="A7" authorId="0" shapeId="0" xr:uid="{7B2A2849-8094-44DA-85C0-6E4F67E561A5}">
      <text>
        <r>
          <rPr>
            <b/>
            <sz val="9"/>
            <color indexed="81"/>
            <rFont val="Tahoma"/>
            <family val="2"/>
          </rPr>
          <t>John Sampson:</t>
        </r>
        <r>
          <rPr>
            <sz val="9"/>
            <color indexed="81"/>
            <rFont val="Tahoma"/>
            <family val="2"/>
          </rPr>
          <t xml:space="preserve">
L to R band width, %</t>
        </r>
      </text>
    </comment>
    <comment ref="B7" authorId="0" shapeId="0" xr:uid="{AA82CDFA-817E-4D21-A2BA-AB00F81AC841}">
      <text>
        <r>
          <rPr>
            <b/>
            <sz val="9"/>
            <color indexed="81"/>
            <rFont val="Tahoma"/>
            <family val="2"/>
          </rPr>
          <t>John Sampson:</t>
        </r>
        <r>
          <rPr>
            <sz val="9"/>
            <color indexed="81"/>
            <rFont val="Tahoma"/>
            <family val="2"/>
          </rPr>
          <t xml:space="preserve">
includes yellow, all red and L to R lead green</t>
        </r>
      </text>
    </comment>
    <comment ref="A8" authorId="0" shapeId="0" xr:uid="{A57C791A-534A-400E-B1B8-CCE1A9831E78}">
      <text>
        <r>
          <rPr>
            <b/>
            <sz val="9"/>
            <color indexed="81"/>
            <rFont val="Tahoma"/>
            <family val="2"/>
          </rPr>
          <t>John Sampson:</t>
        </r>
        <r>
          <rPr>
            <sz val="9"/>
            <color indexed="81"/>
            <rFont val="Tahoma"/>
            <family val="2"/>
          </rPr>
          <t xml:space="preserve">
R to L band, %</t>
        </r>
      </text>
    </comment>
    <comment ref="B8" authorId="0" shapeId="0" xr:uid="{5B2E1972-E924-41A7-B651-4123AF736972}">
      <text>
        <r>
          <rPr>
            <b/>
            <sz val="9"/>
            <color indexed="81"/>
            <rFont val="Tahoma"/>
            <family val="2"/>
          </rPr>
          <t>John Sampson:</t>
        </r>
        <r>
          <rPr>
            <sz val="9"/>
            <color indexed="81"/>
            <rFont val="Tahoma"/>
            <family val="2"/>
          </rPr>
          <t xml:space="preserve">
includes yellow, all red and R to L lead green</t>
        </r>
      </text>
    </comment>
    <comment ref="A9" authorId="0" shapeId="0" xr:uid="{73C654AA-B2E9-4615-B194-3B8C14539E35}">
      <text>
        <r>
          <rPr>
            <b/>
            <sz val="9"/>
            <color indexed="81"/>
            <rFont val="Tahoma"/>
            <family val="2"/>
          </rPr>
          <t>John Sampson:</t>
        </r>
        <r>
          <rPr>
            <sz val="9"/>
            <color indexed="81"/>
            <rFont val="Tahoma"/>
            <family val="2"/>
          </rPr>
          <t xml:space="preserve">
system offset, use to adjust all offsets by fixed amount</t>
        </r>
      </text>
    </comment>
    <comment ref="B9" authorId="0" shapeId="0" xr:uid="{3492316B-CBC5-4613-B1AC-2B21222F0E2C}">
      <text>
        <r>
          <rPr>
            <b/>
            <sz val="9"/>
            <color indexed="81"/>
            <rFont val="Tahoma"/>
            <family val="2"/>
          </rPr>
          <t>John Sampson:</t>
        </r>
        <r>
          <rPr>
            <sz val="9"/>
            <color indexed="81"/>
            <rFont val="Tahoma"/>
            <family val="2"/>
          </rPr>
          <t xml:space="preserve">
start of main road green both directions. Can be changed by user.</t>
        </r>
      </text>
    </comment>
    <comment ref="B47" authorId="1" shapeId="0" xr:uid="{ACAB6D09-3E12-45CF-B870-C14F5A9D8AEE}">
      <text>
        <r>
          <rPr>
            <b/>
            <sz val="9"/>
            <color indexed="81"/>
            <rFont val="Tahoma"/>
            <family val="2"/>
          </rPr>
          <t>Jono:</t>
        </r>
        <r>
          <rPr>
            <sz val="9"/>
            <color indexed="81"/>
            <rFont val="Tahoma"/>
            <family val="2"/>
          </rPr>
          <t xml:space="preserve">
if default does not apply, each individual link and direction can be set</t>
        </r>
      </text>
    </comment>
    <comment ref="B55" authorId="0" shapeId="0" xr:uid="{638CF33D-05BE-4180-B2FA-4B5AAFB6F808}">
      <text>
        <r>
          <rPr>
            <b/>
            <sz val="9"/>
            <color indexed="81"/>
            <rFont val="Tahoma"/>
            <family val="2"/>
          </rPr>
          <t>John Sampson:</t>
        </r>
        <r>
          <rPr>
            <sz val="9"/>
            <color indexed="81"/>
            <rFont val="Tahoma"/>
            <family val="2"/>
          </rPr>
          <t xml:space="preserve">
includes yellow, all red and L to R lead green</t>
        </r>
      </text>
    </comment>
    <comment ref="B56" authorId="0" shapeId="0" xr:uid="{8FEF1A94-E6C8-467C-9861-FCA8CE6492E7}">
      <text>
        <r>
          <rPr>
            <b/>
            <sz val="9"/>
            <color indexed="81"/>
            <rFont val="Tahoma"/>
            <family val="2"/>
          </rPr>
          <t>John Sampson:</t>
        </r>
        <r>
          <rPr>
            <sz val="9"/>
            <color indexed="81"/>
            <rFont val="Tahoma"/>
            <family val="2"/>
          </rPr>
          <t xml:space="preserve">
includes yellow, all red and R to L lead green</t>
        </r>
      </text>
    </comment>
  </commentList>
</comments>
</file>

<file path=xl/sharedStrings.xml><?xml version="1.0" encoding="utf-8"?>
<sst xmlns="http://schemas.openxmlformats.org/spreadsheetml/2006/main" count="1090" uniqueCount="210">
  <si>
    <t>cross rd</t>
  </si>
  <si>
    <t>distance</t>
  </si>
  <si>
    <t>start</t>
  </si>
  <si>
    <t>end</t>
  </si>
  <si>
    <t>cycle 1</t>
  </si>
  <si>
    <t>cycle 2</t>
  </si>
  <si>
    <t>cycle 3</t>
  </si>
  <si>
    <t>cycle 4</t>
  </si>
  <si>
    <t>lead L-R</t>
  </si>
  <si>
    <t>lead R-L</t>
  </si>
  <si>
    <t>cycle 5</t>
  </si>
  <si>
    <t>label</t>
  </si>
  <si>
    <t>cycle -1</t>
  </si>
  <si>
    <t>red 5</t>
  </si>
  <si>
    <t>red 4</t>
  </si>
  <si>
    <t>red 3</t>
  </si>
  <si>
    <t>red 2</t>
  </si>
  <si>
    <t>red 1</t>
  </si>
  <si>
    <t>red 0</t>
  </si>
  <si>
    <t>red -1</t>
  </si>
  <si>
    <t>These spacing requirements also apply to vehicle actuated signals. Arguments that sophisticated computer programs can time signals to avoid the spacing requirements for two-way through traffic synchronization are not valid.</t>
  </si>
  <si>
    <t>It is however recognized that to put intersections at exactly 800 m or 600 m apart, or any other exact distance, is not practical. On Class 2 roads therefore, a leeway of 15% (120m) on either side of the ruling 800m spacing is allowed, and on Class 3 roads, a 20% (120m) leeway on either side of the 600m ruling spacing is similarly permitted. This is illustrated in Figure 2 below.</t>
  </si>
  <si>
    <t>Figure 1: Progression speed at varying cycle times and signal spacings</t>
  </si>
  <si>
    <t>Figure 2: Range of Permitted Signal Spacings on Class 2 and 3 Roads</t>
  </si>
  <si>
    <t>Figure 2 illustrates the principle that a signal can be placed within 120 m on either side of the ruling spacing (800 m or more on Class 2 roads and 600 m or more on Class 3 roads). This allowance is provided a reasonable percentage of green time (not less than half the cycle) is available to the main road.</t>
  </si>
  <si>
    <t xml:space="preserve">The ruling spacing is the “average” spacing between signals or groups of signals along an arterial. For example, if five signals are set out over a distance of 2 500 m, the ruling spacing is 625 m (2500/4). The three signals between the outer two can be at a spaced at 625 m +/- 20% (Class 3), or 125 m on either side of the 625 m ruling spacing and still comply with the spacing requirement. </t>
  </si>
  <si>
    <t>The 800 m / 600 m applies to signalized and unsignalized intersections. No differentiation between the types of control is made as no matter how minor the cross street may appear to be currently, there is no guarantee that conditions may not change sufficiently to warrant traffic signals in future.</t>
  </si>
  <si>
    <t>speed</t>
  </si>
  <si>
    <t>cycle</t>
  </si>
  <si>
    <t>Optimal Spacing</t>
  </si>
  <si>
    <t>meets Class 3 RCAM</t>
  </si>
  <si>
    <t>The requirement of an 800 m spacing between intersections is necessary to ensure that the traffic signals can be co-ordinated in both directions at between 50 and 80 km/h with cycle times of between 60 and 100 seconds (refer to Figure 1 below). A 50 to 70 km/h travel speed can be achieved for through traffic with a 600 m spacing provided the cycle times are in the 60 to 90 second range. If the arterial ends in a T-junction, half these spacings are required, but arterials should be continuous so this should rarely occur.</t>
  </si>
  <si>
    <t>cycle 6</t>
  </si>
  <si>
    <t>red 6</t>
  </si>
  <si>
    <t>ideal spacing between signals</t>
  </si>
  <si>
    <t>meets Class 1,2 &amp;3 RCAM</t>
  </si>
  <si>
    <t>cycle (secs)</t>
  </si>
  <si>
    <t>speed (km/h)</t>
  </si>
  <si>
    <t>stop</t>
  </si>
  <si>
    <t>USER MANUAL</t>
  </si>
  <si>
    <t>Input Data</t>
  </si>
  <si>
    <t>Offsets</t>
  </si>
  <si>
    <t>Graph</t>
  </si>
  <si>
    <t>min spacing between clusters</t>
  </si>
  <si>
    <t>Main Road</t>
  </si>
  <si>
    <t>R to L green (secs):</t>
  </si>
  <si>
    <t>L to R green (secs):</t>
  </si>
  <si>
    <t>Additional periods</t>
  </si>
  <si>
    <t>3 stage L to R lead</t>
  </si>
  <si>
    <t>3 stage R to L lead</t>
  </si>
  <si>
    <t>Offset</t>
  </si>
  <si>
    <t>top band L-R</t>
  </si>
  <si>
    <t>bot band L-R</t>
  </si>
  <si>
    <t>top band R-L</t>
  </si>
  <si>
    <t>bot band R-L</t>
  </si>
  <si>
    <t>RL offset cum</t>
  </si>
  <si>
    <t>LR offset cum</t>
  </si>
  <si>
    <t>Calculations, do not edit</t>
  </si>
  <si>
    <t>This is the total distance between the first and last cross street.</t>
  </si>
  <si>
    <t>This is the system offset. If changed, all signals will be adjusted by that amount. Useful for adjusting to a pre-determined offset.</t>
  </si>
  <si>
    <t>The y-axis is fixed from -20 to +280 seconds. If more (or less) time needs to be seen, click on y-axis and format axis.</t>
  </si>
  <si>
    <t>1 to 2</t>
  </si>
  <si>
    <t>A LR gr</t>
  </si>
  <si>
    <t>A RL gr</t>
  </si>
  <si>
    <t>tvl dist</t>
  </si>
  <si>
    <t>A</t>
  </si>
  <si>
    <t>A+t</t>
  </si>
  <si>
    <t>L-R top</t>
  </si>
  <si>
    <t>c/l</t>
  </si>
  <si>
    <t>L-R bot</t>
  </si>
  <si>
    <t>L-R tot</t>
  </si>
  <si>
    <t>R-L top</t>
  </si>
  <si>
    <t>R-L bot</t>
  </si>
  <si>
    <t>R-L tot</t>
  </si>
  <si>
    <t>B LR sig</t>
  </si>
  <si>
    <t>B RL sig</t>
  </si>
  <si>
    <t>B min s</t>
  </si>
  <si>
    <t>2 to 3</t>
  </si>
  <si>
    <t>3 to 4</t>
  </si>
  <si>
    <t>4 to 5</t>
  </si>
  <si>
    <t>5 to 6</t>
  </si>
  <si>
    <t>6 to 7</t>
  </si>
  <si>
    <t>7 to 8</t>
  </si>
  <si>
    <t>8 to 9</t>
  </si>
  <si>
    <t>your speed is</t>
  </si>
  <si>
    <t>Annexure A: Traffic signal co-ordination requirements and leeway</t>
  </si>
  <si>
    <t>South African Road Classification and Access Management Manual (RCAM): TRH26</t>
  </si>
  <si>
    <t>Do not overwrite cells coloured green or blue.</t>
  </si>
  <si>
    <t>Overwriting of light yellow cells is optional.</t>
  </si>
  <si>
    <r>
      <t xml:space="preserve">Yellow cells with a </t>
    </r>
    <r>
      <rPr>
        <sz val="11"/>
        <color rgb="FFC00000"/>
        <rFont val="Calibri"/>
        <family val="2"/>
        <scheme val="minor"/>
      </rPr>
      <t>red number</t>
    </r>
    <r>
      <rPr>
        <sz val="11"/>
        <color theme="1"/>
        <rFont val="Calibri"/>
        <family val="2"/>
        <scheme val="minor"/>
      </rPr>
      <t xml:space="preserve"> require input data from the user. Overwrite the defaults.</t>
    </r>
  </si>
  <si>
    <t>Cell colours</t>
  </si>
  <si>
    <t>LR sp</t>
  </si>
  <si>
    <t>RL sp</t>
  </si>
  <si>
    <t>LR min green / time</t>
  </si>
  <si>
    <t>RL min green / time</t>
  </si>
  <si>
    <t>LR  time</t>
  </si>
  <si>
    <t>RL time</t>
  </si>
  <si>
    <t>adj</t>
  </si>
  <si>
    <t>Max</t>
  </si>
  <si>
    <t>Max x</t>
  </si>
  <si>
    <t>max adj</t>
  </si>
  <si>
    <t>RL adj cum</t>
  </si>
  <si>
    <t>system adj</t>
  </si>
  <si>
    <t>LR link speed (km/h)</t>
  </si>
  <si>
    <r>
      <t xml:space="preserve">It can be downloaded free of charge from </t>
    </r>
    <r>
      <rPr>
        <i/>
        <sz val="11"/>
        <color rgb="FFFF0000"/>
        <rFont val="Calibri"/>
        <family val="2"/>
        <scheme val="minor"/>
      </rPr>
      <t xml:space="preserve">autojtraffic.co.za </t>
    </r>
    <r>
      <rPr>
        <sz val="11"/>
        <color rgb="FF002060"/>
        <rFont val="Calibri"/>
        <family val="2"/>
        <scheme val="minor"/>
      </rPr>
      <t>and may be used for public, private and academic purposes subject to acknowledgement of the author.</t>
    </r>
  </si>
  <si>
    <t>Distance btw (m)</t>
  </si>
  <si>
    <t>B LR gr</t>
  </si>
  <si>
    <t>B RL gr</t>
  </si>
  <si>
    <t>Offset:</t>
  </si>
  <si>
    <t>band</t>
  </si>
  <si>
    <t>green</t>
  </si>
  <si>
    <t>A min</t>
  </si>
  <si>
    <t>B min</t>
  </si>
  <si>
    <t>Bottom of LR perfect</t>
  </si>
  <si>
    <t>Bottom of RL perfect</t>
  </si>
  <si>
    <t>c/l of bottom of LR and top of RL</t>
  </si>
  <si>
    <t>Top of LR perfect</t>
  </si>
  <si>
    <t>Top of RL perfect</t>
  </si>
  <si>
    <t>B1</t>
  </si>
  <si>
    <t>B1 x</t>
  </si>
  <si>
    <t>B2</t>
  </si>
  <si>
    <t>B2 x</t>
  </si>
  <si>
    <t>B3</t>
  </si>
  <si>
    <t>B3 x</t>
  </si>
  <si>
    <t>B4</t>
  </si>
  <si>
    <t>B4 x</t>
  </si>
  <si>
    <t>B5</t>
  </si>
  <si>
    <t>B5 x</t>
  </si>
  <si>
    <t>B6</t>
  </si>
  <si>
    <t>B6 x</t>
  </si>
  <si>
    <t>B7</t>
  </si>
  <si>
    <t>B7 x</t>
  </si>
  <si>
    <t>Data for graphing of bands, do not edit</t>
  </si>
  <si>
    <t>Data for graphing of signal greens and reds, do not edit</t>
  </si>
  <si>
    <t>LR adj</t>
  </si>
  <si>
    <t>total</t>
  </si>
  <si>
    <t>Nine ways offsets are calculated at B, with A fixed.</t>
  </si>
  <si>
    <t>Best of the above</t>
  </si>
  <si>
    <t>% time converted to seconds</t>
  </si>
  <si>
    <t>off-pk</t>
  </si>
  <si>
    <t>period</t>
  </si>
  <si>
    <t>km/h</t>
  </si>
  <si>
    <t>rd name</t>
  </si>
  <si>
    <t>cyc secs</t>
  </si>
  <si>
    <t>Side Str name</t>
  </si>
  <si>
    <t>Side Str number</t>
  </si>
  <si>
    <t>RL link speed (km/h)</t>
  </si>
  <si>
    <t>L to R (stage %)</t>
  </si>
  <si>
    <t>R to L (stage %)</t>
  </si>
  <si>
    <t>2 stage, enter % of stage 1 in each direction.</t>
  </si>
  <si>
    <t>T junction, L to R enters from cross road</t>
  </si>
  <si>
    <t>Overwrite numbers in  this table if a link or direction speed is different from that shown.</t>
  </si>
  <si>
    <t>Each link and direction can have a different speed, e.g. if uphill and downhill. Overwrite the pale yellow defaults below the graph.</t>
  </si>
  <si>
    <t>For more periods, copy and paste the relevant spread sheet and amend accordingly.</t>
  </si>
  <si>
    <t>% L-R</t>
  </si>
  <si>
    <t>% R-L</t>
  </si>
  <si>
    <t>This AutoSynch program is copyrighted to Dr John Sampson, Pr.Eng; sampsonjds@gmail.com, phone +27 83 307 4666.</t>
  </si>
  <si>
    <t>Main</t>
  </si>
  <si>
    <t>If stage percentages in each direction are not be the same, program will calculate difference as a leading green flash %.</t>
  </si>
  <si>
    <t>Percentages rather than seconds are entered so that different cycle times can be tested without re-entering every green time.</t>
  </si>
  <si>
    <t>The offsets refer to the start of the two-way main green stage (see sketches on left).</t>
  </si>
  <si>
    <t>Your cycle time is</t>
  </si>
  <si>
    <t>Hint</t>
  </si>
  <si>
    <t>Side</t>
  </si>
  <si>
    <t>Side (stage 2)</t>
  </si>
  <si>
    <t>(stage 1)</t>
  </si>
  <si>
    <t>Main two-way</t>
  </si>
  <si>
    <t>R to L (stage 1)</t>
  </si>
  <si>
    <t>L to R (stage 1)</t>
  </si>
  <si>
    <t>L to R (stage 3+1)</t>
  </si>
  <si>
    <t>R to L (stage 3+1)</t>
  </si>
  <si>
    <t>L to R (stage 2+3)</t>
  </si>
  <si>
    <t>Conditions of Use</t>
  </si>
  <si>
    <t>The two light green cells are the LR and RL band widths in %. If no band width is possible, a red negative % is displayed.</t>
  </si>
  <si>
    <t>therefore the ideal spacing is</t>
  </si>
  <si>
    <t>m</t>
  </si>
  <si>
    <t>red for Main</t>
  </si>
  <si>
    <t>at B</t>
  </si>
  <si>
    <t>1+</t>
  </si>
  <si>
    <t>2+</t>
  </si>
  <si>
    <t>B1+</t>
  </si>
  <si>
    <t>B1+ x</t>
  </si>
  <si>
    <t>B2+</t>
  </si>
  <si>
    <t>B2+ x</t>
  </si>
  <si>
    <t>when LR at B can be adjusted to help RL without hurting LR perfect</t>
  </si>
  <si>
    <t>when RL at B can be adjusted to help LR without hurting RL perfect</t>
  </si>
  <si>
    <t>c/l of overlap of LR and RL</t>
  </si>
  <si>
    <r>
      <rPr>
        <sz val="11"/>
        <rFont val="Calibri"/>
        <family val="2"/>
        <scheme val="minor"/>
      </rPr>
      <t>Enter</t>
    </r>
    <r>
      <rPr>
        <sz val="11"/>
        <color rgb="FFC00000"/>
        <rFont val="Calibri"/>
        <family val="2"/>
        <scheme val="minor"/>
      </rPr>
      <t xml:space="preserve"> Ruling Speed</t>
    </r>
    <r>
      <rPr>
        <sz val="11"/>
        <rFont val="Calibri"/>
        <family val="2"/>
        <scheme val="minor"/>
      </rPr>
      <t xml:space="preserve"> and</t>
    </r>
    <r>
      <rPr>
        <sz val="11"/>
        <color rgb="FFC00000"/>
        <rFont val="Calibri"/>
        <family val="2"/>
        <scheme val="minor"/>
      </rPr>
      <t xml:space="preserve"> Cycle Time</t>
    </r>
    <r>
      <rPr>
        <sz val="11"/>
        <color theme="1"/>
        <rFont val="Calibri"/>
        <family val="2"/>
        <scheme val="minor"/>
      </rPr>
      <t>. These can be changed later to test if improvements to bandwidths can be made.</t>
    </r>
  </si>
  <si>
    <r>
      <t xml:space="preserve">Enter </t>
    </r>
    <r>
      <rPr>
        <sz val="11"/>
        <color rgb="FFC00000"/>
        <rFont val="Calibri"/>
        <family val="2"/>
        <scheme val="minor"/>
      </rPr>
      <t>Side Street</t>
    </r>
    <r>
      <rPr>
        <sz val="11"/>
        <color theme="1"/>
        <rFont val="Calibri"/>
        <family val="2"/>
        <scheme val="minor"/>
      </rPr>
      <t xml:space="preserve"> names. For more than nine, open a second AutoSynch and overlap the first one or two cross streets.</t>
    </r>
  </si>
  <si>
    <r>
      <t xml:space="preserve">Then enter the percentage of </t>
    </r>
    <r>
      <rPr>
        <sz val="11"/>
        <color rgb="FFC00000"/>
        <rFont val="Calibri"/>
        <family val="2"/>
        <scheme val="minor"/>
      </rPr>
      <t>total time available for main road through traffic</t>
    </r>
    <r>
      <rPr>
        <sz val="11"/>
        <color theme="1"/>
        <rFont val="Calibri"/>
        <family val="2"/>
        <scheme val="minor"/>
      </rPr>
      <t xml:space="preserve"> in each direction (total of main green plus yellow plus leading green if any, as per sketches on left).</t>
    </r>
  </si>
  <si>
    <t>If spacing between signals is less than this ideal, shorter cycle times and lower speeds may be required to optimize bandwidths (see "RCAM").</t>
  </si>
  <si>
    <t xml:space="preserve"> +/- 20% either side of ideal</t>
  </si>
  <si>
    <t>T1</t>
  </si>
  <si>
    <t>T-junction</t>
  </si>
  <si>
    <t>The program provides offsets to optimize signal synchronization (co-ordination) regardless of intersection spacing and signal timing.</t>
  </si>
  <si>
    <t>Lagging flash stages are not included as they do not affect downstream signals.</t>
  </si>
  <si>
    <t>This is the calculated offset. Users can overwrite and see the effect on the band width % and displayed on the graph.</t>
  </si>
  <si>
    <t>The worksheet "X" optimises a standard through road. If the first intersection is a T-junction, use "T".</t>
  </si>
  <si>
    <r>
      <t xml:space="preserve">Enter the </t>
    </r>
    <r>
      <rPr>
        <sz val="11"/>
        <color rgb="FFC00000"/>
        <rFont val="Calibri"/>
        <family val="2"/>
        <scheme val="minor"/>
      </rPr>
      <t>Road Name</t>
    </r>
    <r>
      <rPr>
        <sz val="11"/>
        <rFont val="Calibri"/>
        <family val="2"/>
        <scheme val="minor"/>
      </rPr>
      <t xml:space="preserve"> (the road being synchronized), Period of analysis, and % L-R directional split (% R-L will be automatically adjusted). </t>
    </r>
  </si>
  <si>
    <r>
      <t xml:space="preserve">Direction Split can be from </t>
    </r>
    <r>
      <rPr>
        <sz val="11"/>
        <color rgb="FFC00000"/>
        <rFont val="Calibri"/>
        <family val="2"/>
        <scheme val="minor"/>
      </rPr>
      <t>0% to 100%</t>
    </r>
    <r>
      <rPr>
        <sz val="11"/>
        <color theme="1"/>
        <rFont val="Calibri"/>
        <family val="2"/>
        <scheme val="minor"/>
      </rPr>
      <t>. Program will favour higher % side if possible. 50:50 equalizes band widths. Use 100% for a one-way.</t>
    </r>
  </si>
  <si>
    <r>
      <t xml:space="preserve">Enter </t>
    </r>
    <r>
      <rPr>
        <sz val="11"/>
        <color rgb="FFC00000"/>
        <rFont val="Calibri"/>
        <family val="2"/>
        <scheme val="minor"/>
      </rPr>
      <t>distances between cross streets</t>
    </r>
    <r>
      <rPr>
        <sz val="11"/>
        <rFont val="Calibri"/>
        <family val="2"/>
        <scheme val="minor"/>
      </rPr>
      <t>. The distance between 1 and 2 given in the example must be overwritten with the actual spacing.</t>
    </r>
  </si>
  <si>
    <t>Output dsts</t>
  </si>
  <si>
    <t>c/l of bottom of RL and top of LR</t>
  </si>
  <si>
    <t>A band</t>
  </si>
  <si>
    <t>best</t>
  </si>
  <si>
    <t>timing</t>
  </si>
  <si>
    <t>crossing</t>
  </si>
  <si>
    <t>RL tot</t>
  </si>
  <si>
    <t>LR tot</t>
  </si>
  <si>
    <t>off/max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</si>
</sst>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0.0"/>
    <numFmt numFmtId="165" formatCode="0.0"/>
  </numFmts>
  <fonts count="50"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9"/>
      <color indexed="81"/>
      <name val="Tahoma"/>
      <family val="2"/>
    </font>
    <font>
      <b/>
      <sz val="9"/>
      <color indexed="81"/>
      <name val="Tahoma"/>
      <family val="2"/>
    </font>
    <font>
      <b/>
      <sz val="14"/>
      <color theme="1"/>
      <name val="Arial"/>
      <family val="2"/>
    </font>
    <font>
      <sz val="10"/>
      <color theme="1"/>
      <name val="Arial"/>
      <family val="2"/>
    </font>
    <font>
      <b/>
      <sz val="10"/>
      <color theme="1"/>
      <name val="Arial"/>
      <family val="2"/>
    </font>
    <font>
      <b/>
      <sz val="11"/>
      <color rgb="FFC00000"/>
      <name val="Calibri"/>
      <family val="2"/>
      <scheme val="minor"/>
    </font>
    <font>
      <b/>
      <sz val="11"/>
      <color rgb="FFFF0000"/>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b/>
      <sz val="11"/>
      <color theme="1" tint="4.9989318521683403E-2"/>
      <name val="Calibri"/>
      <family val="2"/>
      <scheme val="minor"/>
    </font>
    <font>
      <sz val="11"/>
      <color rgb="FFFF0000"/>
      <name val="Calibri"/>
      <family val="2"/>
      <scheme val="minor"/>
    </font>
    <font>
      <sz val="11"/>
      <color theme="0" tint="-0.34998626667073579"/>
      <name val="Calibri"/>
      <family val="2"/>
      <scheme val="minor"/>
    </font>
    <font>
      <sz val="11"/>
      <name val="Calibri"/>
      <family val="2"/>
      <scheme val="minor"/>
    </font>
    <font>
      <sz val="11"/>
      <color theme="7" tint="-0.499984740745262"/>
      <name val="Calibri"/>
      <family val="2"/>
      <scheme val="minor"/>
    </font>
    <font>
      <sz val="11"/>
      <color rgb="FF00B050"/>
      <name val="Calibri"/>
      <family val="2"/>
      <scheme val="minor"/>
    </font>
    <font>
      <sz val="11"/>
      <color rgb="FFC00000"/>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b/>
      <sz val="11"/>
      <color rgb="FF00B050"/>
      <name val="Calibri"/>
      <family val="2"/>
      <scheme val="minor"/>
    </font>
    <font>
      <b/>
      <sz val="11"/>
      <name val="Calibri"/>
      <family val="2"/>
      <scheme val="minor"/>
    </font>
    <font>
      <sz val="11"/>
      <color theme="0" tint="-0.499984740745262"/>
      <name val="Calibri"/>
      <family val="2"/>
      <scheme val="minor"/>
    </font>
    <font>
      <sz val="11"/>
      <color theme="5" tint="-0.499984740745262"/>
      <name val="Calibri"/>
      <family val="2"/>
      <scheme val="minor"/>
    </font>
    <font>
      <i/>
      <sz val="11"/>
      <color theme="1"/>
      <name val="Calibri"/>
      <family val="2"/>
      <scheme val="minor"/>
    </font>
    <font>
      <sz val="11"/>
      <color theme="1" tint="4.9989318521683403E-2"/>
      <name val="Calibri"/>
      <family val="2"/>
      <scheme val="minor"/>
    </font>
    <font>
      <b/>
      <sz val="14"/>
      <color theme="1"/>
      <name val="Calibri"/>
      <family val="2"/>
      <scheme val="minor"/>
    </font>
    <font>
      <b/>
      <sz val="12"/>
      <color rgb="FF3F3F76"/>
      <name val="Calibri"/>
      <family val="2"/>
      <scheme val="minor"/>
    </font>
    <font>
      <sz val="10"/>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b/>
      <sz val="10"/>
      <color rgb="FF7030A0"/>
      <name val="Calibri"/>
      <family val="2"/>
      <scheme val="minor"/>
    </font>
    <font>
      <i/>
      <sz val="11"/>
      <color theme="0" tint="-0.34998626667073579"/>
      <name val="Calibri"/>
      <family val="2"/>
      <scheme val="minor"/>
    </font>
    <font>
      <sz val="8"/>
      <name val="Calibri"/>
      <family val="2"/>
      <scheme val="minor"/>
    </font>
    <font>
      <b/>
      <sz val="11"/>
      <color rgb="FFCC00CC"/>
      <name val="Calibri"/>
      <family val="2"/>
      <scheme val="minor"/>
    </font>
    <font>
      <i/>
      <sz val="11"/>
      <color theme="1" tint="4.9989318521683403E-2"/>
      <name val="Calibri"/>
      <family val="2"/>
      <scheme val="minor"/>
    </font>
    <font>
      <b/>
      <sz val="14"/>
      <color rgb="FFC00000"/>
      <name val="Calibri"/>
      <family val="2"/>
      <scheme val="minor"/>
    </font>
    <font>
      <b/>
      <sz val="14"/>
      <color rgb="FF00B050"/>
      <name val="Calibri"/>
      <family val="2"/>
      <scheme val="minor"/>
    </font>
    <font>
      <b/>
      <sz val="14"/>
      <color rgb="FF0070C0"/>
      <name val="Calibri"/>
      <family val="2"/>
      <scheme val="minor"/>
    </font>
    <font>
      <b/>
      <sz val="12"/>
      <color rgb="FFC00000"/>
      <name val="Calibri"/>
      <family val="2"/>
      <scheme val="minor"/>
    </font>
    <font>
      <sz val="11"/>
      <color theme="1"/>
      <name val="Arial Rounded MT Bold"/>
      <family val="2"/>
    </font>
    <font>
      <i/>
      <sz val="11"/>
      <color rgb="FFFF0000"/>
      <name val="Calibri"/>
      <family val="2"/>
      <scheme val="minor"/>
    </font>
    <font>
      <b/>
      <sz val="16"/>
      <color rgb="FF0070C0"/>
      <name val="Calibri"/>
      <family val="2"/>
      <scheme val="minor"/>
    </font>
    <font>
      <sz val="10"/>
      <color theme="1"/>
      <name val="Calibri"/>
      <family val="2"/>
      <scheme val="minor"/>
    </font>
    <font>
      <b/>
      <sz val="12"/>
      <name val="Calibri"/>
      <family val="2"/>
      <scheme val="minor"/>
    </font>
  </fonts>
  <fills count="20">
    <fill>
      <patternFill patternType="none"/>
    </fill>
    <fill>
      <patternFill patternType="gray125"/>
    </fill>
    <fill>
      <patternFill patternType="solid">
        <fgColor rgb="FFFFCC99"/>
      </patternFill>
    </fill>
    <fill>
      <patternFill patternType="solid">
        <fgColor rgb="FFFFFF00"/>
        <bgColor indexed="64"/>
      </patternFill>
    </fill>
    <fill>
      <patternFill patternType="solid">
        <fgColor rgb="FFFFFFCC"/>
        <bgColor indexed="64"/>
      </patternFill>
    </fill>
    <fill>
      <patternFill patternType="solid">
        <fgColor rgb="FFCCFF99"/>
        <bgColor indexed="64"/>
      </patternFill>
    </fill>
    <fill>
      <patternFill patternType="solid">
        <fgColor rgb="FF99FF99"/>
        <bgColor indexed="64"/>
      </patternFill>
    </fill>
    <fill>
      <patternFill patternType="solid">
        <fgColor rgb="FFFDE2FE"/>
        <bgColor indexed="64"/>
      </patternFill>
    </fill>
    <fill>
      <patternFill patternType="solid">
        <fgColor rgb="FFFF99FF"/>
        <bgColor indexed="64"/>
      </patternFill>
    </fill>
    <fill>
      <patternFill patternType="solid">
        <fgColor theme="7" tint="0.79998168889431442"/>
        <bgColor indexed="64"/>
      </patternFill>
    </fill>
    <fill>
      <patternFill patternType="solid">
        <fgColor rgb="FFCCFFCC"/>
        <bgColor indexed="64"/>
      </patternFill>
    </fill>
    <fill>
      <patternFill patternType="solid">
        <fgColor rgb="FF66FF33"/>
        <bgColor indexed="64"/>
      </patternFill>
    </fill>
    <fill>
      <patternFill patternType="solid">
        <fgColor rgb="FFFFCCFF"/>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4" tint="0.79998168889431442"/>
        <bgColor indexed="64"/>
      </patternFill>
    </fill>
    <fill>
      <patternFill patternType="solid">
        <fgColor rgb="FF33CC33"/>
        <bgColor indexed="64"/>
      </patternFill>
    </fill>
    <fill>
      <patternFill patternType="solid">
        <fgColor theme="9" tint="0.59999389629810485"/>
        <bgColor indexed="64"/>
      </patternFill>
    </fill>
  </fills>
  <borders count="47">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n">
        <color indexed="64"/>
      </right>
      <top/>
      <bottom style="thick">
        <color indexed="64"/>
      </bottom>
      <diagonal/>
    </border>
    <border>
      <left style="thick">
        <color auto="1"/>
      </left>
      <right/>
      <top style="thin">
        <color indexed="64"/>
      </top>
      <bottom/>
      <diagonal/>
    </border>
    <border>
      <left/>
      <right style="thick">
        <color auto="1"/>
      </right>
      <top style="thin">
        <color indexed="64"/>
      </top>
      <bottom/>
      <diagonal/>
    </border>
    <border>
      <left style="thin">
        <color indexed="64"/>
      </left>
      <right style="thick">
        <color rgb="FFFF0000"/>
      </right>
      <top/>
      <bottom/>
      <diagonal/>
    </border>
    <border>
      <left style="thick">
        <color rgb="FFFF0000"/>
      </left>
      <right/>
      <top/>
      <bottom/>
      <diagonal/>
    </border>
    <border>
      <left style="thick">
        <color rgb="FFFF0000"/>
      </left>
      <right/>
      <top/>
      <bottom style="medium">
        <color indexed="64"/>
      </bottom>
      <diagonal/>
    </border>
    <border>
      <left style="mediumDashed">
        <color rgb="FF00B050"/>
      </left>
      <right/>
      <top/>
      <bottom/>
      <diagonal/>
    </border>
    <border>
      <left style="mediumDashed">
        <color rgb="FF7030A0"/>
      </left>
      <right/>
      <top/>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0" fontId="2" fillId="2" borderId="1" applyNumberFormat="0" applyAlignment="0" applyProtection="0"/>
    <xf numFmtId="9" fontId="1" fillId="0" borderId="0" applyFont="0" applyFill="0" applyBorder="0" applyAlignment="0" applyProtection="0"/>
    <xf numFmtId="41" fontId="1" fillId="0" borderId="0" applyFont="0" applyFill="0" applyBorder="0" applyAlignment="0" applyProtection="0"/>
  </cellStyleXfs>
  <cellXfs count="308">
    <xf numFmtId="0" fontId="0" fillId="0" borderId="0" xfId="0"/>
    <xf numFmtId="3" fontId="0" fillId="0" borderId="0" xfId="0" applyNumberFormat="1" applyAlignment="1">
      <alignment horizontal="center"/>
    </xf>
    <xf numFmtId="3" fontId="0" fillId="0" borderId="0" xfId="0" applyNumberFormat="1"/>
    <xf numFmtId="3" fontId="3" fillId="0" borderId="0" xfId="0" applyNumberFormat="1"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xf>
    <xf numFmtId="3" fontId="3" fillId="0" borderId="0" xfId="0" applyNumberFormat="1" applyFont="1"/>
    <xf numFmtId="3" fontId="0" fillId="0" borderId="2" xfId="0" applyNumberFormat="1" applyBorder="1"/>
    <xf numFmtId="3" fontId="0" fillId="0" borderId="18" xfId="0" applyNumberFormat="1" applyBorder="1"/>
    <xf numFmtId="3" fontId="0" fillId="0" borderId="21" xfId="0" applyNumberFormat="1" applyBorder="1"/>
    <xf numFmtId="3" fontId="0" fillId="0" borderId="22" xfId="0" applyNumberFormat="1" applyBorder="1"/>
    <xf numFmtId="3" fontId="0" fillId="0" borderId="8" xfId="0" applyNumberFormat="1" applyBorder="1"/>
    <xf numFmtId="3" fontId="0" fillId="0" borderId="19" xfId="0" applyNumberFormat="1" applyBorder="1"/>
    <xf numFmtId="3" fontId="0" fillId="0" borderId="9" xfId="0" applyNumberFormat="1" applyBorder="1"/>
    <xf numFmtId="3" fontId="0" fillId="5" borderId="0" xfId="0" applyNumberFormat="1" applyFill="1"/>
    <xf numFmtId="3" fontId="0" fillId="6" borderId="0" xfId="0" applyNumberFormat="1" applyFill="1"/>
    <xf numFmtId="9" fontId="0" fillId="0" borderId="0" xfId="2" applyFont="1" applyAlignment="1">
      <alignment horizontal="center"/>
    </xf>
    <xf numFmtId="3" fontId="3" fillId="0" borderId="0" xfId="0" applyNumberFormat="1" applyFont="1" applyAlignment="1">
      <alignment horizontal="center" wrapText="1"/>
    </xf>
    <xf numFmtId="3" fontId="10" fillId="0" borderId="21" xfId="0" applyNumberFormat="1" applyFont="1" applyBorder="1"/>
    <xf numFmtId="3" fontId="0" fillId="0" borderId="20" xfId="0" applyNumberFormat="1" applyBorder="1" applyAlignment="1">
      <alignment horizontal="center"/>
    </xf>
    <xf numFmtId="3" fontId="0" fillId="0" borderId="11" xfId="0" applyNumberFormat="1" applyBorder="1" applyAlignment="1">
      <alignment horizontal="center"/>
    </xf>
    <xf numFmtId="3" fontId="3" fillId="0" borderId="11" xfId="0" applyNumberFormat="1" applyFont="1" applyBorder="1" applyAlignment="1">
      <alignment horizontal="center"/>
    </xf>
    <xf numFmtId="3" fontId="0" fillId="0" borderId="12" xfId="0" applyNumberFormat="1" applyBorder="1" applyAlignment="1">
      <alignment horizontal="center"/>
    </xf>
    <xf numFmtId="3" fontId="3" fillId="0" borderId="16" xfId="0" applyNumberFormat="1" applyFont="1" applyBorder="1" applyAlignment="1">
      <alignment horizontal="center"/>
    </xf>
    <xf numFmtId="3" fontId="3" fillId="3" borderId="16" xfId="0" applyNumberFormat="1" applyFont="1" applyFill="1" applyBorder="1" applyAlignment="1">
      <alignment horizontal="center"/>
    </xf>
    <xf numFmtId="3" fontId="3" fillId="0" borderId="17" xfId="0" applyNumberFormat="1" applyFont="1" applyBorder="1" applyAlignment="1">
      <alignment horizontal="center"/>
    </xf>
    <xf numFmtId="3" fontId="3" fillId="0" borderId="24" xfId="0" applyNumberFormat="1" applyFont="1" applyBorder="1" applyAlignment="1">
      <alignment horizontal="center"/>
    </xf>
    <xf numFmtId="3" fontId="3" fillId="3" borderId="24" xfId="0" applyNumberFormat="1" applyFont="1" applyFill="1" applyBorder="1" applyAlignment="1">
      <alignment horizontal="center"/>
    </xf>
    <xf numFmtId="3" fontId="3" fillId="0" borderId="10" xfId="0" applyNumberFormat="1" applyFont="1" applyBorder="1" applyAlignment="1">
      <alignment horizontal="center"/>
    </xf>
    <xf numFmtId="0" fontId="11" fillId="0" borderId="0" xfId="0" applyFont="1"/>
    <xf numFmtId="0" fontId="11" fillId="0" borderId="0" xfId="0" applyFont="1" applyAlignment="1">
      <alignment horizontal="right"/>
    </xf>
    <xf numFmtId="3" fontId="11" fillId="0" borderId="0" xfId="0" applyNumberFormat="1" applyFont="1" applyAlignment="1">
      <alignment horizontal="center"/>
    </xf>
    <xf numFmtId="0" fontId="13" fillId="0" borderId="0" xfId="0" applyFont="1" applyAlignment="1">
      <alignment horizontal="center"/>
    </xf>
    <xf numFmtId="3" fontId="14" fillId="8" borderId="7" xfId="1" applyNumberFormat="1" applyFont="1" applyFill="1" applyBorder="1" applyAlignment="1">
      <alignment horizontal="center"/>
    </xf>
    <xf numFmtId="0" fontId="11" fillId="0" borderId="0" xfId="0" applyFont="1" applyAlignment="1">
      <alignment horizontal="center"/>
    </xf>
    <xf numFmtId="3" fontId="16" fillId="0" borderId="0" xfId="0" applyNumberFormat="1" applyFont="1" applyAlignment="1">
      <alignment horizontal="center"/>
    </xf>
    <xf numFmtId="0" fontId="17" fillId="0" borderId="0" xfId="0" applyFont="1"/>
    <xf numFmtId="3" fontId="16" fillId="0" borderId="0" xfId="1" applyNumberFormat="1" applyFont="1" applyFill="1" applyBorder="1" applyAlignment="1">
      <alignment horizontal="center"/>
    </xf>
    <xf numFmtId="0" fontId="22" fillId="0" borderId="0" xfId="0" applyFont="1"/>
    <xf numFmtId="0" fontId="23" fillId="0" borderId="0" xfId="0" applyFont="1" applyAlignment="1">
      <alignment horizontal="right"/>
    </xf>
    <xf numFmtId="3" fontId="17" fillId="0" borderId="0" xfId="1" applyNumberFormat="1" applyFont="1" applyFill="1" applyBorder="1" applyAlignment="1">
      <alignment horizontal="left"/>
    </xf>
    <xf numFmtId="3" fontId="13" fillId="0" borderId="0" xfId="0" applyNumberFormat="1" applyFont="1" applyAlignment="1">
      <alignment horizontal="center"/>
    </xf>
    <xf numFmtId="0" fontId="11" fillId="0" borderId="16" xfId="0" applyFont="1" applyBorder="1"/>
    <xf numFmtId="0" fontId="15" fillId="0" borderId="0" xfId="0" applyFont="1"/>
    <xf numFmtId="0" fontId="24" fillId="0" borderId="0" xfId="0" applyFont="1"/>
    <xf numFmtId="0" fontId="25" fillId="0" borderId="0" xfId="0" applyFont="1"/>
    <xf numFmtId="3" fontId="13" fillId="0" borderId="0" xfId="0" applyNumberFormat="1" applyFont="1" applyAlignment="1">
      <alignment horizontal="right"/>
    </xf>
    <xf numFmtId="0" fontId="13" fillId="0" borderId="0" xfId="0" applyFont="1"/>
    <xf numFmtId="3" fontId="11" fillId="0" borderId="6" xfId="0" applyNumberFormat="1" applyFont="1" applyBorder="1" applyAlignment="1">
      <alignment horizontal="right"/>
    </xf>
    <xf numFmtId="3" fontId="11" fillId="0" borderId="5" xfId="0" applyNumberFormat="1" applyFont="1" applyBorder="1" applyAlignment="1">
      <alignment horizontal="center"/>
    </xf>
    <xf numFmtId="3" fontId="11" fillId="0" borderId="5" xfId="0" applyNumberFormat="1" applyFont="1" applyBorder="1"/>
    <xf numFmtId="3" fontId="11" fillId="0" borderId="0" xfId="0" applyNumberFormat="1" applyFont="1"/>
    <xf numFmtId="3" fontId="11" fillId="0" borderId="16" xfId="0" applyNumberFormat="1" applyFont="1" applyBorder="1" applyAlignment="1">
      <alignment horizontal="center"/>
    </xf>
    <xf numFmtId="0" fontId="13" fillId="0" borderId="0" xfId="0" applyFont="1" applyAlignment="1">
      <alignment horizontal="right"/>
    </xf>
    <xf numFmtId="0" fontId="13" fillId="0" borderId="16" xfId="0" applyFont="1" applyBorder="1" applyAlignment="1">
      <alignment horizontal="right"/>
    </xf>
    <xf numFmtId="3" fontId="11" fillId="0" borderId="16" xfId="0" applyNumberFormat="1" applyFont="1" applyBorder="1"/>
    <xf numFmtId="0" fontId="13" fillId="5" borderId="0" xfId="0" applyFont="1" applyFill="1" applyAlignment="1">
      <alignment horizontal="right"/>
    </xf>
    <xf numFmtId="3" fontId="11" fillId="5" borderId="0" xfId="0" applyNumberFormat="1" applyFont="1" applyFill="1" applyAlignment="1">
      <alignment horizontal="center"/>
    </xf>
    <xf numFmtId="0" fontId="13" fillId="5" borderId="16" xfId="0" applyFont="1" applyFill="1" applyBorder="1" applyAlignment="1">
      <alignment horizontal="right"/>
    </xf>
    <xf numFmtId="3" fontId="11" fillId="5" borderId="16" xfId="0" applyNumberFormat="1" applyFont="1" applyFill="1" applyBorder="1" applyAlignment="1">
      <alignment horizontal="center"/>
    </xf>
    <xf numFmtId="0" fontId="0" fillId="0" borderId="0" xfId="0" applyAlignment="1">
      <alignment horizontal="right"/>
    </xf>
    <xf numFmtId="164" fontId="11" fillId="0" borderId="0" xfId="0" applyNumberFormat="1" applyFont="1"/>
    <xf numFmtId="164" fontId="11" fillId="0" borderId="16" xfId="0" applyNumberFormat="1" applyFont="1" applyBorder="1"/>
    <xf numFmtId="3" fontId="11" fillId="5" borderId="11" xfId="0" applyNumberFormat="1" applyFont="1" applyFill="1" applyBorder="1" applyAlignment="1">
      <alignment horizontal="center"/>
    </xf>
    <xf numFmtId="3" fontId="10" fillId="0" borderId="18" xfId="0" applyNumberFormat="1" applyFont="1" applyBorder="1"/>
    <xf numFmtId="3" fontId="0" fillId="0" borderId="3" xfId="0" applyNumberFormat="1" applyBorder="1"/>
    <xf numFmtId="3" fontId="9" fillId="0" borderId="0" xfId="0" applyNumberFormat="1" applyFont="1"/>
    <xf numFmtId="3" fontId="14" fillId="0" borderId="0" xfId="1" applyNumberFormat="1" applyFont="1" applyFill="1" applyBorder="1" applyAlignment="1">
      <alignment horizontal="center"/>
    </xf>
    <xf numFmtId="0" fontId="11" fillId="0" borderId="25" xfId="0" applyFont="1" applyBorder="1"/>
    <xf numFmtId="3" fontId="13" fillId="0" borderId="26" xfId="0" applyNumberFormat="1" applyFont="1" applyBorder="1" applyAlignment="1">
      <alignment horizontal="center"/>
    </xf>
    <xf numFmtId="0" fontId="11" fillId="0" borderId="30" xfId="0" applyFont="1" applyBorder="1"/>
    <xf numFmtId="3" fontId="11" fillId="0" borderId="31" xfId="0" applyNumberFormat="1" applyFont="1" applyBorder="1" applyAlignment="1">
      <alignment horizontal="center"/>
    </xf>
    <xf numFmtId="3" fontId="11" fillId="0" borderId="26" xfId="0" applyNumberFormat="1" applyFont="1" applyBorder="1" applyAlignment="1">
      <alignment horizontal="center"/>
    </xf>
    <xf numFmtId="3" fontId="11" fillId="0" borderId="32" xfId="0" applyNumberFormat="1" applyFont="1" applyBorder="1" applyAlignment="1">
      <alignment horizontal="center"/>
    </xf>
    <xf numFmtId="0" fontId="13" fillId="0" borderId="25" xfId="0" applyFont="1" applyBorder="1" applyAlignment="1">
      <alignment horizontal="center"/>
    </xf>
    <xf numFmtId="0" fontId="11" fillId="0" borderId="33" xfId="0" applyFont="1" applyBorder="1"/>
    <xf numFmtId="0" fontId="13" fillId="5" borderId="25" xfId="0" applyFont="1" applyFill="1" applyBorder="1" applyAlignment="1">
      <alignment horizontal="center"/>
    </xf>
    <xf numFmtId="3" fontId="11" fillId="5" borderId="26" xfId="0" applyNumberFormat="1" applyFont="1" applyFill="1" applyBorder="1" applyAlignment="1">
      <alignment horizontal="center"/>
    </xf>
    <xf numFmtId="0" fontId="11" fillId="5" borderId="25" xfId="0" applyFont="1" applyFill="1" applyBorder="1"/>
    <xf numFmtId="0" fontId="11" fillId="5" borderId="33" xfId="0" applyFont="1" applyFill="1" applyBorder="1"/>
    <xf numFmtId="3" fontId="11" fillId="5" borderId="32" xfId="0" applyNumberFormat="1" applyFont="1" applyFill="1" applyBorder="1" applyAlignment="1">
      <alignment horizontal="center"/>
    </xf>
    <xf numFmtId="0" fontId="11" fillId="0" borderId="27" xfId="0" applyFont="1" applyBorder="1"/>
    <xf numFmtId="0" fontId="13" fillId="0" borderId="34" xfId="0" applyFont="1" applyBorder="1" applyAlignment="1">
      <alignment horizontal="right"/>
    </xf>
    <xf numFmtId="3" fontId="11" fillId="0" borderId="28" xfId="0" applyNumberFormat="1" applyFont="1" applyBorder="1"/>
    <xf numFmtId="3" fontId="11" fillId="0" borderId="28" xfId="0" applyNumberFormat="1" applyFont="1" applyBorder="1" applyAlignment="1">
      <alignment horizontal="center"/>
    </xf>
    <xf numFmtId="3" fontId="11" fillId="0" borderId="29" xfId="0" applyNumberFormat="1" applyFont="1" applyBorder="1" applyAlignment="1">
      <alignment horizontal="center"/>
    </xf>
    <xf numFmtId="0" fontId="0" fillId="0" borderId="21" xfId="0" applyBorder="1" applyAlignment="1">
      <alignment horizontal="right"/>
    </xf>
    <xf numFmtId="0" fontId="11" fillId="0" borderId="35" xfId="0" applyFont="1" applyBorder="1"/>
    <xf numFmtId="164" fontId="11" fillId="0" borderId="11" xfId="0" applyNumberFormat="1" applyFont="1" applyBorder="1"/>
    <xf numFmtId="3" fontId="11" fillId="0" borderId="11" xfId="0" applyNumberFormat="1" applyFont="1" applyBorder="1" applyAlignment="1">
      <alignment horizontal="center"/>
    </xf>
    <xf numFmtId="3" fontId="11" fillId="0" borderId="36" xfId="0" applyNumberFormat="1" applyFont="1" applyBorder="1" applyAlignment="1">
      <alignment horizontal="center"/>
    </xf>
    <xf numFmtId="0" fontId="3" fillId="0" borderId="0" xfId="0" applyFont="1"/>
    <xf numFmtId="0" fontId="18" fillId="0" borderId="0" xfId="0" applyFont="1"/>
    <xf numFmtId="0" fontId="32" fillId="0" borderId="0" xfId="0" applyFont="1" applyAlignment="1">
      <alignment horizontal="center"/>
    </xf>
    <xf numFmtId="0" fontId="32" fillId="0" borderId="0" xfId="0" applyFont="1"/>
    <xf numFmtId="0" fontId="33" fillId="0" borderId="0" xfId="0" applyFont="1"/>
    <xf numFmtId="0" fontId="32" fillId="0" borderId="2" xfId="0" applyFont="1" applyBorder="1"/>
    <xf numFmtId="0" fontId="33" fillId="0" borderId="18" xfId="0" applyFont="1" applyBorder="1"/>
    <xf numFmtId="0" fontId="32" fillId="0" borderId="18" xfId="0" applyFont="1" applyBorder="1"/>
    <xf numFmtId="0" fontId="32" fillId="0" borderId="3" xfId="0" applyFont="1" applyBorder="1"/>
    <xf numFmtId="0" fontId="33" fillId="0" borderId="21" xfId="0" applyFont="1" applyBorder="1" applyAlignment="1">
      <alignment horizontal="center"/>
    </xf>
    <xf numFmtId="0" fontId="32" fillId="0" borderId="20" xfId="0" applyFont="1" applyBorder="1"/>
    <xf numFmtId="0" fontId="32" fillId="0" borderId="12" xfId="0" applyFont="1" applyBorder="1"/>
    <xf numFmtId="0" fontId="34" fillId="0" borderId="37" xfId="0" applyFont="1" applyBorder="1"/>
    <xf numFmtId="0" fontId="34" fillId="0" borderId="38" xfId="0" applyFont="1" applyBorder="1"/>
    <xf numFmtId="0" fontId="35" fillId="0" borderId="0" xfId="0" applyFont="1"/>
    <xf numFmtId="0" fontId="32" fillId="0" borderId="22" xfId="0" applyFont="1" applyBorder="1"/>
    <xf numFmtId="0" fontId="32" fillId="0" borderId="13" xfId="0" applyFont="1" applyBorder="1"/>
    <xf numFmtId="0" fontId="32" fillId="0" borderId="14" xfId="0" applyFont="1" applyBorder="1"/>
    <xf numFmtId="0" fontId="32" fillId="0" borderId="15" xfId="0" applyFont="1" applyBorder="1"/>
    <xf numFmtId="0" fontId="32" fillId="0" borderId="17" xfId="0" applyFont="1" applyBorder="1"/>
    <xf numFmtId="0" fontId="32" fillId="0" borderId="19" xfId="0" applyFont="1" applyBorder="1"/>
    <xf numFmtId="0" fontId="34" fillId="0" borderId="39" xfId="0" applyFont="1" applyBorder="1"/>
    <xf numFmtId="0" fontId="35" fillId="0" borderId="19" xfId="0" applyFont="1" applyBorder="1"/>
    <xf numFmtId="0" fontId="32" fillId="0" borderId="9" xfId="0" applyFont="1" applyBorder="1"/>
    <xf numFmtId="0" fontId="33" fillId="0" borderId="18" xfId="0" applyFont="1" applyBorder="1" applyAlignment="1">
      <alignment horizontal="left"/>
    </xf>
    <xf numFmtId="0" fontId="32" fillId="0" borderId="40" xfId="0" applyFont="1" applyBorder="1"/>
    <xf numFmtId="0" fontId="33" fillId="0" borderId="8" xfId="0" applyFont="1" applyBorder="1" applyAlignment="1">
      <alignment horizontal="center"/>
    </xf>
    <xf numFmtId="0" fontId="33" fillId="0" borderId="0" xfId="0" applyFont="1" applyAlignment="1">
      <alignment horizontal="center"/>
    </xf>
    <xf numFmtId="0" fontId="32" fillId="0" borderId="41" xfId="0" applyFont="1" applyBorder="1"/>
    <xf numFmtId="3" fontId="12" fillId="11" borderId="7" xfId="1" applyNumberFormat="1" applyFont="1" applyFill="1" applyBorder="1" applyAlignment="1">
      <alignment horizontal="center"/>
    </xf>
    <xf numFmtId="3" fontId="14" fillId="7" borderId="7" xfId="1" applyNumberFormat="1" applyFont="1" applyFill="1" applyBorder="1" applyAlignment="1">
      <alignment horizontal="center"/>
    </xf>
    <xf numFmtId="0" fontId="31" fillId="4" borderId="7" xfId="1" applyFont="1" applyFill="1" applyBorder="1" applyAlignment="1">
      <alignment horizontal="center" vertical="center"/>
    </xf>
    <xf numFmtId="3" fontId="13" fillId="9" borderId="7" xfId="0" applyNumberFormat="1" applyFont="1" applyFill="1" applyBorder="1" applyAlignment="1">
      <alignment horizontal="center"/>
    </xf>
    <xf numFmtId="0" fontId="32" fillId="0" borderId="16" xfId="0" applyFont="1" applyBorder="1"/>
    <xf numFmtId="0" fontId="3" fillId="11" borderId="7" xfId="0" applyFont="1" applyFill="1" applyBorder="1" applyAlignment="1">
      <alignment horizontal="center"/>
    </xf>
    <xf numFmtId="3" fontId="14" fillId="0" borderId="19" xfId="1" applyNumberFormat="1" applyFont="1" applyFill="1" applyBorder="1" applyAlignment="1">
      <alignment horizontal="center"/>
    </xf>
    <xf numFmtId="3" fontId="37" fillId="0" borderId="0" xfId="1" applyNumberFormat="1" applyFont="1" applyFill="1" applyBorder="1" applyAlignment="1">
      <alignment horizontal="center"/>
    </xf>
    <xf numFmtId="3" fontId="16" fillId="4" borderId="7" xfId="1" applyNumberFormat="1" applyFont="1" applyFill="1" applyBorder="1" applyAlignment="1">
      <alignment horizontal="center"/>
    </xf>
    <xf numFmtId="164" fontId="11" fillId="0" borderId="0" xfId="0" applyNumberFormat="1" applyFont="1" applyAlignment="1">
      <alignment horizontal="center"/>
    </xf>
    <xf numFmtId="3" fontId="0" fillId="0" borderId="12" xfId="0" applyNumberFormat="1" applyBorder="1" applyAlignment="1">
      <alignment horizontal="right"/>
    </xf>
    <xf numFmtId="3" fontId="0" fillId="0" borderId="14" xfId="0" applyNumberFormat="1" applyBorder="1" applyAlignment="1">
      <alignment horizontal="right"/>
    </xf>
    <xf numFmtId="3" fontId="0" fillId="0" borderId="17" xfId="0" applyNumberFormat="1" applyBorder="1" applyAlignment="1">
      <alignment horizontal="right"/>
    </xf>
    <xf numFmtId="164" fontId="24" fillId="0" borderId="0" xfId="1" applyNumberFormat="1" applyFont="1" applyFill="1" applyBorder="1" applyAlignment="1">
      <alignment horizontal="center"/>
    </xf>
    <xf numFmtId="164" fontId="24" fillId="0" borderId="0" xfId="0" applyNumberFormat="1" applyFont="1" applyAlignment="1">
      <alignment horizontal="center"/>
    </xf>
    <xf numFmtId="164" fontId="11" fillId="12" borderId="0" xfId="0" applyNumberFormat="1" applyFont="1" applyFill="1" applyAlignment="1">
      <alignment horizontal="center"/>
    </xf>
    <xf numFmtId="3" fontId="20" fillId="0" borderId="0" xfId="1" applyNumberFormat="1" applyFont="1" applyFill="1" applyBorder="1" applyAlignment="1">
      <alignment horizontal="center"/>
    </xf>
    <xf numFmtId="3" fontId="19" fillId="0" borderId="0" xfId="1" applyNumberFormat="1" applyFont="1" applyFill="1" applyBorder="1" applyAlignment="1">
      <alignment horizontal="center"/>
    </xf>
    <xf numFmtId="3" fontId="15" fillId="0" borderId="0" xfId="0" applyNumberFormat="1" applyFont="1" applyAlignment="1">
      <alignment horizontal="center"/>
    </xf>
    <xf numFmtId="3" fontId="15" fillId="0" borderId="26" xfId="0" applyNumberFormat="1" applyFont="1" applyBorder="1" applyAlignment="1">
      <alignment horizontal="center"/>
    </xf>
    <xf numFmtId="164" fontId="24" fillId="0" borderId="22" xfId="0" applyNumberFormat="1" applyFont="1" applyBorder="1" applyAlignment="1">
      <alignment horizontal="center"/>
    </xf>
    <xf numFmtId="0" fontId="39" fillId="0" borderId="21" xfId="0" applyFont="1" applyBorder="1" applyAlignment="1">
      <alignment horizontal="right"/>
    </xf>
    <xf numFmtId="0" fontId="11" fillId="0" borderId="22" xfId="0" applyFont="1" applyBorder="1"/>
    <xf numFmtId="0" fontId="11" fillId="0" borderId="19" xfId="0" applyFont="1" applyBorder="1" applyAlignment="1">
      <alignment horizontal="right"/>
    </xf>
    <xf numFmtId="0" fontId="11" fillId="0" borderId="19" xfId="0" applyFont="1" applyBorder="1"/>
    <xf numFmtId="0" fontId="11" fillId="0" borderId="19" xfId="0" applyFont="1" applyBorder="1" applyAlignment="1">
      <alignment horizontal="center"/>
    </xf>
    <xf numFmtId="0" fontId="9" fillId="0" borderId="0" xfId="0" applyFont="1" applyAlignment="1">
      <alignment horizontal="center"/>
    </xf>
    <xf numFmtId="3" fontId="21" fillId="5" borderId="18" xfId="1" applyNumberFormat="1" applyFont="1" applyFill="1" applyBorder="1" applyAlignment="1">
      <alignment horizontal="center"/>
    </xf>
    <xf numFmtId="3" fontId="17" fillId="4" borderId="43" xfId="1" applyNumberFormat="1" applyFont="1" applyFill="1" applyBorder="1" applyAlignment="1">
      <alignment horizontal="center"/>
    </xf>
    <xf numFmtId="0" fontId="3" fillId="3" borderId="43" xfId="0" applyFont="1" applyFill="1" applyBorder="1" applyAlignment="1">
      <alignment horizontal="center"/>
    </xf>
    <xf numFmtId="0" fontId="1" fillId="0" borderId="0" xfId="0" applyFont="1"/>
    <xf numFmtId="0" fontId="3" fillId="0" borderId="0" xfId="0" applyFont="1" applyAlignment="1">
      <alignment horizontal="center"/>
    </xf>
    <xf numFmtId="3" fontId="1" fillId="5" borderId="19" xfId="0" applyNumberFormat="1" applyFont="1" applyFill="1" applyBorder="1" applyAlignment="1">
      <alignment horizontal="center"/>
    </xf>
    <xf numFmtId="3" fontId="17" fillId="4" borderId="44" xfId="1" applyNumberFormat="1" applyFont="1" applyFill="1" applyBorder="1" applyAlignment="1">
      <alignment horizontal="center"/>
    </xf>
    <xf numFmtId="0" fontId="3" fillId="0" borderId="4" xfId="0" applyFont="1" applyBorder="1" applyAlignment="1">
      <alignment horizontal="center"/>
    </xf>
    <xf numFmtId="164" fontId="3" fillId="0" borderId="6" xfId="0" applyNumberFormat="1" applyFont="1" applyBorder="1" applyAlignment="1">
      <alignment horizontal="center"/>
    </xf>
    <xf numFmtId="164" fontId="29" fillId="0" borderId="13" xfId="1" applyNumberFormat="1" applyFont="1" applyFill="1" applyBorder="1" applyAlignment="1">
      <alignment horizontal="center"/>
    </xf>
    <xf numFmtId="164" fontId="1" fillId="0" borderId="14" xfId="0" applyNumberFormat="1" applyFont="1" applyBorder="1" applyAlignment="1">
      <alignment horizontal="center"/>
    </xf>
    <xf numFmtId="164" fontId="29" fillId="0" borderId="4" xfId="1" applyNumberFormat="1" applyFont="1" applyFill="1" applyBorder="1" applyAlignment="1">
      <alignment horizontal="center"/>
    </xf>
    <xf numFmtId="164" fontId="14" fillId="7" borderId="7" xfId="1" applyNumberFormat="1" applyFont="1" applyFill="1" applyBorder="1" applyAlignment="1">
      <alignment horizontal="center"/>
    </xf>
    <xf numFmtId="164" fontId="1" fillId="0" borderId="6" xfId="0" applyNumberFormat="1" applyFont="1" applyBorder="1" applyAlignment="1">
      <alignment horizontal="center"/>
    </xf>
    <xf numFmtId="164" fontId="40" fillId="9" borderId="4" xfId="1" applyNumberFormat="1" applyFont="1" applyFill="1" applyBorder="1" applyAlignment="1">
      <alignment horizontal="center"/>
    </xf>
    <xf numFmtId="164" fontId="1" fillId="0" borderId="17" xfId="0" applyNumberFormat="1" applyFont="1" applyBorder="1" applyAlignment="1">
      <alignment horizontal="center"/>
    </xf>
    <xf numFmtId="164" fontId="29" fillId="0" borderId="20" xfId="1" applyNumberFormat="1" applyFont="1" applyFill="1" applyBorder="1" applyAlignment="1">
      <alignment horizontal="center"/>
    </xf>
    <xf numFmtId="164" fontId="1" fillId="0" borderId="12" xfId="0" applyNumberFormat="1" applyFont="1" applyBorder="1" applyAlignment="1">
      <alignment horizontal="center"/>
    </xf>
    <xf numFmtId="164" fontId="29" fillId="0" borderId="15" xfId="1" applyNumberFormat="1" applyFont="1" applyFill="1" applyBorder="1" applyAlignment="1">
      <alignment horizontal="center"/>
    </xf>
    <xf numFmtId="164" fontId="29" fillId="0" borderId="6" xfId="1" applyNumberFormat="1" applyFont="1" applyFill="1" applyBorder="1" applyAlignment="1">
      <alignment horizontal="center"/>
    </xf>
    <xf numFmtId="164" fontId="29" fillId="0" borderId="12" xfId="1" applyNumberFormat="1" applyFont="1" applyFill="1" applyBorder="1" applyAlignment="1">
      <alignment horizontal="center"/>
    </xf>
    <xf numFmtId="164" fontId="29" fillId="0" borderId="17" xfId="1" applyNumberFormat="1" applyFont="1" applyFill="1" applyBorder="1" applyAlignment="1">
      <alignment horizontal="center"/>
    </xf>
    <xf numFmtId="164" fontId="29" fillId="0" borderId="14" xfId="1" applyNumberFormat="1" applyFont="1" applyFill="1" applyBorder="1" applyAlignment="1">
      <alignment horizontal="center"/>
    </xf>
    <xf numFmtId="3" fontId="40" fillId="9" borderId="7" xfId="1" applyNumberFormat="1" applyFont="1" applyFill="1" applyBorder="1" applyAlignment="1">
      <alignment horizontal="center"/>
    </xf>
    <xf numFmtId="0" fontId="3" fillId="0" borderId="6" xfId="0" applyFont="1" applyBorder="1" applyAlignment="1">
      <alignment horizontal="center"/>
    </xf>
    <xf numFmtId="164" fontId="14" fillId="0" borderId="6" xfId="1" applyNumberFormat="1" applyFont="1" applyFill="1" applyBorder="1" applyAlignment="1">
      <alignment horizontal="center"/>
    </xf>
    <xf numFmtId="0" fontId="41" fillId="0" borderId="0" xfId="0" applyFont="1"/>
    <xf numFmtId="164" fontId="42" fillId="0" borderId="0" xfId="0" applyNumberFormat="1" applyFont="1"/>
    <xf numFmtId="164" fontId="43" fillId="0" borderId="0" xfId="0" applyNumberFormat="1" applyFont="1"/>
    <xf numFmtId="164" fontId="1" fillId="3" borderId="44" xfId="0" applyNumberFormat="1" applyFont="1" applyFill="1" applyBorder="1" applyAlignment="1">
      <alignment horizontal="center"/>
    </xf>
    <xf numFmtId="0" fontId="3" fillId="12" borderId="7" xfId="0" applyFont="1" applyFill="1" applyBorder="1" applyAlignment="1">
      <alignment horizontal="center"/>
    </xf>
    <xf numFmtId="0" fontId="0" fillId="0" borderId="2" xfId="0" applyBorder="1" applyAlignment="1">
      <alignment horizontal="center"/>
    </xf>
    <xf numFmtId="3" fontId="1" fillId="0" borderId="8" xfId="0" applyNumberFormat="1" applyFont="1" applyBorder="1" applyAlignment="1">
      <alignment horizontal="center"/>
    </xf>
    <xf numFmtId="0" fontId="9" fillId="0" borderId="21" xfId="0" applyFont="1" applyBorder="1"/>
    <xf numFmtId="0" fontId="0" fillId="0" borderId="19" xfId="0" applyBorder="1" applyAlignment="1">
      <alignment horizontal="right"/>
    </xf>
    <xf numFmtId="0" fontId="13" fillId="0" borderId="19" xfId="0" applyFont="1" applyBorder="1" applyAlignment="1">
      <alignment horizontal="center"/>
    </xf>
    <xf numFmtId="165" fontId="11" fillId="0" borderId="0" xfId="0" applyNumberFormat="1" applyFont="1" applyAlignment="1">
      <alignment horizontal="center"/>
    </xf>
    <xf numFmtId="165" fontId="11" fillId="10" borderId="0" xfId="0" applyNumberFormat="1" applyFont="1" applyFill="1" applyAlignment="1">
      <alignment horizontal="center"/>
    </xf>
    <xf numFmtId="0" fontId="44" fillId="3" borderId="7" xfId="1" applyFont="1" applyFill="1" applyBorder="1" applyAlignment="1">
      <alignment horizontal="center" vertical="center"/>
    </xf>
    <xf numFmtId="3" fontId="20" fillId="3" borderId="7" xfId="1" applyNumberFormat="1" applyFont="1" applyFill="1" applyBorder="1" applyAlignment="1">
      <alignment horizontal="center"/>
    </xf>
    <xf numFmtId="0" fontId="20" fillId="0" borderId="0" xfId="0" applyFont="1"/>
    <xf numFmtId="0" fontId="2" fillId="4" borderId="0" xfId="1" applyFill="1" applyBorder="1" applyAlignment="1">
      <alignment horizontal="center"/>
    </xf>
    <xf numFmtId="3" fontId="3" fillId="0" borderId="23" xfId="0" applyNumberFormat="1" applyFont="1" applyBorder="1" applyAlignment="1">
      <alignment horizontal="center" wrapText="1"/>
    </xf>
    <xf numFmtId="3" fontId="3" fillId="0" borderId="15" xfId="0" applyNumberFormat="1" applyFont="1" applyBorder="1" applyAlignment="1">
      <alignment horizontal="center"/>
    </xf>
    <xf numFmtId="3" fontId="0" fillId="0" borderId="13" xfId="0" applyNumberFormat="1" applyBorder="1"/>
    <xf numFmtId="3" fontId="0" fillId="0" borderId="14" xfId="0" applyNumberFormat="1" applyBorder="1"/>
    <xf numFmtId="3" fontId="10" fillId="0" borderId="0" xfId="0" applyNumberFormat="1" applyFont="1"/>
    <xf numFmtId="3" fontId="10" fillId="0" borderId="15" xfId="0" applyNumberFormat="1" applyFont="1" applyBorder="1"/>
    <xf numFmtId="3" fontId="0" fillId="0" borderId="16" xfId="0" applyNumberFormat="1" applyBorder="1"/>
    <xf numFmtId="3" fontId="9" fillId="0" borderId="16" xfId="0" applyNumberFormat="1" applyFont="1" applyBorder="1"/>
    <xf numFmtId="3" fontId="0" fillId="0" borderId="17" xfId="0" applyNumberFormat="1" applyBorder="1"/>
    <xf numFmtId="0" fontId="0" fillId="0" borderId="0" xfId="0" applyAlignment="1">
      <alignment horizontal="center"/>
    </xf>
    <xf numFmtId="0" fontId="45" fillId="0" borderId="0" xfId="0" applyFont="1" applyAlignment="1">
      <alignment vertical="center"/>
    </xf>
    <xf numFmtId="3" fontId="17" fillId="4" borderId="18" xfId="1" applyNumberFormat="1" applyFont="1" applyFill="1" applyBorder="1" applyAlignment="1">
      <alignment horizontal="center"/>
    </xf>
    <xf numFmtId="3" fontId="17" fillId="4" borderId="19" xfId="1" applyNumberFormat="1" applyFont="1" applyFill="1" applyBorder="1" applyAlignment="1">
      <alignment horizontal="center"/>
    </xf>
    <xf numFmtId="0" fontId="21" fillId="13" borderId="3" xfId="0" applyFont="1" applyFill="1" applyBorder="1" applyAlignment="1">
      <alignment horizontal="center"/>
    </xf>
    <xf numFmtId="3" fontId="1" fillId="13" borderId="9" xfId="0" applyNumberFormat="1" applyFont="1" applyFill="1" applyBorder="1" applyAlignment="1">
      <alignment horizontal="center"/>
    </xf>
    <xf numFmtId="0" fontId="0" fillId="0" borderId="45" xfId="0" applyBorder="1" applyAlignment="1">
      <alignment horizontal="center"/>
    </xf>
    <xf numFmtId="0" fontId="3" fillId="3" borderId="18" xfId="0" applyFont="1" applyFill="1" applyBorder="1" applyAlignment="1">
      <alignment horizontal="center"/>
    </xf>
    <xf numFmtId="3" fontId="1" fillId="0" borderId="46" xfId="0" applyNumberFormat="1" applyFont="1" applyBorder="1" applyAlignment="1">
      <alignment horizontal="center"/>
    </xf>
    <xf numFmtId="164" fontId="1" fillId="3" borderId="19" xfId="0" applyNumberFormat="1" applyFont="1" applyFill="1" applyBorder="1" applyAlignment="1">
      <alignment horizontal="center"/>
    </xf>
    <xf numFmtId="164" fontId="40" fillId="9" borderId="7" xfId="1" applyNumberFormat="1" applyFont="1" applyFill="1" applyBorder="1" applyAlignment="1">
      <alignment horizontal="center"/>
    </xf>
    <xf numFmtId="164" fontId="29" fillId="10" borderId="7" xfId="1" applyNumberFormat="1" applyFont="1" applyFill="1" applyBorder="1" applyAlignment="1">
      <alignment horizontal="center"/>
    </xf>
    <xf numFmtId="164" fontId="1" fillId="0" borderId="13" xfId="0" applyNumberFormat="1" applyFont="1" applyBorder="1" applyAlignment="1">
      <alignment horizontal="center"/>
    </xf>
    <xf numFmtId="164" fontId="1" fillId="0" borderId="20" xfId="0" applyNumberFormat="1" applyFont="1" applyBorder="1" applyAlignment="1">
      <alignment horizontal="center"/>
    </xf>
    <xf numFmtId="164" fontId="1" fillId="0" borderId="15" xfId="0" applyNumberFormat="1" applyFont="1" applyBorder="1" applyAlignment="1">
      <alignment horizontal="center"/>
    </xf>
    <xf numFmtId="164" fontId="14" fillId="7" borderId="4" xfId="1" applyNumberFormat="1" applyFont="1" applyFill="1" applyBorder="1" applyAlignment="1">
      <alignment horizontal="center"/>
    </xf>
    <xf numFmtId="3" fontId="40" fillId="14" borderId="7" xfId="1" applyNumberFormat="1" applyFont="1" applyFill="1" applyBorder="1" applyAlignment="1">
      <alignment horizontal="center"/>
    </xf>
    <xf numFmtId="9" fontId="11" fillId="0" borderId="0" xfId="2" applyFont="1" applyAlignment="1">
      <alignment horizontal="right"/>
    </xf>
    <xf numFmtId="9" fontId="20" fillId="3" borderId="7" xfId="2" applyFont="1" applyFill="1" applyBorder="1" applyAlignment="1">
      <alignment horizontal="center"/>
    </xf>
    <xf numFmtId="9" fontId="20" fillId="0" borderId="0" xfId="2" applyFont="1"/>
    <xf numFmtId="0" fontId="25" fillId="0" borderId="0" xfId="0" applyFont="1" applyAlignment="1">
      <alignment horizontal="left"/>
    </xf>
    <xf numFmtId="0" fontId="26" fillId="0" borderId="0" xfId="0" applyFont="1"/>
    <xf numFmtId="0" fontId="27" fillId="0" borderId="0" xfId="0" applyFont="1"/>
    <xf numFmtId="0" fontId="9" fillId="0" borderId="0" xfId="0" applyFont="1" applyAlignment="1">
      <alignment horizontal="right"/>
    </xf>
    <xf numFmtId="0" fontId="28" fillId="0" borderId="0" xfId="0" applyFont="1"/>
    <xf numFmtId="3" fontId="17" fillId="0" borderId="0" xfId="0" applyNumberFormat="1" applyFont="1" applyAlignment="1">
      <alignment horizontal="right"/>
    </xf>
    <xf numFmtId="0" fontId="33" fillId="0" borderId="42" xfId="0" applyFont="1" applyBorder="1" applyAlignment="1">
      <alignment horizontal="left"/>
    </xf>
    <xf numFmtId="0" fontId="32" fillId="0" borderId="42" xfId="0" applyFont="1" applyBorder="1"/>
    <xf numFmtId="3" fontId="21" fillId="5" borderId="20" xfId="1" applyNumberFormat="1" applyFont="1" applyFill="1" applyBorder="1" applyAlignment="1">
      <alignment horizontal="center"/>
    </xf>
    <xf numFmtId="3" fontId="21" fillId="5" borderId="11" xfId="1" applyNumberFormat="1" applyFont="1" applyFill="1" applyBorder="1" applyAlignment="1">
      <alignment horizontal="center"/>
    </xf>
    <xf numFmtId="0" fontId="21" fillId="13" borderId="12" xfId="0" applyFont="1" applyFill="1" applyBorder="1" applyAlignment="1">
      <alignment horizontal="center"/>
    </xf>
    <xf numFmtId="3" fontId="1" fillId="5" borderId="15" xfId="0" applyNumberFormat="1" applyFont="1" applyFill="1" applyBorder="1" applyAlignment="1">
      <alignment horizontal="center"/>
    </xf>
    <xf numFmtId="3" fontId="1" fillId="5" borderId="16" xfId="0" applyNumberFormat="1" applyFont="1" applyFill="1" applyBorder="1" applyAlignment="1">
      <alignment horizontal="center"/>
    </xf>
    <xf numFmtId="3" fontId="1" fillId="13" borderId="17" xfId="0" applyNumberFormat="1" applyFont="1" applyFill="1" applyBorder="1" applyAlignment="1">
      <alignment horizontal="center"/>
    </xf>
    <xf numFmtId="0" fontId="0" fillId="0" borderId="20" xfId="0" applyBorder="1" applyAlignment="1">
      <alignment horizontal="center"/>
    </xf>
    <xf numFmtId="3" fontId="17" fillId="4" borderId="11" xfId="1" applyNumberFormat="1"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3" fontId="1" fillId="0" borderId="15" xfId="0" applyNumberFormat="1" applyFont="1" applyBorder="1" applyAlignment="1">
      <alignment horizontal="center"/>
    </xf>
    <xf numFmtId="3" fontId="17" fillId="4" borderId="16" xfId="1" applyNumberFormat="1" applyFont="1" applyFill="1" applyBorder="1" applyAlignment="1">
      <alignment horizontal="center"/>
    </xf>
    <xf numFmtId="164" fontId="1" fillId="3" borderId="16" xfId="0" applyNumberFormat="1" applyFont="1" applyFill="1" applyBorder="1" applyAlignment="1">
      <alignment horizontal="center"/>
    </xf>
    <xf numFmtId="164" fontId="1" fillId="3" borderId="17" xfId="0" applyNumberFormat="1" applyFont="1" applyFill="1" applyBorder="1" applyAlignment="1">
      <alignment horizontal="center"/>
    </xf>
    <xf numFmtId="0" fontId="9" fillId="0" borderId="18" xfId="0" applyFont="1" applyBorder="1"/>
    <xf numFmtId="0" fontId="3" fillId="3" borderId="7" xfId="0" applyFont="1" applyFill="1" applyBorder="1" applyAlignment="1">
      <alignment horizontal="center"/>
    </xf>
    <xf numFmtId="164" fontId="1" fillId="3" borderId="7" xfId="0" applyNumberFormat="1" applyFont="1" applyFill="1" applyBorder="1" applyAlignment="1">
      <alignment horizontal="center"/>
    </xf>
    <xf numFmtId="164" fontId="11" fillId="3" borderId="24" xfId="0" applyNumberFormat="1" applyFont="1" applyFill="1" applyBorder="1" applyAlignment="1">
      <alignment horizontal="center"/>
    </xf>
    <xf numFmtId="0" fontId="11" fillId="3" borderId="24" xfId="0" applyFont="1" applyFill="1" applyBorder="1" applyAlignment="1">
      <alignment horizontal="center"/>
    </xf>
    <xf numFmtId="0" fontId="39" fillId="0" borderId="0" xfId="0" applyFont="1" applyAlignment="1">
      <alignment horizontal="right"/>
    </xf>
    <xf numFmtId="164" fontId="14" fillId="0" borderId="0" xfId="1" applyNumberFormat="1" applyFont="1" applyFill="1" applyBorder="1" applyAlignment="1">
      <alignment horizontal="center"/>
    </xf>
    <xf numFmtId="164" fontId="40" fillId="0" borderId="0" xfId="1" applyNumberFormat="1" applyFont="1" applyFill="1" applyBorder="1" applyAlignment="1">
      <alignment horizontal="center"/>
    </xf>
    <xf numFmtId="3" fontId="40" fillId="0" borderId="0" xfId="1" applyNumberFormat="1" applyFont="1" applyFill="1" applyBorder="1" applyAlignment="1">
      <alignment horizontal="center"/>
    </xf>
    <xf numFmtId="0" fontId="9" fillId="0" borderId="25" xfId="0" applyFont="1" applyBorder="1"/>
    <xf numFmtId="0" fontId="1" fillId="0" borderId="16" xfId="0" applyFont="1" applyBorder="1"/>
    <xf numFmtId="164" fontId="14" fillId="0" borderId="16" xfId="1" applyNumberFormat="1" applyFont="1" applyFill="1" applyBorder="1" applyAlignment="1">
      <alignment horizontal="center"/>
    </xf>
    <xf numFmtId="164" fontId="40" fillId="0" borderId="16" xfId="1" applyNumberFormat="1" applyFont="1" applyFill="1" applyBorder="1" applyAlignment="1">
      <alignment horizontal="center"/>
    </xf>
    <xf numFmtId="3" fontId="40" fillId="0" borderId="16" xfId="1" applyNumberFormat="1" applyFont="1" applyFill="1" applyBorder="1" applyAlignment="1">
      <alignment horizontal="center"/>
    </xf>
    <xf numFmtId="164" fontId="24" fillId="0" borderId="16" xfId="1" applyNumberFormat="1" applyFont="1" applyFill="1" applyBorder="1" applyAlignment="1">
      <alignment horizontal="center"/>
    </xf>
    <xf numFmtId="164" fontId="24" fillId="0" borderId="16" xfId="0" applyNumberFormat="1" applyFont="1" applyBorder="1" applyAlignment="1">
      <alignment horizontal="center"/>
    </xf>
    <xf numFmtId="3" fontId="14" fillId="0" borderId="16" xfId="1" applyNumberFormat="1" applyFont="1" applyFill="1" applyBorder="1" applyAlignment="1">
      <alignment horizontal="center"/>
    </xf>
    <xf numFmtId="0" fontId="11" fillId="0" borderId="16" xfId="0" applyFont="1" applyBorder="1" applyAlignment="1">
      <alignment horizontal="center"/>
    </xf>
    <xf numFmtId="0" fontId="3" fillId="0" borderId="0" xfId="0" applyFont="1" applyAlignment="1">
      <alignment horizontal="right"/>
    </xf>
    <xf numFmtId="0" fontId="11" fillId="0" borderId="0" xfId="0" applyFont="1" applyAlignment="1">
      <alignment horizontal="right" vertical="center"/>
    </xf>
    <xf numFmtId="3" fontId="20" fillId="3" borderId="7" xfId="1" applyNumberFormat="1" applyFont="1" applyFill="1" applyBorder="1" applyAlignment="1">
      <alignment horizontal="center" vertical="center"/>
    </xf>
    <xf numFmtId="0" fontId="11" fillId="0" borderId="0" xfId="0" applyFont="1" applyAlignment="1">
      <alignment vertical="center"/>
    </xf>
    <xf numFmtId="0" fontId="13" fillId="0" borderId="0" xfId="0" applyFont="1" applyAlignment="1">
      <alignment horizontal="center" vertical="center"/>
    </xf>
    <xf numFmtId="0" fontId="11" fillId="0" borderId="0" xfId="0" applyFont="1" applyAlignment="1">
      <alignment horizontal="center" vertical="center"/>
    </xf>
    <xf numFmtId="0" fontId="48" fillId="0" borderId="0" xfId="0" applyFont="1" applyAlignment="1">
      <alignment horizontal="center"/>
    </xf>
    <xf numFmtId="0" fontId="48" fillId="0" borderId="0" xfId="0" applyFont="1"/>
    <xf numFmtId="164" fontId="1" fillId="3" borderId="13" xfId="0" applyNumberFormat="1" applyFont="1" applyFill="1" applyBorder="1" applyAlignment="1">
      <alignment horizontal="center"/>
    </xf>
    <xf numFmtId="164" fontId="1" fillId="3" borderId="15" xfId="0" applyNumberFormat="1" applyFont="1" applyFill="1" applyBorder="1" applyAlignment="1">
      <alignment horizontal="center"/>
    </xf>
    <xf numFmtId="3" fontId="11" fillId="15" borderId="4" xfId="0" applyNumberFormat="1" applyFont="1" applyFill="1" applyBorder="1" applyAlignment="1">
      <alignment horizontal="center"/>
    </xf>
    <xf numFmtId="164" fontId="1" fillId="15" borderId="0" xfId="0" applyNumberFormat="1" applyFont="1" applyFill="1"/>
    <xf numFmtId="164" fontId="11" fillId="15" borderId="16" xfId="0" applyNumberFormat="1" applyFont="1" applyFill="1" applyBorder="1"/>
    <xf numFmtId="3" fontId="11" fillId="15" borderId="5" xfId="0" applyNumberFormat="1" applyFont="1" applyFill="1" applyBorder="1" applyAlignment="1">
      <alignment horizontal="center"/>
    </xf>
    <xf numFmtId="164" fontId="11" fillId="15" borderId="11" xfId="0" applyNumberFormat="1" applyFont="1" applyFill="1" applyBorder="1"/>
    <xf numFmtId="164" fontId="11" fillId="15" borderId="0" xfId="0" applyNumberFormat="1" applyFont="1" applyFill="1"/>
    <xf numFmtId="165" fontId="11" fillId="15" borderId="7" xfId="0" applyNumberFormat="1" applyFont="1" applyFill="1" applyBorder="1" applyAlignment="1">
      <alignment horizontal="center"/>
    </xf>
    <xf numFmtId="0" fontId="33" fillId="0" borderId="2" xfId="0" applyFont="1" applyBorder="1"/>
    <xf numFmtId="0" fontId="11" fillId="0" borderId="24" xfId="0" applyFont="1" applyBorder="1" applyAlignment="1">
      <alignment vertical="center"/>
    </xf>
    <xf numFmtId="0" fontId="30" fillId="0" borderId="0" xfId="0" applyFont="1" applyAlignment="1">
      <alignment horizontal="center" vertical="center"/>
    </xf>
    <xf numFmtId="0" fontId="31" fillId="0" borderId="0" xfId="1" applyFont="1" applyFill="1" applyBorder="1" applyAlignment="1">
      <alignment horizontal="center" vertical="center"/>
    </xf>
    <xf numFmtId="9" fontId="17" fillId="0" borderId="0" xfId="2" applyFont="1" applyFill="1" applyBorder="1" applyAlignment="1">
      <alignment horizontal="center" vertical="center"/>
    </xf>
    <xf numFmtId="3" fontId="20" fillId="0" borderId="0" xfId="1" applyNumberFormat="1" applyFont="1" applyFill="1" applyBorder="1" applyAlignment="1">
      <alignment horizontal="center" vertical="center"/>
    </xf>
    <xf numFmtId="0" fontId="44" fillId="0" borderId="0" xfId="1" applyFont="1" applyFill="1" applyBorder="1" applyAlignment="1">
      <alignment horizontal="center" vertical="center"/>
    </xf>
    <xf numFmtId="0" fontId="0" fillId="0" borderId="0" xfId="0" applyAlignment="1">
      <alignment horizontal="left"/>
    </xf>
    <xf numFmtId="9" fontId="16" fillId="4" borderId="7" xfId="2" applyFont="1" applyFill="1" applyBorder="1" applyAlignment="1">
      <alignment horizontal="center" vertical="center"/>
    </xf>
    <xf numFmtId="0" fontId="49" fillId="3" borderId="7" xfId="1" applyFont="1" applyFill="1" applyBorder="1" applyAlignment="1">
      <alignment horizontal="center" vertical="center"/>
    </xf>
    <xf numFmtId="3" fontId="44" fillId="3" borderId="7" xfId="1" applyNumberFormat="1" applyFont="1" applyFill="1" applyBorder="1" applyAlignment="1">
      <alignment horizontal="center" vertical="center"/>
    </xf>
    <xf numFmtId="9" fontId="12" fillId="10" borderId="7" xfId="2" applyFont="1" applyFill="1" applyBorder="1" applyAlignment="1">
      <alignment horizontal="center"/>
    </xf>
    <xf numFmtId="3" fontId="3" fillId="0" borderId="4" xfId="0" applyNumberFormat="1" applyFont="1" applyBorder="1"/>
    <xf numFmtId="3" fontId="3" fillId="0" borderId="6" xfId="0" applyNumberFormat="1" applyFont="1" applyBorder="1" applyAlignment="1">
      <alignment horizontal="center"/>
    </xf>
    <xf numFmtId="0" fontId="26" fillId="4" borderId="0" xfId="1" applyFont="1" applyFill="1" applyBorder="1" applyAlignment="1">
      <alignment horizontal="center"/>
    </xf>
    <xf numFmtId="0" fontId="47" fillId="0" borderId="0" xfId="0" applyFont="1" applyAlignment="1">
      <alignment vertical="center"/>
    </xf>
    <xf numFmtId="9" fontId="12" fillId="10" borderId="7" xfId="3" applyNumberFormat="1" applyFont="1" applyFill="1" applyBorder="1" applyAlignment="1">
      <alignment horizontal="center"/>
    </xf>
    <xf numFmtId="164" fontId="11" fillId="16" borderId="0" xfId="0" applyNumberFormat="1" applyFont="1" applyFill="1"/>
    <xf numFmtId="164" fontId="11" fillId="17" borderId="0" xfId="0" applyNumberFormat="1" applyFont="1" applyFill="1"/>
    <xf numFmtId="164" fontId="11" fillId="18" borderId="0" xfId="0" applyNumberFormat="1" applyFont="1" applyFill="1"/>
    <xf numFmtId="164" fontId="11" fillId="19" borderId="0" xfId="0" applyNumberFormat="1" applyFont="1" applyFill="1"/>
    <xf numFmtId="9" fontId="20" fillId="4" borderId="7" xfId="2" applyFont="1" applyFill="1" applyBorder="1" applyAlignment="1">
      <alignment horizontal="center" vertical="center"/>
    </xf>
    <xf numFmtId="0" fontId="1" fillId="0" borderId="0" xfId="0" applyFont="1" applyAlignment="1">
      <alignment horizontal="right"/>
    </xf>
    <xf numFmtId="0" fontId="32" fillId="0" borderId="0" xfId="0" applyFont="1" applyAlignment="1">
      <alignment horizontal="center"/>
    </xf>
    <xf numFmtId="0" fontId="32" fillId="0" borderId="19" xfId="0" applyFont="1" applyBorder="1" applyAlignment="1">
      <alignment horizontal="center"/>
    </xf>
    <xf numFmtId="0" fontId="36" fillId="0" borderId="0" xfId="0" applyFont="1" applyAlignment="1">
      <alignment horizontal="left" vertical="center"/>
    </xf>
    <xf numFmtId="0" fontId="36" fillId="0" borderId="19" xfId="0" applyFont="1" applyBorder="1" applyAlignment="1">
      <alignment horizontal="left" vertical="center"/>
    </xf>
    <xf numFmtId="0" fontId="30" fillId="4" borderId="4" xfId="0" applyFont="1" applyFill="1" applyBorder="1" applyAlignment="1">
      <alignment horizontal="center" vertical="center"/>
    </xf>
    <xf numFmtId="0" fontId="30" fillId="4" borderId="5" xfId="0" applyFont="1" applyFill="1" applyBorder="1" applyAlignment="1">
      <alignment horizontal="center" vertical="center"/>
    </xf>
    <xf numFmtId="0" fontId="30" fillId="4" borderId="6" xfId="0" applyFont="1" applyFill="1" applyBorder="1" applyAlignment="1">
      <alignment horizontal="center" vertical="center"/>
    </xf>
  </cellXfs>
  <cellStyles count="4">
    <cellStyle name="Comma [0]" xfId="3" builtinId="6"/>
    <cellStyle name="Input" xfId="1" builtinId="20"/>
    <cellStyle name="Normal" xfId="0" builtinId="0"/>
    <cellStyle name="Percent" xfId="2" builtinId="5"/>
  </cellStyles>
  <dxfs count="15">
    <dxf>
      <fill>
        <patternFill>
          <bgColor rgb="FFCCFF99"/>
        </patternFill>
      </fill>
    </dxf>
    <dxf>
      <fill>
        <patternFill>
          <bgColor rgb="FF99FF99"/>
        </patternFill>
      </fill>
    </dxf>
    <dxf>
      <font>
        <color rgb="FFFFFF00"/>
      </font>
    </dxf>
    <dxf>
      <font>
        <color rgb="FFFFFFCC"/>
      </font>
    </dxf>
    <dxf>
      <font>
        <color rgb="FFFFFFCC"/>
      </font>
    </dxf>
    <dxf>
      <font>
        <color rgb="FFFFFFCC"/>
      </font>
    </dxf>
    <dxf>
      <font>
        <color rgb="FFFFFFCC"/>
      </font>
    </dxf>
    <dxf>
      <font>
        <color rgb="FFFFFF00"/>
      </font>
    </dxf>
    <dxf>
      <font>
        <b/>
        <i/>
        <color rgb="FFFF0000"/>
      </font>
    </dxf>
    <dxf>
      <font>
        <color rgb="FFFFFFCC"/>
      </font>
    </dxf>
    <dxf>
      <font>
        <color rgb="FFFFFFCC"/>
      </font>
    </dxf>
    <dxf>
      <font>
        <color rgb="FFFFFFCC"/>
      </font>
    </dxf>
    <dxf>
      <font>
        <color rgb="FFFFFFCC"/>
      </font>
    </dxf>
    <dxf>
      <font>
        <color rgb="FFFFFF00"/>
      </font>
    </dxf>
    <dxf>
      <font>
        <b/>
        <i/>
        <color rgb="FFFF0000"/>
      </font>
    </dxf>
  </dxfs>
  <tableStyles count="0" defaultTableStyle="TableStyleMedium2" defaultPivotStyle="PivotStyleLight16"/>
  <colors>
    <mruColors>
      <color rgb="FF33CC33"/>
      <color rgb="FF66FF33"/>
      <color rgb="FFCC00CC"/>
      <color rgb="FFFFCCFF"/>
      <color rgb="FFCCFFCC"/>
      <color rgb="FFFDE2FE"/>
      <color rgb="FFCCFF99"/>
      <color rgb="FFFFFFCC"/>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316190371308485E-2"/>
          <c:y val="2.9560179149791706E-2"/>
          <c:w val="0.95531628476510366"/>
          <c:h val="0.8772382760196954"/>
        </c:manualLayout>
      </c:layout>
      <c:scatterChart>
        <c:scatterStyle val="lineMarker"/>
        <c:varyColors val="0"/>
        <c:ser>
          <c:idx val="0"/>
          <c:order val="0"/>
          <c:tx>
            <c:strRef>
              <c:f>X!$B$209</c:f>
              <c:strCache>
                <c:ptCount val="1"/>
                <c:pt idx="0">
                  <c:v>top band R-L</c:v>
                </c:pt>
              </c:strCache>
            </c:strRef>
          </c:tx>
          <c:spPr>
            <a:ln w="28575">
              <a:solidFill>
                <a:srgbClr val="7030A0"/>
              </a:solidFill>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X!$C$209:$AW$209</c:f>
              <c:numCache>
                <c:formatCode>#\ ##0.0</c:formatCode>
                <c:ptCount val="47"/>
                <c:pt idx="0">
                  <c:v>115.16666666666667</c:v>
                </c:pt>
                <c:pt idx="1">
                  <c:v>112.5</c:v>
                </c:pt>
                <c:pt idx="2">
                  <c:v>112.5</c:v>
                </c:pt>
                <c:pt idx="3">
                  <c:v>74.166666666666657</c:v>
                </c:pt>
                <c:pt idx="4">
                  <c:v>74.166666666666657</c:v>
                </c:pt>
                <c:pt idx="5">
                  <c:v>74.166666666666657</c:v>
                </c:pt>
                <c:pt idx="6">
                  <c:v>74.166666666666657</c:v>
                </c:pt>
                <c:pt idx="7">
                  <c:v>74.166666666666657</c:v>
                </c:pt>
                <c:pt idx="8">
                  <c:v>74.166666666666657</c:v>
                </c:pt>
                <c:pt idx="9">
                  <c:v>74.166666666666657</c:v>
                </c:pt>
                <c:pt idx="10">
                  <c:v>74.166666666666657</c:v>
                </c:pt>
                <c:pt idx="11">
                  <c:v>74.166666666666657</c:v>
                </c:pt>
                <c:pt idx="12">
                  <c:v>74.166666666666657</c:v>
                </c:pt>
                <c:pt idx="13">
                  <c:v>74.166666666666657</c:v>
                </c:pt>
                <c:pt idx="14">
                  <c:v>74.166666666666657</c:v>
                </c:pt>
                <c:pt idx="15">
                  <c:v>74.166666666666657</c:v>
                </c:pt>
                <c:pt idx="16">
                  <c:v>74.166666666666657</c:v>
                </c:pt>
                <c:pt idx="17">
                  <c:v>74.166666666666657</c:v>
                </c:pt>
                <c:pt idx="18">
                  <c:v>74.166666666666657</c:v>
                </c:pt>
                <c:pt idx="19">
                  <c:v>71.499999999999986</c:v>
                </c:pt>
              </c:numCache>
            </c:numRef>
          </c:yVal>
          <c:smooth val="0"/>
          <c:extLst>
            <c:ext xmlns:c16="http://schemas.microsoft.com/office/drawing/2014/chart" uri="{C3380CC4-5D6E-409C-BE32-E72D297353CC}">
              <c16:uniqueId val="{00000000-5351-4205-8426-4D14A1D29D19}"/>
            </c:ext>
          </c:extLst>
        </c:ser>
        <c:ser>
          <c:idx val="1"/>
          <c:order val="1"/>
          <c:tx>
            <c:strRef>
              <c:f>X!$B$210</c:f>
              <c:strCache>
                <c:ptCount val="1"/>
                <c:pt idx="0">
                  <c:v>bot band R-L</c:v>
                </c:pt>
              </c:strCache>
            </c:strRef>
          </c:tx>
          <c:spPr>
            <a:ln w="28575">
              <a:solidFill>
                <a:srgbClr val="7030A0"/>
              </a:solidFill>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X!$C$210:$AW$210</c:f>
              <c:numCache>
                <c:formatCode>#\ ##0.0</c:formatCode>
                <c:ptCount val="47"/>
                <c:pt idx="0">
                  <c:v>85.166666666666671</c:v>
                </c:pt>
                <c:pt idx="1">
                  <c:v>82.5</c:v>
                </c:pt>
                <c:pt idx="2">
                  <c:v>82.5</c:v>
                </c:pt>
                <c:pt idx="3">
                  <c:v>44.166666666666657</c:v>
                </c:pt>
                <c:pt idx="4">
                  <c:v>44.166666666666657</c:v>
                </c:pt>
                <c:pt idx="5">
                  <c:v>44.166666666666657</c:v>
                </c:pt>
                <c:pt idx="6">
                  <c:v>44.166666666666657</c:v>
                </c:pt>
                <c:pt idx="7">
                  <c:v>44.166666666666657</c:v>
                </c:pt>
                <c:pt idx="8">
                  <c:v>44.166666666666657</c:v>
                </c:pt>
                <c:pt idx="9">
                  <c:v>44.166666666666657</c:v>
                </c:pt>
                <c:pt idx="10">
                  <c:v>44.166666666666657</c:v>
                </c:pt>
                <c:pt idx="11">
                  <c:v>44.166666666666657</c:v>
                </c:pt>
                <c:pt idx="12">
                  <c:v>44.166666666666657</c:v>
                </c:pt>
                <c:pt idx="13">
                  <c:v>44.166666666666657</c:v>
                </c:pt>
                <c:pt idx="14">
                  <c:v>44.166666666666657</c:v>
                </c:pt>
                <c:pt idx="15">
                  <c:v>44.166666666666657</c:v>
                </c:pt>
                <c:pt idx="16">
                  <c:v>44.166666666666657</c:v>
                </c:pt>
                <c:pt idx="17">
                  <c:v>44.166666666666657</c:v>
                </c:pt>
                <c:pt idx="18">
                  <c:v>44.166666666666657</c:v>
                </c:pt>
                <c:pt idx="19">
                  <c:v>41.499999999999993</c:v>
                </c:pt>
              </c:numCache>
            </c:numRef>
          </c:yVal>
          <c:smooth val="0"/>
          <c:extLst>
            <c:ext xmlns:c16="http://schemas.microsoft.com/office/drawing/2014/chart" uri="{C3380CC4-5D6E-409C-BE32-E72D297353CC}">
              <c16:uniqueId val="{00000001-5351-4205-8426-4D14A1D29D19}"/>
            </c:ext>
          </c:extLst>
        </c:ser>
        <c:ser>
          <c:idx val="2"/>
          <c:order val="2"/>
          <c:tx>
            <c:strRef>
              <c:f>X!$B$207</c:f>
              <c:strCache>
                <c:ptCount val="1"/>
                <c:pt idx="0">
                  <c:v>top band L-R</c:v>
                </c:pt>
              </c:strCache>
            </c:strRef>
          </c:tx>
          <c:spPr>
            <a:ln w="28575">
              <a:solidFill>
                <a:srgbClr val="00B050"/>
              </a:solidFill>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X!$C$207:$AW$207</c:f>
              <c:numCache>
                <c:formatCode>#\ ##0.0</c:formatCode>
                <c:ptCount val="47"/>
                <c:pt idx="0">
                  <c:v>32.333333333333336</c:v>
                </c:pt>
                <c:pt idx="1">
                  <c:v>35</c:v>
                </c:pt>
                <c:pt idx="2">
                  <c:v>35</c:v>
                </c:pt>
                <c:pt idx="3">
                  <c:v>73.333333333333343</c:v>
                </c:pt>
                <c:pt idx="4">
                  <c:v>73.333333333333343</c:v>
                </c:pt>
                <c:pt idx="5">
                  <c:v>73.333333333333343</c:v>
                </c:pt>
                <c:pt idx="6">
                  <c:v>73.333333333333343</c:v>
                </c:pt>
                <c:pt idx="7">
                  <c:v>73.333333333333343</c:v>
                </c:pt>
                <c:pt idx="8">
                  <c:v>73.333333333333343</c:v>
                </c:pt>
                <c:pt idx="9">
                  <c:v>73.333333333333343</c:v>
                </c:pt>
                <c:pt idx="10">
                  <c:v>73.333333333333343</c:v>
                </c:pt>
                <c:pt idx="11">
                  <c:v>73.333333333333343</c:v>
                </c:pt>
                <c:pt idx="12">
                  <c:v>73.333333333333343</c:v>
                </c:pt>
                <c:pt idx="13">
                  <c:v>73.333333333333343</c:v>
                </c:pt>
                <c:pt idx="14">
                  <c:v>73.333333333333343</c:v>
                </c:pt>
                <c:pt idx="15">
                  <c:v>73.333333333333343</c:v>
                </c:pt>
                <c:pt idx="16">
                  <c:v>73.333333333333343</c:v>
                </c:pt>
                <c:pt idx="17">
                  <c:v>73.333333333333343</c:v>
                </c:pt>
                <c:pt idx="18">
                  <c:v>73.333333333333343</c:v>
                </c:pt>
                <c:pt idx="19">
                  <c:v>76.000000000000014</c:v>
                </c:pt>
              </c:numCache>
            </c:numRef>
          </c:yVal>
          <c:smooth val="0"/>
          <c:extLst>
            <c:ext xmlns:c16="http://schemas.microsoft.com/office/drawing/2014/chart" uri="{C3380CC4-5D6E-409C-BE32-E72D297353CC}">
              <c16:uniqueId val="{00000002-5351-4205-8426-4D14A1D29D19}"/>
            </c:ext>
          </c:extLst>
        </c:ser>
        <c:ser>
          <c:idx val="3"/>
          <c:order val="3"/>
          <c:tx>
            <c:strRef>
              <c:f>X!$B$208</c:f>
              <c:strCache>
                <c:ptCount val="1"/>
                <c:pt idx="0">
                  <c:v>bot band L-R</c:v>
                </c:pt>
              </c:strCache>
            </c:strRef>
          </c:tx>
          <c:spPr>
            <a:ln w="28575">
              <a:solidFill>
                <a:srgbClr val="00B050"/>
              </a:solidFill>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X!$C$208:$AW$208</c:f>
              <c:numCache>
                <c:formatCode>#\ ##0.0</c:formatCode>
                <c:ptCount val="47"/>
                <c:pt idx="0">
                  <c:v>-7.6666666666666661</c:v>
                </c:pt>
                <c:pt idx="1">
                  <c:v>-5</c:v>
                </c:pt>
                <c:pt idx="2">
                  <c:v>-5</c:v>
                </c:pt>
                <c:pt idx="3">
                  <c:v>33.333333333333336</c:v>
                </c:pt>
                <c:pt idx="4">
                  <c:v>33.333333333333336</c:v>
                </c:pt>
                <c:pt idx="5">
                  <c:v>33.333333333333336</c:v>
                </c:pt>
                <c:pt idx="6">
                  <c:v>33.333333333333336</c:v>
                </c:pt>
                <c:pt idx="7">
                  <c:v>33.333333333333336</c:v>
                </c:pt>
                <c:pt idx="8">
                  <c:v>33.333333333333336</c:v>
                </c:pt>
                <c:pt idx="9">
                  <c:v>33.333333333333336</c:v>
                </c:pt>
                <c:pt idx="10">
                  <c:v>33.333333333333336</c:v>
                </c:pt>
                <c:pt idx="11">
                  <c:v>33.333333333333336</c:v>
                </c:pt>
                <c:pt idx="12">
                  <c:v>33.333333333333336</c:v>
                </c:pt>
                <c:pt idx="13">
                  <c:v>33.333333333333336</c:v>
                </c:pt>
                <c:pt idx="14">
                  <c:v>33.333333333333336</c:v>
                </c:pt>
                <c:pt idx="15">
                  <c:v>33.333333333333336</c:v>
                </c:pt>
                <c:pt idx="16">
                  <c:v>33.333333333333336</c:v>
                </c:pt>
                <c:pt idx="17">
                  <c:v>33.333333333333336</c:v>
                </c:pt>
                <c:pt idx="18">
                  <c:v>33.333333333333336</c:v>
                </c:pt>
                <c:pt idx="19">
                  <c:v>36</c:v>
                </c:pt>
              </c:numCache>
            </c:numRef>
          </c:yVal>
          <c:smooth val="0"/>
          <c:extLst>
            <c:ext xmlns:c16="http://schemas.microsoft.com/office/drawing/2014/chart" uri="{C3380CC4-5D6E-409C-BE32-E72D297353CC}">
              <c16:uniqueId val="{00000003-5351-4205-8426-4D14A1D29D19}"/>
            </c:ext>
          </c:extLst>
        </c:ser>
        <c:ser>
          <c:idx val="4"/>
          <c:order val="4"/>
          <c:tx>
            <c:strRef>
              <c:f>X!$B$211</c:f>
              <c:strCache>
                <c:ptCount val="1"/>
                <c:pt idx="0">
                  <c:v>red 6</c:v>
                </c:pt>
              </c:strCache>
            </c:strRef>
          </c:tx>
          <c:spPr>
            <a:ln w="31750" cap="sq">
              <a:solidFill>
                <a:srgbClr val="FF0000"/>
              </a:solidFill>
            </a:ln>
          </c:spPr>
          <c:marker>
            <c:symbol val="none"/>
          </c:marker>
          <c:dPt>
            <c:idx val="0"/>
            <c:bubble3D val="0"/>
            <c:spPr>
              <a:ln w="31750" cap="sq"/>
            </c:spPr>
            <c:extLst>
              <c:ext xmlns:c16="http://schemas.microsoft.com/office/drawing/2014/chart" uri="{C3380CC4-5D6E-409C-BE32-E72D297353CC}">
                <c16:uniqueId val="{00000005-5351-4205-8426-4D14A1D29D19}"/>
              </c:ext>
            </c:extLst>
          </c:dPt>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X!$C$211:$AW$211</c:f>
              <c:numCache>
                <c:formatCode>#,##0</c:formatCode>
                <c:ptCount val="47"/>
                <c:pt idx="21">
                  <c:v>435</c:v>
                </c:pt>
                <c:pt idx="22">
                  <c:v>475</c:v>
                </c:pt>
                <c:pt idx="24">
                  <c:v>474.16666666666663</c:v>
                </c:pt>
                <c:pt idx="25">
                  <c:v>509.16666666666663</c:v>
                </c:pt>
                <c:pt idx="27">
                  <c:v>474.16666666666663</c:v>
                </c:pt>
                <c:pt idx="28">
                  <c:v>509.16666666666663</c:v>
                </c:pt>
                <c:pt idx="30">
                  <c:v>474.16666666666663</c:v>
                </c:pt>
                <c:pt idx="31">
                  <c:v>509.16666666666663</c:v>
                </c:pt>
                <c:pt idx="33">
                  <c:v>474.16666666666663</c:v>
                </c:pt>
                <c:pt idx="34">
                  <c:v>509.16666666666663</c:v>
                </c:pt>
                <c:pt idx="36">
                  <c:v>474.16666666666663</c:v>
                </c:pt>
                <c:pt idx="37">
                  <c:v>509.16666666666663</c:v>
                </c:pt>
                <c:pt idx="39">
                  <c:v>474.16666666666663</c:v>
                </c:pt>
                <c:pt idx="40">
                  <c:v>509.16666666666663</c:v>
                </c:pt>
                <c:pt idx="42">
                  <c:v>474.16666666666663</c:v>
                </c:pt>
                <c:pt idx="43">
                  <c:v>509.16666666666663</c:v>
                </c:pt>
                <c:pt idx="45">
                  <c:v>474.16666666666663</c:v>
                </c:pt>
                <c:pt idx="46">
                  <c:v>509.16666666666663</c:v>
                </c:pt>
              </c:numCache>
            </c:numRef>
          </c:yVal>
          <c:smooth val="0"/>
          <c:extLst>
            <c:ext xmlns:c16="http://schemas.microsoft.com/office/drawing/2014/chart" uri="{C3380CC4-5D6E-409C-BE32-E72D297353CC}">
              <c16:uniqueId val="{00000006-5351-4205-8426-4D14A1D29D19}"/>
            </c:ext>
          </c:extLst>
        </c:ser>
        <c:ser>
          <c:idx val="5"/>
          <c:order val="5"/>
          <c:tx>
            <c:strRef>
              <c:f>X!$B$212</c:f>
              <c:strCache>
                <c:ptCount val="1"/>
                <c:pt idx="0">
                  <c:v>lead R-L</c:v>
                </c:pt>
              </c:strCache>
            </c:strRef>
          </c:tx>
          <c:spPr>
            <a:ln w="31750" cap="sq" cmpd="sng">
              <a:solidFill>
                <a:srgbClr val="7030A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X!$C$212:$AW$212</c:f>
              <c:numCache>
                <c:formatCode>#,##0</c:formatCode>
                <c:ptCount val="47"/>
                <c:pt idx="21">
                  <c:v>400</c:v>
                </c:pt>
                <c:pt idx="22">
                  <c:v>400</c:v>
                </c:pt>
                <c:pt idx="24">
                  <c:v>444.16666666666663</c:v>
                </c:pt>
                <c:pt idx="25">
                  <c:v>444.16666666666663</c:v>
                </c:pt>
                <c:pt idx="27">
                  <c:v>444.16666666666663</c:v>
                </c:pt>
                <c:pt idx="28">
                  <c:v>444.16666666666663</c:v>
                </c:pt>
                <c:pt idx="30">
                  <c:v>444.16666666666663</c:v>
                </c:pt>
                <c:pt idx="31">
                  <c:v>444.16666666666663</c:v>
                </c:pt>
                <c:pt idx="33">
                  <c:v>444.16666666666663</c:v>
                </c:pt>
                <c:pt idx="34">
                  <c:v>444.16666666666663</c:v>
                </c:pt>
                <c:pt idx="36">
                  <c:v>444.16666666666663</c:v>
                </c:pt>
                <c:pt idx="37">
                  <c:v>444.16666666666663</c:v>
                </c:pt>
                <c:pt idx="39">
                  <c:v>444.16666666666663</c:v>
                </c:pt>
                <c:pt idx="40">
                  <c:v>444.16666666666663</c:v>
                </c:pt>
                <c:pt idx="42">
                  <c:v>444.16666666666663</c:v>
                </c:pt>
                <c:pt idx="43">
                  <c:v>444.16666666666663</c:v>
                </c:pt>
                <c:pt idx="45">
                  <c:v>444.16666666666663</c:v>
                </c:pt>
                <c:pt idx="46">
                  <c:v>444.16666666666663</c:v>
                </c:pt>
              </c:numCache>
            </c:numRef>
          </c:yVal>
          <c:smooth val="0"/>
          <c:extLst>
            <c:ext xmlns:c16="http://schemas.microsoft.com/office/drawing/2014/chart" uri="{C3380CC4-5D6E-409C-BE32-E72D297353CC}">
              <c16:uniqueId val="{00000007-5351-4205-8426-4D14A1D29D19}"/>
            </c:ext>
          </c:extLst>
        </c:ser>
        <c:ser>
          <c:idx val="6"/>
          <c:order val="6"/>
          <c:tx>
            <c:strRef>
              <c:f>X!$B$213</c:f>
              <c:strCache>
                <c:ptCount val="1"/>
                <c:pt idx="0">
                  <c:v>lead L-R</c:v>
                </c:pt>
              </c:strCache>
            </c:strRef>
          </c:tx>
          <c:spPr>
            <a:ln w="31750" cap="sq">
              <a:solidFill>
                <a:srgbClr val="00B05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X!$C$213:$AW$213</c:f>
              <c:numCache>
                <c:formatCode>#,##0</c:formatCode>
                <c:ptCount val="47"/>
                <c:pt idx="21">
                  <c:v>395</c:v>
                </c:pt>
                <c:pt idx="22">
                  <c:v>400</c:v>
                </c:pt>
                <c:pt idx="24">
                  <c:v>429.16666666666663</c:v>
                </c:pt>
                <c:pt idx="25">
                  <c:v>444.16666666666663</c:v>
                </c:pt>
                <c:pt idx="27">
                  <c:v>429.16666666666663</c:v>
                </c:pt>
                <c:pt idx="28">
                  <c:v>444.16666666666663</c:v>
                </c:pt>
                <c:pt idx="30">
                  <c:v>429.16666666666663</c:v>
                </c:pt>
                <c:pt idx="31">
                  <c:v>444.16666666666663</c:v>
                </c:pt>
                <c:pt idx="33">
                  <c:v>429.16666666666663</c:v>
                </c:pt>
                <c:pt idx="34">
                  <c:v>444.16666666666663</c:v>
                </c:pt>
                <c:pt idx="36">
                  <c:v>429.16666666666663</c:v>
                </c:pt>
                <c:pt idx="37">
                  <c:v>444.16666666666663</c:v>
                </c:pt>
                <c:pt idx="39">
                  <c:v>429.16666666666663</c:v>
                </c:pt>
                <c:pt idx="40">
                  <c:v>444.16666666666663</c:v>
                </c:pt>
                <c:pt idx="42">
                  <c:v>429.16666666666663</c:v>
                </c:pt>
                <c:pt idx="43">
                  <c:v>444.16666666666663</c:v>
                </c:pt>
                <c:pt idx="45">
                  <c:v>429.16666666666663</c:v>
                </c:pt>
                <c:pt idx="46">
                  <c:v>444.16666666666663</c:v>
                </c:pt>
              </c:numCache>
            </c:numRef>
          </c:yVal>
          <c:smooth val="0"/>
          <c:extLst>
            <c:ext xmlns:c16="http://schemas.microsoft.com/office/drawing/2014/chart" uri="{C3380CC4-5D6E-409C-BE32-E72D297353CC}">
              <c16:uniqueId val="{00000008-5351-4205-8426-4D14A1D29D19}"/>
            </c:ext>
          </c:extLst>
        </c:ser>
        <c:ser>
          <c:idx val="7"/>
          <c:order val="7"/>
          <c:tx>
            <c:strRef>
              <c:f>X!$B$214</c:f>
              <c:strCache>
                <c:ptCount val="1"/>
                <c:pt idx="0">
                  <c:v>red 5</c:v>
                </c:pt>
              </c:strCache>
            </c:strRef>
          </c:tx>
          <c:spPr>
            <a:ln w="31750" cap="sq">
              <a:solidFill>
                <a:srgbClr val="FF0000"/>
              </a:solidFill>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X!$C$214:$AW$214</c:f>
              <c:numCache>
                <c:formatCode>#,##0</c:formatCode>
                <c:ptCount val="47"/>
                <c:pt idx="21">
                  <c:v>355</c:v>
                </c:pt>
                <c:pt idx="22">
                  <c:v>395</c:v>
                </c:pt>
                <c:pt idx="24">
                  <c:v>394.16666666666663</c:v>
                </c:pt>
                <c:pt idx="25">
                  <c:v>429.16666666666663</c:v>
                </c:pt>
                <c:pt idx="27">
                  <c:v>394.16666666666663</c:v>
                </c:pt>
                <c:pt idx="28">
                  <c:v>429.16666666666663</c:v>
                </c:pt>
                <c:pt idx="30">
                  <c:v>394.16666666666663</c:v>
                </c:pt>
                <c:pt idx="31">
                  <c:v>429.16666666666663</c:v>
                </c:pt>
                <c:pt idx="33">
                  <c:v>394.16666666666663</c:v>
                </c:pt>
                <c:pt idx="34">
                  <c:v>429.16666666666663</c:v>
                </c:pt>
                <c:pt idx="36">
                  <c:v>394.16666666666663</c:v>
                </c:pt>
                <c:pt idx="37">
                  <c:v>429.16666666666663</c:v>
                </c:pt>
                <c:pt idx="39">
                  <c:v>394.16666666666663</c:v>
                </c:pt>
                <c:pt idx="40">
                  <c:v>429.16666666666663</c:v>
                </c:pt>
                <c:pt idx="42">
                  <c:v>394.16666666666663</c:v>
                </c:pt>
                <c:pt idx="43">
                  <c:v>429.16666666666663</c:v>
                </c:pt>
                <c:pt idx="45">
                  <c:v>394.16666666666663</c:v>
                </c:pt>
                <c:pt idx="46">
                  <c:v>429.16666666666663</c:v>
                </c:pt>
              </c:numCache>
            </c:numRef>
          </c:yVal>
          <c:smooth val="0"/>
          <c:extLst>
            <c:ext xmlns:c16="http://schemas.microsoft.com/office/drawing/2014/chart" uri="{C3380CC4-5D6E-409C-BE32-E72D297353CC}">
              <c16:uniqueId val="{00000009-5351-4205-8426-4D14A1D29D19}"/>
            </c:ext>
          </c:extLst>
        </c:ser>
        <c:ser>
          <c:idx val="8"/>
          <c:order val="8"/>
          <c:tx>
            <c:strRef>
              <c:f>X!$B$215</c:f>
              <c:strCache>
                <c:ptCount val="1"/>
                <c:pt idx="0">
                  <c:v>lead R-L</c:v>
                </c:pt>
              </c:strCache>
            </c:strRef>
          </c:tx>
          <c:spPr>
            <a:ln w="31750" cap="sq">
              <a:solidFill>
                <a:srgbClr val="7030A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X!$C$215:$AW$215</c:f>
              <c:numCache>
                <c:formatCode>#,##0</c:formatCode>
                <c:ptCount val="47"/>
                <c:pt idx="21">
                  <c:v>320</c:v>
                </c:pt>
                <c:pt idx="22">
                  <c:v>320</c:v>
                </c:pt>
                <c:pt idx="24">
                  <c:v>364.16666666666663</c:v>
                </c:pt>
                <c:pt idx="25">
                  <c:v>364.16666666666663</c:v>
                </c:pt>
                <c:pt idx="27">
                  <c:v>364.16666666666663</c:v>
                </c:pt>
                <c:pt idx="28">
                  <c:v>364.16666666666663</c:v>
                </c:pt>
                <c:pt idx="30">
                  <c:v>364.16666666666663</c:v>
                </c:pt>
                <c:pt idx="31">
                  <c:v>364.16666666666663</c:v>
                </c:pt>
                <c:pt idx="33">
                  <c:v>364.16666666666663</c:v>
                </c:pt>
                <c:pt idx="34">
                  <c:v>364.16666666666663</c:v>
                </c:pt>
                <c:pt idx="36">
                  <c:v>364.16666666666663</c:v>
                </c:pt>
                <c:pt idx="37">
                  <c:v>364.16666666666663</c:v>
                </c:pt>
                <c:pt idx="39">
                  <c:v>364.16666666666663</c:v>
                </c:pt>
                <c:pt idx="40">
                  <c:v>364.16666666666663</c:v>
                </c:pt>
                <c:pt idx="42">
                  <c:v>364.16666666666663</c:v>
                </c:pt>
                <c:pt idx="43">
                  <c:v>364.16666666666663</c:v>
                </c:pt>
                <c:pt idx="45">
                  <c:v>364.16666666666663</c:v>
                </c:pt>
                <c:pt idx="46">
                  <c:v>364.16666666666663</c:v>
                </c:pt>
              </c:numCache>
            </c:numRef>
          </c:yVal>
          <c:smooth val="0"/>
          <c:extLst>
            <c:ext xmlns:c16="http://schemas.microsoft.com/office/drawing/2014/chart" uri="{C3380CC4-5D6E-409C-BE32-E72D297353CC}">
              <c16:uniqueId val="{0000000A-5351-4205-8426-4D14A1D29D19}"/>
            </c:ext>
          </c:extLst>
        </c:ser>
        <c:ser>
          <c:idx val="9"/>
          <c:order val="9"/>
          <c:tx>
            <c:strRef>
              <c:f>X!$B$216</c:f>
              <c:strCache>
                <c:ptCount val="1"/>
                <c:pt idx="0">
                  <c:v>lead L-R</c:v>
                </c:pt>
              </c:strCache>
            </c:strRef>
          </c:tx>
          <c:spPr>
            <a:ln w="31750" cap="sq">
              <a:solidFill>
                <a:srgbClr val="00B05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X!$C$216:$AW$216</c:f>
              <c:numCache>
                <c:formatCode>#,##0</c:formatCode>
                <c:ptCount val="47"/>
                <c:pt idx="21">
                  <c:v>315</c:v>
                </c:pt>
                <c:pt idx="22">
                  <c:v>320</c:v>
                </c:pt>
                <c:pt idx="24">
                  <c:v>349.16666666666663</c:v>
                </c:pt>
                <c:pt idx="25">
                  <c:v>364.16666666666663</c:v>
                </c:pt>
                <c:pt idx="27">
                  <c:v>349.16666666666663</c:v>
                </c:pt>
                <c:pt idx="28">
                  <c:v>364.16666666666663</c:v>
                </c:pt>
                <c:pt idx="30">
                  <c:v>349.16666666666663</c:v>
                </c:pt>
                <c:pt idx="31">
                  <c:v>364.16666666666663</c:v>
                </c:pt>
                <c:pt idx="33">
                  <c:v>349.16666666666663</c:v>
                </c:pt>
                <c:pt idx="34">
                  <c:v>364.16666666666663</c:v>
                </c:pt>
                <c:pt idx="36">
                  <c:v>349.16666666666663</c:v>
                </c:pt>
                <c:pt idx="37">
                  <c:v>364.16666666666663</c:v>
                </c:pt>
                <c:pt idx="39">
                  <c:v>349.16666666666663</c:v>
                </c:pt>
                <c:pt idx="40">
                  <c:v>364.16666666666663</c:v>
                </c:pt>
                <c:pt idx="42">
                  <c:v>349.16666666666663</c:v>
                </c:pt>
                <c:pt idx="43">
                  <c:v>364.16666666666663</c:v>
                </c:pt>
                <c:pt idx="45">
                  <c:v>349.16666666666663</c:v>
                </c:pt>
                <c:pt idx="46">
                  <c:v>364.16666666666663</c:v>
                </c:pt>
              </c:numCache>
            </c:numRef>
          </c:yVal>
          <c:smooth val="0"/>
          <c:extLst>
            <c:ext xmlns:c16="http://schemas.microsoft.com/office/drawing/2014/chart" uri="{C3380CC4-5D6E-409C-BE32-E72D297353CC}">
              <c16:uniqueId val="{0000000B-5351-4205-8426-4D14A1D29D19}"/>
            </c:ext>
          </c:extLst>
        </c:ser>
        <c:ser>
          <c:idx val="10"/>
          <c:order val="10"/>
          <c:tx>
            <c:strRef>
              <c:f>X!$B$217</c:f>
              <c:strCache>
                <c:ptCount val="1"/>
                <c:pt idx="0">
                  <c:v>red 4</c:v>
                </c:pt>
              </c:strCache>
            </c:strRef>
          </c:tx>
          <c:spPr>
            <a:ln w="31750" cap="sq">
              <a:solidFill>
                <a:srgbClr val="FF0000"/>
              </a:solidFill>
              <a:prstDash val="solid"/>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X!$C$217:$AW$217</c:f>
              <c:numCache>
                <c:formatCode>#,##0</c:formatCode>
                <c:ptCount val="47"/>
                <c:pt idx="21">
                  <c:v>275</c:v>
                </c:pt>
                <c:pt idx="22">
                  <c:v>315</c:v>
                </c:pt>
                <c:pt idx="24">
                  <c:v>314.16666666666663</c:v>
                </c:pt>
                <c:pt idx="25">
                  <c:v>349.16666666666663</c:v>
                </c:pt>
                <c:pt idx="27">
                  <c:v>314.16666666666663</c:v>
                </c:pt>
                <c:pt idx="28">
                  <c:v>349.16666666666663</c:v>
                </c:pt>
                <c:pt idx="30">
                  <c:v>314.16666666666663</c:v>
                </c:pt>
                <c:pt idx="31">
                  <c:v>349.16666666666663</c:v>
                </c:pt>
                <c:pt idx="33">
                  <c:v>314.16666666666663</c:v>
                </c:pt>
                <c:pt idx="34">
                  <c:v>349.16666666666663</c:v>
                </c:pt>
                <c:pt idx="36">
                  <c:v>314.16666666666663</c:v>
                </c:pt>
                <c:pt idx="37">
                  <c:v>349.16666666666663</c:v>
                </c:pt>
                <c:pt idx="39">
                  <c:v>314.16666666666663</c:v>
                </c:pt>
                <c:pt idx="40">
                  <c:v>349.16666666666663</c:v>
                </c:pt>
                <c:pt idx="42">
                  <c:v>314.16666666666663</c:v>
                </c:pt>
                <c:pt idx="43">
                  <c:v>349.16666666666663</c:v>
                </c:pt>
                <c:pt idx="45">
                  <c:v>314.16666666666663</c:v>
                </c:pt>
                <c:pt idx="46">
                  <c:v>349.16666666666663</c:v>
                </c:pt>
              </c:numCache>
            </c:numRef>
          </c:yVal>
          <c:smooth val="0"/>
          <c:extLst>
            <c:ext xmlns:c16="http://schemas.microsoft.com/office/drawing/2014/chart" uri="{C3380CC4-5D6E-409C-BE32-E72D297353CC}">
              <c16:uniqueId val="{0000000C-5351-4205-8426-4D14A1D29D19}"/>
            </c:ext>
          </c:extLst>
        </c:ser>
        <c:ser>
          <c:idx val="11"/>
          <c:order val="11"/>
          <c:tx>
            <c:strRef>
              <c:f>X!$B$218</c:f>
              <c:strCache>
                <c:ptCount val="1"/>
                <c:pt idx="0">
                  <c:v>lead R-L</c:v>
                </c:pt>
              </c:strCache>
            </c:strRef>
          </c:tx>
          <c:spPr>
            <a:ln w="31750" cap="sq">
              <a:solidFill>
                <a:srgbClr val="7030A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X!$C$218:$AW$218</c:f>
              <c:numCache>
                <c:formatCode>#,##0</c:formatCode>
                <c:ptCount val="47"/>
                <c:pt idx="21">
                  <c:v>240</c:v>
                </c:pt>
                <c:pt idx="22">
                  <c:v>240</c:v>
                </c:pt>
                <c:pt idx="24">
                  <c:v>284.16666666666663</c:v>
                </c:pt>
                <c:pt idx="25">
                  <c:v>284.16666666666663</c:v>
                </c:pt>
                <c:pt idx="27">
                  <c:v>284.16666666666663</c:v>
                </c:pt>
                <c:pt idx="28">
                  <c:v>284.16666666666663</c:v>
                </c:pt>
                <c:pt idx="30">
                  <c:v>284.16666666666663</c:v>
                </c:pt>
                <c:pt idx="31">
                  <c:v>284.16666666666663</c:v>
                </c:pt>
                <c:pt idx="33">
                  <c:v>284.16666666666663</c:v>
                </c:pt>
                <c:pt idx="34">
                  <c:v>284.16666666666663</c:v>
                </c:pt>
                <c:pt idx="36">
                  <c:v>284.16666666666663</c:v>
                </c:pt>
                <c:pt idx="37">
                  <c:v>284.16666666666663</c:v>
                </c:pt>
                <c:pt idx="39">
                  <c:v>284.16666666666663</c:v>
                </c:pt>
                <c:pt idx="40">
                  <c:v>284.16666666666663</c:v>
                </c:pt>
                <c:pt idx="42">
                  <c:v>284.16666666666663</c:v>
                </c:pt>
                <c:pt idx="43">
                  <c:v>284.16666666666663</c:v>
                </c:pt>
                <c:pt idx="45">
                  <c:v>284.16666666666663</c:v>
                </c:pt>
                <c:pt idx="46">
                  <c:v>284.16666666666663</c:v>
                </c:pt>
              </c:numCache>
            </c:numRef>
          </c:yVal>
          <c:smooth val="0"/>
          <c:extLst>
            <c:ext xmlns:c16="http://schemas.microsoft.com/office/drawing/2014/chart" uri="{C3380CC4-5D6E-409C-BE32-E72D297353CC}">
              <c16:uniqueId val="{0000000D-5351-4205-8426-4D14A1D29D19}"/>
            </c:ext>
          </c:extLst>
        </c:ser>
        <c:ser>
          <c:idx val="12"/>
          <c:order val="12"/>
          <c:tx>
            <c:strRef>
              <c:f>X!$B$219</c:f>
              <c:strCache>
                <c:ptCount val="1"/>
                <c:pt idx="0">
                  <c:v>lead L-R</c:v>
                </c:pt>
              </c:strCache>
            </c:strRef>
          </c:tx>
          <c:spPr>
            <a:ln w="31750" cap="sq">
              <a:solidFill>
                <a:srgbClr val="00B05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X!$C$219:$AW$219</c:f>
              <c:numCache>
                <c:formatCode>#,##0</c:formatCode>
                <c:ptCount val="47"/>
                <c:pt idx="21">
                  <c:v>235</c:v>
                </c:pt>
                <c:pt idx="22">
                  <c:v>240</c:v>
                </c:pt>
                <c:pt idx="24">
                  <c:v>269.16666666666663</c:v>
                </c:pt>
                <c:pt idx="25">
                  <c:v>284.16666666666663</c:v>
                </c:pt>
                <c:pt idx="27">
                  <c:v>269.16666666666663</c:v>
                </c:pt>
                <c:pt idx="28">
                  <c:v>284.16666666666663</c:v>
                </c:pt>
                <c:pt idx="30">
                  <c:v>269.16666666666663</c:v>
                </c:pt>
                <c:pt idx="31">
                  <c:v>284.16666666666663</c:v>
                </c:pt>
                <c:pt idx="33">
                  <c:v>269.16666666666663</c:v>
                </c:pt>
                <c:pt idx="34">
                  <c:v>284.16666666666663</c:v>
                </c:pt>
                <c:pt idx="36">
                  <c:v>269.16666666666663</c:v>
                </c:pt>
                <c:pt idx="37">
                  <c:v>284.16666666666663</c:v>
                </c:pt>
                <c:pt idx="39">
                  <c:v>269.16666666666663</c:v>
                </c:pt>
                <c:pt idx="40">
                  <c:v>284.16666666666663</c:v>
                </c:pt>
                <c:pt idx="42">
                  <c:v>269.16666666666663</c:v>
                </c:pt>
                <c:pt idx="43">
                  <c:v>284.16666666666663</c:v>
                </c:pt>
                <c:pt idx="45">
                  <c:v>269.16666666666663</c:v>
                </c:pt>
                <c:pt idx="46">
                  <c:v>284.16666666666663</c:v>
                </c:pt>
              </c:numCache>
            </c:numRef>
          </c:yVal>
          <c:smooth val="0"/>
          <c:extLst>
            <c:ext xmlns:c16="http://schemas.microsoft.com/office/drawing/2014/chart" uri="{C3380CC4-5D6E-409C-BE32-E72D297353CC}">
              <c16:uniqueId val="{0000000E-5351-4205-8426-4D14A1D29D19}"/>
            </c:ext>
          </c:extLst>
        </c:ser>
        <c:ser>
          <c:idx val="50"/>
          <c:order val="13"/>
          <c:tx>
            <c:strRef>
              <c:f>X!$B$220</c:f>
              <c:strCache>
                <c:ptCount val="1"/>
                <c:pt idx="0">
                  <c:v>red 3</c:v>
                </c:pt>
              </c:strCache>
            </c:strRef>
          </c:tx>
          <c:spPr>
            <a:ln w="31750" cap="sq">
              <a:solidFill>
                <a:srgbClr val="FF0000"/>
              </a:solidFill>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X!$C$220:$AW$220</c:f>
              <c:numCache>
                <c:formatCode>#,##0</c:formatCode>
                <c:ptCount val="47"/>
                <c:pt idx="21">
                  <c:v>195</c:v>
                </c:pt>
                <c:pt idx="22">
                  <c:v>235</c:v>
                </c:pt>
                <c:pt idx="24">
                  <c:v>234.16666666666666</c:v>
                </c:pt>
                <c:pt idx="25">
                  <c:v>269.16666666666663</c:v>
                </c:pt>
                <c:pt idx="27">
                  <c:v>234.16666666666666</c:v>
                </c:pt>
                <c:pt idx="28">
                  <c:v>269.16666666666663</c:v>
                </c:pt>
                <c:pt idx="30">
                  <c:v>234.16666666666666</c:v>
                </c:pt>
                <c:pt idx="31">
                  <c:v>269.16666666666663</c:v>
                </c:pt>
                <c:pt idx="33">
                  <c:v>234.16666666666666</c:v>
                </c:pt>
                <c:pt idx="34">
                  <c:v>269.16666666666663</c:v>
                </c:pt>
                <c:pt idx="36">
                  <c:v>234.16666666666666</c:v>
                </c:pt>
                <c:pt idx="37">
                  <c:v>269.16666666666663</c:v>
                </c:pt>
                <c:pt idx="39">
                  <c:v>234.16666666666666</c:v>
                </c:pt>
                <c:pt idx="40">
                  <c:v>269.16666666666663</c:v>
                </c:pt>
                <c:pt idx="42">
                  <c:v>234.16666666666666</c:v>
                </c:pt>
                <c:pt idx="43">
                  <c:v>269.16666666666663</c:v>
                </c:pt>
                <c:pt idx="45">
                  <c:v>234.16666666666666</c:v>
                </c:pt>
                <c:pt idx="46">
                  <c:v>269.16666666666663</c:v>
                </c:pt>
              </c:numCache>
            </c:numRef>
          </c:yVal>
          <c:smooth val="0"/>
          <c:extLst>
            <c:ext xmlns:c16="http://schemas.microsoft.com/office/drawing/2014/chart" uri="{C3380CC4-5D6E-409C-BE32-E72D297353CC}">
              <c16:uniqueId val="{0000000F-5351-4205-8426-4D14A1D29D19}"/>
            </c:ext>
          </c:extLst>
        </c:ser>
        <c:ser>
          <c:idx val="51"/>
          <c:order val="14"/>
          <c:tx>
            <c:strRef>
              <c:f>X!$B$221</c:f>
              <c:strCache>
                <c:ptCount val="1"/>
                <c:pt idx="0">
                  <c:v>lead R-L</c:v>
                </c:pt>
              </c:strCache>
            </c:strRef>
          </c:tx>
          <c:spPr>
            <a:ln w="31750" cap="sq">
              <a:solidFill>
                <a:srgbClr val="7030A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X!$C$221:$AW$221</c:f>
              <c:numCache>
                <c:formatCode>#,##0</c:formatCode>
                <c:ptCount val="47"/>
                <c:pt idx="21">
                  <c:v>160</c:v>
                </c:pt>
                <c:pt idx="22">
                  <c:v>160</c:v>
                </c:pt>
                <c:pt idx="24">
                  <c:v>204.16666666666666</c:v>
                </c:pt>
                <c:pt idx="25">
                  <c:v>204.16666666666666</c:v>
                </c:pt>
                <c:pt idx="27">
                  <c:v>204.16666666666666</c:v>
                </c:pt>
                <c:pt idx="28">
                  <c:v>204.16666666666666</c:v>
                </c:pt>
                <c:pt idx="30">
                  <c:v>204.16666666666666</c:v>
                </c:pt>
                <c:pt idx="31">
                  <c:v>204.16666666666666</c:v>
                </c:pt>
                <c:pt idx="33">
                  <c:v>204.16666666666666</c:v>
                </c:pt>
                <c:pt idx="34">
                  <c:v>204.16666666666666</c:v>
                </c:pt>
                <c:pt idx="36">
                  <c:v>204.16666666666666</c:v>
                </c:pt>
                <c:pt idx="37">
                  <c:v>204.16666666666666</c:v>
                </c:pt>
                <c:pt idx="39">
                  <c:v>204.16666666666666</c:v>
                </c:pt>
                <c:pt idx="40">
                  <c:v>204.16666666666666</c:v>
                </c:pt>
                <c:pt idx="42">
                  <c:v>204.16666666666666</c:v>
                </c:pt>
                <c:pt idx="43">
                  <c:v>204.16666666666666</c:v>
                </c:pt>
                <c:pt idx="45">
                  <c:v>204.16666666666666</c:v>
                </c:pt>
                <c:pt idx="46">
                  <c:v>204.16666666666666</c:v>
                </c:pt>
              </c:numCache>
            </c:numRef>
          </c:yVal>
          <c:smooth val="0"/>
          <c:extLst>
            <c:ext xmlns:c16="http://schemas.microsoft.com/office/drawing/2014/chart" uri="{C3380CC4-5D6E-409C-BE32-E72D297353CC}">
              <c16:uniqueId val="{00000010-5351-4205-8426-4D14A1D29D19}"/>
            </c:ext>
          </c:extLst>
        </c:ser>
        <c:ser>
          <c:idx val="52"/>
          <c:order val="15"/>
          <c:tx>
            <c:strRef>
              <c:f>X!$B$222</c:f>
              <c:strCache>
                <c:ptCount val="1"/>
                <c:pt idx="0">
                  <c:v>lead L-R</c:v>
                </c:pt>
              </c:strCache>
            </c:strRef>
          </c:tx>
          <c:spPr>
            <a:ln w="31750" cap="sq">
              <a:solidFill>
                <a:srgbClr val="00B05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X!$C$222:$AW$222</c:f>
              <c:numCache>
                <c:formatCode>#,##0</c:formatCode>
                <c:ptCount val="47"/>
                <c:pt idx="21">
                  <c:v>155</c:v>
                </c:pt>
                <c:pt idx="22">
                  <c:v>160</c:v>
                </c:pt>
                <c:pt idx="24">
                  <c:v>189.16666666666666</c:v>
                </c:pt>
                <c:pt idx="25">
                  <c:v>204.16666666666666</c:v>
                </c:pt>
                <c:pt idx="27">
                  <c:v>189.16666666666666</c:v>
                </c:pt>
                <c:pt idx="28">
                  <c:v>204.16666666666666</c:v>
                </c:pt>
                <c:pt idx="30">
                  <c:v>189.16666666666666</c:v>
                </c:pt>
                <c:pt idx="31">
                  <c:v>204.16666666666666</c:v>
                </c:pt>
                <c:pt idx="33">
                  <c:v>189.16666666666666</c:v>
                </c:pt>
                <c:pt idx="34">
                  <c:v>204.16666666666666</c:v>
                </c:pt>
                <c:pt idx="36">
                  <c:v>189.16666666666666</c:v>
                </c:pt>
                <c:pt idx="37">
                  <c:v>204.16666666666666</c:v>
                </c:pt>
                <c:pt idx="39">
                  <c:v>189.16666666666666</c:v>
                </c:pt>
                <c:pt idx="40">
                  <c:v>204.16666666666666</c:v>
                </c:pt>
                <c:pt idx="42">
                  <c:v>189.16666666666666</c:v>
                </c:pt>
                <c:pt idx="43">
                  <c:v>204.16666666666666</c:v>
                </c:pt>
                <c:pt idx="45">
                  <c:v>189.16666666666666</c:v>
                </c:pt>
                <c:pt idx="46">
                  <c:v>204.16666666666666</c:v>
                </c:pt>
              </c:numCache>
            </c:numRef>
          </c:yVal>
          <c:smooth val="0"/>
          <c:extLst>
            <c:ext xmlns:c16="http://schemas.microsoft.com/office/drawing/2014/chart" uri="{C3380CC4-5D6E-409C-BE32-E72D297353CC}">
              <c16:uniqueId val="{00000011-5351-4205-8426-4D14A1D29D19}"/>
            </c:ext>
          </c:extLst>
        </c:ser>
        <c:ser>
          <c:idx val="53"/>
          <c:order val="16"/>
          <c:tx>
            <c:strRef>
              <c:f>X!$B$223</c:f>
              <c:strCache>
                <c:ptCount val="1"/>
                <c:pt idx="0">
                  <c:v>red 2</c:v>
                </c:pt>
              </c:strCache>
            </c:strRef>
          </c:tx>
          <c:spPr>
            <a:ln w="31750" cap="sq">
              <a:solidFill>
                <a:srgbClr val="FF0000"/>
              </a:solidFill>
              <a:prstDash val="solid"/>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X!$C$223:$AW$223</c:f>
              <c:numCache>
                <c:formatCode>#,##0</c:formatCode>
                <c:ptCount val="47"/>
                <c:pt idx="21">
                  <c:v>115</c:v>
                </c:pt>
                <c:pt idx="22">
                  <c:v>155</c:v>
                </c:pt>
                <c:pt idx="24">
                  <c:v>154.16666666666666</c:v>
                </c:pt>
                <c:pt idx="25">
                  <c:v>189.16666666666666</c:v>
                </c:pt>
                <c:pt idx="27">
                  <c:v>154.16666666666666</c:v>
                </c:pt>
                <c:pt idx="28">
                  <c:v>189.16666666666666</c:v>
                </c:pt>
                <c:pt idx="30">
                  <c:v>154.16666666666666</c:v>
                </c:pt>
                <c:pt idx="31">
                  <c:v>189.16666666666666</c:v>
                </c:pt>
                <c:pt idx="33">
                  <c:v>154.16666666666666</c:v>
                </c:pt>
                <c:pt idx="34">
                  <c:v>189.16666666666666</c:v>
                </c:pt>
                <c:pt idx="36">
                  <c:v>154.16666666666666</c:v>
                </c:pt>
                <c:pt idx="37">
                  <c:v>189.16666666666666</c:v>
                </c:pt>
                <c:pt idx="39">
                  <c:v>154.16666666666666</c:v>
                </c:pt>
                <c:pt idx="40">
                  <c:v>189.16666666666666</c:v>
                </c:pt>
                <c:pt idx="42">
                  <c:v>154.16666666666666</c:v>
                </c:pt>
                <c:pt idx="43">
                  <c:v>189.16666666666666</c:v>
                </c:pt>
                <c:pt idx="45">
                  <c:v>154.16666666666666</c:v>
                </c:pt>
                <c:pt idx="46">
                  <c:v>189.16666666666666</c:v>
                </c:pt>
              </c:numCache>
            </c:numRef>
          </c:yVal>
          <c:smooth val="0"/>
          <c:extLst>
            <c:ext xmlns:c16="http://schemas.microsoft.com/office/drawing/2014/chart" uri="{C3380CC4-5D6E-409C-BE32-E72D297353CC}">
              <c16:uniqueId val="{00000012-5351-4205-8426-4D14A1D29D19}"/>
            </c:ext>
          </c:extLst>
        </c:ser>
        <c:ser>
          <c:idx val="54"/>
          <c:order val="17"/>
          <c:tx>
            <c:strRef>
              <c:f>X!$B$224</c:f>
              <c:strCache>
                <c:ptCount val="1"/>
                <c:pt idx="0">
                  <c:v>lead R-L</c:v>
                </c:pt>
              </c:strCache>
            </c:strRef>
          </c:tx>
          <c:spPr>
            <a:ln w="31750" cap="sq">
              <a:solidFill>
                <a:srgbClr val="7030A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X!$C$224:$AW$224</c:f>
              <c:numCache>
                <c:formatCode>#,##0</c:formatCode>
                <c:ptCount val="47"/>
                <c:pt idx="21">
                  <c:v>80</c:v>
                </c:pt>
                <c:pt idx="22">
                  <c:v>80</c:v>
                </c:pt>
                <c:pt idx="24">
                  <c:v>124.16666666666666</c:v>
                </c:pt>
                <c:pt idx="25">
                  <c:v>124.16666666666666</c:v>
                </c:pt>
                <c:pt idx="27">
                  <c:v>124.16666666666666</c:v>
                </c:pt>
                <c:pt idx="28">
                  <c:v>124.16666666666666</c:v>
                </c:pt>
                <c:pt idx="30">
                  <c:v>124.16666666666666</c:v>
                </c:pt>
                <c:pt idx="31">
                  <c:v>124.16666666666666</c:v>
                </c:pt>
                <c:pt idx="33">
                  <c:v>124.16666666666666</c:v>
                </c:pt>
                <c:pt idx="34">
                  <c:v>124.16666666666666</c:v>
                </c:pt>
                <c:pt idx="36">
                  <c:v>124.16666666666666</c:v>
                </c:pt>
                <c:pt idx="37">
                  <c:v>124.16666666666666</c:v>
                </c:pt>
                <c:pt idx="39">
                  <c:v>124.16666666666666</c:v>
                </c:pt>
                <c:pt idx="40">
                  <c:v>124.16666666666666</c:v>
                </c:pt>
                <c:pt idx="42">
                  <c:v>124.16666666666666</c:v>
                </c:pt>
                <c:pt idx="43">
                  <c:v>124.16666666666666</c:v>
                </c:pt>
                <c:pt idx="45">
                  <c:v>124.16666666666666</c:v>
                </c:pt>
                <c:pt idx="46">
                  <c:v>124.16666666666666</c:v>
                </c:pt>
              </c:numCache>
            </c:numRef>
          </c:yVal>
          <c:smooth val="0"/>
          <c:extLst>
            <c:ext xmlns:c16="http://schemas.microsoft.com/office/drawing/2014/chart" uri="{C3380CC4-5D6E-409C-BE32-E72D297353CC}">
              <c16:uniqueId val="{00000013-5351-4205-8426-4D14A1D29D19}"/>
            </c:ext>
          </c:extLst>
        </c:ser>
        <c:ser>
          <c:idx val="13"/>
          <c:order val="18"/>
          <c:tx>
            <c:strRef>
              <c:f>X!$B$225</c:f>
              <c:strCache>
                <c:ptCount val="1"/>
                <c:pt idx="0">
                  <c:v>lead L-R</c:v>
                </c:pt>
              </c:strCache>
            </c:strRef>
          </c:tx>
          <c:spPr>
            <a:ln w="31750" cap="rnd">
              <a:solidFill>
                <a:srgbClr val="00B050"/>
              </a:solidFill>
              <a:prstDash val="sysDot"/>
              <a:round/>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X!$C$225:$AW$225</c:f>
              <c:numCache>
                <c:formatCode>#,##0</c:formatCode>
                <c:ptCount val="47"/>
                <c:pt idx="21">
                  <c:v>75</c:v>
                </c:pt>
                <c:pt idx="22">
                  <c:v>80</c:v>
                </c:pt>
                <c:pt idx="24">
                  <c:v>109.16666666666666</c:v>
                </c:pt>
                <c:pt idx="25">
                  <c:v>124.16666666666666</c:v>
                </c:pt>
                <c:pt idx="27">
                  <c:v>109.16666666666666</c:v>
                </c:pt>
                <c:pt idx="28">
                  <c:v>124.16666666666666</c:v>
                </c:pt>
                <c:pt idx="30">
                  <c:v>109.16666666666666</c:v>
                </c:pt>
                <c:pt idx="31">
                  <c:v>124.16666666666666</c:v>
                </c:pt>
                <c:pt idx="33">
                  <c:v>109.16666666666666</c:v>
                </c:pt>
                <c:pt idx="34">
                  <c:v>124.16666666666666</c:v>
                </c:pt>
                <c:pt idx="36">
                  <c:v>109.16666666666666</c:v>
                </c:pt>
                <c:pt idx="37">
                  <c:v>124.16666666666666</c:v>
                </c:pt>
                <c:pt idx="39">
                  <c:v>109.16666666666666</c:v>
                </c:pt>
                <c:pt idx="40">
                  <c:v>124.16666666666666</c:v>
                </c:pt>
                <c:pt idx="42">
                  <c:v>109.16666666666666</c:v>
                </c:pt>
                <c:pt idx="43">
                  <c:v>124.16666666666666</c:v>
                </c:pt>
                <c:pt idx="45">
                  <c:v>109.16666666666666</c:v>
                </c:pt>
                <c:pt idx="46">
                  <c:v>124.16666666666666</c:v>
                </c:pt>
              </c:numCache>
            </c:numRef>
          </c:yVal>
          <c:smooth val="0"/>
          <c:extLst>
            <c:ext xmlns:c16="http://schemas.microsoft.com/office/drawing/2014/chart" uri="{C3380CC4-5D6E-409C-BE32-E72D297353CC}">
              <c16:uniqueId val="{00000014-5351-4205-8426-4D14A1D29D19}"/>
            </c:ext>
          </c:extLst>
        </c:ser>
        <c:ser>
          <c:idx val="14"/>
          <c:order val="19"/>
          <c:tx>
            <c:strRef>
              <c:f>X!$B$226</c:f>
              <c:strCache>
                <c:ptCount val="1"/>
                <c:pt idx="0">
                  <c:v>red 1</c:v>
                </c:pt>
              </c:strCache>
            </c:strRef>
          </c:tx>
          <c:spPr>
            <a:ln w="31750" cap="sq">
              <a:solidFill>
                <a:srgbClr val="FF0000"/>
              </a:solidFill>
              <a:prstDash val="solid"/>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X!$C$226:$AW$226</c:f>
              <c:numCache>
                <c:formatCode>#,##0</c:formatCode>
                <c:ptCount val="47"/>
                <c:pt idx="21">
                  <c:v>35</c:v>
                </c:pt>
                <c:pt idx="22">
                  <c:v>75</c:v>
                </c:pt>
                <c:pt idx="24">
                  <c:v>74.166666666666657</c:v>
                </c:pt>
                <c:pt idx="25">
                  <c:v>109.16666666666666</c:v>
                </c:pt>
                <c:pt idx="27">
                  <c:v>74.166666666666657</c:v>
                </c:pt>
                <c:pt idx="28">
                  <c:v>109.16666666666666</c:v>
                </c:pt>
                <c:pt idx="30">
                  <c:v>74.166666666666657</c:v>
                </c:pt>
                <c:pt idx="31">
                  <c:v>109.16666666666666</c:v>
                </c:pt>
                <c:pt idx="33">
                  <c:v>74.166666666666657</c:v>
                </c:pt>
                <c:pt idx="34">
                  <c:v>109.16666666666666</c:v>
                </c:pt>
                <c:pt idx="36">
                  <c:v>74.166666666666657</c:v>
                </c:pt>
                <c:pt idx="37">
                  <c:v>109.16666666666666</c:v>
                </c:pt>
                <c:pt idx="39">
                  <c:v>74.166666666666657</c:v>
                </c:pt>
                <c:pt idx="40">
                  <c:v>109.16666666666666</c:v>
                </c:pt>
                <c:pt idx="42">
                  <c:v>74.166666666666657</c:v>
                </c:pt>
                <c:pt idx="43">
                  <c:v>109.16666666666666</c:v>
                </c:pt>
                <c:pt idx="45">
                  <c:v>74.166666666666657</c:v>
                </c:pt>
                <c:pt idx="46">
                  <c:v>109.16666666666666</c:v>
                </c:pt>
              </c:numCache>
            </c:numRef>
          </c:yVal>
          <c:smooth val="0"/>
          <c:extLst>
            <c:ext xmlns:c16="http://schemas.microsoft.com/office/drawing/2014/chart" uri="{C3380CC4-5D6E-409C-BE32-E72D297353CC}">
              <c16:uniqueId val="{00000015-5351-4205-8426-4D14A1D29D19}"/>
            </c:ext>
          </c:extLst>
        </c:ser>
        <c:ser>
          <c:idx val="15"/>
          <c:order val="20"/>
          <c:tx>
            <c:strRef>
              <c:f>X!$B$227</c:f>
              <c:strCache>
                <c:ptCount val="1"/>
                <c:pt idx="0">
                  <c:v>lead R-L</c:v>
                </c:pt>
              </c:strCache>
            </c:strRef>
          </c:tx>
          <c:spPr>
            <a:ln w="31750" cap="sq">
              <a:solidFill>
                <a:srgbClr val="7030A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X!$C$227:$AW$227</c:f>
              <c:numCache>
                <c:formatCode>#,##0</c:formatCode>
                <c:ptCount val="47"/>
                <c:pt idx="21">
                  <c:v>0</c:v>
                </c:pt>
                <c:pt idx="22">
                  <c:v>0</c:v>
                </c:pt>
                <c:pt idx="24">
                  <c:v>44.166666666666657</c:v>
                </c:pt>
                <c:pt idx="25">
                  <c:v>44.166666666666657</c:v>
                </c:pt>
                <c:pt idx="27">
                  <c:v>44.166666666666657</c:v>
                </c:pt>
                <c:pt idx="28">
                  <c:v>44.166666666666657</c:v>
                </c:pt>
                <c:pt idx="30">
                  <c:v>44.166666666666657</c:v>
                </c:pt>
                <c:pt idx="31">
                  <c:v>44.166666666666657</c:v>
                </c:pt>
                <c:pt idx="33">
                  <c:v>44.166666666666657</c:v>
                </c:pt>
                <c:pt idx="34">
                  <c:v>44.166666666666657</c:v>
                </c:pt>
                <c:pt idx="36">
                  <c:v>44.166666666666657</c:v>
                </c:pt>
                <c:pt idx="37">
                  <c:v>44.166666666666657</c:v>
                </c:pt>
                <c:pt idx="39">
                  <c:v>44.166666666666657</c:v>
                </c:pt>
                <c:pt idx="40">
                  <c:v>44.166666666666657</c:v>
                </c:pt>
                <c:pt idx="42">
                  <c:v>44.166666666666657</c:v>
                </c:pt>
                <c:pt idx="43">
                  <c:v>44.166666666666657</c:v>
                </c:pt>
                <c:pt idx="45">
                  <c:v>44.166666666666657</c:v>
                </c:pt>
                <c:pt idx="46">
                  <c:v>44.166666666666657</c:v>
                </c:pt>
              </c:numCache>
            </c:numRef>
          </c:yVal>
          <c:smooth val="0"/>
          <c:extLst>
            <c:ext xmlns:c16="http://schemas.microsoft.com/office/drawing/2014/chart" uri="{C3380CC4-5D6E-409C-BE32-E72D297353CC}">
              <c16:uniqueId val="{00000016-5351-4205-8426-4D14A1D29D19}"/>
            </c:ext>
          </c:extLst>
        </c:ser>
        <c:ser>
          <c:idx val="16"/>
          <c:order val="21"/>
          <c:tx>
            <c:strRef>
              <c:f>X!$B$228</c:f>
              <c:strCache>
                <c:ptCount val="1"/>
                <c:pt idx="0">
                  <c:v>lead L-R</c:v>
                </c:pt>
              </c:strCache>
            </c:strRef>
          </c:tx>
          <c:spPr>
            <a:ln w="31750" cap="rnd">
              <a:solidFill>
                <a:srgbClr val="00B05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X!$C$228:$AW$228</c:f>
              <c:numCache>
                <c:formatCode>#,##0</c:formatCode>
                <c:ptCount val="47"/>
                <c:pt idx="21">
                  <c:v>-5</c:v>
                </c:pt>
                <c:pt idx="22">
                  <c:v>0</c:v>
                </c:pt>
                <c:pt idx="24">
                  <c:v>29.166666666666657</c:v>
                </c:pt>
                <c:pt idx="25">
                  <c:v>44.166666666666657</c:v>
                </c:pt>
                <c:pt idx="27">
                  <c:v>29.166666666666657</c:v>
                </c:pt>
                <c:pt idx="28">
                  <c:v>44.166666666666657</c:v>
                </c:pt>
                <c:pt idx="30">
                  <c:v>29.166666666666657</c:v>
                </c:pt>
                <c:pt idx="31">
                  <c:v>44.166666666666657</c:v>
                </c:pt>
                <c:pt idx="33">
                  <c:v>29.166666666666657</c:v>
                </c:pt>
                <c:pt idx="34">
                  <c:v>44.166666666666657</c:v>
                </c:pt>
                <c:pt idx="36">
                  <c:v>29.166666666666657</c:v>
                </c:pt>
                <c:pt idx="37">
                  <c:v>44.166666666666657</c:v>
                </c:pt>
                <c:pt idx="39">
                  <c:v>29.166666666666657</c:v>
                </c:pt>
                <c:pt idx="40">
                  <c:v>44.166666666666657</c:v>
                </c:pt>
                <c:pt idx="42">
                  <c:v>29.166666666666657</c:v>
                </c:pt>
                <c:pt idx="43">
                  <c:v>44.166666666666657</c:v>
                </c:pt>
                <c:pt idx="45">
                  <c:v>29.166666666666657</c:v>
                </c:pt>
                <c:pt idx="46">
                  <c:v>44.166666666666657</c:v>
                </c:pt>
              </c:numCache>
            </c:numRef>
          </c:yVal>
          <c:smooth val="0"/>
          <c:extLst>
            <c:ext xmlns:c16="http://schemas.microsoft.com/office/drawing/2014/chart" uri="{C3380CC4-5D6E-409C-BE32-E72D297353CC}">
              <c16:uniqueId val="{00000017-5351-4205-8426-4D14A1D29D19}"/>
            </c:ext>
          </c:extLst>
        </c:ser>
        <c:ser>
          <c:idx val="17"/>
          <c:order val="22"/>
          <c:tx>
            <c:strRef>
              <c:f>X!$B$229</c:f>
              <c:strCache>
                <c:ptCount val="1"/>
                <c:pt idx="0">
                  <c:v>red 0</c:v>
                </c:pt>
              </c:strCache>
            </c:strRef>
          </c:tx>
          <c:spPr>
            <a:ln w="31750" cap="sq">
              <a:solidFill>
                <a:srgbClr val="FF0000"/>
              </a:solidFill>
              <a:prstDash val="solid"/>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X!$C$229:$AW$229</c:f>
              <c:numCache>
                <c:formatCode>#,##0</c:formatCode>
                <c:ptCount val="47"/>
                <c:pt idx="21">
                  <c:v>-45</c:v>
                </c:pt>
                <c:pt idx="22">
                  <c:v>-5</c:v>
                </c:pt>
                <c:pt idx="24">
                  <c:v>-5.8333333333333428</c:v>
                </c:pt>
                <c:pt idx="25">
                  <c:v>29.166666666666657</c:v>
                </c:pt>
                <c:pt idx="27">
                  <c:v>-5.8333333333333428</c:v>
                </c:pt>
                <c:pt idx="28">
                  <c:v>29.166666666666657</c:v>
                </c:pt>
                <c:pt idx="30">
                  <c:v>-5.8333333333333428</c:v>
                </c:pt>
                <c:pt idx="31">
                  <c:v>29.166666666666657</c:v>
                </c:pt>
                <c:pt idx="33">
                  <c:v>-5.8333333333333428</c:v>
                </c:pt>
                <c:pt idx="34">
                  <c:v>29.166666666666657</c:v>
                </c:pt>
                <c:pt idx="36">
                  <c:v>-5.8333333333333428</c:v>
                </c:pt>
                <c:pt idx="37">
                  <c:v>29.166666666666657</c:v>
                </c:pt>
                <c:pt idx="39">
                  <c:v>-5.8333333333333428</c:v>
                </c:pt>
                <c:pt idx="40">
                  <c:v>29.166666666666657</c:v>
                </c:pt>
                <c:pt idx="42">
                  <c:v>-5.8333333333333428</c:v>
                </c:pt>
                <c:pt idx="43">
                  <c:v>29.166666666666657</c:v>
                </c:pt>
                <c:pt idx="45">
                  <c:v>-5.8333333333333428</c:v>
                </c:pt>
                <c:pt idx="46">
                  <c:v>29.166666666666657</c:v>
                </c:pt>
              </c:numCache>
            </c:numRef>
          </c:yVal>
          <c:smooth val="0"/>
          <c:extLst>
            <c:ext xmlns:c16="http://schemas.microsoft.com/office/drawing/2014/chart" uri="{C3380CC4-5D6E-409C-BE32-E72D297353CC}">
              <c16:uniqueId val="{00000018-5351-4205-8426-4D14A1D29D19}"/>
            </c:ext>
          </c:extLst>
        </c:ser>
        <c:ser>
          <c:idx val="18"/>
          <c:order val="23"/>
          <c:tx>
            <c:strRef>
              <c:f>X!$B$230</c:f>
              <c:strCache>
                <c:ptCount val="1"/>
                <c:pt idx="0">
                  <c:v>lead R-L</c:v>
                </c:pt>
              </c:strCache>
            </c:strRef>
          </c:tx>
          <c:spPr>
            <a:ln w="31750" cap="sq">
              <a:solidFill>
                <a:srgbClr val="7030A0"/>
              </a:solidFill>
              <a:prstDash val="sysDot"/>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X!$C$230:$AW$230</c:f>
              <c:numCache>
                <c:formatCode>#,##0</c:formatCode>
                <c:ptCount val="47"/>
                <c:pt idx="21">
                  <c:v>-80</c:v>
                </c:pt>
                <c:pt idx="22">
                  <c:v>-80</c:v>
                </c:pt>
                <c:pt idx="24">
                  <c:v>-35.833333333333343</c:v>
                </c:pt>
                <c:pt idx="25">
                  <c:v>-35.833333333333343</c:v>
                </c:pt>
                <c:pt idx="27">
                  <c:v>-35.833333333333343</c:v>
                </c:pt>
                <c:pt idx="28">
                  <c:v>-35.833333333333343</c:v>
                </c:pt>
                <c:pt idx="30">
                  <c:v>-35.833333333333343</c:v>
                </c:pt>
                <c:pt idx="31">
                  <c:v>-35.833333333333343</c:v>
                </c:pt>
                <c:pt idx="33">
                  <c:v>-35.833333333333343</c:v>
                </c:pt>
                <c:pt idx="34">
                  <c:v>-35.833333333333343</c:v>
                </c:pt>
                <c:pt idx="36">
                  <c:v>-35.833333333333343</c:v>
                </c:pt>
                <c:pt idx="37">
                  <c:v>-35.833333333333343</c:v>
                </c:pt>
                <c:pt idx="39">
                  <c:v>-35.833333333333343</c:v>
                </c:pt>
                <c:pt idx="40">
                  <c:v>-35.833333333333343</c:v>
                </c:pt>
                <c:pt idx="42">
                  <c:v>-35.833333333333343</c:v>
                </c:pt>
                <c:pt idx="43">
                  <c:v>-35.833333333333343</c:v>
                </c:pt>
                <c:pt idx="45">
                  <c:v>-35.833333333333343</c:v>
                </c:pt>
                <c:pt idx="46">
                  <c:v>-35.833333333333343</c:v>
                </c:pt>
              </c:numCache>
            </c:numRef>
          </c:yVal>
          <c:smooth val="0"/>
          <c:extLst>
            <c:ext xmlns:c16="http://schemas.microsoft.com/office/drawing/2014/chart" uri="{C3380CC4-5D6E-409C-BE32-E72D297353CC}">
              <c16:uniqueId val="{00000019-5351-4205-8426-4D14A1D29D19}"/>
            </c:ext>
          </c:extLst>
        </c:ser>
        <c:ser>
          <c:idx val="19"/>
          <c:order val="24"/>
          <c:tx>
            <c:strRef>
              <c:f>X!$B$231</c:f>
              <c:strCache>
                <c:ptCount val="1"/>
                <c:pt idx="0">
                  <c:v>lead L-R</c:v>
                </c:pt>
              </c:strCache>
            </c:strRef>
          </c:tx>
          <c:spPr>
            <a:ln w="31750" cap="sq">
              <a:solidFill>
                <a:srgbClr val="00B050"/>
              </a:solidFill>
              <a:prstDash val="sysDot"/>
              <a:round/>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X!$C$231:$AW$231</c:f>
              <c:numCache>
                <c:formatCode>#,##0</c:formatCode>
                <c:ptCount val="47"/>
                <c:pt idx="21">
                  <c:v>-85</c:v>
                </c:pt>
                <c:pt idx="22">
                  <c:v>-80</c:v>
                </c:pt>
                <c:pt idx="24">
                  <c:v>-50.833333333333343</c:v>
                </c:pt>
                <c:pt idx="25">
                  <c:v>-35.833333333333343</c:v>
                </c:pt>
                <c:pt idx="27">
                  <c:v>-50.833333333333343</c:v>
                </c:pt>
                <c:pt idx="28">
                  <c:v>-35.833333333333343</c:v>
                </c:pt>
                <c:pt idx="30">
                  <c:v>-50.833333333333343</c:v>
                </c:pt>
                <c:pt idx="31">
                  <c:v>-35.833333333333343</c:v>
                </c:pt>
                <c:pt idx="33">
                  <c:v>-50.833333333333343</c:v>
                </c:pt>
                <c:pt idx="34">
                  <c:v>-35.833333333333343</c:v>
                </c:pt>
                <c:pt idx="36">
                  <c:v>-50.833333333333343</c:v>
                </c:pt>
                <c:pt idx="37">
                  <c:v>-35.833333333333343</c:v>
                </c:pt>
                <c:pt idx="39">
                  <c:v>-50.833333333333343</c:v>
                </c:pt>
                <c:pt idx="40">
                  <c:v>-35.833333333333343</c:v>
                </c:pt>
                <c:pt idx="42">
                  <c:v>-50.833333333333343</c:v>
                </c:pt>
                <c:pt idx="43">
                  <c:v>-35.833333333333343</c:v>
                </c:pt>
                <c:pt idx="45">
                  <c:v>-50.833333333333343</c:v>
                </c:pt>
                <c:pt idx="46">
                  <c:v>-35.833333333333343</c:v>
                </c:pt>
              </c:numCache>
            </c:numRef>
          </c:yVal>
          <c:smooth val="0"/>
          <c:extLst>
            <c:ext xmlns:c16="http://schemas.microsoft.com/office/drawing/2014/chart" uri="{C3380CC4-5D6E-409C-BE32-E72D297353CC}">
              <c16:uniqueId val="{0000001A-5351-4205-8426-4D14A1D29D19}"/>
            </c:ext>
          </c:extLst>
        </c:ser>
        <c:ser>
          <c:idx val="20"/>
          <c:order val="25"/>
          <c:tx>
            <c:strRef>
              <c:f>X!$B$232</c:f>
              <c:strCache>
                <c:ptCount val="1"/>
                <c:pt idx="0">
                  <c:v>red -1</c:v>
                </c:pt>
              </c:strCache>
            </c:strRef>
          </c:tx>
          <c:spPr>
            <a:ln w="31750" cap="sq">
              <a:solidFill>
                <a:srgbClr val="FF0000"/>
              </a:solidFill>
              <a:prstDash val="solid"/>
            </a:ln>
          </c:spPr>
          <c:marker>
            <c:symbol val="none"/>
          </c:marker>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X!$C$232:$AW$232</c:f>
              <c:numCache>
                <c:formatCode>#,##0</c:formatCode>
                <c:ptCount val="47"/>
                <c:pt idx="21">
                  <c:v>-125</c:v>
                </c:pt>
                <c:pt idx="22">
                  <c:v>-85</c:v>
                </c:pt>
                <c:pt idx="24">
                  <c:v>-85.833333333333343</c:v>
                </c:pt>
                <c:pt idx="25">
                  <c:v>-50.833333333333343</c:v>
                </c:pt>
                <c:pt idx="27">
                  <c:v>-85.833333333333343</c:v>
                </c:pt>
                <c:pt idx="28">
                  <c:v>-50.833333333333343</c:v>
                </c:pt>
                <c:pt idx="30">
                  <c:v>-85.833333333333343</c:v>
                </c:pt>
                <c:pt idx="31">
                  <c:v>-50.833333333333343</c:v>
                </c:pt>
                <c:pt idx="33">
                  <c:v>-85.833333333333343</c:v>
                </c:pt>
                <c:pt idx="34">
                  <c:v>-50.833333333333343</c:v>
                </c:pt>
                <c:pt idx="36">
                  <c:v>-85.833333333333343</c:v>
                </c:pt>
                <c:pt idx="37">
                  <c:v>-50.833333333333343</c:v>
                </c:pt>
                <c:pt idx="39">
                  <c:v>-85.833333333333343</c:v>
                </c:pt>
                <c:pt idx="40">
                  <c:v>-50.833333333333343</c:v>
                </c:pt>
                <c:pt idx="42">
                  <c:v>-85.833333333333343</c:v>
                </c:pt>
                <c:pt idx="43">
                  <c:v>-50.833333333333343</c:v>
                </c:pt>
                <c:pt idx="45">
                  <c:v>-85.833333333333343</c:v>
                </c:pt>
                <c:pt idx="46">
                  <c:v>-50.833333333333343</c:v>
                </c:pt>
              </c:numCache>
            </c:numRef>
          </c:yVal>
          <c:smooth val="0"/>
          <c:extLst>
            <c:ext xmlns:c16="http://schemas.microsoft.com/office/drawing/2014/chart" uri="{C3380CC4-5D6E-409C-BE32-E72D297353CC}">
              <c16:uniqueId val="{0000001B-5351-4205-8426-4D14A1D29D19}"/>
            </c:ext>
          </c:extLst>
        </c:ser>
        <c:ser>
          <c:idx val="21"/>
          <c:order val="26"/>
          <c:tx>
            <c:strRef>
              <c:f>X!$B$233</c:f>
              <c:strCache>
                <c:ptCount val="1"/>
                <c:pt idx="0">
                  <c:v>label</c:v>
                </c:pt>
              </c:strCache>
            </c:strRef>
          </c:tx>
          <c:spPr>
            <a:ln>
              <a:noFill/>
            </a:ln>
          </c:spPr>
          <c:marker>
            <c:symbol val="square"/>
            <c:size val="5"/>
            <c:spPr>
              <a:solidFill>
                <a:schemeClr val="tx1"/>
              </a:solidFill>
              <a:ln>
                <a:solidFill>
                  <a:schemeClr val="tx1"/>
                </a:solidFill>
              </a:ln>
            </c:spPr>
          </c:marker>
          <c:dLbls>
            <c:dLbl>
              <c:idx val="21"/>
              <c:layout>
                <c:manualLayout>
                  <c:x val="-5.6421107002851559E-3"/>
                  <c:y val="-1.0789073777555622E-2"/>
                </c:manualLayout>
              </c:layout>
              <c:tx>
                <c:rich>
                  <a:bodyPr/>
                  <a:lstStyle/>
                  <a:p>
                    <a:r>
                      <a:rPr lang="en-US" sz="1200" b="1"/>
                      <a:t>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5351-4205-8426-4D14A1D29D19}"/>
                </c:ext>
              </c:extLst>
            </c:dLbl>
            <c:dLbl>
              <c:idx val="24"/>
              <c:layout>
                <c:manualLayout>
                  <c:x val="-5.6421107002851559E-3"/>
                  <c:y val="-1.0789073777555622E-2"/>
                </c:manualLayout>
              </c:layout>
              <c:tx>
                <c:rich>
                  <a:bodyPr/>
                  <a:lstStyle/>
                  <a:p>
                    <a:r>
                      <a:rPr lang="en-US" sz="1200" b="1"/>
                      <a:t>2</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5351-4205-8426-4D14A1D29D19}"/>
                </c:ext>
              </c:extLst>
            </c:dLbl>
            <c:dLbl>
              <c:idx val="27"/>
              <c:layout>
                <c:manualLayout>
                  <c:x val="-5.6421107002851906E-3"/>
                  <c:y val="-1.2946888533066558E-2"/>
                </c:manualLayout>
              </c:layout>
              <c:tx>
                <c:rich>
                  <a:bodyPr/>
                  <a:lstStyle/>
                  <a:p>
                    <a:r>
                      <a:rPr lang="en-US" sz="1200" b="1"/>
                      <a:t>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5351-4205-8426-4D14A1D29D19}"/>
                </c:ext>
              </c:extLst>
            </c:dLbl>
            <c:dLbl>
              <c:idx val="30"/>
              <c:layout>
                <c:manualLayout>
                  <c:x val="-6.5824624836660151E-3"/>
                  <c:y val="-1.2946888533066558E-2"/>
                </c:manualLayout>
              </c:layout>
              <c:tx>
                <c:rich>
                  <a:bodyPr/>
                  <a:lstStyle/>
                  <a:p>
                    <a:r>
                      <a:rPr lang="en-US" sz="1200" b="1"/>
                      <a:t>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5351-4205-8426-4D14A1D29D19}"/>
                </c:ext>
              </c:extLst>
            </c:dLbl>
            <c:dLbl>
              <c:idx val="33"/>
              <c:layout>
                <c:manualLayout>
                  <c:x val="-5.6421107002851559E-3"/>
                  <c:y val="-1.2946888533066558E-2"/>
                </c:manualLayout>
              </c:layout>
              <c:tx>
                <c:rich>
                  <a:bodyPr/>
                  <a:lstStyle/>
                  <a:p>
                    <a:r>
                      <a:rPr lang="en-US" sz="1200" b="1"/>
                      <a:t>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5351-4205-8426-4D14A1D29D19}"/>
                </c:ext>
              </c:extLst>
            </c:dLbl>
            <c:dLbl>
              <c:idx val="36"/>
              <c:layout>
                <c:manualLayout>
                  <c:x val="-6.582462483666153E-3"/>
                  <c:y val="-1.2946888533066558E-2"/>
                </c:manualLayout>
              </c:layout>
              <c:tx>
                <c:rich>
                  <a:bodyPr/>
                  <a:lstStyle/>
                  <a:p>
                    <a:r>
                      <a:rPr lang="en-US" sz="1200" b="1"/>
                      <a:t>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5351-4205-8426-4D14A1D29D19}"/>
                </c:ext>
              </c:extLst>
            </c:dLbl>
            <c:dLbl>
              <c:idx val="39"/>
              <c:layout>
                <c:manualLayout>
                  <c:x val="-5.6421107002851559E-3"/>
                  <c:y val="-1.2946888533066558E-2"/>
                </c:manualLayout>
              </c:layout>
              <c:tx>
                <c:rich>
                  <a:bodyPr/>
                  <a:lstStyle/>
                  <a:p>
                    <a:r>
                      <a:rPr lang="en-US" sz="1200" b="1"/>
                      <a:t>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5351-4205-8426-4D14A1D29D19}"/>
                </c:ext>
              </c:extLst>
            </c:dLbl>
            <c:dLbl>
              <c:idx val="42"/>
              <c:layout>
                <c:manualLayout>
                  <c:x val="-5.6421107002851559E-3"/>
                  <c:y val="-1.2946888533066558E-2"/>
                </c:manualLayout>
              </c:layout>
              <c:tx>
                <c:rich>
                  <a:bodyPr/>
                  <a:lstStyle/>
                  <a:p>
                    <a:r>
                      <a:rPr lang="en-US" sz="1200" b="1"/>
                      <a:t>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5351-4205-8426-4D14A1D29D19}"/>
                </c:ext>
              </c:extLst>
            </c:dLbl>
            <c:dLbl>
              <c:idx val="45"/>
              <c:layout>
                <c:manualLayout>
                  <c:x val="-5.6421107002851559E-3"/>
                  <c:y val="-1.2946888533066558E-2"/>
                </c:manualLayout>
              </c:layout>
              <c:tx>
                <c:rich>
                  <a:bodyPr/>
                  <a:lstStyle/>
                  <a:p>
                    <a:r>
                      <a:rPr lang="en-US" sz="1200" b="1"/>
                      <a:t>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5351-4205-8426-4D14A1D29D19}"/>
                </c:ext>
              </c:extLst>
            </c:dLbl>
            <c:spPr>
              <a:noFill/>
              <a:ln>
                <a:noFill/>
              </a:ln>
              <a:effectLst/>
            </c:spPr>
            <c:txPr>
              <a:bodyPr rot="-5400000" vertOverflow="overflow" horzOverflow="overflow" vert="horz" wrap="square" lIns="38100" tIns="19050" rIns="38100" bIns="19050" anchor="t" anchorCtr="0">
                <a:spAutoFit/>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X!$C$206:$AW$206</c:f>
              <c:numCache>
                <c:formatCode>#,##0</c:formatCode>
                <c:ptCount val="47"/>
                <c:pt idx="0">
                  <c:v>-40</c:v>
                </c:pt>
                <c:pt idx="1">
                  <c:v>0</c:v>
                </c:pt>
                <c:pt idx="2">
                  <c:v>0</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615</c:v>
                </c:pt>
                <c:pt idx="21">
                  <c:v>0</c:v>
                </c:pt>
                <c:pt idx="22">
                  <c:v>0</c:v>
                </c:pt>
                <c:pt idx="24">
                  <c:v>575</c:v>
                </c:pt>
                <c:pt idx="25">
                  <c:v>575</c:v>
                </c:pt>
                <c:pt idx="27">
                  <c:v>575</c:v>
                </c:pt>
                <c:pt idx="28">
                  <c:v>575</c:v>
                </c:pt>
                <c:pt idx="30">
                  <c:v>575</c:v>
                </c:pt>
                <c:pt idx="31">
                  <c:v>575</c:v>
                </c:pt>
                <c:pt idx="33">
                  <c:v>575</c:v>
                </c:pt>
                <c:pt idx="34">
                  <c:v>575</c:v>
                </c:pt>
                <c:pt idx="36">
                  <c:v>575</c:v>
                </c:pt>
                <c:pt idx="37">
                  <c:v>575</c:v>
                </c:pt>
                <c:pt idx="39">
                  <c:v>575</c:v>
                </c:pt>
                <c:pt idx="40">
                  <c:v>575</c:v>
                </c:pt>
                <c:pt idx="42">
                  <c:v>575</c:v>
                </c:pt>
                <c:pt idx="43">
                  <c:v>575</c:v>
                </c:pt>
                <c:pt idx="45">
                  <c:v>575</c:v>
                </c:pt>
                <c:pt idx="46">
                  <c:v>575</c:v>
                </c:pt>
              </c:numCache>
            </c:numRef>
          </c:xVal>
          <c:yVal>
            <c:numRef>
              <c:f>X!$C$233:$AW$233</c:f>
              <c:numCache>
                <c:formatCode>#,##0</c:formatCode>
                <c:ptCount val="47"/>
                <c:pt idx="21">
                  <c:v>-20</c:v>
                </c:pt>
                <c:pt idx="24">
                  <c:v>-20</c:v>
                </c:pt>
                <c:pt idx="27">
                  <c:v>-100</c:v>
                </c:pt>
                <c:pt idx="30">
                  <c:v>-100</c:v>
                </c:pt>
                <c:pt idx="33">
                  <c:v>-100</c:v>
                </c:pt>
                <c:pt idx="36">
                  <c:v>-100</c:v>
                </c:pt>
                <c:pt idx="39">
                  <c:v>-100</c:v>
                </c:pt>
                <c:pt idx="42">
                  <c:v>-100</c:v>
                </c:pt>
                <c:pt idx="45">
                  <c:v>-100</c:v>
                </c:pt>
              </c:numCache>
            </c:numRef>
          </c:yVal>
          <c:smooth val="0"/>
          <c:extLst>
            <c:ext xmlns:c16="http://schemas.microsoft.com/office/drawing/2014/chart" uri="{C3380CC4-5D6E-409C-BE32-E72D297353CC}">
              <c16:uniqueId val="{00000025-5351-4205-8426-4D14A1D29D19}"/>
            </c:ext>
          </c:extLst>
        </c:ser>
        <c:dLbls>
          <c:showLegendKey val="0"/>
          <c:showVal val="0"/>
          <c:showCatName val="0"/>
          <c:showSerName val="0"/>
          <c:showPercent val="0"/>
          <c:showBubbleSize val="0"/>
        </c:dLbls>
        <c:axId val="181478144"/>
        <c:axId val="181480064"/>
      </c:scatterChart>
      <c:valAx>
        <c:axId val="181478144"/>
        <c:scaling>
          <c:orientation val="minMax"/>
          <c:min val="-100"/>
        </c:scaling>
        <c:delete val="0"/>
        <c:axPos val="b"/>
        <c:title>
          <c:tx>
            <c:rich>
              <a:bodyPr/>
              <a:lstStyle/>
              <a:p>
                <a:pPr>
                  <a:defRPr/>
                </a:pPr>
                <a:r>
                  <a:rPr lang="en-US"/>
                  <a:t>Distance (metres)</a:t>
                </a:r>
              </a:p>
            </c:rich>
          </c:tx>
          <c:layout>
            <c:manualLayout>
              <c:xMode val="edge"/>
              <c:yMode val="edge"/>
              <c:x val="0.45599928863563"/>
              <c:y val="0.96677349335581608"/>
            </c:manualLayout>
          </c:layout>
          <c:overlay val="0"/>
        </c:title>
        <c:numFmt formatCode="#,##0" sourceLinked="1"/>
        <c:majorTickMark val="out"/>
        <c:minorTickMark val="none"/>
        <c:tickLblPos val="nextTo"/>
        <c:txPr>
          <a:bodyPr rot="-5400000" vert="horz"/>
          <a:lstStyle/>
          <a:p>
            <a:pPr>
              <a:defRPr/>
            </a:pPr>
            <a:endParaRPr lang="en-US"/>
          </a:p>
        </c:txPr>
        <c:crossAx val="181480064"/>
        <c:crossesAt val="-20"/>
        <c:crossBetween val="midCat"/>
        <c:majorUnit val="100"/>
      </c:valAx>
      <c:valAx>
        <c:axId val="181480064"/>
        <c:scaling>
          <c:orientation val="minMax"/>
          <c:max val="280"/>
          <c:min val="-20"/>
        </c:scaling>
        <c:delete val="0"/>
        <c:axPos val="l"/>
        <c:majorGridlines>
          <c:spPr>
            <a:ln>
              <a:solidFill>
                <a:srgbClr val="7030A0"/>
              </a:solidFill>
            </a:ln>
          </c:spPr>
        </c:majorGridlines>
        <c:title>
          <c:tx>
            <c:rich>
              <a:bodyPr rot="-5400000" vert="horz"/>
              <a:lstStyle/>
              <a:p>
                <a:pPr>
                  <a:defRPr/>
                </a:pPr>
                <a:r>
                  <a:rPr lang="en-US"/>
                  <a:t>secs  </a:t>
                </a:r>
              </a:p>
            </c:rich>
          </c:tx>
          <c:layout>
            <c:manualLayout>
              <c:xMode val="edge"/>
              <c:yMode val="edge"/>
              <c:x val="4.0033136507924717E-3"/>
              <c:y val="0.93001325075929919"/>
            </c:manualLayout>
          </c:layout>
          <c:overlay val="0"/>
        </c:title>
        <c:numFmt formatCode="#,##0" sourceLinked="0"/>
        <c:majorTickMark val="out"/>
        <c:minorTickMark val="none"/>
        <c:tickLblPos val="nextTo"/>
        <c:crossAx val="181478144"/>
        <c:crossesAt val="-100"/>
        <c:crossBetween val="midCat"/>
        <c:majorUnit val="20"/>
      </c:valAx>
      <c:spPr>
        <a:noFill/>
        <a:ln w="25400">
          <a:noFill/>
        </a:ln>
      </c:spPr>
    </c:plotArea>
    <c:plotVisOnly val="1"/>
    <c:dispBlanksAs val="gap"/>
    <c:showDLblsOverMax val="0"/>
  </c:chart>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316190371308485E-2"/>
          <c:y val="2.9560179149791706E-2"/>
          <c:w val="0.95531628476510366"/>
          <c:h val="0.8772382760196954"/>
        </c:manualLayout>
      </c:layout>
      <c:scatterChart>
        <c:scatterStyle val="lineMarker"/>
        <c:varyColors val="0"/>
        <c:ser>
          <c:idx val="0"/>
          <c:order val="0"/>
          <c:tx>
            <c:strRef>
              <c:f>T!$B$209</c:f>
              <c:strCache>
                <c:ptCount val="1"/>
                <c:pt idx="0">
                  <c:v>top band R-L</c:v>
                </c:pt>
              </c:strCache>
            </c:strRef>
          </c:tx>
          <c:spPr>
            <a:ln w="28575">
              <a:solidFill>
                <a:srgbClr val="7030A0"/>
              </a:solidFill>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T!$C$209:$AW$209</c:f>
              <c:numCache>
                <c:formatCode>#\ ##0.0</c:formatCode>
                <c:ptCount val="47"/>
                <c:pt idx="1">
                  <c:v>112</c:v>
                </c:pt>
                <c:pt idx="2">
                  <c:v>117.33333333333334</c:v>
                </c:pt>
                <c:pt idx="3">
                  <c:v>90.666666666666671</c:v>
                </c:pt>
                <c:pt idx="4">
                  <c:v>90.666666666666671</c:v>
                </c:pt>
                <c:pt idx="5">
                  <c:v>90.666666666666671</c:v>
                </c:pt>
                <c:pt idx="6">
                  <c:v>90.666666666666671</c:v>
                </c:pt>
                <c:pt idx="7">
                  <c:v>90.666666666666671</c:v>
                </c:pt>
                <c:pt idx="8">
                  <c:v>90.666666666666671</c:v>
                </c:pt>
                <c:pt idx="9">
                  <c:v>90.666666666666671</c:v>
                </c:pt>
                <c:pt idx="10">
                  <c:v>90.666666666666671</c:v>
                </c:pt>
                <c:pt idx="11">
                  <c:v>90.666666666666671</c:v>
                </c:pt>
                <c:pt idx="12">
                  <c:v>90.666666666666671</c:v>
                </c:pt>
                <c:pt idx="13">
                  <c:v>90.666666666666671</c:v>
                </c:pt>
                <c:pt idx="14">
                  <c:v>90.666666666666671</c:v>
                </c:pt>
                <c:pt idx="15">
                  <c:v>90.666666666666671</c:v>
                </c:pt>
                <c:pt idx="16">
                  <c:v>90.666666666666671</c:v>
                </c:pt>
                <c:pt idx="17">
                  <c:v>90.666666666666671</c:v>
                </c:pt>
                <c:pt idx="18">
                  <c:v>90.666666666666671</c:v>
                </c:pt>
                <c:pt idx="19">
                  <c:v>88</c:v>
                </c:pt>
              </c:numCache>
            </c:numRef>
          </c:yVal>
          <c:smooth val="0"/>
          <c:extLst>
            <c:ext xmlns:c16="http://schemas.microsoft.com/office/drawing/2014/chart" uri="{C3380CC4-5D6E-409C-BE32-E72D297353CC}">
              <c16:uniqueId val="{00000000-3C0D-4F5D-BD97-A25E422FCEBB}"/>
            </c:ext>
          </c:extLst>
        </c:ser>
        <c:ser>
          <c:idx val="1"/>
          <c:order val="1"/>
          <c:tx>
            <c:strRef>
              <c:f>T!$B$210</c:f>
              <c:strCache>
                <c:ptCount val="1"/>
                <c:pt idx="0">
                  <c:v>bot band R-L</c:v>
                </c:pt>
              </c:strCache>
            </c:strRef>
          </c:tx>
          <c:spPr>
            <a:ln w="28575">
              <a:solidFill>
                <a:srgbClr val="7030A0"/>
              </a:solidFill>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T!$C$210:$AW$210</c:f>
              <c:numCache>
                <c:formatCode>#\ ##0.0</c:formatCode>
                <c:ptCount val="47"/>
                <c:pt idx="1">
                  <c:v>80</c:v>
                </c:pt>
                <c:pt idx="2">
                  <c:v>77.333333333333343</c:v>
                </c:pt>
                <c:pt idx="3">
                  <c:v>50.666666666666671</c:v>
                </c:pt>
                <c:pt idx="4">
                  <c:v>50.666666666666671</c:v>
                </c:pt>
                <c:pt idx="5">
                  <c:v>50.666666666666671</c:v>
                </c:pt>
                <c:pt idx="6">
                  <c:v>50.666666666666671</c:v>
                </c:pt>
                <c:pt idx="7">
                  <c:v>50.666666666666671</c:v>
                </c:pt>
                <c:pt idx="8">
                  <c:v>50.666666666666671</c:v>
                </c:pt>
                <c:pt idx="9">
                  <c:v>50.666666666666671</c:v>
                </c:pt>
                <c:pt idx="10">
                  <c:v>50.666666666666671</c:v>
                </c:pt>
                <c:pt idx="11">
                  <c:v>50.666666666666671</c:v>
                </c:pt>
                <c:pt idx="12">
                  <c:v>50.666666666666671</c:v>
                </c:pt>
                <c:pt idx="13">
                  <c:v>50.666666666666671</c:v>
                </c:pt>
                <c:pt idx="14">
                  <c:v>50.666666666666671</c:v>
                </c:pt>
                <c:pt idx="15">
                  <c:v>50.666666666666671</c:v>
                </c:pt>
                <c:pt idx="16">
                  <c:v>50.666666666666671</c:v>
                </c:pt>
                <c:pt idx="17">
                  <c:v>50.666666666666671</c:v>
                </c:pt>
                <c:pt idx="18">
                  <c:v>50.666666666666671</c:v>
                </c:pt>
                <c:pt idx="19">
                  <c:v>48.000000000000007</c:v>
                </c:pt>
              </c:numCache>
            </c:numRef>
          </c:yVal>
          <c:smooth val="0"/>
          <c:extLst>
            <c:ext xmlns:c16="http://schemas.microsoft.com/office/drawing/2014/chart" uri="{C3380CC4-5D6E-409C-BE32-E72D297353CC}">
              <c16:uniqueId val="{00000001-3C0D-4F5D-BD97-A25E422FCEBB}"/>
            </c:ext>
          </c:extLst>
        </c:ser>
        <c:ser>
          <c:idx val="2"/>
          <c:order val="2"/>
          <c:tx>
            <c:strRef>
              <c:f>T!$B$207</c:f>
              <c:strCache>
                <c:ptCount val="1"/>
                <c:pt idx="0">
                  <c:v>top band L-R</c:v>
                </c:pt>
              </c:strCache>
            </c:strRef>
          </c:tx>
          <c:spPr>
            <a:ln w="28575">
              <a:solidFill>
                <a:srgbClr val="00B050"/>
              </a:solidFill>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T!$C$207:$AW$207</c:f>
              <c:numCache>
                <c:formatCode>#\ ##0.0</c:formatCode>
                <c:ptCount val="47"/>
                <c:pt idx="1">
                  <c:v>80</c:v>
                </c:pt>
                <c:pt idx="2">
                  <c:v>80</c:v>
                </c:pt>
                <c:pt idx="3">
                  <c:v>106.66666666666667</c:v>
                </c:pt>
                <c:pt idx="4">
                  <c:v>90.666666666666671</c:v>
                </c:pt>
                <c:pt idx="5">
                  <c:v>90.666666666666671</c:v>
                </c:pt>
                <c:pt idx="6">
                  <c:v>90.666666666666671</c:v>
                </c:pt>
                <c:pt idx="7">
                  <c:v>90.666666666666671</c:v>
                </c:pt>
                <c:pt idx="8">
                  <c:v>90.666666666666671</c:v>
                </c:pt>
                <c:pt idx="9">
                  <c:v>90.666666666666671</c:v>
                </c:pt>
                <c:pt idx="10">
                  <c:v>90.666666666666671</c:v>
                </c:pt>
                <c:pt idx="11">
                  <c:v>90.666666666666671</c:v>
                </c:pt>
                <c:pt idx="12">
                  <c:v>90.666666666666671</c:v>
                </c:pt>
                <c:pt idx="13">
                  <c:v>90.666666666666671</c:v>
                </c:pt>
                <c:pt idx="14">
                  <c:v>90.666666666666671</c:v>
                </c:pt>
                <c:pt idx="15">
                  <c:v>90.666666666666671</c:v>
                </c:pt>
                <c:pt idx="16">
                  <c:v>90.666666666666671</c:v>
                </c:pt>
                <c:pt idx="17">
                  <c:v>90.666666666666671</c:v>
                </c:pt>
                <c:pt idx="18">
                  <c:v>90.666666666666671</c:v>
                </c:pt>
                <c:pt idx="19">
                  <c:v>93.333333333333343</c:v>
                </c:pt>
              </c:numCache>
            </c:numRef>
          </c:yVal>
          <c:smooth val="0"/>
          <c:extLst>
            <c:ext xmlns:c16="http://schemas.microsoft.com/office/drawing/2014/chart" uri="{C3380CC4-5D6E-409C-BE32-E72D297353CC}">
              <c16:uniqueId val="{00000002-3C0D-4F5D-BD97-A25E422FCEBB}"/>
            </c:ext>
          </c:extLst>
        </c:ser>
        <c:ser>
          <c:idx val="3"/>
          <c:order val="3"/>
          <c:tx>
            <c:strRef>
              <c:f>T!$B$208</c:f>
              <c:strCache>
                <c:ptCount val="1"/>
                <c:pt idx="0">
                  <c:v>bot band L-R</c:v>
                </c:pt>
              </c:strCache>
            </c:strRef>
          </c:tx>
          <c:spPr>
            <a:ln w="28575">
              <a:solidFill>
                <a:srgbClr val="00B050"/>
              </a:solidFill>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T!$C$208:$AW$208</c:f>
              <c:numCache>
                <c:formatCode>#\ ##0.0</c:formatCode>
                <c:ptCount val="47"/>
                <c:pt idx="1">
                  <c:v>32</c:v>
                </c:pt>
                <c:pt idx="2">
                  <c:v>32</c:v>
                </c:pt>
                <c:pt idx="3">
                  <c:v>58.666666666666671</c:v>
                </c:pt>
                <c:pt idx="4">
                  <c:v>58.666666666666671</c:v>
                </c:pt>
                <c:pt idx="5">
                  <c:v>58.666666666666671</c:v>
                </c:pt>
                <c:pt idx="6">
                  <c:v>58.666666666666671</c:v>
                </c:pt>
                <c:pt idx="7">
                  <c:v>58.666666666666671</c:v>
                </c:pt>
                <c:pt idx="8">
                  <c:v>58.666666666666671</c:v>
                </c:pt>
                <c:pt idx="9">
                  <c:v>58.666666666666671</c:v>
                </c:pt>
                <c:pt idx="10">
                  <c:v>58.666666666666671</c:v>
                </c:pt>
                <c:pt idx="11">
                  <c:v>58.666666666666671</c:v>
                </c:pt>
                <c:pt idx="12">
                  <c:v>58.666666666666671</c:v>
                </c:pt>
                <c:pt idx="13">
                  <c:v>58.666666666666671</c:v>
                </c:pt>
                <c:pt idx="14">
                  <c:v>58.666666666666671</c:v>
                </c:pt>
                <c:pt idx="15">
                  <c:v>58.666666666666671</c:v>
                </c:pt>
                <c:pt idx="16">
                  <c:v>58.666666666666671</c:v>
                </c:pt>
                <c:pt idx="17">
                  <c:v>58.666666666666671</c:v>
                </c:pt>
                <c:pt idx="18">
                  <c:v>58.666666666666671</c:v>
                </c:pt>
                <c:pt idx="19">
                  <c:v>61.333333333333336</c:v>
                </c:pt>
              </c:numCache>
            </c:numRef>
          </c:yVal>
          <c:smooth val="0"/>
          <c:extLst>
            <c:ext xmlns:c16="http://schemas.microsoft.com/office/drawing/2014/chart" uri="{C3380CC4-5D6E-409C-BE32-E72D297353CC}">
              <c16:uniqueId val="{00000003-3C0D-4F5D-BD97-A25E422FCEBB}"/>
            </c:ext>
          </c:extLst>
        </c:ser>
        <c:ser>
          <c:idx val="4"/>
          <c:order val="4"/>
          <c:tx>
            <c:strRef>
              <c:f>T!$B$211</c:f>
              <c:strCache>
                <c:ptCount val="1"/>
                <c:pt idx="0">
                  <c:v>red 6</c:v>
                </c:pt>
              </c:strCache>
            </c:strRef>
          </c:tx>
          <c:spPr>
            <a:ln w="31750" cap="sq">
              <a:solidFill>
                <a:srgbClr val="FF0000"/>
              </a:solidFill>
            </a:ln>
          </c:spPr>
          <c:marker>
            <c:symbol val="none"/>
          </c:marker>
          <c:dPt>
            <c:idx val="0"/>
            <c:bubble3D val="0"/>
            <c:spPr>
              <a:ln w="31750" cap="sq"/>
            </c:spPr>
            <c:extLst>
              <c:ext xmlns:c16="http://schemas.microsoft.com/office/drawing/2014/chart" uri="{C3380CC4-5D6E-409C-BE32-E72D297353CC}">
                <c16:uniqueId val="{00000005-3C0D-4F5D-BD97-A25E422FCEBB}"/>
              </c:ext>
            </c:extLst>
          </c:dPt>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T!$C$211:$AW$211</c:f>
              <c:numCache>
                <c:formatCode>#,##0</c:formatCode>
                <c:ptCount val="47"/>
                <c:pt idx="21">
                  <c:v>432</c:v>
                </c:pt>
                <c:pt idx="22">
                  <c:v>480</c:v>
                </c:pt>
                <c:pt idx="24">
                  <c:v>490.66666666666669</c:v>
                </c:pt>
                <c:pt idx="25">
                  <c:v>530.66666666666674</c:v>
                </c:pt>
                <c:pt idx="27">
                  <c:v>490.66666666666669</c:v>
                </c:pt>
                <c:pt idx="28">
                  <c:v>530.66666666666674</c:v>
                </c:pt>
                <c:pt idx="30">
                  <c:v>490.66666666666669</c:v>
                </c:pt>
                <c:pt idx="31">
                  <c:v>530.66666666666674</c:v>
                </c:pt>
                <c:pt idx="33">
                  <c:v>490.66666666666669</c:v>
                </c:pt>
                <c:pt idx="34">
                  <c:v>530.66666666666674</c:v>
                </c:pt>
                <c:pt idx="36">
                  <c:v>490.66666666666669</c:v>
                </c:pt>
                <c:pt idx="37">
                  <c:v>530.66666666666674</c:v>
                </c:pt>
                <c:pt idx="39">
                  <c:v>490.66666666666669</c:v>
                </c:pt>
                <c:pt idx="40">
                  <c:v>530.66666666666674</c:v>
                </c:pt>
                <c:pt idx="42">
                  <c:v>490.66666666666669</c:v>
                </c:pt>
                <c:pt idx="43">
                  <c:v>530.66666666666674</c:v>
                </c:pt>
                <c:pt idx="45">
                  <c:v>490.66666666666669</c:v>
                </c:pt>
                <c:pt idx="46">
                  <c:v>530.66666666666674</c:v>
                </c:pt>
              </c:numCache>
            </c:numRef>
          </c:yVal>
          <c:smooth val="0"/>
          <c:extLst>
            <c:ext xmlns:c16="http://schemas.microsoft.com/office/drawing/2014/chart" uri="{C3380CC4-5D6E-409C-BE32-E72D297353CC}">
              <c16:uniqueId val="{00000006-3C0D-4F5D-BD97-A25E422FCEBB}"/>
            </c:ext>
          </c:extLst>
        </c:ser>
        <c:ser>
          <c:idx val="5"/>
          <c:order val="5"/>
          <c:tx>
            <c:strRef>
              <c:f>T!$B$212</c:f>
              <c:strCache>
                <c:ptCount val="1"/>
                <c:pt idx="0">
                  <c:v>lead R-L</c:v>
                </c:pt>
              </c:strCache>
            </c:strRef>
          </c:tx>
          <c:spPr>
            <a:ln w="31750" cap="sq" cmpd="sng">
              <a:solidFill>
                <a:srgbClr val="7030A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T!$C$212:$AW$212</c:f>
              <c:numCache>
                <c:formatCode>#,##0</c:formatCode>
                <c:ptCount val="47"/>
                <c:pt idx="21">
                  <c:v>400</c:v>
                </c:pt>
                <c:pt idx="22">
                  <c:v>400</c:v>
                </c:pt>
                <c:pt idx="24">
                  <c:v>450.66666666666669</c:v>
                </c:pt>
                <c:pt idx="25">
                  <c:v>458.66666666666669</c:v>
                </c:pt>
                <c:pt idx="27">
                  <c:v>450.66666666666669</c:v>
                </c:pt>
                <c:pt idx="28">
                  <c:v>458.66666666666669</c:v>
                </c:pt>
                <c:pt idx="30">
                  <c:v>450.66666666666669</c:v>
                </c:pt>
                <c:pt idx="31">
                  <c:v>458.66666666666669</c:v>
                </c:pt>
                <c:pt idx="33">
                  <c:v>450.66666666666669</c:v>
                </c:pt>
                <c:pt idx="34">
                  <c:v>458.66666666666669</c:v>
                </c:pt>
                <c:pt idx="36">
                  <c:v>450.66666666666669</c:v>
                </c:pt>
                <c:pt idx="37">
                  <c:v>458.66666666666669</c:v>
                </c:pt>
                <c:pt idx="39">
                  <c:v>450.66666666666669</c:v>
                </c:pt>
                <c:pt idx="40">
                  <c:v>458.66666666666669</c:v>
                </c:pt>
                <c:pt idx="42">
                  <c:v>450.66666666666669</c:v>
                </c:pt>
                <c:pt idx="43">
                  <c:v>458.66666666666669</c:v>
                </c:pt>
                <c:pt idx="45">
                  <c:v>450.66666666666669</c:v>
                </c:pt>
                <c:pt idx="46">
                  <c:v>458.66666666666669</c:v>
                </c:pt>
              </c:numCache>
            </c:numRef>
          </c:yVal>
          <c:smooth val="0"/>
          <c:extLst>
            <c:ext xmlns:c16="http://schemas.microsoft.com/office/drawing/2014/chart" uri="{C3380CC4-5D6E-409C-BE32-E72D297353CC}">
              <c16:uniqueId val="{00000007-3C0D-4F5D-BD97-A25E422FCEBB}"/>
            </c:ext>
          </c:extLst>
        </c:ser>
        <c:ser>
          <c:idx val="6"/>
          <c:order val="6"/>
          <c:tx>
            <c:strRef>
              <c:f>T!$B$213</c:f>
              <c:strCache>
                <c:ptCount val="1"/>
                <c:pt idx="0">
                  <c:v>lead L-R</c:v>
                </c:pt>
              </c:strCache>
            </c:strRef>
          </c:tx>
          <c:spPr>
            <a:ln w="31750" cap="sq">
              <a:solidFill>
                <a:srgbClr val="00B05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T!$C$213:$AW$213</c:f>
              <c:numCache>
                <c:formatCode>#,##0</c:formatCode>
                <c:ptCount val="47"/>
                <c:pt idx="21">
                  <c:v>400</c:v>
                </c:pt>
                <c:pt idx="22">
                  <c:v>400</c:v>
                </c:pt>
                <c:pt idx="24">
                  <c:v>458.66666666666669</c:v>
                </c:pt>
                <c:pt idx="25">
                  <c:v>458.66666666666669</c:v>
                </c:pt>
                <c:pt idx="27">
                  <c:v>458.66666666666669</c:v>
                </c:pt>
                <c:pt idx="28">
                  <c:v>458.66666666666669</c:v>
                </c:pt>
                <c:pt idx="30">
                  <c:v>458.66666666666669</c:v>
                </c:pt>
                <c:pt idx="31">
                  <c:v>458.66666666666669</c:v>
                </c:pt>
                <c:pt idx="33">
                  <c:v>458.66666666666669</c:v>
                </c:pt>
                <c:pt idx="34">
                  <c:v>458.66666666666669</c:v>
                </c:pt>
                <c:pt idx="36">
                  <c:v>458.66666666666669</c:v>
                </c:pt>
                <c:pt idx="37">
                  <c:v>458.66666666666669</c:v>
                </c:pt>
                <c:pt idx="39">
                  <c:v>458.66666666666669</c:v>
                </c:pt>
                <c:pt idx="40">
                  <c:v>458.66666666666669</c:v>
                </c:pt>
                <c:pt idx="42">
                  <c:v>458.66666666666669</c:v>
                </c:pt>
                <c:pt idx="43">
                  <c:v>458.66666666666669</c:v>
                </c:pt>
                <c:pt idx="45">
                  <c:v>458.66666666666669</c:v>
                </c:pt>
                <c:pt idx="46">
                  <c:v>458.66666666666669</c:v>
                </c:pt>
              </c:numCache>
            </c:numRef>
          </c:yVal>
          <c:smooth val="0"/>
          <c:extLst>
            <c:ext xmlns:c16="http://schemas.microsoft.com/office/drawing/2014/chart" uri="{C3380CC4-5D6E-409C-BE32-E72D297353CC}">
              <c16:uniqueId val="{00000008-3C0D-4F5D-BD97-A25E422FCEBB}"/>
            </c:ext>
          </c:extLst>
        </c:ser>
        <c:ser>
          <c:idx val="7"/>
          <c:order val="7"/>
          <c:tx>
            <c:strRef>
              <c:f>T!$B$214</c:f>
              <c:strCache>
                <c:ptCount val="1"/>
                <c:pt idx="0">
                  <c:v>red 5</c:v>
                </c:pt>
              </c:strCache>
            </c:strRef>
          </c:tx>
          <c:spPr>
            <a:ln w="31750" cap="sq">
              <a:solidFill>
                <a:srgbClr val="FF0000"/>
              </a:solidFill>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T!$C$214:$AW$214</c:f>
              <c:numCache>
                <c:formatCode>#,##0</c:formatCode>
                <c:ptCount val="47"/>
                <c:pt idx="21">
                  <c:v>352</c:v>
                </c:pt>
                <c:pt idx="22">
                  <c:v>400</c:v>
                </c:pt>
                <c:pt idx="24">
                  <c:v>410.66666666666669</c:v>
                </c:pt>
                <c:pt idx="25">
                  <c:v>450.66666666666669</c:v>
                </c:pt>
                <c:pt idx="27">
                  <c:v>410.66666666666669</c:v>
                </c:pt>
                <c:pt idx="28">
                  <c:v>450.66666666666669</c:v>
                </c:pt>
                <c:pt idx="30">
                  <c:v>410.66666666666669</c:v>
                </c:pt>
                <c:pt idx="31">
                  <c:v>450.66666666666669</c:v>
                </c:pt>
                <c:pt idx="33">
                  <c:v>410.66666666666669</c:v>
                </c:pt>
                <c:pt idx="34">
                  <c:v>450.66666666666669</c:v>
                </c:pt>
                <c:pt idx="36">
                  <c:v>410.66666666666669</c:v>
                </c:pt>
                <c:pt idx="37">
                  <c:v>450.66666666666669</c:v>
                </c:pt>
                <c:pt idx="39">
                  <c:v>410.66666666666669</c:v>
                </c:pt>
                <c:pt idx="40">
                  <c:v>450.66666666666669</c:v>
                </c:pt>
                <c:pt idx="42">
                  <c:v>410.66666666666669</c:v>
                </c:pt>
                <c:pt idx="43">
                  <c:v>450.66666666666669</c:v>
                </c:pt>
                <c:pt idx="45">
                  <c:v>410.66666666666669</c:v>
                </c:pt>
                <c:pt idx="46">
                  <c:v>450.66666666666669</c:v>
                </c:pt>
              </c:numCache>
            </c:numRef>
          </c:yVal>
          <c:smooth val="0"/>
          <c:extLst>
            <c:ext xmlns:c16="http://schemas.microsoft.com/office/drawing/2014/chart" uri="{C3380CC4-5D6E-409C-BE32-E72D297353CC}">
              <c16:uniqueId val="{00000009-3C0D-4F5D-BD97-A25E422FCEBB}"/>
            </c:ext>
          </c:extLst>
        </c:ser>
        <c:ser>
          <c:idx val="8"/>
          <c:order val="8"/>
          <c:tx>
            <c:strRef>
              <c:f>T!$B$215</c:f>
              <c:strCache>
                <c:ptCount val="1"/>
                <c:pt idx="0">
                  <c:v>lead R-L</c:v>
                </c:pt>
              </c:strCache>
            </c:strRef>
          </c:tx>
          <c:spPr>
            <a:ln w="31750" cap="sq">
              <a:solidFill>
                <a:srgbClr val="7030A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T!$C$215:$AW$215</c:f>
              <c:numCache>
                <c:formatCode>#,##0</c:formatCode>
                <c:ptCount val="47"/>
                <c:pt idx="21">
                  <c:v>320</c:v>
                </c:pt>
                <c:pt idx="22">
                  <c:v>320</c:v>
                </c:pt>
                <c:pt idx="24">
                  <c:v>370.66666666666669</c:v>
                </c:pt>
                <c:pt idx="25">
                  <c:v>378.66666666666669</c:v>
                </c:pt>
                <c:pt idx="27">
                  <c:v>370.66666666666669</c:v>
                </c:pt>
                <c:pt idx="28">
                  <c:v>378.66666666666669</c:v>
                </c:pt>
                <c:pt idx="30">
                  <c:v>370.66666666666669</c:v>
                </c:pt>
                <c:pt idx="31">
                  <c:v>378.66666666666669</c:v>
                </c:pt>
                <c:pt idx="33">
                  <c:v>370.66666666666669</c:v>
                </c:pt>
                <c:pt idx="34">
                  <c:v>378.66666666666669</c:v>
                </c:pt>
                <c:pt idx="36">
                  <c:v>370.66666666666669</c:v>
                </c:pt>
                <c:pt idx="37">
                  <c:v>378.66666666666669</c:v>
                </c:pt>
                <c:pt idx="39">
                  <c:v>370.66666666666669</c:v>
                </c:pt>
                <c:pt idx="40">
                  <c:v>378.66666666666669</c:v>
                </c:pt>
                <c:pt idx="42">
                  <c:v>370.66666666666669</c:v>
                </c:pt>
                <c:pt idx="43">
                  <c:v>378.66666666666669</c:v>
                </c:pt>
                <c:pt idx="45">
                  <c:v>370.66666666666669</c:v>
                </c:pt>
                <c:pt idx="46">
                  <c:v>378.66666666666669</c:v>
                </c:pt>
              </c:numCache>
            </c:numRef>
          </c:yVal>
          <c:smooth val="0"/>
          <c:extLst>
            <c:ext xmlns:c16="http://schemas.microsoft.com/office/drawing/2014/chart" uri="{C3380CC4-5D6E-409C-BE32-E72D297353CC}">
              <c16:uniqueId val="{0000000A-3C0D-4F5D-BD97-A25E422FCEBB}"/>
            </c:ext>
          </c:extLst>
        </c:ser>
        <c:ser>
          <c:idx val="9"/>
          <c:order val="9"/>
          <c:tx>
            <c:strRef>
              <c:f>T!$B$216</c:f>
              <c:strCache>
                <c:ptCount val="1"/>
                <c:pt idx="0">
                  <c:v>lead L-R</c:v>
                </c:pt>
              </c:strCache>
            </c:strRef>
          </c:tx>
          <c:spPr>
            <a:ln w="31750" cap="sq">
              <a:solidFill>
                <a:srgbClr val="00B05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T!$C$216:$AW$216</c:f>
              <c:numCache>
                <c:formatCode>#,##0</c:formatCode>
                <c:ptCount val="47"/>
                <c:pt idx="21">
                  <c:v>320</c:v>
                </c:pt>
                <c:pt idx="22">
                  <c:v>320</c:v>
                </c:pt>
                <c:pt idx="24">
                  <c:v>378.66666666666669</c:v>
                </c:pt>
                <c:pt idx="25">
                  <c:v>378.66666666666669</c:v>
                </c:pt>
                <c:pt idx="27">
                  <c:v>378.66666666666669</c:v>
                </c:pt>
                <c:pt idx="28">
                  <c:v>378.66666666666669</c:v>
                </c:pt>
                <c:pt idx="30">
                  <c:v>378.66666666666669</c:v>
                </c:pt>
                <c:pt idx="31">
                  <c:v>378.66666666666669</c:v>
                </c:pt>
                <c:pt idx="33">
                  <c:v>378.66666666666669</c:v>
                </c:pt>
                <c:pt idx="34">
                  <c:v>378.66666666666669</c:v>
                </c:pt>
                <c:pt idx="36">
                  <c:v>378.66666666666669</c:v>
                </c:pt>
                <c:pt idx="37">
                  <c:v>378.66666666666669</c:v>
                </c:pt>
                <c:pt idx="39">
                  <c:v>378.66666666666669</c:v>
                </c:pt>
                <c:pt idx="40">
                  <c:v>378.66666666666669</c:v>
                </c:pt>
                <c:pt idx="42">
                  <c:v>378.66666666666669</c:v>
                </c:pt>
                <c:pt idx="43">
                  <c:v>378.66666666666669</c:v>
                </c:pt>
                <c:pt idx="45">
                  <c:v>378.66666666666669</c:v>
                </c:pt>
                <c:pt idx="46">
                  <c:v>378.66666666666669</c:v>
                </c:pt>
              </c:numCache>
            </c:numRef>
          </c:yVal>
          <c:smooth val="0"/>
          <c:extLst>
            <c:ext xmlns:c16="http://schemas.microsoft.com/office/drawing/2014/chart" uri="{C3380CC4-5D6E-409C-BE32-E72D297353CC}">
              <c16:uniqueId val="{0000000B-3C0D-4F5D-BD97-A25E422FCEBB}"/>
            </c:ext>
          </c:extLst>
        </c:ser>
        <c:ser>
          <c:idx val="10"/>
          <c:order val="10"/>
          <c:tx>
            <c:strRef>
              <c:f>T!$B$217</c:f>
              <c:strCache>
                <c:ptCount val="1"/>
                <c:pt idx="0">
                  <c:v>red 4</c:v>
                </c:pt>
              </c:strCache>
            </c:strRef>
          </c:tx>
          <c:spPr>
            <a:ln w="31750" cap="sq">
              <a:solidFill>
                <a:srgbClr val="FF0000"/>
              </a:solidFill>
              <a:prstDash val="solid"/>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T!$C$217:$AW$217</c:f>
              <c:numCache>
                <c:formatCode>#,##0</c:formatCode>
                <c:ptCount val="47"/>
                <c:pt idx="21">
                  <c:v>272</c:v>
                </c:pt>
                <c:pt idx="22">
                  <c:v>320</c:v>
                </c:pt>
                <c:pt idx="24">
                  <c:v>330.66666666666669</c:v>
                </c:pt>
                <c:pt idx="25">
                  <c:v>370.66666666666669</c:v>
                </c:pt>
                <c:pt idx="27">
                  <c:v>330.66666666666669</c:v>
                </c:pt>
                <c:pt idx="28">
                  <c:v>370.66666666666669</c:v>
                </c:pt>
                <c:pt idx="30">
                  <c:v>330.66666666666669</c:v>
                </c:pt>
                <c:pt idx="31">
                  <c:v>370.66666666666669</c:v>
                </c:pt>
                <c:pt idx="33">
                  <c:v>330.66666666666669</c:v>
                </c:pt>
                <c:pt idx="34">
                  <c:v>370.66666666666669</c:v>
                </c:pt>
                <c:pt idx="36">
                  <c:v>330.66666666666669</c:v>
                </c:pt>
                <c:pt idx="37">
                  <c:v>370.66666666666669</c:v>
                </c:pt>
                <c:pt idx="39">
                  <c:v>330.66666666666669</c:v>
                </c:pt>
                <c:pt idx="40">
                  <c:v>370.66666666666669</c:v>
                </c:pt>
                <c:pt idx="42">
                  <c:v>330.66666666666669</c:v>
                </c:pt>
                <c:pt idx="43">
                  <c:v>370.66666666666669</c:v>
                </c:pt>
                <c:pt idx="45">
                  <c:v>330.66666666666669</c:v>
                </c:pt>
                <c:pt idx="46">
                  <c:v>370.66666666666669</c:v>
                </c:pt>
              </c:numCache>
            </c:numRef>
          </c:yVal>
          <c:smooth val="0"/>
          <c:extLst>
            <c:ext xmlns:c16="http://schemas.microsoft.com/office/drawing/2014/chart" uri="{C3380CC4-5D6E-409C-BE32-E72D297353CC}">
              <c16:uniqueId val="{0000000C-3C0D-4F5D-BD97-A25E422FCEBB}"/>
            </c:ext>
          </c:extLst>
        </c:ser>
        <c:ser>
          <c:idx val="11"/>
          <c:order val="11"/>
          <c:tx>
            <c:strRef>
              <c:f>T!$B$218</c:f>
              <c:strCache>
                <c:ptCount val="1"/>
                <c:pt idx="0">
                  <c:v>lead R-L</c:v>
                </c:pt>
              </c:strCache>
            </c:strRef>
          </c:tx>
          <c:spPr>
            <a:ln w="31750" cap="sq">
              <a:solidFill>
                <a:srgbClr val="7030A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T!$C$218:$AW$218</c:f>
              <c:numCache>
                <c:formatCode>#,##0</c:formatCode>
                <c:ptCount val="47"/>
                <c:pt idx="21">
                  <c:v>240</c:v>
                </c:pt>
                <c:pt idx="22">
                  <c:v>240</c:v>
                </c:pt>
                <c:pt idx="24">
                  <c:v>290.66666666666669</c:v>
                </c:pt>
                <c:pt idx="25">
                  <c:v>298.66666666666669</c:v>
                </c:pt>
                <c:pt idx="27">
                  <c:v>290.66666666666669</c:v>
                </c:pt>
                <c:pt idx="28">
                  <c:v>298.66666666666669</c:v>
                </c:pt>
                <c:pt idx="30">
                  <c:v>290.66666666666669</c:v>
                </c:pt>
                <c:pt idx="31">
                  <c:v>298.66666666666669</c:v>
                </c:pt>
                <c:pt idx="33">
                  <c:v>290.66666666666669</c:v>
                </c:pt>
                <c:pt idx="34">
                  <c:v>298.66666666666669</c:v>
                </c:pt>
                <c:pt idx="36">
                  <c:v>290.66666666666669</c:v>
                </c:pt>
                <c:pt idx="37">
                  <c:v>298.66666666666669</c:v>
                </c:pt>
                <c:pt idx="39">
                  <c:v>290.66666666666669</c:v>
                </c:pt>
                <c:pt idx="40">
                  <c:v>298.66666666666669</c:v>
                </c:pt>
                <c:pt idx="42">
                  <c:v>290.66666666666669</c:v>
                </c:pt>
                <c:pt idx="43">
                  <c:v>298.66666666666669</c:v>
                </c:pt>
                <c:pt idx="45">
                  <c:v>290.66666666666669</c:v>
                </c:pt>
                <c:pt idx="46">
                  <c:v>298.66666666666669</c:v>
                </c:pt>
              </c:numCache>
            </c:numRef>
          </c:yVal>
          <c:smooth val="0"/>
          <c:extLst>
            <c:ext xmlns:c16="http://schemas.microsoft.com/office/drawing/2014/chart" uri="{C3380CC4-5D6E-409C-BE32-E72D297353CC}">
              <c16:uniqueId val="{0000000D-3C0D-4F5D-BD97-A25E422FCEBB}"/>
            </c:ext>
          </c:extLst>
        </c:ser>
        <c:ser>
          <c:idx val="12"/>
          <c:order val="12"/>
          <c:tx>
            <c:strRef>
              <c:f>T!$B$219</c:f>
              <c:strCache>
                <c:ptCount val="1"/>
                <c:pt idx="0">
                  <c:v>lead L-R</c:v>
                </c:pt>
              </c:strCache>
            </c:strRef>
          </c:tx>
          <c:spPr>
            <a:ln w="31750" cap="sq">
              <a:solidFill>
                <a:srgbClr val="00B05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T!$C$219:$AW$219</c:f>
              <c:numCache>
                <c:formatCode>#,##0</c:formatCode>
                <c:ptCount val="47"/>
                <c:pt idx="21">
                  <c:v>240</c:v>
                </c:pt>
                <c:pt idx="22">
                  <c:v>240</c:v>
                </c:pt>
                <c:pt idx="24">
                  <c:v>298.66666666666669</c:v>
                </c:pt>
                <c:pt idx="25">
                  <c:v>298.66666666666669</c:v>
                </c:pt>
                <c:pt idx="27">
                  <c:v>298.66666666666669</c:v>
                </c:pt>
                <c:pt idx="28">
                  <c:v>298.66666666666669</c:v>
                </c:pt>
                <c:pt idx="30">
                  <c:v>298.66666666666669</c:v>
                </c:pt>
                <c:pt idx="31">
                  <c:v>298.66666666666669</c:v>
                </c:pt>
                <c:pt idx="33">
                  <c:v>298.66666666666669</c:v>
                </c:pt>
                <c:pt idx="34">
                  <c:v>298.66666666666669</c:v>
                </c:pt>
                <c:pt idx="36">
                  <c:v>298.66666666666669</c:v>
                </c:pt>
                <c:pt idx="37">
                  <c:v>298.66666666666669</c:v>
                </c:pt>
                <c:pt idx="39">
                  <c:v>298.66666666666669</c:v>
                </c:pt>
                <c:pt idx="40">
                  <c:v>298.66666666666669</c:v>
                </c:pt>
                <c:pt idx="42">
                  <c:v>298.66666666666669</c:v>
                </c:pt>
                <c:pt idx="43">
                  <c:v>298.66666666666669</c:v>
                </c:pt>
                <c:pt idx="45">
                  <c:v>298.66666666666669</c:v>
                </c:pt>
                <c:pt idx="46">
                  <c:v>298.66666666666669</c:v>
                </c:pt>
              </c:numCache>
            </c:numRef>
          </c:yVal>
          <c:smooth val="0"/>
          <c:extLst>
            <c:ext xmlns:c16="http://schemas.microsoft.com/office/drawing/2014/chart" uri="{C3380CC4-5D6E-409C-BE32-E72D297353CC}">
              <c16:uniqueId val="{0000000E-3C0D-4F5D-BD97-A25E422FCEBB}"/>
            </c:ext>
          </c:extLst>
        </c:ser>
        <c:ser>
          <c:idx val="50"/>
          <c:order val="13"/>
          <c:tx>
            <c:strRef>
              <c:f>T!$B$220</c:f>
              <c:strCache>
                <c:ptCount val="1"/>
                <c:pt idx="0">
                  <c:v>red 3</c:v>
                </c:pt>
              </c:strCache>
            </c:strRef>
          </c:tx>
          <c:spPr>
            <a:ln w="31750" cap="sq">
              <a:solidFill>
                <a:srgbClr val="FF0000"/>
              </a:solidFill>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T!$C$220:$AW$220</c:f>
              <c:numCache>
                <c:formatCode>#,##0</c:formatCode>
                <c:ptCount val="47"/>
                <c:pt idx="21">
                  <c:v>192</c:v>
                </c:pt>
                <c:pt idx="22">
                  <c:v>240</c:v>
                </c:pt>
                <c:pt idx="24">
                  <c:v>250.66666666666669</c:v>
                </c:pt>
                <c:pt idx="25">
                  <c:v>290.66666666666669</c:v>
                </c:pt>
                <c:pt idx="27">
                  <c:v>250.66666666666669</c:v>
                </c:pt>
                <c:pt idx="28">
                  <c:v>290.66666666666669</c:v>
                </c:pt>
                <c:pt idx="30">
                  <c:v>250.66666666666669</c:v>
                </c:pt>
                <c:pt idx="31">
                  <c:v>290.66666666666669</c:v>
                </c:pt>
                <c:pt idx="33">
                  <c:v>250.66666666666669</c:v>
                </c:pt>
                <c:pt idx="34">
                  <c:v>290.66666666666669</c:v>
                </c:pt>
                <c:pt idx="36">
                  <c:v>250.66666666666669</c:v>
                </c:pt>
                <c:pt idx="37">
                  <c:v>290.66666666666669</c:v>
                </c:pt>
                <c:pt idx="39">
                  <c:v>250.66666666666669</c:v>
                </c:pt>
                <c:pt idx="40">
                  <c:v>290.66666666666669</c:v>
                </c:pt>
                <c:pt idx="42">
                  <c:v>250.66666666666669</c:v>
                </c:pt>
                <c:pt idx="43">
                  <c:v>290.66666666666669</c:v>
                </c:pt>
                <c:pt idx="45">
                  <c:v>250.66666666666669</c:v>
                </c:pt>
                <c:pt idx="46">
                  <c:v>290.66666666666669</c:v>
                </c:pt>
              </c:numCache>
            </c:numRef>
          </c:yVal>
          <c:smooth val="0"/>
          <c:extLst>
            <c:ext xmlns:c16="http://schemas.microsoft.com/office/drawing/2014/chart" uri="{C3380CC4-5D6E-409C-BE32-E72D297353CC}">
              <c16:uniqueId val="{0000000F-3C0D-4F5D-BD97-A25E422FCEBB}"/>
            </c:ext>
          </c:extLst>
        </c:ser>
        <c:ser>
          <c:idx val="51"/>
          <c:order val="14"/>
          <c:tx>
            <c:strRef>
              <c:f>T!$B$221</c:f>
              <c:strCache>
                <c:ptCount val="1"/>
                <c:pt idx="0">
                  <c:v>lead R-L</c:v>
                </c:pt>
              </c:strCache>
            </c:strRef>
          </c:tx>
          <c:spPr>
            <a:ln w="31750" cap="sq">
              <a:solidFill>
                <a:srgbClr val="7030A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T!$C$221:$AW$221</c:f>
              <c:numCache>
                <c:formatCode>#,##0</c:formatCode>
                <c:ptCount val="47"/>
                <c:pt idx="21">
                  <c:v>160</c:v>
                </c:pt>
                <c:pt idx="22">
                  <c:v>160</c:v>
                </c:pt>
                <c:pt idx="24">
                  <c:v>210.66666666666669</c:v>
                </c:pt>
                <c:pt idx="25">
                  <c:v>218.66666666666669</c:v>
                </c:pt>
                <c:pt idx="27">
                  <c:v>210.66666666666669</c:v>
                </c:pt>
                <c:pt idx="28">
                  <c:v>218.66666666666669</c:v>
                </c:pt>
                <c:pt idx="30">
                  <c:v>210.66666666666669</c:v>
                </c:pt>
                <c:pt idx="31">
                  <c:v>218.66666666666669</c:v>
                </c:pt>
                <c:pt idx="33">
                  <c:v>210.66666666666669</c:v>
                </c:pt>
                <c:pt idx="34">
                  <c:v>218.66666666666669</c:v>
                </c:pt>
                <c:pt idx="36">
                  <c:v>210.66666666666669</c:v>
                </c:pt>
                <c:pt idx="37">
                  <c:v>218.66666666666669</c:v>
                </c:pt>
                <c:pt idx="39">
                  <c:v>210.66666666666669</c:v>
                </c:pt>
                <c:pt idx="40">
                  <c:v>218.66666666666669</c:v>
                </c:pt>
                <c:pt idx="42">
                  <c:v>210.66666666666669</c:v>
                </c:pt>
                <c:pt idx="43">
                  <c:v>218.66666666666669</c:v>
                </c:pt>
                <c:pt idx="45">
                  <c:v>210.66666666666669</c:v>
                </c:pt>
                <c:pt idx="46">
                  <c:v>218.66666666666669</c:v>
                </c:pt>
              </c:numCache>
            </c:numRef>
          </c:yVal>
          <c:smooth val="0"/>
          <c:extLst>
            <c:ext xmlns:c16="http://schemas.microsoft.com/office/drawing/2014/chart" uri="{C3380CC4-5D6E-409C-BE32-E72D297353CC}">
              <c16:uniqueId val="{00000010-3C0D-4F5D-BD97-A25E422FCEBB}"/>
            </c:ext>
          </c:extLst>
        </c:ser>
        <c:ser>
          <c:idx val="52"/>
          <c:order val="15"/>
          <c:tx>
            <c:strRef>
              <c:f>T!$B$222</c:f>
              <c:strCache>
                <c:ptCount val="1"/>
                <c:pt idx="0">
                  <c:v>lead L-R</c:v>
                </c:pt>
              </c:strCache>
            </c:strRef>
          </c:tx>
          <c:spPr>
            <a:ln w="31750" cap="sq">
              <a:solidFill>
                <a:srgbClr val="00B05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T!$C$222:$AW$222</c:f>
              <c:numCache>
                <c:formatCode>#,##0</c:formatCode>
                <c:ptCount val="47"/>
                <c:pt idx="21">
                  <c:v>160</c:v>
                </c:pt>
                <c:pt idx="22">
                  <c:v>160</c:v>
                </c:pt>
                <c:pt idx="24">
                  <c:v>218.66666666666669</c:v>
                </c:pt>
                <c:pt idx="25">
                  <c:v>218.66666666666669</c:v>
                </c:pt>
                <c:pt idx="27">
                  <c:v>218.66666666666669</c:v>
                </c:pt>
                <c:pt idx="28">
                  <c:v>218.66666666666669</c:v>
                </c:pt>
                <c:pt idx="30">
                  <c:v>218.66666666666669</c:v>
                </c:pt>
                <c:pt idx="31">
                  <c:v>218.66666666666669</c:v>
                </c:pt>
                <c:pt idx="33">
                  <c:v>218.66666666666669</c:v>
                </c:pt>
                <c:pt idx="34">
                  <c:v>218.66666666666669</c:v>
                </c:pt>
                <c:pt idx="36">
                  <c:v>218.66666666666669</c:v>
                </c:pt>
                <c:pt idx="37">
                  <c:v>218.66666666666669</c:v>
                </c:pt>
                <c:pt idx="39">
                  <c:v>218.66666666666669</c:v>
                </c:pt>
                <c:pt idx="40">
                  <c:v>218.66666666666669</c:v>
                </c:pt>
                <c:pt idx="42">
                  <c:v>218.66666666666669</c:v>
                </c:pt>
                <c:pt idx="43">
                  <c:v>218.66666666666669</c:v>
                </c:pt>
                <c:pt idx="45">
                  <c:v>218.66666666666669</c:v>
                </c:pt>
                <c:pt idx="46">
                  <c:v>218.66666666666669</c:v>
                </c:pt>
              </c:numCache>
            </c:numRef>
          </c:yVal>
          <c:smooth val="0"/>
          <c:extLst>
            <c:ext xmlns:c16="http://schemas.microsoft.com/office/drawing/2014/chart" uri="{C3380CC4-5D6E-409C-BE32-E72D297353CC}">
              <c16:uniqueId val="{00000011-3C0D-4F5D-BD97-A25E422FCEBB}"/>
            </c:ext>
          </c:extLst>
        </c:ser>
        <c:ser>
          <c:idx val="53"/>
          <c:order val="16"/>
          <c:tx>
            <c:strRef>
              <c:f>T!$B$223</c:f>
              <c:strCache>
                <c:ptCount val="1"/>
                <c:pt idx="0">
                  <c:v>red 2</c:v>
                </c:pt>
              </c:strCache>
            </c:strRef>
          </c:tx>
          <c:spPr>
            <a:ln w="31750" cap="sq">
              <a:solidFill>
                <a:srgbClr val="FF0000"/>
              </a:solidFill>
              <a:prstDash val="solid"/>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T!$C$223:$AW$223</c:f>
              <c:numCache>
                <c:formatCode>#,##0</c:formatCode>
                <c:ptCount val="47"/>
                <c:pt idx="21">
                  <c:v>112</c:v>
                </c:pt>
                <c:pt idx="22">
                  <c:v>160</c:v>
                </c:pt>
                <c:pt idx="24">
                  <c:v>170.66666666666669</c:v>
                </c:pt>
                <c:pt idx="25">
                  <c:v>210.66666666666669</c:v>
                </c:pt>
                <c:pt idx="27">
                  <c:v>170.66666666666669</c:v>
                </c:pt>
                <c:pt idx="28">
                  <c:v>210.66666666666669</c:v>
                </c:pt>
                <c:pt idx="30">
                  <c:v>170.66666666666669</c:v>
                </c:pt>
                <c:pt idx="31">
                  <c:v>210.66666666666669</c:v>
                </c:pt>
                <c:pt idx="33">
                  <c:v>170.66666666666669</c:v>
                </c:pt>
                <c:pt idx="34">
                  <c:v>210.66666666666669</c:v>
                </c:pt>
                <c:pt idx="36">
                  <c:v>170.66666666666669</c:v>
                </c:pt>
                <c:pt idx="37">
                  <c:v>210.66666666666669</c:v>
                </c:pt>
                <c:pt idx="39">
                  <c:v>170.66666666666669</c:v>
                </c:pt>
                <c:pt idx="40">
                  <c:v>210.66666666666669</c:v>
                </c:pt>
                <c:pt idx="42">
                  <c:v>170.66666666666669</c:v>
                </c:pt>
                <c:pt idx="43">
                  <c:v>210.66666666666669</c:v>
                </c:pt>
                <c:pt idx="45">
                  <c:v>170.66666666666669</c:v>
                </c:pt>
                <c:pt idx="46">
                  <c:v>210.66666666666669</c:v>
                </c:pt>
              </c:numCache>
            </c:numRef>
          </c:yVal>
          <c:smooth val="0"/>
          <c:extLst>
            <c:ext xmlns:c16="http://schemas.microsoft.com/office/drawing/2014/chart" uri="{C3380CC4-5D6E-409C-BE32-E72D297353CC}">
              <c16:uniqueId val="{00000012-3C0D-4F5D-BD97-A25E422FCEBB}"/>
            </c:ext>
          </c:extLst>
        </c:ser>
        <c:ser>
          <c:idx val="54"/>
          <c:order val="17"/>
          <c:tx>
            <c:strRef>
              <c:f>T!$B$224</c:f>
              <c:strCache>
                <c:ptCount val="1"/>
                <c:pt idx="0">
                  <c:v>lead R-L</c:v>
                </c:pt>
              </c:strCache>
            </c:strRef>
          </c:tx>
          <c:spPr>
            <a:ln w="31750" cap="sq">
              <a:solidFill>
                <a:srgbClr val="7030A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T!$C$224:$AW$224</c:f>
              <c:numCache>
                <c:formatCode>#,##0</c:formatCode>
                <c:ptCount val="47"/>
                <c:pt idx="21">
                  <c:v>80</c:v>
                </c:pt>
                <c:pt idx="22">
                  <c:v>80</c:v>
                </c:pt>
                <c:pt idx="24">
                  <c:v>130.66666666666669</c:v>
                </c:pt>
                <c:pt idx="25">
                  <c:v>138.66666666666669</c:v>
                </c:pt>
                <c:pt idx="27">
                  <c:v>130.66666666666669</c:v>
                </c:pt>
                <c:pt idx="28">
                  <c:v>138.66666666666669</c:v>
                </c:pt>
                <c:pt idx="30">
                  <c:v>130.66666666666669</c:v>
                </c:pt>
                <c:pt idx="31">
                  <c:v>138.66666666666669</c:v>
                </c:pt>
                <c:pt idx="33">
                  <c:v>130.66666666666669</c:v>
                </c:pt>
                <c:pt idx="34">
                  <c:v>138.66666666666669</c:v>
                </c:pt>
                <c:pt idx="36">
                  <c:v>130.66666666666669</c:v>
                </c:pt>
                <c:pt idx="37">
                  <c:v>138.66666666666669</c:v>
                </c:pt>
                <c:pt idx="39">
                  <c:v>130.66666666666669</c:v>
                </c:pt>
                <c:pt idx="40">
                  <c:v>138.66666666666669</c:v>
                </c:pt>
                <c:pt idx="42">
                  <c:v>130.66666666666669</c:v>
                </c:pt>
                <c:pt idx="43">
                  <c:v>138.66666666666669</c:v>
                </c:pt>
                <c:pt idx="45">
                  <c:v>130.66666666666669</c:v>
                </c:pt>
                <c:pt idx="46">
                  <c:v>138.66666666666669</c:v>
                </c:pt>
              </c:numCache>
            </c:numRef>
          </c:yVal>
          <c:smooth val="0"/>
          <c:extLst>
            <c:ext xmlns:c16="http://schemas.microsoft.com/office/drawing/2014/chart" uri="{C3380CC4-5D6E-409C-BE32-E72D297353CC}">
              <c16:uniqueId val="{00000013-3C0D-4F5D-BD97-A25E422FCEBB}"/>
            </c:ext>
          </c:extLst>
        </c:ser>
        <c:ser>
          <c:idx val="13"/>
          <c:order val="18"/>
          <c:tx>
            <c:strRef>
              <c:f>T!$B$225</c:f>
              <c:strCache>
                <c:ptCount val="1"/>
                <c:pt idx="0">
                  <c:v>lead L-R</c:v>
                </c:pt>
              </c:strCache>
            </c:strRef>
          </c:tx>
          <c:spPr>
            <a:ln w="31750" cap="rnd">
              <a:solidFill>
                <a:srgbClr val="00B050"/>
              </a:solidFill>
              <a:prstDash val="sysDot"/>
              <a:round/>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T!$C$225:$AW$225</c:f>
              <c:numCache>
                <c:formatCode>#,##0</c:formatCode>
                <c:ptCount val="47"/>
                <c:pt idx="21">
                  <c:v>80</c:v>
                </c:pt>
                <c:pt idx="22">
                  <c:v>80</c:v>
                </c:pt>
                <c:pt idx="24">
                  <c:v>138.66666666666669</c:v>
                </c:pt>
                <c:pt idx="25">
                  <c:v>138.66666666666669</c:v>
                </c:pt>
                <c:pt idx="27">
                  <c:v>138.66666666666669</c:v>
                </c:pt>
                <c:pt idx="28">
                  <c:v>138.66666666666669</c:v>
                </c:pt>
                <c:pt idx="30">
                  <c:v>138.66666666666669</c:v>
                </c:pt>
                <c:pt idx="31">
                  <c:v>138.66666666666669</c:v>
                </c:pt>
                <c:pt idx="33">
                  <c:v>138.66666666666669</c:v>
                </c:pt>
                <c:pt idx="34">
                  <c:v>138.66666666666669</c:v>
                </c:pt>
                <c:pt idx="36">
                  <c:v>138.66666666666669</c:v>
                </c:pt>
                <c:pt idx="37">
                  <c:v>138.66666666666669</c:v>
                </c:pt>
                <c:pt idx="39">
                  <c:v>138.66666666666669</c:v>
                </c:pt>
                <c:pt idx="40">
                  <c:v>138.66666666666669</c:v>
                </c:pt>
                <c:pt idx="42">
                  <c:v>138.66666666666669</c:v>
                </c:pt>
                <c:pt idx="43">
                  <c:v>138.66666666666669</c:v>
                </c:pt>
                <c:pt idx="45">
                  <c:v>138.66666666666669</c:v>
                </c:pt>
                <c:pt idx="46">
                  <c:v>138.66666666666669</c:v>
                </c:pt>
              </c:numCache>
            </c:numRef>
          </c:yVal>
          <c:smooth val="0"/>
          <c:extLst>
            <c:ext xmlns:c16="http://schemas.microsoft.com/office/drawing/2014/chart" uri="{C3380CC4-5D6E-409C-BE32-E72D297353CC}">
              <c16:uniqueId val="{00000014-3C0D-4F5D-BD97-A25E422FCEBB}"/>
            </c:ext>
          </c:extLst>
        </c:ser>
        <c:ser>
          <c:idx val="14"/>
          <c:order val="19"/>
          <c:tx>
            <c:strRef>
              <c:f>T!$B$226</c:f>
              <c:strCache>
                <c:ptCount val="1"/>
                <c:pt idx="0">
                  <c:v>red 1</c:v>
                </c:pt>
              </c:strCache>
            </c:strRef>
          </c:tx>
          <c:spPr>
            <a:ln w="31750" cap="sq">
              <a:solidFill>
                <a:srgbClr val="FF0000"/>
              </a:solidFill>
              <a:prstDash val="solid"/>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T!$C$226:$AW$226</c:f>
              <c:numCache>
                <c:formatCode>#,##0</c:formatCode>
                <c:ptCount val="47"/>
                <c:pt idx="21">
                  <c:v>32</c:v>
                </c:pt>
                <c:pt idx="22">
                  <c:v>80</c:v>
                </c:pt>
                <c:pt idx="24">
                  <c:v>90.666666666666671</c:v>
                </c:pt>
                <c:pt idx="25">
                  <c:v>130.66666666666669</c:v>
                </c:pt>
                <c:pt idx="27">
                  <c:v>90.666666666666671</c:v>
                </c:pt>
                <c:pt idx="28">
                  <c:v>130.66666666666669</c:v>
                </c:pt>
                <c:pt idx="30">
                  <c:v>90.666666666666671</c:v>
                </c:pt>
                <c:pt idx="31">
                  <c:v>130.66666666666669</c:v>
                </c:pt>
                <c:pt idx="33">
                  <c:v>90.666666666666671</c:v>
                </c:pt>
                <c:pt idx="34">
                  <c:v>130.66666666666669</c:v>
                </c:pt>
                <c:pt idx="36">
                  <c:v>90.666666666666671</c:v>
                </c:pt>
                <c:pt idx="37">
                  <c:v>130.66666666666669</c:v>
                </c:pt>
                <c:pt idx="39">
                  <c:v>90.666666666666671</c:v>
                </c:pt>
                <c:pt idx="40">
                  <c:v>130.66666666666669</c:v>
                </c:pt>
                <c:pt idx="42">
                  <c:v>90.666666666666671</c:v>
                </c:pt>
                <c:pt idx="43">
                  <c:v>130.66666666666669</c:v>
                </c:pt>
                <c:pt idx="45">
                  <c:v>90.666666666666671</c:v>
                </c:pt>
                <c:pt idx="46">
                  <c:v>130.66666666666669</c:v>
                </c:pt>
              </c:numCache>
            </c:numRef>
          </c:yVal>
          <c:smooth val="0"/>
          <c:extLst>
            <c:ext xmlns:c16="http://schemas.microsoft.com/office/drawing/2014/chart" uri="{C3380CC4-5D6E-409C-BE32-E72D297353CC}">
              <c16:uniqueId val="{00000015-3C0D-4F5D-BD97-A25E422FCEBB}"/>
            </c:ext>
          </c:extLst>
        </c:ser>
        <c:ser>
          <c:idx val="15"/>
          <c:order val="20"/>
          <c:tx>
            <c:strRef>
              <c:f>T!$B$227</c:f>
              <c:strCache>
                <c:ptCount val="1"/>
                <c:pt idx="0">
                  <c:v>lead R-L</c:v>
                </c:pt>
              </c:strCache>
            </c:strRef>
          </c:tx>
          <c:spPr>
            <a:ln w="31750" cap="sq">
              <a:solidFill>
                <a:srgbClr val="7030A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T!$C$227:$AW$227</c:f>
              <c:numCache>
                <c:formatCode>#,##0</c:formatCode>
                <c:ptCount val="47"/>
                <c:pt idx="21">
                  <c:v>0</c:v>
                </c:pt>
                <c:pt idx="22">
                  <c:v>0</c:v>
                </c:pt>
                <c:pt idx="24">
                  <c:v>50.666666666666671</c:v>
                </c:pt>
                <c:pt idx="25">
                  <c:v>58.666666666666671</c:v>
                </c:pt>
                <c:pt idx="27">
                  <c:v>50.666666666666671</c:v>
                </c:pt>
                <c:pt idx="28">
                  <c:v>58.666666666666671</c:v>
                </c:pt>
                <c:pt idx="30">
                  <c:v>50.666666666666671</c:v>
                </c:pt>
                <c:pt idx="31">
                  <c:v>58.666666666666671</c:v>
                </c:pt>
                <c:pt idx="33">
                  <c:v>50.666666666666671</c:v>
                </c:pt>
                <c:pt idx="34">
                  <c:v>58.666666666666671</c:v>
                </c:pt>
                <c:pt idx="36">
                  <c:v>50.666666666666671</c:v>
                </c:pt>
                <c:pt idx="37">
                  <c:v>58.666666666666671</c:v>
                </c:pt>
                <c:pt idx="39">
                  <c:v>50.666666666666671</c:v>
                </c:pt>
                <c:pt idx="40">
                  <c:v>58.666666666666671</c:v>
                </c:pt>
                <c:pt idx="42">
                  <c:v>50.666666666666671</c:v>
                </c:pt>
                <c:pt idx="43">
                  <c:v>58.666666666666671</c:v>
                </c:pt>
                <c:pt idx="45">
                  <c:v>50.666666666666671</c:v>
                </c:pt>
                <c:pt idx="46">
                  <c:v>58.666666666666671</c:v>
                </c:pt>
              </c:numCache>
            </c:numRef>
          </c:yVal>
          <c:smooth val="0"/>
          <c:extLst>
            <c:ext xmlns:c16="http://schemas.microsoft.com/office/drawing/2014/chart" uri="{C3380CC4-5D6E-409C-BE32-E72D297353CC}">
              <c16:uniqueId val="{00000016-3C0D-4F5D-BD97-A25E422FCEBB}"/>
            </c:ext>
          </c:extLst>
        </c:ser>
        <c:ser>
          <c:idx val="16"/>
          <c:order val="21"/>
          <c:tx>
            <c:strRef>
              <c:f>T!$B$228</c:f>
              <c:strCache>
                <c:ptCount val="1"/>
                <c:pt idx="0">
                  <c:v>lead L-R</c:v>
                </c:pt>
              </c:strCache>
            </c:strRef>
          </c:tx>
          <c:spPr>
            <a:ln w="31750" cap="rnd">
              <a:solidFill>
                <a:srgbClr val="00B05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T!$C$228:$AW$228</c:f>
              <c:numCache>
                <c:formatCode>#,##0</c:formatCode>
                <c:ptCount val="47"/>
                <c:pt idx="24">
                  <c:v>58.666666666666671</c:v>
                </c:pt>
                <c:pt idx="25">
                  <c:v>58.666666666666671</c:v>
                </c:pt>
                <c:pt idx="27">
                  <c:v>58.666666666666671</c:v>
                </c:pt>
                <c:pt idx="28">
                  <c:v>58.666666666666671</c:v>
                </c:pt>
                <c:pt idx="30">
                  <c:v>58.666666666666671</c:v>
                </c:pt>
                <c:pt idx="31">
                  <c:v>58.666666666666671</c:v>
                </c:pt>
                <c:pt idx="33">
                  <c:v>58.666666666666671</c:v>
                </c:pt>
                <c:pt idx="34">
                  <c:v>58.666666666666671</c:v>
                </c:pt>
                <c:pt idx="36">
                  <c:v>58.666666666666671</c:v>
                </c:pt>
                <c:pt idx="37">
                  <c:v>58.666666666666671</c:v>
                </c:pt>
                <c:pt idx="39">
                  <c:v>58.666666666666671</c:v>
                </c:pt>
                <c:pt idx="40">
                  <c:v>58.666666666666671</c:v>
                </c:pt>
                <c:pt idx="42">
                  <c:v>58.666666666666671</c:v>
                </c:pt>
                <c:pt idx="43">
                  <c:v>58.666666666666671</c:v>
                </c:pt>
                <c:pt idx="45">
                  <c:v>58.666666666666671</c:v>
                </c:pt>
                <c:pt idx="46">
                  <c:v>58.666666666666671</c:v>
                </c:pt>
              </c:numCache>
            </c:numRef>
          </c:yVal>
          <c:smooth val="0"/>
          <c:extLst>
            <c:ext xmlns:c16="http://schemas.microsoft.com/office/drawing/2014/chart" uri="{C3380CC4-5D6E-409C-BE32-E72D297353CC}">
              <c16:uniqueId val="{00000017-3C0D-4F5D-BD97-A25E422FCEBB}"/>
            </c:ext>
          </c:extLst>
        </c:ser>
        <c:ser>
          <c:idx val="17"/>
          <c:order val="22"/>
          <c:tx>
            <c:strRef>
              <c:f>T!$B$229</c:f>
              <c:strCache>
                <c:ptCount val="1"/>
                <c:pt idx="0">
                  <c:v>red 0</c:v>
                </c:pt>
              </c:strCache>
            </c:strRef>
          </c:tx>
          <c:spPr>
            <a:ln w="31750" cap="sq">
              <a:solidFill>
                <a:srgbClr val="FF0000"/>
              </a:solidFill>
              <a:prstDash val="solid"/>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T!$C$229:$AW$229</c:f>
              <c:numCache>
                <c:formatCode>#,##0</c:formatCode>
                <c:ptCount val="47"/>
                <c:pt idx="21">
                  <c:v>-48</c:v>
                </c:pt>
                <c:pt idx="22">
                  <c:v>0</c:v>
                </c:pt>
                <c:pt idx="24">
                  <c:v>10.666666666666671</c:v>
                </c:pt>
                <c:pt idx="25">
                  <c:v>50.666666666666686</c:v>
                </c:pt>
                <c:pt idx="27">
                  <c:v>10.666666666666671</c:v>
                </c:pt>
                <c:pt idx="28">
                  <c:v>50.666666666666686</c:v>
                </c:pt>
                <c:pt idx="30">
                  <c:v>10.666666666666671</c:v>
                </c:pt>
                <c:pt idx="31">
                  <c:v>50.666666666666686</c:v>
                </c:pt>
                <c:pt idx="33">
                  <c:v>10.666666666666671</c:v>
                </c:pt>
                <c:pt idx="34">
                  <c:v>50.666666666666686</c:v>
                </c:pt>
                <c:pt idx="36">
                  <c:v>10.666666666666671</c:v>
                </c:pt>
                <c:pt idx="37">
                  <c:v>50.666666666666686</c:v>
                </c:pt>
                <c:pt idx="39">
                  <c:v>10.666666666666671</c:v>
                </c:pt>
                <c:pt idx="40">
                  <c:v>50.666666666666686</c:v>
                </c:pt>
                <c:pt idx="42">
                  <c:v>10.666666666666671</c:v>
                </c:pt>
                <c:pt idx="43">
                  <c:v>50.666666666666686</c:v>
                </c:pt>
                <c:pt idx="45">
                  <c:v>10.666666666666671</c:v>
                </c:pt>
                <c:pt idx="46">
                  <c:v>50.666666666666686</c:v>
                </c:pt>
              </c:numCache>
            </c:numRef>
          </c:yVal>
          <c:smooth val="0"/>
          <c:extLst>
            <c:ext xmlns:c16="http://schemas.microsoft.com/office/drawing/2014/chart" uri="{C3380CC4-5D6E-409C-BE32-E72D297353CC}">
              <c16:uniqueId val="{00000018-3C0D-4F5D-BD97-A25E422FCEBB}"/>
            </c:ext>
          </c:extLst>
        </c:ser>
        <c:ser>
          <c:idx val="18"/>
          <c:order val="23"/>
          <c:tx>
            <c:strRef>
              <c:f>T!$B$230</c:f>
              <c:strCache>
                <c:ptCount val="1"/>
                <c:pt idx="0">
                  <c:v>lead R-L</c:v>
                </c:pt>
              </c:strCache>
            </c:strRef>
          </c:tx>
          <c:spPr>
            <a:ln w="31750" cap="sq">
              <a:solidFill>
                <a:srgbClr val="7030A0"/>
              </a:solidFill>
              <a:prstDash val="sysDot"/>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T!$C$230:$AW$230</c:f>
              <c:numCache>
                <c:formatCode>#,##0</c:formatCode>
                <c:ptCount val="47"/>
                <c:pt idx="21">
                  <c:v>-80</c:v>
                </c:pt>
                <c:pt idx="22">
                  <c:v>-80</c:v>
                </c:pt>
                <c:pt idx="24">
                  <c:v>-29.333333333333329</c:v>
                </c:pt>
                <c:pt idx="25">
                  <c:v>-21.333333333333329</c:v>
                </c:pt>
                <c:pt idx="27">
                  <c:v>-29.333333333333329</c:v>
                </c:pt>
                <c:pt idx="28">
                  <c:v>-21.333333333333329</c:v>
                </c:pt>
                <c:pt idx="30">
                  <c:v>-29.333333333333329</c:v>
                </c:pt>
                <c:pt idx="31">
                  <c:v>-21.333333333333329</c:v>
                </c:pt>
                <c:pt idx="33">
                  <c:v>-29.333333333333329</c:v>
                </c:pt>
                <c:pt idx="34">
                  <c:v>-21.333333333333329</c:v>
                </c:pt>
                <c:pt idx="36">
                  <c:v>-29.333333333333329</c:v>
                </c:pt>
                <c:pt idx="37">
                  <c:v>-21.333333333333329</c:v>
                </c:pt>
                <c:pt idx="39">
                  <c:v>-29.333333333333329</c:v>
                </c:pt>
                <c:pt idx="40">
                  <c:v>-21.333333333333329</c:v>
                </c:pt>
                <c:pt idx="42">
                  <c:v>-29.333333333333329</c:v>
                </c:pt>
                <c:pt idx="43">
                  <c:v>-21.333333333333329</c:v>
                </c:pt>
                <c:pt idx="45">
                  <c:v>-29.333333333333329</c:v>
                </c:pt>
                <c:pt idx="46">
                  <c:v>-21.333333333333329</c:v>
                </c:pt>
              </c:numCache>
            </c:numRef>
          </c:yVal>
          <c:smooth val="0"/>
          <c:extLst>
            <c:ext xmlns:c16="http://schemas.microsoft.com/office/drawing/2014/chart" uri="{C3380CC4-5D6E-409C-BE32-E72D297353CC}">
              <c16:uniqueId val="{00000019-3C0D-4F5D-BD97-A25E422FCEBB}"/>
            </c:ext>
          </c:extLst>
        </c:ser>
        <c:ser>
          <c:idx val="19"/>
          <c:order val="24"/>
          <c:tx>
            <c:strRef>
              <c:f>T!$B$231</c:f>
              <c:strCache>
                <c:ptCount val="1"/>
                <c:pt idx="0">
                  <c:v>lead L-R</c:v>
                </c:pt>
              </c:strCache>
            </c:strRef>
          </c:tx>
          <c:spPr>
            <a:ln w="31750" cap="sq">
              <a:solidFill>
                <a:srgbClr val="00B050"/>
              </a:solidFill>
              <a:prstDash val="sysDot"/>
              <a:round/>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T!$C$231:$AW$231</c:f>
              <c:numCache>
                <c:formatCode>#,##0</c:formatCode>
                <c:ptCount val="47"/>
                <c:pt idx="21">
                  <c:v>-80</c:v>
                </c:pt>
                <c:pt idx="22">
                  <c:v>-80</c:v>
                </c:pt>
                <c:pt idx="24">
                  <c:v>-21.333333333333329</c:v>
                </c:pt>
                <c:pt idx="25">
                  <c:v>-21.333333333333329</c:v>
                </c:pt>
                <c:pt idx="27">
                  <c:v>-21.333333333333329</c:v>
                </c:pt>
                <c:pt idx="28">
                  <c:v>-21.333333333333329</c:v>
                </c:pt>
                <c:pt idx="30">
                  <c:v>-21.333333333333329</c:v>
                </c:pt>
                <c:pt idx="31">
                  <c:v>-21.333333333333329</c:v>
                </c:pt>
                <c:pt idx="33">
                  <c:v>-21.333333333333329</c:v>
                </c:pt>
                <c:pt idx="34">
                  <c:v>-21.333333333333329</c:v>
                </c:pt>
                <c:pt idx="36">
                  <c:v>-21.333333333333329</c:v>
                </c:pt>
                <c:pt idx="37">
                  <c:v>-21.333333333333329</c:v>
                </c:pt>
                <c:pt idx="39">
                  <c:v>-21.333333333333329</c:v>
                </c:pt>
                <c:pt idx="40">
                  <c:v>-21.333333333333329</c:v>
                </c:pt>
                <c:pt idx="42">
                  <c:v>-21.333333333333329</c:v>
                </c:pt>
                <c:pt idx="43">
                  <c:v>-21.333333333333329</c:v>
                </c:pt>
                <c:pt idx="45">
                  <c:v>-21.333333333333329</c:v>
                </c:pt>
                <c:pt idx="46">
                  <c:v>-21.333333333333329</c:v>
                </c:pt>
              </c:numCache>
            </c:numRef>
          </c:yVal>
          <c:smooth val="0"/>
          <c:extLst>
            <c:ext xmlns:c16="http://schemas.microsoft.com/office/drawing/2014/chart" uri="{C3380CC4-5D6E-409C-BE32-E72D297353CC}">
              <c16:uniqueId val="{0000001A-3C0D-4F5D-BD97-A25E422FCEBB}"/>
            </c:ext>
          </c:extLst>
        </c:ser>
        <c:ser>
          <c:idx val="20"/>
          <c:order val="25"/>
          <c:tx>
            <c:strRef>
              <c:f>T!$B$232</c:f>
              <c:strCache>
                <c:ptCount val="1"/>
                <c:pt idx="0">
                  <c:v>red -1</c:v>
                </c:pt>
              </c:strCache>
            </c:strRef>
          </c:tx>
          <c:spPr>
            <a:ln w="31750" cap="sq">
              <a:solidFill>
                <a:srgbClr val="FF0000"/>
              </a:solidFill>
              <a:prstDash val="solid"/>
            </a:ln>
          </c:spPr>
          <c:marker>
            <c:symbol val="none"/>
          </c:marker>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T!$C$232:$AW$232</c:f>
              <c:numCache>
                <c:formatCode>#,##0</c:formatCode>
                <c:ptCount val="47"/>
                <c:pt idx="21">
                  <c:v>-128</c:v>
                </c:pt>
                <c:pt idx="22">
                  <c:v>-80</c:v>
                </c:pt>
                <c:pt idx="24">
                  <c:v>-69.333333333333329</c:v>
                </c:pt>
                <c:pt idx="25">
                  <c:v>-29.333333333333314</c:v>
                </c:pt>
                <c:pt idx="27">
                  <c:v>-69.333333333333329</c:v>
                </c:pt>
                <c:pt idx="28">
                  <c:v>-29.333333333333314</c:v>
                </c:pt>
                <c:pt idx="30">
                  <c:v>-69.333333333333329</c:v>
                </c:pt>
                <c:pt idx="31">
                  <c:v>-29.333333333333314</c:v>
                </c:pt>
                <c:pt idx="33">
                  <c:v>-69.333333333333329</c:v>
                </c:pt>
                <c:pt idx="34">
                  <c:v>-29.333333333333314</c:v>
                </c:pt>
                <c:pt idx="36">
                  <c:v>-69.333333333333329</c:v>
                </c:pt>
                <c:pt idx="37">
                  <c:v>-29.333333333333314</c:v>
                </c:pt>
                <c:pt idx="39">
                  <c:v>-69.333333333333329</c:v>
                </c:pt>
                <c:pt idx="40">
                  <c:v>-29.333333333333314</c:v>
                </c:pt>
                <c:pt idx="42">
                  <c:v>-69.333333333333329</c:v>
                </c:pt>
                <c:pt idx="43">
                  <c:v>-29.333333333333314</c:v>
                </c:pt>
                <c:pt idx="45">
                  <c:v>-69.333333333333329</c:v>
                </c:pt>
                <c:pt idx="46">
                  <c:v>-29.333333333333314</c:v>
                </c:pt>
              </c:numCache>
            </c:numRef>
          </c:yVal>
          <c:smooth val="0"/>
          <c:extLst>
            <c:ext xmlns:c16="http://schemas.microsoft.com/office/drawing/2014/chart" uri="{C3380CC4-5D6E-409C-BE32-E72D297353CC}">
              <c16:uniqueId val="{0000001B-3C0D-4F5D-BD97-A25E422FCEBB}"/>
            </c:ext>
          </c:extLst>
        </c:ser>
        <c:ser>
          <c:idx val="21"/>
          <c:order val="26"/>
          <c:tx>
            <c:strRef>
              <c:f>T!$B$233</c:f>
              <c:strCache>
                <c:ptCount val="1"/>
                <c:pt idx="0">
                  <c:v>label</c:v>
                </c:pt>
              </c:strCache>
            </c:strRef>
          </c:tx>
          <c:spPr>
            <a:ln>
              <a:noFill/>
            </a:ln>
          </c:spPr>
          <c:marker>
            <c:symbol val="square"/>
            <c:size val="5"/>
            <c:spPr>
              <a:solidFill>
                <a:schemeClr val="tx1"/>
              </a:solidFill>
              <a:ln>
                <a:solidFill>
                  <a:schemeClr val="tx1"/>
                </a:solidFill>
              </a:ln>
            </c:spPr>
          </c:marker>
          <c:dLbls>
            <c:dLbl>
              <c:idx val="21"/>
              <c:layout>
                <c:manualLayout>
                  <c:x val="-5.6421107002851559E-3"/>
                  <c:y val="-1.0789073777555622E-2"/>
                </c:manualLayout>
              </c:layout>
              <c:tx>
                <c:rich>
                  <a:bodyPr/>
                  <a:lstStyle/>
                  <a:p>
                    <a:r>
                      <a:rPr lang="en-US" sz="1200" b="1"/>
                      <a:t>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3C0D-4F5D-BD97-A25E422FCEBB}"/>
                </c:ext>
              </c:extLst>
            </c:dLbl>
            <c:dLbl>
              <c:idx val="24"/>
              <c:layout>
                <c:manualLayout>
                  <c:x val="-5.6421107002851559E-3"/>
                  <c:y val="-1.0789073777555622E-2"/>
                </c:manualLayout>
              </c:layout>
              <c:tx>
                <c:rich>
                  <a:bodyPr/>
                  <a:lstStyle/>
                  <a:p>
                    <a:r>
                      <a:rPr lang="en-US" sz="1200" b="1"/>
                      <a:t>2</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3C0D-4F5D-BD97-A25E422FCEBB}"/>
                </c:ext>
              </c:extLst>
            </c:dLbl>
            <c:dLbl>
              <c:idx val="27"/>
              <c:layout>
                <c:manualLayout>
                  <c:x val="-5.6421107002851906E-3"/>
                  <c:y val="-1.2946888533066558E-2"/>
                </c:manualLayout>
              </c:layout>
              <c:tx>
                <c:rich>
                  <a:bodyPr/>
                  <a:lstStyle/>
                  <a:p>
                    <a:r>
                      <a:rPr lang="en-US" sz="1200" b="1"/>
                      <a:t>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3C0D-4F5D-BD97-A25E422FCEBB}"/>
                </c:ext>
              </c:extLst>
            </c:dLbl>
            <c:dLbl>
              <c:idx val="30"/>
              <c:layout>
                <c:manualLayout>
                  <c:x val="-6.5824624836660151E-3"/>
                  <c:y val="-1.2946888533066558E-2"/>
                </c:manualLayout>
              </c:layout>
              <c:tx>
                <c:rich>
                  <a:bodyPr/>
                  <a:lstStyle/>
                  <a:p>
                    <a:r>
                      <a:rPr lang="en-US" sz="1200" b="1"/>
                      <a:t>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3C0D-4F5D-BD97-A25E422FCEBB}"/>
                </c:ext>
              </c:extLst>
            </c:dLbl>
            <c:dLbl>
              <c:idx val="33"/>
              <c:layout>
                <c:manualLayout>
                  <c:x val="-5.6421107002851559E-3"/>
                  <c:y val="-1.2946888533066558E-2"/>
                </c:manualLayout>
              </c:layout>
              <c:tx>
                <c:rich>
                  <a:bodyPr/>
                  <a:lstStyle/>
                  <a:p>
                    <a:r>
                      <a:rPr lang="en-US" sz="1200" b="1"/>
                      <a:t>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3C0D-4F5D-BD97-A25E422FCEBB}"/>
                </c:ext>
              </c:extLst>
            </c:dLbl>
            <c:dLbl>
              <c:idx val="36"/>
              <c:layout>
                <c:manualLayout>
                  <c:x val="-6.582462483666153E-3"/>
                  <c:y val="-1.2946888533066558E-2"/>
                </c:manualLayout>
              </c:layout>
              <c:tx>
                <c:rich>
                  <a:bodyPr/>
                  <a:lstStyle/>
                  <a:p>
                    <a:r>
                      <a:rPr lang="en-US" sz="1200" b="1"/>
                      <a:t>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3C0D-4F5D-BD97-A25E422FCEBB}"/>
                </c:ext>
              </c:extLst>
            </c:dLbl>
            <c:dLbl>
              <c:idx val="39"/>
              <c:layout>
                <c:manualLayout>
                  <c:x val="-5.6421107002851559E-3"/>
                  <c:y val="-1.2946888533066558E-2"/>
                </c:manualLayout>
              </c:layout>
              <c:tx>
                <c:rich>
                  <a:bodyPr/>
                  <a:lstStyle/>
                  <a:p>
                    <a:r>
                      <a:rPr lang="en-US" sz="1200" b="1"/>
                      <a:t>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3C0D-4F5D-BD97-A25E422FCEBB}"/>
                </c:ext>
              </c:extLst>
            </c:dLbl>
            <c:dLbl>
              <c:idx val="42"/>
              <c:layout>
                <c:manualLayout>
                  <c:x val="-5.6421107002851559E-3"/>
                  <c:y val="-1.2946888533066558E-2"/>
                </c:manualLayout>
              </c:layout>
              <c:tx>
                <c:rich>
                  <a:bodyPr/>
                  <a:lstStyle/>
                  <a:p>
                    <a:r>
                      <a:rPr lang="en-US" sz="1200" b="1"/>
                      <a:t>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3C0D-4F5D-BD97-A25E422FCEBB}"/>
                </c:ext>
              </c:extLst>
            </c:dLbl>
            <c:dLbl>
              <c:idx val="45"/>
              <c:layout>
                <c:manualLayout>
                  <c:x val="-5.6421107002851559E-3"/>
                  <c:y val="-1.2946888533066558E-2"/>
                </c:manualLayout>
              </c:layout>
              <c:tx>
                <c:rich>
                  <a:bodyPr/>
                  <a:lstStyle/>
                  <a:p>
                    <a:r>
                      <a:rPr lang="en-US" sz="1200" b="1"/>
                      <a:t>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3C0D-4F5D-BD97-A25E422FCEBB}"/>
                </c:ext>
              </c:extLst>
            </c:dLbl>
            <c:spPr>
              <a:noFill/>
              <a:ln>
                <a:noFill/>
              </a:ln>
              <a:effectLst/>
            </c:spPr>
            <c:txPr>
              <a:bodyPr rot="-5400000" vertOverflow="overflow" horzOverflow="overflow" vert="horz" wrap="square" lIns="38100" tIns="19050" rIns="38100" bIns="19050" anchor="t" anchorCtr="0">
                <a:spAutoFit/>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T!$C$206:$AW$206</c:f>
              <c:numCache>
                <c:formatCode>#,##0</c:formatCode>
                <c:ptCount val="47"/>
                <c:pt idx="0">
                  <c:v>-40</c:v>
                </c:pt>
                <c:pt idx="1">
                  <c:v>0</c:v>
                </c:pt>
                <c:pt idx="2">
                  <c:v>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440</c:v>
                </c:pt>
                <c:pt idx="21">
                  <c:v>0</c:v>
                </c:pt>
                <c:pt idx="22">
                  <c:v>0</c:v>
                </c:pt>
                <c:pt idx="24">
                  <c:v>400</c:v>
                </c:pt>
                <c:pt idx="25">
                  <c:v>400</c:v>
                </c:pt>
                <c:pt idx="27">
                  <c:v>400</c:v>
                </c:pt>
                <c:pt idx="28">
                  <c:v>400</c:v>
                </c:pt>
                <c:pt idx="30">
                  <c:v>400</c:v>
                </c:pt>
                <c:pt idx="31">
                  <c:v>400</c:v>
                </c:pt>
                <c:pt idx="33">
                  <c:v>400</c:v>
                </c:pt>
                <c:pt idx="34">
                  <c:v>400</c:v>
                </c:pt>
                <c:pt idx="36">
                  <c:v>400</c:v>
                </c:pt>
                <c:pt idx="37">
                  <c:v>400</c:v>
                </c:pt>
                <c:pt idx="39">
                  <c:v>400</c:v>
                </c:pt>
                <c:pt idx="40">
                  <c:v>400</c:v>
                </c:pt>
                <c:pt idx="42">
                  <c:v>400</c:v>
                </c:pt>
                <c:pt idx="43">
                  <c:v>400</c:v>
                </c:pt>
                <c:pt idx="45">
                  <c:v>400</c:v>
                </c:pt>
                <c:pt idx="46">
                  <c:v>400</c:v>
                </c:pt>
              </c:numCache>
            </c:numRef>
          </c:xVal>
          <c:yVal>
            <c:numRef>
              <c:f>T!$C$233:$AW$233</c:f>
              <c:numCache>
                <c:formatCode>#,##0</c:formatCode>
                <c:ptCount val="47"/>
                <c:pt idx="21">
                  <c:v>-20</c:v>
                </c:pt>
                <c:pt idx="24">
                  <c:v>-20</c:v>
                </c:pt>
                <c:pt idx="27">
                  <c:v>-100</c:v>
                </c:pt>
                <c:pt idx="30">
                  <c:v>-100</c:v>
                </c:pt>
                <c:pt idx="33">
                  <c:v>-100</c:v>
                </c:pt>
                <c:pt idx="36">
                  <c:v>-100</c:v>
                </c:pt>
                <c:pt idx="39">
                  <c:v>-100</c:v>
                </c:pt>
                <c:pt idx="42">
                  <c:v>-100</c:v>
                </c:pt>
                <c:pt idx="45">
                  <c:v>-100</c:v>
                </c:pt>
              </c:numCache>
            </c:numRef>
          </c:yVal>
          <c:smooth val="0"/>
          <c:extLst>
            <c:ext xmlns:c16="http://schemas.microsoft.com/office/drawing/2014/chart" uri="{C3380CC4-5D6E-409C-BE32-E72D297353CC}">
              <c16:uniqueId val="{00000025-3C0D-4F5D-BD97-A25E422FCEBB}"/>
            </c:ext>
          </c:extLst>
        </c:ser>
        <c:dLbls>
          <c:showLegendKey val="0"/>
          <c:showVal val="0"/>
          <c:showCatName val="0"/>
          <c:showSerName val="0"/>
          <c:showPercent val="0"/>
          <c:showBubbleSize val="0"/>
        </c:dLbls>
        <c:axId val="181478144"/>
        <c:axId val="181480064"/>
      </c:scatterChart>
      <c:valAx>
        <c:axId val="181478144"/>
        <c:scaling>
          <c:orientation val="minMax"/>
          <c:min val="-100"/>
        </c:scaling>
        <c:delete val="0"/>
        <c:axPos val="b"/>
        <c:title>
          <c:tx>
            <c:rich>
              <a:bodyPr/>
              <a:lstStyle/>
              <a:p>
                <a:pPr>
                  <a:defRPr/>
                </a:pPr>
                <a:r>
                  <a:rPr lang="en-US"/>
                  <a:t>Distance (metres)</a:t>
                </a:r>
              </a:p>
            </c:rich>
          </c:tx>
          <c:layout>
            <c:manualLayout>
              <c:xMode val="edge"/>
              <c:yMode val="edge"/>
              <c:x val="0.45599928863563"/>
              <c:y val="0.96677349335581608"/>
            </c:manualLayout>
          </c:layout>
          <c:overlay val="0"/>
        </c:title>
        <c:numFmt formatCode="#,##0" sourceLinked="1"/>
        <c:majorTickMark val="out"/>
        <c:minorTickMark val="none"/>
        <c:tickLblPos val="nextTo"/>
        <c:txPr>
          <a:bodyPr rot="-5400000" vert="horz"/>
          <a:lstStyle/>
          <a:p>
            <a:pPr>
              <a:defRPr/>
            </a:pPr>
            <a:endParaRPr lang="en-US"/>
          </a:p>
        </c:txPr>
        <c:crossAx val="181480064"/>
        <c:crossesAt val="-20"/>
        <c:crossBetween val="midCat"/>
        <c:majorUnit val="100"/>
      </c:valAx>
      <c:valAx>
        <c:axId val="181480064"/>
        <c:scaling>
          <c:orientation val="minMax"/>
          <c:max val="280"/>
          <c:min val="-20"/>
        </c:scaling>
        <c:delete val="0"/>
        <c:axPos val="l"/>
        <c:majorGridlines>
          <c:spPr>
            <a:ln>
              <a:solidFill>
                <a:srgbClr val="7030A0"/>
              </a:solidFill>
            </a:ln>
          </c:spPr>
        </c:majorGridlines>
        <c:title>
          <c:tx>
            <c:rich>
              <a:bodyPr rot="-5400000" vert="horz"/>
              <a:lstStyle/>
              <a:p>
                <a:pPr>
                  <a:defRPr/>
                </a:pPr>
                <a:r>
                  <a:rPr lang="en-US"/>
                  <a:t>secs  </a:t>
                </a:r>
              </a:p>
            </c:rich>
          </c:tx>
          <c:layout>
            <c:manualLayout>
              <c:xMode val="edge"/>
              <c:yMode val="edge"/>
              <c:x val="4.0033136507924717E-3"/>
              <c:y val="0.93001325075929919"/>
            </c:manualLayout>
          </c:layout>
          <c:overlay val="0"/>
        </c:title>
        <c:numFmt formatCode="#,##0" sourceLinked="0"/>
        <c:majorTickMark val="out"/>
        <c:minorTickMark val="none"/>
        <c:tickLblPos val="nextTo"/>
        <c:crossAx val="181478144"/>
        <c:crossesAt val="-100"/>
        <c:crossBetween val="midCat"/>
        <c:majorUnit val="20"/>
      </c:valAx>
      <c:spPr>
        <a:noFill/>
        <a:ln w="25400">
          <a:noFill/>
        </a:ln>
      </c:spPr>
    </c:plotArea>
    <c:plotVisOnly val="1"/>
    <c:dispBlanksAs val="gap"/>
    <c:showDLblsOverMax val="0"/>
  </c:chart>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T!$AI$68:$AI$69</c:f>
              <c:numCache>
                <c:formatCode>General</c:formatCode>
                <c:ptCount val="2"/>
                <c:pt idx="0">
                  <c:v>0.1</c:v>
                </c:pt>
                <c:pt idx="1">
                  <c:v>0.1</c:v>
                </c:pt>
              </c:numCache>
            </c:numRef>
          </c:xVal>
          <c:yVal>
            <c:numRef>
              <c:f>T!$AJ$68:$AJ$69</c:f>
              <c:numCache>
                <c:formatCode>#\ ##0.0</c:formatCode>
                <c:ptCount val="2"/>
                <c:pt idx="0">
                  <c:v>106.66666666666667</c:v>
                </c:pt>
                <c:pt idx="1">
                  <c:v>58.666666666666671</c:v>
                </c:pt>
              </c:numCache>
            </c:numRef>
          </c:yVal>
          <c:smooth val="0"/>
          <c:extLst>
            <c:ext xmlns:c16="http://schemas.microsoft.com/office/drawing/2014/chart" uri="{C3380CC4-5D6E-409C-BE32-E72D297353CC}">
              <c16:uniqueId val="{00000000-F177-489F-B03C-61A1BC7B1067}"/>
            </c:ext>
          </c:extLst>
        </c:ser>
        <c:ser>
          <c:idx val="1"/>
          <c:order val="1"/>
          <c:spPr>
            <a:ln w="50800" cap="sq">
              <a:solidFill>
                <a:srgbClr val="0070C0"/>
              </a:solidFill>
            </a:ln>
          </c:spPr>
          <c:marker>
            <c:symbol val="none"/>
          </c:marker>
          <c:xVal>
            <c:numRef>
              <c:f>T!$AI$72:$AI$73</c:f>
              <c:numCache>
                <c:formatCode>General</c:formatCode>
                <c:ptCount val="2"/>
                <c:pt idx="0">
                  <c:v>0.4</c:v>
                </c:pt>
                <c:pt idx="1">
                  <c:v>0.4</c:v>
                </c:pt>
              </c:numCache>
            </c:numRef>
          </c:xVal>
          <c:yVal>
            <c:numRef>
              <c:f>T!$AJ$72:$AJ$73</c:f>
              <c:numCache>
                <c:formatCode>#\ ##0.0</c:formatCode>
                <c:ptCount val="2"/>
                <c:pt idx="0">
                  <c:v>85.333333333333329</c:v>
                </c:pt>
                <c:pt idx="1">
                  <c:v>53.333333333333329</c:v>
                </c:pt>
              </c:numCache>
            </c:numRef>
          </c:yVal>
          <c:smooth val="0"/>
          <c:extLst>
            <c:ext xmlns:c16="http://schemas.microsoft.com/office/drawing/2014/chart" uri="{C3380CC4-5D6E-409C-BE32-E72D297353CC}">
              <c16:uniqueId val="{00000001-F177-489F-B03C-61A1BC7B1067}"/>
            </c:ext>
          </c:extLst>
        </c:ser>
        <c:ser>
          <c:idx val="2"/>
          <c:order val="2"/>
          <c:spPr>
            <a:ln w="50800">
              <a:solidFill>
                <a:schemeClr val="accent6">
                  <a:lumMod val="40000"/>
                  <a:lumOff val="60000"/>
                </a:schemeClr>
              </a:solidFill>
            </a:ln>
          </c:spPr>
          <c:marker>
            <c:symbol val="none"/>
          </c:marker>
          <c:xVal>
            <c:numRef>
              <c:f>T!$AK$68:$AK$69</c:f>
              <c:numCache>
                <c:formatCode>General</c:formatCode>
                <c:ptCount val="2"/>
                <c:pt idx="0">
                  <c:v>0.2</c:v>
                </c:pt>
                <c:pt idx="1">
                  <c:v>0.2</c:v>
                </c:pt>
              </c:numCache>
            </c:numRef>
          </c:xVal>
          <c:yVal>
            <c:numRef>
              <c:f>T!$AL$68:$AL$69</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2-F177-489F-B03C-61A1BC7B1067}"/>
            </c:ext>
          </c:extLst>
        </c:ser>
        <c:ser>
          <c:idx val="3"/>
          <c:order val="3"/>
          <c:spPr>
            <a:ln w="50800">
              <a:solidFill>
                <a:schemeClr val="accent1">
                  <a:lumMod val="40000"/>
                  <a:lumOff val="60000"/>
                </a:schemeClr>
              </a:solidFill>
            </a:ln>
          </c:spPr>
          <c:marker>
            <c:symbol val="none"/>
          </c:marker>
          <c:xVal>
            <c:numRef>
              <c:f>T!$AK$72:$AK$73</c:f>
              <c:numCache>
                <c:formatCode>General</c:formatCode>
                <c:ptCount val="2"/>
                <c:pt idx="0">
                  <c:v>0.5</c:v>
                </c:pt>
                <c:pt idx="1">
                  <c:v>0.5</c:v>
                </c:pt>
              </c:numCache>
            </c:numRef>
          </c:xVal>
          <c:yVal>
            <c:numRef>
              <c:f>T!$AL$72:$AL$73</c:f>
              <c:numCache>
                <c:formatCode>#\ ##0.0</c:formatCode>
                <c:ptCount val="2"/>
                <c:pt idx="0">
                  <c:v>90.666666666666671</c:v>
                </c:pt>
                <c:pt idx="1">
                  <c:v>50.666666666666671</c:v>
                </c:pt>
              </c:numCache>
            </c:numRef>
          </c:yVal>
          <c:smooth val="0"/>
          <c:extLst>
            <c:ext xmlns:c16="http://schemas.microsoft.com/office/drawing/2014/chart" uri="{C3380CC4-5D6E-409C-BE32-E72D297353CC}">
              <c16:uniqueId val="{00000003-F177-489F-B03C-61A1BC7B1067}"/>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T!$AI$68:$AI$69</c:f>
              <c:numCache>
                <c:formatCode>General</c:formatCode>
                <c:ptCount val="2"/>
                <c:pt idx="0">
                  <c:v>0.1</c:v>
                </c:pt>
                <c:pt idx="1">
                  <c:v>0.1</c:v>
                </c:pt>
              </c:numCache>
            </c:numRef>
          </c:xVal>
          <c:yVal>
            <c:numRef>
              <c:f>T!$AJ$84:$AJ$85</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0-62D2-4919-AD55-EDF176E24FAA}"/>
            </c:ext>
          </c:extLst>
        </c:ser>
        <c:ser>
          <c:idx val="1"/>
          <c:order val="1"/>
          <c:spPr>
            <a:ln w="50800" cap="sq">
              <a:solidFill>
                <a:srgbClr val="0070C0"/>
              </a:solidFill>
            </a:ln>
          </c:spPr>
          <c:marker>
            <c:symbol val="none"/>
          </c:marker>
          <c:xVal>
            <c:numRef>
              <c:f>T!$AI$72:$AI$73</c:f>
              <c:numCache>
                <c:formatCode>General</c:formatCode>
                <c:ptCount val="2"/>
                <c:pt idx="0">
                  <c:v>0.4</c:v>
                </c:pt>
                <c:pt idx="1">
                  <c:v>0.4</c:v>
                </c:pt>
              </c:numCache>
            </c:numRef>
          </c:xVal>
          <c:yVal>
            <c:numRef>
              <c:f>T!$AJ$88:$AJ$89</c:f>
              <c:numCache>
                <c:formatCode>#\ ##0.0</c:formatCode>
                <c:ptCount val="2"/>
                <c:pt idx="0">
                  <c:v>85.333333333333329</c:v>
                </c:pt>
                <c:pt idx="1">
                  <c:v>53.333333333333329</c:v>
                </c:pt>
              </c:numCache>
            </c:numRef>
          </c:yVal>
          <c:smooth val="0"/>
          <c:extLst>
            <c:ext xmlns:c16="http://schemas.microsoft.com/office/drawing/2014/chart" uri="{C3380CC4-5D6E-409C-BE32-E72D297353CC}">
              <c16:uniqueId val="{00000001-62D2-4919-AD55-EDF176E24FAA}"/>
            </c:ext>
          </c:extLst>
        </c:ser>
        <c:ser>
          <c:idx val="2"/>
          <c:order val="2"/>
          <c:spPr>
            <a:ln w="50800">
              <a:solidFill>
                <a:schemeClr val="accent6">
                  <a:lumMod val="40000"/>
                  <a:lumOff val="60000"/>
                </a:schemeClr>
              </a:solidFill>
            </a:ln>
          </c:spPr>
          <c:marker>
            <c:symbol val="none"/>
          </c:marker>
          <c:xVal>
            <c:numRef>
              <c:f>T!$AK$68:$AK$69</c:f>
              <c:numCache>
                <c:formatCode>General</c:formatCode>
                <c:ptCount val="2"/>
                <c:pt idx="0">
                  <c:v>0.2</c:v>
                </c:pt>
                <c:pt idx="1">
                  <c:v>0.2</c:v>
                </c:pt>
              </c:numCache>
            </c:numRef>
          </c:xVal>
          <c:yVal>
            <c:numRef>
              <c:f>T!$AL$84:$AL$85</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2-62D2-4919-AD55-EDF176E24FAA}"/>
            </c:ext>
          </c:extLst>
        </c:ser>
        <c:ser>
          <c:idx val="3"/>
          <c:order val="3"/>
          <c:spPr>
            <a:ln w="50800">
              <a:solidFill>
                <a:schemeClr val="accent1">
                  <a:lumMod val="40000"/>
                  <a:lumOff val="60000"/>
                </a:schemeClr>
              </a:solidFill>
            </a:ln>
          </c:spPr>
          <c:marker>
            <c:symbol val="none"/>
          </c:marker>
          <c:xVal>
            <c:numRef>
              <c:f>T!$AK$72:$AK$73</c:f>
              <c:numCache>
                <c:formatCode>General</c:formatCode>
                <c:ptCount val="2"/>
                <c:pt idx="0">
                  <c:v>0.5</c:v>
                </c:pt>
                <c:pt idx="1">
                  <c:v>0.5</c:v>
                </c:pt>
              </c:numCache>
            </c:numRef>
          </c:xVal>
          <c:yVal>
            <c:numRef>
              <c:f>T!$AL$88:$AL$89</c:f>
              <c:numCache>
                <c:formatCode>#\ ##0.0</c:formatCode>
                <c:ptCount val="2"/>
                <c:pt idx="0">
                  <c:v>90.666666666666671</c:v>
                </c:pt>
                <c:pt idx="1">
                  <c:v>50.666666666666671</c:v>
                </c:pt>
              </c:numCache>
            </c:numRef>
          </c:yVal>
          <c:smooth val="0"/>
          <c:extLst>
            <c:ext xmlns:c16="http://schemas.microsoft.com/office/drawing/2014/chart" uri="{C3380CC4-5D6E-409C-BE32-E72D297353CC}">
              <c16:uniqueId val="{00000003-62D2-4919-AD55-EDF176E24FAA}"/>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T!$AI$68:$AI$69</c:f>
              <c:numCache>
                <c:formatCode>General</c:formatCode>
                <c:ptCount val="2"/>
                <c:pt idx="0">
                  <c:v>0.1</c:v>
                </c:pt>
                <c:pt idx="1">
                  <c:v>0.1</c:v>
                </c:pt>
              </c:numCache>
            </c:numRef>
          </c:xVal>
          <c:yVal>
            <c:numRef>
              <c:f>T!$AJ$100:$AJ$101</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0-438B-402C-AD30-A8D96C6BF5A6}"/>
            </c:ext>
          </c:extLst>
        </c:ser>
        <c:ser>
          <c:idx val="1"/>
          <c:order val="1"/>
          <c:spPr>
            <a:ln w="50800" cap="sq">
              <a:solidFill>
                <a:srgbClr val="0070C0"/>
              </a:solidFill>
            </a:ln>
          </c:spPr>
          <c:marker>
            <c:symbol val="none"/>
          </c:marker>
          <c:xVal>
            <c:numRef>
              <c:f>T!$AI$72:$AI$73</c:f>
              <c:numCache>
                <c:formatCode>General</c:formatCode>
                <c:ptCount val="2"/>
                <c:pt idx="0">
                  <c:v>0.4</c:v>
                </c:pt>
                <c:pt idx="1">
                  <c:v>0.4</c:v>
                </c:pt>
              </c:numCache>
            </c:numRef>
          </c:xVal>
          <c:yVal>
            <c:numRef>
              <c:f>T!$AJ$104:$AJ$105</c:f>
              <c:numCache>
                <c:formatCode>#\ ##0.0</c:formatCode>
                <c:ptCount val="2"/>
                <c:pt idx="0">
                  <c:v>85.333333333333329</c:v>
                </c:pt>
                <c:pt idx="1">
                  <c:v>53.333333333333329</c:v>
                </c:pt>
              </c:numCache>
            </c:numRef>
          </c:yVal>
          <c:smooth val="0"/>
          <c:extLst>
            <c:ext xmlns:c16="http://schemas.microsoft.com/office/drawing/2014/chart" uri="{C3380CC4-5D6E-409C-BE32-E72D297353CC}">
              <c16:uniqueId val="{00000001-438B-402C-AD30-A8D96C6BF5A6}"/>
            </c:ext>
          </c:extLst>
        </c:ser>
        <c:ser>
          <c:idx val="2"/>
          <c:order val="2"/>
          <c:spPr>
            <a:ln w="50800">
              <a:solidFill>
                <a:schemeClr val="accent6">
                  <a:lumMod val="40000"/>
                  <a:lumOff val="60000"/>
                </a:schemeClr>
              </a:solidFill>
            </a:ln>
          </c:spPr>
          <c:marker>
            <c:symbol val="none"/>
          </c:marker>
          <c:xVal>
            <c:numRef>
              <c:f>T!$AK$68:$AK$69</c:f>
              <c:numCache>
                <c:formatCode>General</c:formatCode>
                <c:ptCount val="2"/>
                <c:pt idx="0">
                  <c:v>0.2</c:v>
                </c:pt>
                <c:pt idx="1">
                  <c:v>0.2</c:v>
                </c:pt>
              </c:numCache>
            </c:numRef>
          </c:xVal>
          <c:yVal>
            <c:numRef>
              <c:f>T!$AL$100:$AL$101</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2-438B-402C-AD30-A8D96C6BF5A6}"/>
            </c:ext>
          </c:extLst>
        </c:ser>
        <c:ser>
          <c:idx val="3"/>
          <c:order val="3"/>
          <c:spPr>
            <a:ln w="50800">
              <a:solidFill>
                <a:schemeClr val="accent1">
                  <a:lumMod val="40000"/>
                  <a:lumOff val="60000"/>
                </a:schemeClr>
              </a:solidFill>
            </a:ln>
          </c:spPr>
          <c:marker>
            <c:symbol val="none"/>
          </c:marker>
          <c:xVal>
            <c:numRef>
              <c:f>T!$AK$72:$AK$73</c:f>
              <c:numCache>
                <c:formatCode>General</c:formatCode>
                <c:ptCount val="2"/>
                <c:pt idx="0">
                  <c:v>0.5</c:v>
                </c:pt>
                <c:pt idx="1">
                  <c:v>0.5</c:v>
                </c:pt>
              </c:numCache>
            </c:numRef>
          </c:xVal>
          <c:yVal>
            <c:numRef>
              <c:f>T!$AL$104:$AL$105</c:f>
              <c:numCache>
                <c:formatCode>#\ ##0.0</c:formatCode>
                <c:ptCount val="2"/>
                <c:pt idx="0">
                  <c:v>90.666666666666671</c:v>
                </c:pt>
                <c:pt idx="1">
                  <c:v>50.666666666666671</c:v>
                </c:pt>
              </c:numCache>
            </c:numRef>
          </c:yVal>
          <c:smooth val="0"/>
          <c:extLst>
            <c:ext xmlns:c16="http://schemas.microsoft.com/office/drawing/2014/chart" uri="{C3380CC4-5D6E-409C-BE32-E72D297353CC}">
              <c16:uniqueId val="{00000003-438B-402C-AD30-A8D96C6BF5A6}"/>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T!$AI$68:$AI$69</c:f>
              <c:numCache>
                <c:formatCode>General</c:formatCode>
                <c:ptCount val="2"/>
                <c:pt idx="0">
                  <c:v>0.1</c:v>
                </c:pt>
                <c:pt idx="1">
                  <c:v>0.1</c:v>
                </c:pt>
              </c:numCache>
            </c:numRef>
          </c:xVal>
          <c:yVal>
            <c:numRef>
              <c:f>T!$AJ$116:$AJ$117</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0-EBC1-476E-87C3-CF95AE49A852}"/>
            </c:ext>
          </c:extLst>
        </c:ser>
        <c:ser>
          <c:idx val="1"/>
          <c:order val="1"/>
          <c:spPr>
            <a:ln w="50800" cap="sq">
              <a:solidFill>
                <a:srgbClr val="0070C0"/>
              </a:solidFill>
            </a:ln>
          </c:spPr>
          <c:marker>
            <c:symbol val="none"/>
          </c:marker>
          <c:xVal>
            <c:numRef>
              <c:f>T!$AI$72:$AI$73</c:f>
              <c:numCache>
                <c:formatCode>General</c:formatCode>
                <c:ptCount val="2"/>
                <c:pt idx="0">
                  <c:v>0.4</c:v>
                </c:pt>
                <c:pt idx="1">
                  <c:v>0.4</c:v>
                </c:pt>
              </c:numCache>
            </c:numRef>
          </c:xVal>
          <c:yVal>
            <c:numRef>
              <c:f>T!$AJ$120:$AJ$121</c:f>
              <c:numCache>
                <c:formatCode>#\ ##0.0</c:formatCode>
                <c:ptCount val="2"/>
                <c:pt idx="0">
                  <c:v>85.333333333333329</c:v>
                </c:pt>
                <c:pt idx="1">
                  <c:v>53.333333333333329</c:v>
                </c:pt>
              </c:numCache>
            </c:numRef>
          </c:yVal>
          <c:smooth val="0"/>
          <c:extLst>
            <c:ext xmlns:c16="http://schemas.microsoft.com/office/drawing/2014/chart" uri="{C3380CC4-5D6E-409C-BE32-E72D297353CC}">
              <c16:uniqueId val="{00000001-EBC1-476E-87C3-CF95AE49A852}"/>
            </c:ext>
          </c:extLst>
        </c:ser>
        <c:ser>
          <c:idx val="2"/>
          <c:order val="2"/>
          <c:spPr>
            <a:ln w="50800">
              <a:solidFill>
                <a:schemeClr val="accent6">
                  <a:lumMod val="40000"/>
                  <a:lumOff val="60000"/>
                </a:schemeClr>
              </a:solidFill>
            </a:ln>
          </c:spPr>
          <c:marker>
            <c:symbol val="none"/>
          </c:marker>
          <c:xVal>
            <c:numRef>
              <c:f>T!$AK$68:$AK$69</c:f>
              <c:numCache>
                <c:formatCode>General</c:formatCode>
                <c:ptCount val="2"/>
                <c:pt idx="0">
                  <c:v>0.2</c:v>
                </c:pt>
                <c:pt idx="1">
                  <c:v>0.2</c:v>
                </c:pt>
              </c:numCache>
            </c:numRef>
          </c:xVal>
          <c:yVal>
            <c:numRef>
              <c:f>T!$AL$116:$AL$117</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2-EBC1-476E-87C3-CF95AE49A852}"/>
            </c:ext>
          </c:extLst>
        </c:ser>
        <c:ser>
          <c:idx val="3"/>
          <c:order val="3"/>
          <c:spPr>
            <a:ln w="50800">
              <a:solidFill>
                <a:schemeClr val="accent1">
                  <a:lumMod val="40000"/>
                  <a:lumOff val="60000"/>
                </a:schemeClr>
              </a:solidFill>
            </a:ln>
          </c:spPr>
          <c:marker>
            <c:symbol val="none"/>
          </c:marker>
          <c:xVal>
            <c:numRef>
              <c:f>T!$AK$72:$AK$73</c:f>
              <c:numCache>
                <c:formatCode>General</c:formatCode>
                <c:ptCount val="2"/>
                <c:pt idx="0">
                  <c:v>0.5</c:v>
                </c:pt>
                <c:pt idx="1">
                  <c:v>0.5</c:v>
                </c:pt>
              </c:numCache>
            </c:numRef>
          </c:xVal>
          <c:yVal>
            <c:numRef>
              <c:f>T!$AL$120:$AL$121</c:f>
              <c:numCache>
                <c:formatCode>#\ ##0.0</c:formatCode>
                <c:ptCount val="2"/>
                <c:pt idx="0">
                  <c:v>90.666666666666671</c:v>
                </c:pt>
                <c:pt idx="1">
                  <c:v>50.666666666666671</c:v>
                </c:pt>
              </c:numCache>
            </c:numRef>
          </c:yVal>
          <c:smooth val="0"/>
          <c:extLst>
            <c:ext xmlns:c16="http://schemas.microsoft.com/office/drawing/2014/chart" uri="{C3380CC4-5D6E-409C-BE32-E72D297353CC}">
              <c16:uniqueId val="{00000003-EBC1-476E-87C3-CF95AE49A852}"/>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T!$AI$68:$AI$69</c:f>
              <c:numCache>
                <c:formatCode>General</c:formatCode>
                <c:ptCount val="2"/>
                <c:pt idx="0">
                  <c:v>0.1</c:v>
                </c:pt>
                <c:pt idx="1">
                  <c:v>0.1</c:v>
                </c:pt>
              </c:numCache>
            </c:numRef>
          </c:xVal>
          <c:yVal>
            <c:numRef>
              <c:f>T!$AJ$132:$AJ$133</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0-6C66-4013-B855-019E3A1A48EC}"/>
            </c:ext>
          </c:extLst>
        </c:ser>
        <c:ser>
          <c:idx val="1"/>
          <c:order val="1"/>
          <c:spPr>
            <a:ln w="50800" cap="sq">
              <a:solidFill>
                <a:srgbClr val="0070C0"/>
              </a:solidFill>
            </a:ln>
          </c:spPr>
          <c:marker>
            <c:symbol val="none"/>
          </c:marker>
          <c:xVal>
            <c:numRef>
              <c:f>T!$AI$72:$AI$73</c:f>
              <c:numCache>
                <c:formatCode>General</c:formatCode>
                <c:ptCount val="2"/>
                <c:pt idx="0">
                  <c:v>0.4</c:v>
                </c:pt>
                <c:pt idx="1">
                  <c:v>0.4</c:v>
                </c:pt>
              </c:numCache>
            </c:numRef>
          </c:xVal>
          <c:yVal>
            <c:numRef>
              <c:f>T!$AJ$136:$AJ$137</c:f>
              <c:numCache>
                <c:formatCode>#\ ##0.0</c:formatCode>
                <c:ptCount val="2"/>
                <c:pt idx="0">
                  <c:v>85.333333333333329</c:v>
                </c:pt>
                <c:pt idx="1">
                  <c:v>53.333333333333329</c:v>
                </c:pt>
              </c:numCache>
            </c:numRef>
          </c:yVal>
          <c:smooth val="0"/>
          <c:extLst>
            <c:ext xmlns:c16="http://schemas.microsoft.com/office/drawing/2014/chart" uri="{C3380CC4-5D6E-409C-BE32-E72D297353CC}">
              <c16:uniqueId val="{00000001-6C66-4013-B855-019E3A1A48EC}"/>
            </c:ext>
          </c:extLst>
        </c:ser>
        <c:ser>
          <c:idx val="2"/>
          <c:order val="2"/>
          <c:spPr>
            <a:ln w="50800">
              <a:solidFill>
                <a:schemeClr val="accent6">
                  <a:lumMod val="40000"/>
                  <a:lumOff val="60000"/>
                </a:schemeClr>
              </a:solidFill>
            </a:ln>
          </c:spPr>
          <c:marker>
            <c:symbol val="none"/>
          </c:marker>
          <c:xVal>
            <c:numRef>
              <c:f>T!$AK$68:$AK$69</c:f>
              <c:numCache>
                <c:formatCode>General</c:formatCode>
                <c:ptCount val="2"/>
                <c:pt idx="0">
                  <c:v>0.2</c:v>
                </c:pt>
                <c:pt idx="1">
                  <c:v>0.2</c:v>
                </c:pt>
              </c:numCache>
            </c:numRef>
          </c:xVal>
          <c:yVal>
            <c:numRef>
              <c:f>T!$AL$132:$AL$133</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2-6C66-4013-B855-019E3A1A48EC}"/>
            </c:ext>
          </c:extLst>
        </c:ser>
        <c:ser>
          <c:idx val="3"/>
          <c:order val="3"/>
          <c:spPr>
            <a:ln w="50800">
              <a:solidFill>
                <a:schemeClr val="accent1">
                  <a:lumMod val="40000"/>
                  <a:lumOff val="60000"/>
                </a:schemeClr>
              </a:solidFill>
            </a:ln>
          </c:spPr>
          <c:marker>
            <c:symbol val="none"/>
          </c:marker>
          <c:xVal>
            <c:numRef>
              <c:f>T!$AK$72:$AK$73</c:f>
              <c:numCache>
                <c:formatCode>General</c:formatCode>
                <c:ptCount val="2"/>
                <c:pt idx="0">
                  <c:v>0.5</c:v>
                </c:pt>
                <c:pt idx="1">
                  <c:v>0.5</c:v>
                </c:pt>
              </c:numCache>
            </c:numRef>
          </c:xVal>
          <c:yVal>
            <c:numRef>
              <c:f>T!$AL$136:$AL$137</c:f>
              <c:numCache>
                <c:formatCode>#\ ##0.0</c:formatCode>
                <c:ptCount val="2"/>
                <c:pt idx="0">
                  <c:v>90.666666666666671</c:v>
                </c:pt>
                <c:pt idx="1">
                  <c:v>50.666666666666671</c:v>
                </c:pt>
              </c:numCache>
            </c:numRef>
          </c:yVal>
          <c:smooth val="0"/>
          <c:extLst>
            <c:ext xmlns:c16="http://schemas.microsoft.com/office/drawing/2014/chart" uri="{C3380CC4-5D6E-409C-BE32-E72D297353CC}">
              <c16:uniqueId val="{00000003-6C66-4013-B855-019E3A1A48EC}"/>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T!$AI$68:$AI$69</c:f>
              <c:numCache>
                <c:formatCode>General</c:formatCode>
                <c:ptCount val="2"/>
                <c:pt idx="0">
                  <c:v>0.1</c:v>
                </c:pt>
                <c:pt idx="1">
                  <c:v>0.1</c:v>
                </c:pt>
              </c:numCache>
            </c:numRef>
          </c:xVal>
          <c:yVal>
            <c:numRef>
              <c:f>T!$AJ$148:$AJ$149</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0-3B02-4F5E-AD06-02AA7D627BD9}"/>
            </c:ext>
          </c:extLst>
        </c:ser>
        <c:ser>
          <c:idx val="1"/>
          <c:order val="1"/>
          <c:spPr>
            <a:ln w="50800" cap="sq">
              <a:solidFill>
                <a:srgbClr val="0070C0"/>
              </a:solidFill>
            </a:ln>
          </c:spPr>
          <c:marker>
            <c:symbol val="none"/>
          </c:marker>
          <c:xVal>
            <c:numRef>
              <c:f>T!$AI$72:$AI$73</c:f>
              <c:numCache>
                <c:formatCode>General</c:formatCode>
                <c:ptCount val="2"/>
                <c:pt idx="0">
                  <c:v>0.4</c:v>
                </c:pt>
                <c:pt idx="1">
                  <c:v>0.4</c:v>
                </c:pt>
              </c:numCache>
            </c:numRef>
          </c:xVal>
          <c:yVal>
            <c:numRef>
              <c:f>T!$AJ$152:$AJ$153</c:f>
              <c:numCache>
                <c:formatCode>#\ ##0.0</c:formatCode>
                <c:ptCount val="2"/>
                <c:pt idx="0">
                  <c:v>85.333333333333329</c:v>
                </c:pt>
                <c:pt idx="1">
                  <c:v>53.333333333333329</c:v>
                </c:pt>
              </c:numCache>
            </c:numRef>
          </c:yVal>
          <c:smooth val="0"/>
          <c:extLst>
            <c:ext xmlns:c16="http://schemas.microsoft.com/office/drawing/2014/chart" uri="{C3380CC4-5D6E-409C-BE32-E72D297353CC}">
              <c16:uniqueId val="{00000001-3B02-4F5E-AD06-02AA7D627BD9}"/>
            </c:ext>
          </c:extLst>
        </c:ser>
        <c:ser>
          <c:idx val="2"/>
          <c:order val="2"/>
          <c:spPr>
            <a:ln w="50800">
              <a:solidFill>
                <a:schemeClr val="accent6">
                  <a:lumMod val="40000"/>
                  <a:lumOff val="60000"/>
                </a:schemeClr>
              </a:solidFill>
            </a:ln>
          </c:spPr>
          <c:marker>
            <c:symbol val="none"/>
          </c:marker>
          <c:xVal>
            <c:numRef>
              <c:f>T!$AK$68:$AK$69</c:f>
              <c:numCache>
                <c:formatCode>General</c:formatCode>
                <c:ptCount val="2"/>
                <c:pt idx="0">
                  <c:v>0.2</c:v>
                </c:pt>
                <c:pt idx="1">
                  <c:v>0.2</c:v>
                </c:pt>
              </c:numCache>
            </c:numRef>
          </c:xVal>
          <c:yVal>
            <c:numRef>
              <c:f>T!$AL$148:$AL$149</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2-3B02-4F5E-AD06-02AA7D627BD9}"/>
            </c:ext>
          </c:extLst>
        </c:ser>
        <c:ser>
          <c:idx val="3"/>
          <c:order val="3"/>
          <c:spPr>
            <a:ln w="50800">
              <a:solidFill>
                <a:schemeClr val="accent1">
                  <a:lumMod val="40000"/>
                  <a:lumOff val="60000"/>
                </a:schemeClr>
              </a:solidFill>
            </a:ln>
          </c:spPr>
          <c:marker>
            <c:symbol val="none"/>
          </c:marker>
          <c:xVal>
            <c:numRef>
              <c:f>T!$AK$72:$AK$73</c:f>
              <c:numCache>
                <c:formatCode>General</c:formatCode>
                <c:ptCount val="2"/>
                <c:pt idx="0">
                  <c:v>0.5</c:v>
                </c:pt>
                <c:pt idx="1">
                  <c:v>0.5</c:v>
                </c:pt>
              </c:numCache>
            </c:numRef>
          </c:xVal>
          <c:yVal>
            <c:numRef>
              <c:f>T!$AL$152:$AL$153</c:f>
              <c:numCache>
                <c:formatCode>#\ ##0.0</c:formatCode>
                <c:ptCount val="2"/>
                <c:pt idx="0">
                  <c:v>90.666666666666671</c:v>
                </c:pt>
                <c:pt idx="1">
                  <c:v>50.666666666666671</c:v>
                </c:pt>
              </c:numCache>
            </c:numRef>
          </c:yVal>
          <c:smooth val="0"/>
          <c:extLst>
            <c:ext xmlns:c16="http://schemas.microsoft.com/office/drawing/2014/chart" uri="{C3380CC4-5D6E-409C-BE32-E72D297353CC}">
              <c16:uniqueId val="{00000003-3B02-4F5E-AD06-02AA7D627BD9}"/>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T!$AI$68:$AI$69</c:f>
              <c:numCache>
                <c:formatCode>General</c:formatCode>
                <c:ptCount val="2"/>
                <c:pt idx="0">
                  <c:v>0.1</c:v>
                </c:pt>
                <c:pt idx="1">
                  <c:v>0.1</c:v>
                </c:pt>
              </c:numCache>
            </c:numRef>
          </c:xVal>
          <c:yVal>
            <c:numRef>
              <c:f>T!$AJ$164:$AJ$165</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0-FD2C-4F74-9C81-58D67BE4E496}"/>
            </c:ext>
          </c:extLst>
        </c:ser>
        <c:ser>
          <c:idx val="1"/>
          <c:order val="1"/>
          <c:spPr>
            <a:ln w="50800" cap="sq">
              <a:solidFill>
                <a:srgbClr val="0070C0"/>
              </a:solidFill>
            </a:ln>
          </c:spPr>
          <c:marker>
            <c:symbol val="none"/>
          </c:marker>
          <c:xVal>
            <c:numRef>
              <c:f>T!$AI$72:$AI$73</c:f>
              <c:numCache>
                <c:formatCode>General</c:formatCode>
                <c:ptCount val="2"/>
                <c:pt idx="0">
                  <c:v>0.4</c:v>
                </c:pt>
                <c:pt idx="1">
                  <c:v>0.4</c:v>
                </c:pt>
              </c:numCache>
            </c:numRef>
          </c:xVal>
          <c:yVal>
            <c:numRef>
              <c:f>T!$AJ$168:$AJ$169</c:f>
              <c:numCache>
                <c:formatCode>#\ ##0.0</c:formatCode>
                <c:ptCount val="2"/>
                <c:pt idx="0">
                  <c:v>85.333333333333329</c:v>
                </c:pt>
                <c:pt idx="1">
                  <c:v>53.333333333333329</c:v>
                </c:pt>
              </c:numCache>
            </c:numRef>
          </c:yVal>
          <c:smooth val="0"/>
          <c:extLst>
            <c:ext xmlns:c16="http://schemas.microsoft.com/office/drawing/2014/chart" uri="{C3380CC4-5D6E-409C-BE32-E72D297353CC}">
              <c16:uniqueId val="{00000001-FD2C-4F74-9C81-58D67BE4E496}"/>
            </c:ext>
          </c:extLst>
        </c:ser>
        <c:ser>
          <c:idx val="2"/>
          <c:order val="2"/>
          <c:spPr>
            <a:ln w="50800">
              <a:solidFill>
                <a:schemeClr val="accent6">
                  <a:lumMod val="40000"/>
                  <a:lumOff val="60000"/>
                </a:schemeClr>
              </a:solidFill>
            </a:ln>
          </c:spPr>
          <c:marker>
            <c:symbol val="none"/>
          </c:marker>
          <c:xVal>
            <c:numRef>
              <c:f>T!$AK$68:$AK$69</c:f>
              <c:numCache>
                <c:formatCode>General</c:formatCode>
                <c:ptCount val="2"/>
                <c:pt idx="0">
                  <c:v>0.2</c:v>
                </c:pt>
                <c:pt idx="1">
                  <c:v>0.2</c:v>
                </c:pt>
              </c:numCache>
            </c:numRef>
          </c:xVal>
          <c:yVal>
            <c:numRef>
              <c:f>T!$AL$164:$AL$165</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2-FD2C-4F74-9C81-58D67BE4E496}"/>
            </c:ext>
          </c:extLst>
        </c:ser>
        <c:ser>
          <c:idx val="3"/>
          <c:order val="3"/>
          <c:spPr>
            <a:ln w="50800">
              <a:solidFill>
                <a:schemeClr val="accent1">
                  <a:lumMod val="40000"/>
                  <a:lumOff val="60000"/>
                </a:schemeClr>
              </a:solidFill>
            </a:ln>
          </c:spPr>
          <c:marker>
            <c:symbol val="none"/>
          </c:marker>
          <c:xVal>
            <c:numRef>
              <c:f>T!$AK$72:$AK$73</c:f>
              <c:numCache>
                <c:formatCode>General</c:formatCode>
                <c:ptCount val="2"/>
                <c:pt idx="0">
                  <c:v>0.5</c:v>
                </c:pt>
                <c:pt idx="1">
                  <c:v>0.5</c:v>
                </c:pt>
              </c:numCache>
            </c:numRef>
          </c:xVal>
          <c:yVal>
            <c:numRef>
              <c:f>T!$AL$168:$AL$169</c:f>
              <c:numCache>
                <c:formatCode>#\ ##0.0</c:formatCode>
                <c:ptCount val="2"/>
                <c:pt idx="0">
                  <c:v>90.666666666666671</c:v>
                </c:pt>
                <c:pt idx="1">
                  <c:v>50.666666666666671</c:v>
                </c:pt>
              </c:numCache>
            </c:numRef>
          </c:yVal>
          <c:smooth val="0"/>
          <c:extLst>
            <c:ext xmlns:c16="http://schemas.microsoft.com/office/drawing/2014/chart" uri="{C3380CC4-5D6E-409C-BE32-E72D297353CC}">
              <c16:uniqueId val="{00000003-FD2C-4F74-9C81-58D67BE4E496}"/>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T!$AI$68:$AI$69</c:f>
              <c:numCache>
                <c:formatCode>General</c:formatCode>
                <c:ptCount val="2"/>
                <c:pt idx="0">
                  <c:v>0.1</c:v>
                </c:pt>
                <c:pt idx="1">
                  <c:v>0.1</c:v>
                </c:pt>
              </c:numCache>
            </c:numRef>
          </c:xVal>
          <c:yVal>
            <c:numRef>
              <c:f>T!$AJ$180:$AJ$181</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0-8602-43C2-8F3A-90F7C288184B}"/>
            </c:ext>
          </c:extLst>
        </c:ser>
        <c:ser>
          <c:idx val="1"/>
          <c:order val="1"/>
          <c:spPr>
            <a:ln w="50800" cap="sq">
              <a:solidFill>
                <a:srgbClr val="0070C0"/>
              </a:solidFill>
            </a:ln>
          </c:spPr>
          <c:marker>
            <c:symbol val="none"/>
          </c:marker>
          <c:xVal>
            <c:numRef>
              <c:f>T!$AI$72:$AI$73</c:f>
              <c:numCache>
                <c:formatCode>General</c:formatCode>
                <c:ptCount val="2"/>
                <c:pt idx="0">
                  <c:v>0.4</c:v>
                </c:pt>
                <c:pt idx="1">
                  <c:v>0.4</c:v>
                </c:pt>
              </c:numCache>
            </c:numRef>
          </c:xVal>
          <c:yVal>
            <c:numRef>
              <c:f>T!$AJ$184:$AJ$185</c:f>
              <c:numCache>
                <c:formatCode>#\ ##0.0</c:formatCode>
                <c:ptCount val="2"/>
                <c:pt idx="0">
                  <c:v>85.333333333333329</c:v>
                </c:pt>
                <c:pt idx="1">
                  <c:v>53.333333333333329</c:v>
                </c:pt>
              </c:numCache>
            </c:numRef>
          </c:yVal>
          <c:smooth val="0"/>
          <c:extLst>
            <c:ext xmlns:c16="http://schemas.microsoft.com/office/drawing/2014/chart" uri="{C3380CC4-5D6E-409C-BE32-E72D297353CC}">
              <c16:uniqueId val="{00000001-8602-43C2-8F3A-90F7C288184B}"/>
            </c:ext>
          </c:extLst>
        </c:ser>
        <c:ser>
          <c:idx val="2"/>
          <c:order val="2"/>
          <c:spPr>
            <a:ln w="50800">
              <a:solidFill>
                <a:schemeClr val="accent6">
                  <a:lumMod val="40000"/>
                  <a:lumOff val="60000"/>
                </a:schemeClr>
              </a:solidFill>
            </a:ln>
          </c:spPr>
          <c:marker>
            <c:symbol val="none"/>
          </c:marker>
          <c:xVal>
            <c:numRef>
              <c:f>T!$AK$68:$AK$69</c:f>
              <c:numCache>
                <c:formatCode>General</c:formatCode>
                <c:ptCount val="2"/>
                <c:pt idx="0">
                  <c:v>0.2</c:v>
                </c:pt>
                <c:pt idx="1">
                  <c:v>0.2</c:v>
                </c:pt>
              </c:numCache>
            </c:numRef>
          </c:xVal>
          <c:yVal>
            <c:numRef>
              <c:f>T!$AL$180:$AL$181</c:f>
              <c:numCache>
                <c:formatCode>#\ ##0.0</c:formatCode>
                <c:ptCount val="2"/>
                <c:pt idx="0">
                  <c:v>90.666666666666671</c:v>
                </c:pt>
                <c:pt idx="1">
                  <c:v>58.666666666666671</c:v>
                </c:pt>
              </c:numCache>
            </c:numRef>
          </c:yVal>
          <c:smooth val="0"/>
          <c:extLst>
            <c:ext xmlns:c16="http://schemas.microsoft.com/office/drawing/2014/chart" uri="{C3380CC4-5D6E-409C-BE32-E72D297353CC}">
              <c16:uniqueId val="{00000002-8602-43C2-8F3A-90F7C288184B}"/>
            </c:ext>
          </c:extLst>
        </c:ser>
        <c:ser>
          <c:idx val="3"/>
          <c:order val="3"/>
          <c:spPr>
            <a:ln w="50800">
              <a:solidFill>
                <a:schemeClr val="accent1">
                  <a:lumMod val="40000"/>
                  <a:lumOff val="60000"/>
                </a:schemeClr>
              </a:solidFill>
            </a:ln>
          </c:spPr>
          <c:marker>
            <c:symbol val="none"/>
          </c:marker>
          <c:xVal>
            <c:numRef>
              <c:f>T!$AK$72:$AK$73</c:f>
              <c:numCache>
                <c:formatCode>General</c:formatCode>
                <c:ptCount val="2"/>
                <c:pt idx="0">
                  <c:v>0.5</c:v>
                </c:pt>
                <c:pt idx="1">
                  <c:v>0.5</c:v>
                </c:pt>
              </c:numCache>
            </c:numRef>
          </c:xVal>
          <c:yVal>
            <c:numRef>
              <c:f>T!$AL$184:$AL$185</c:f>
              <c:numCache>
                <c:formatCode>#\ ##0.0</c:formatCode>
                <c:ptCount val="2"/>
                <c:pt idx="0">
                  <c:v>90.666666666666671</c:v>
                </c:pt>
                <c:pt idx="1">
                  <c:v>50.666666666666671</c:v>
                </c:pt>
              </c:numCache>
            </c:numRef>
          </c:yVal>
          <c:smooth val="0"/>
          <c:extLst>
            <c:ext xmlns:c16="http://schemas.microsoft.com/office/drawing/2014/chart" uri="{C3380CC4-5D6E-409C-BE32-E72D297353CC}">
              <c16:uniqueId val="{00000003-8602-43C2-8F3A-90F7C288184B}"/>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X!$AI$68:$AI$69</c:f>
              <c:numCache>
                <c:formatCode>General</c:formatCode>
                <c:ptCount val="2"/>
                <c:pt idx="0">
                  <c:v>0.1</c:v>
                </c:pt>
                <c:pt idx="1">
                  <c:v>0.1</c:v>
                </c:pt>
              </c:numCache>
            </c:numRef>
          </c:xVal>
          <c:yVal>
            <c:numRef>
              <c:f>X!$AJ$68:$AJ$69</c:f>
              <c:numCache>
                <c:formatCode>#\ ##0.0</c:formatCode>
                <c:ptCount val="2"/>
                <c:pt idx="0">
                  <c:v>73.333333333333343</c:v>
                </c:pt>
                <c:pt idx="1">
                  <c:v>33.333333333333336</c:v>
                </c:pt>
              </c:numCache>
            </c:numRef>
          </c:yVal>
          <c:smooth val="0"/>
          <c:extLst>
            <c:ext xmlns:c16="http://schemas.microsoft.com/office/drawing/2014/chart" uri="{C3380CC4-5D6E-409C-BE32-E72D297353CC}">
              <c16:uniqueId val="{00000000-767C-4039-A425-DAADF836DE65}"/>
            </c:ext>
          </c:extLst>
        </c:ser>
        <c:ser>
          <c:idx val="1"/>
          <c:order val="1"/>
          <c:spPr>
            <a:ln w="50800" cap="sq">
              <a:solidFill>
                <a:srgbClr val="0070C0"/>
              </a:solidFill>
            </a:ln>
          </c:spPr>
          <c:marker>
            <c:symbol val="none"/>
          </c:marker>
          <c:xVal>
            <c:numRef>
              <c:f>X!$AI$72:$AI$73</c:f>
              <c:numCache>
                <c:formatCode>General</c:formatCode>
                <c:ptCount val="2"/>
                <c:pt idx="0">
                  <c:v>0.4</c:v>
                </c:pt>
                <c:pt idx="1">
                  <c:v>0.4</c:v>
                </c:pt>
              </c:numCache>
            </c:numRef>
          </c:xVal>
          <c:yVal>
            <c:numRef>
              <c:f>X!$AJ$72:$AJ$73</c:f>
              <c:numCache>
                <c:formatCode>#\ ##0.0</c:formatCode>
                <c:ptCount val="2"/>
                <c:pt idx="0">
                  <c:v>76.666666666666657</c:v>
                </c:pt>
                <c:pt idx="1">
                  <c:v>41.666666666666664</c:v>
                </c:pt>
              </c:numCache>
            </c:numRef>
          </c:yVal>
          <c:smooth val="0"/>
          <c:extLst>
            <c:ext xmlns:c16="http://schemas.microsoft.com/office/drawing/2014/chart" uri="{C3380CC4-5D6E-409C-BE32-E72D297353CC}">
              <c16:uniqueId val="{00000001-767C-4039-A425-DAADF836DE65}"/>
            </c:ext>
          </c:extLst>
        </c:ser>
        <c:ser>
          <c:idx val="2"/>
          <c:order val="2"/>
          <c:spPr>
            <a:ln w="50800">
              <a:solidFill>
                <a:schemeClr val="accent6">
                  <a:lumMod val="40000"/>
                  <a:lumOff val="60000"/>
                </a:schemeClr>
              </a:solidFill>
            </a:ln>
          </c:spPr>
          <c:marker>
            <c:symbol val="none"/>
          </c:marker>
          <c:xVal>
            <c:numRef>
              <c:f>X!$AK$68:$AK$69</c:f>
              <c:numCache>
                <c:formatCode>General</c:formatCode>
                <c:ptCount val="2"/>
                <c:pt idx="0">
                  <c:v>0.2</c:v>
                </c:pt>
                <c:pt idx="1">
                  <c:v>0.2</c:v>
                </c:pt>
              </c:numCache>
            </c:numRef>
          </c:xVal>
          <c:yVal>
            <c:numRef>
              <c:f>X!$AL$68:$AL$69</c:f>
              <c:numCache>
                <c:formatCode>#\ ##0.0</c:formatCode>
                <c:ptCount val="2"/>
                <c:pt idx="0">
                  <c:v>74.166666666666657</c:v>
                </c:pt>
                <c:pt idx="1">
                  <c:v>29.166666666666657</c:v>
                </c:pt>
              </c:numCache>
            </c:numRef>
          </c:yVal>
          <c:smooth val="0"/>
          <c:extLst>
            <c:ext xmlns:c16="http://schemas.microsoft.com/office/drawing/2014/chart" uri="{C3380CC4-5D6E-409C-BE32-E72D297353CC}">
              <c16:uniqueId val="{00000002-767C-4039-A425-DAADF836DE65}"/>
            </c:ext>
          </c:extLst>
        </c:ser>
        <c:ser>
          <c:idx val="3"/>
          <c:order val="3"/>
          <c:spPr>
            <a:ln w="50800">
              <a:solidFill>
                <a:schemeClr val="accent1">
                  <a:lumMod val="40000"/>
                  <a:lumOff val="60000"/>
                </a:schemeClr>
              </a:solidFill>
            </a:ln>
          </c:spPr>
          <c:marker>
            <c:symbol val="none"/>
          </c:marker>
          <c:xVal>
            <c:numRef>
              <c:f>X!$AK$72:$AK$73</c:f>
              <c:numCache>
                <c:formatCode>General</c:formatCode>
                <c:ptCount val="2"/>
                <c:pt idx="0">
                  <c:v>0.5</c:v>
                </c:pt>
                <c:pt idx="1">
                  <c:v>0.5</c:v>
                </c:pt>
              </c:numCache>
            </c:numRef>
          </c:xVal>
          <c:yVal>
            <c:numRef>
              <c:f>X!$AL$72:$AL$73</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3-767C-4039-A425-DAADF836DE65}"/>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X!$AI$68:$AI$69</c:f>
              <c:numCache>
                <c:formatCode>General</c:formatCode>
                <c:ptCount val="2"/>
                <c:pt idx="0">
                  <c:v>0.1</c:v>
                </c:pt>
                <c:pt idx="1">
                  <c:v>0.1</c:v>
                </c:pt>
              </c:numCache>
            </c:numRef>
          </c:xVal>
          <c:yVal>
            <c:numRef>
              <c:f>X!$AJ$84:$AJ$85</c:f>
              <c:numCache>
                <c:formatCode>#\ ##0.0</c:formatCode>
                <c:ptCount val="2"/>
                <c:pt idx="0">
                  <c:v>73.333333333333343</c:v>
                </c:pt>
                <c:pt idx="1">
                  <c:v>33.333333333333336</c:v>
                </c:pt>
              </c:numCache>
            </c:numRef>
          </c:yVal>
          <c:smooth val="0"/>
          <c:extLst>
            <c:ext xmlns:c16="http://schemas.microsoft.com/office/drawing/2014/chart" uri="{C3380CC4-5D6E-409C-BE32-E72D297353CC}">
              <c16:uniqueId val="{00000000-B49C-4F87-879C-1230C0720C23}"/>
            </c:ext>
          </c:extLst>
        </c:ser>
        <c:ser>
          <c:idx val="1"/>
          <c:order val="1"/>
          <c:spPr>
            <a:ln w="50800" cap="sq">
              <a:solidFill>
                <a:srgbClr val="0070C0"/>
              </a:solidFill>
            </a:ln>
          </c:spPr>
          <c:marker>
            <c:symbol val="none"/>
          </c:marker>
          <c:xVal>
            <c:numRef>
              <c:f>X!$AI$72:$AI$73</c:f>
              <c:numCache>
                <c:formatCode>General</c:formatCode>
                <c:ptCount val="2"/>
                <c:pt idx="0">
                  <c:v>0.4</c:v>
                </c:pt>
                <c:pt idx="1">
                  <c:v>0.4</c:v>
                </c:pt>
              </c:numCache>
            </c:numRef>
          </c:xVal>
          <c:yVal>
            <c:numRef>
              <c:f>X!$AJ$88:$AJ$89</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1-B49C-4F87-879C-1230C0720C23}"/>
            </c:ext>
          </c:extLst>
        </c:ser>
        <c:ser>
          <c:idx val="2"/>
          <c:order val="2"/>
          <c:spPr>
            <a:ln w="50800">
              <a:solidFill>
                <a:schemeClr val="accent6">
                  <a:lumMod val="40000"/>
                  <a:lumOff val="60000"/>
                </a:schemeClr>
              </a:solidFill>
            </a:ln>
          </c:spPr>
          <c:marker>
            <c:symbol val="none"/>
          </c:marker>
          <c:xVal>
            <c:numRef>
              <c:f>X!$AK$68:$AK$69</c:f>
              <c:numCache>
                <c:formatCode>General</c:formatCode>
                <c:ptCount val="2"/>
                <c:pt idx="0">
                  <c:v>0.2</c:v>
                </c:pt>
                <c:pt idx="1">
                  <c:v>0.2</c:v>
                </c:pt>
              </c:numCache>
            </c:numRef>
          </c:xVal>
          <c:yVal>
            <c:numRef>
              <c:f>X!$AL$84:$AL$85</c:f>
              <c:numCache>
                <c:formatCode>#\ ##0.0</c:formatCode>
                <c:ptCount val="2"/>
                <c:pt idx="0">
                  <c:v>74.166666666666657</c:v>
                </c:pt>
                <c:pt idx="1">
                  <c:v>29.166666666666657</c:v>
                </c:pt>
              </c:numCache>
            </c:numRef>
          </c:yVal>
          <c:smooth val="0"/>
          <c:extLst>
            <c:ext xmlns:c16="http://schemas.microsoft.com/office/drawing/2014/chart" uri="{C3380CC4-5D6E-409C-BE32-E72D297353CC}">
              <c16:uniqueId val="{00000002-B49C-4F87-879C-1230C0720C23}"/>
            </c:ext>
          </c:extLst>
        </c:ser>
        <c:ser>
          <c:idx val="3"/>
          <c:order val="3"/>
          <c:spPr>
            <a:ln w="50800">
              <a:solidFill>
                <a:schemeClr val="accent1">
                  <a:lumMod val="40000"/>
                  <a:lumOff val="60000"/>
                </a:schemeClr>
              </a:solidFill>
            </a:ln>
          </c:spPr>
          <c:marker>
            <c:symbol val="none"/>
          </c:marker>
          <c:xVal>
            <c:numRef>
              <c:f>X!$AK$72:$AK$73</c:f>
              <c:numCache>
                <c:formatCode>General</c:formatCode>
                <c:ptCount val="2"/>
                <c:pt idx="0">
                  <c:v>0.5</c:v>
                </c:pt>
                <c:pt idx="1">
                  <c:v>0.5</c:v>
                </c:pt>
              </c:numCache>
            </c:numRef>
          </c:xVal>
          <c:yVal>
            <c:numRef>
              <c:f>X!$AL$88:$AL$89</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3-B49C-4F87-879C-1230C0720C23}"/>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X!$AI$68:$AI$69</c:f>
              <c:numCache>
                <c:formatCode>General</c:formatCode>
                <c:ptCount val="2"/>
                <c:pt idx="0">
                  <c:v>0.1</c:v>
                </c:pt>
                <c:pt idx="1">
                  <c:v>0.1</c:v>
                </c:pt>
              </c:numCache>
            </c:numRef>
          </c:xVal>
          <c:yVal>
            <c:numRef>
              <c:f>X!$AJ$100:$AJ$101</c:f>
              <c:numCache>
                <c:formatCode>#\ ##0.0</c:formatCode>
                <c:ptCount val="2"/>
                <c:pt idx="0">
                  <c:v>73.333333333333343</c:v>
                </c:pt>
                <c:pt idx="1">
                  <c:v>33.333333333333336</c:v>
                </c:pt>
              </c:numCache>
            </c:numRef>
          </c:yVal>
          <c:smooth val="0"/>
          <c:extLst>
            <c:ext xmlns:c16="http://schemas.microsoft.com/office/drawing/2014/chart" uri="{C3380CC4-5D6E-409C-BE32-E72D297353CC}">
              <c16:uniqueId val="{00000000-C50B-4408-AFA2-3B37B1F93A3B}"/>
            </c:ext>
          </c:extLst>
        </c:ser>
        <c:ser>
          <c:idx val="1"/>
          <c:order val="1"/>
          <c:spPr>
            <a:ln w="50800" cap="sq">
              <a:solidFill>
                <a:srgbClr val="0070C0"/>
              </a:solidFill>
            </a:ln>
          </c:spPr>
          <c:marker>
            <c:symbol val="none"/>
          </c:marker>
          <c:xVal>
            <c:numRef>
              <c:f>X!$AI$72:$AI$73</c:f>
              <c:numCache>
                <c:formatCode>General</c:formatCode>
                <c:ptCount val="2"/>
                <c:pt idx="0">
                  <c:v>0.4</c:v>
                </c:pt>
                <c:pt idx="1">
                  <c:v>0.4</c:v>
                </c:pt>
              </c:numCache>
            </c:numRef>
          </c:xVal>
          <c:yVal>
            <c:numRef>
              <c:f>X!$AJ$104:$AJ$105</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1-C50B-4408-AFA2-3B37B1F93A3B}"/>
            </c:ext>
          </c:extLst>
        </c:ser>
        <c:ser>
          <c:idx val="2"/>
          <c:order val="2"/>
          <c:spPr>
            <a:ln w="50800">
              <a:solidFill>
                <a:schemeClr val="accent6">
                  <a:lumMod val="40000"/>
                  <a:lumOff val="60000"/>
                </a:schemeClr>
              </a:solidFill>
            </a:ln>
          </c:spPr>
          <c:marker>
            <c:symbol val="none"/>
          </c:marker>
          <c:xVal>
            <c:numRef>
              <c:f>X!$AK$68:$AK$69</c:f>
              <c:numCache>
                <c:formatCode>General</c:formatCode>
                <c:ptCount val="2"/>
                <c:pt idx="0">
                  <c:v>0.2</c:v>
                </c:pt>
                <c:pt idx="1">
                  <c:v>0.2</c:v>
                </c:pt>
              </c:numCache>
            </c:numRef>
          </c:xVal>
          <c:yVal>
            <c:numRef>
              <c:f>X!$AL$100:$AL$101</c:f>
              <c:numCache>
                <c:formatCode>#\ ##0.0</c:formatCode>
                <c:ptCount val="2"/>
                <c:pt idx="0">
                  <c:v>74.166666666666657</c:v>
                </c:pt>
                <c:pt idx="1">
                  <c:v>29.166666666666657</c:v>
                </c:pt>
              </c:numCache>
            </c:numRef>
          </c:yVal>
          <c:smooth val="0"/>
          <c:extLst>
            <c:ext xmlns:c16="http://schemas.microsoft.com/office/drawing/2014/chart" uri="{C3380CC4-5D6E-409C-BE32-E72D297353CC}">
              <c16:uniqueId val="{00000002-C50B-4408-AFA2-3B37B1F93A3B}"/>
            </c:ext>
          </c:extLst>
        </c:ser>
        <c:ser>
          <c:idx val="3"/>
          <c:order val="3"/>
          <c:spPr>
            <a:ln w="50800">
              <a:solidFill>
                <a:schemeClr val="accent1">
                  <a:lumMod val="40000"/>
                  <a:lumOff val="60000"/>
                </a:schemeClr>
              </a:solidFill>
            </a:ln>
          </c:spPr>
          <c:marker>
            <c:symbol val="none"/>
          </c:marker>
          <c:xVal>
            <c:numRef>
              <c:f>X!$AK$72:$AK$73</c:f>
              <c:numCache>
                <c:formatCode>General</c:formatCode>
                <c:ptCount val="2"/>
                <c:pt idx="0">
                  <c:v>0.5</c:v>
                </c:pt>
                <c:pt idx="1">
                  <c:v>0.5</c:v>
                </c:pt>
              </c:numCache>
            </c:numRef>
          </c:xVal>
          <c:yVal>
            <c:numRef>
              <c:f>X!$AL$104:$AL$105</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3-C50B-4408-AFA2-3B37B1F93A3B}"/>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X!$AI$68:$AI$69</c:f>
              <c:numCache>
                <c:formatCode>General</c:formatCode>
                <c:ptCount val="2"/>
                <c:pt idx="0">
                  <c:v>0.1</c:v>
                </c:pt>
                <c:pt idx="1">
                  <c:v>0.1</c:v>
                </c:pt>
              </c:numCache>
            </c:numRef>
          </c:xVal>
          <c:yVal>
            <c:numRef>
              <c:f>X!$AJ$116:$AJ$117</c:f>
              <c:numCache>
                <c:formatCode>#\ ##0.0</c:formatCode>
                <c:ptCount val="2"/>
                <c:pt idx="0">
                  <c:v>73.333333333333343</c:v>
                </c:pt>
                <c:pt idx="1">
                  <c:v>33.333333333333336</c:v>
                </c:pt>
              </c:numCache>
            </c:numRef>
          </c:yVal>
          <c:smooth val="0"/>
          <c:extLst>
            <c:ext xmlns:c16="http://schemas.microsoft.com/office/drawing/2014/chart" uri="{C3380CC4-5D6E-409C-BE32-E72D297353CC}">
              <c16:uniqueId val="{00000000-5228-4E79-ABA2-77A6FCC4084B}"/>
            </c:ext>
          </c:extLst>
        </c:ser>
        <c:ser>
          <c:idx val="1"/>
          <c:order val="1"/>
          <c:spPr>
            <a:ln w="50800" cap="sq">
              <a:solidFill>
                <a:srgbClr val="0070C0"/>
              </a:solidFill>
            </a:ln>
          </c:spPr>
          <c:marker>
            <c:symbol val="none"/>
          </c:marker>
          <c:xVal>
            <c:numRef>
              <c:f>X!$AI$72:$AI$73</c:f>
              <c:numCache>
                <c:formatCode>General</c:formatCode>
                <c:ptCount val="2"/>
                <c:pt idx="0">
                  <c:v>0.4</c:v>
                </c:pt>
                <c:pt idx="1">
                  <c:v>0.4</c:v>
                </c:pt>
              </c:numCache>
            </c:numRef>
          </c:xVal>
          <c:yVal>
            <c:numRef>
              <c:f>X!$AJ$120:$AJ$121</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1-5228-4E79-ABA2-77A6FCC4084B}"/>
            </c:ext>
          </c:extLst>
        </c:ser>
        <c:ser>
          <c:idx val="2"/>
          <c:order val="2"/>
          <c:spPr>
            <a:ln w="50800">
              <a:solidFill>
                <a:schemeClr val="accent6">
                  <a:lumMod val="40000"/>
                  <a:lumOff val="60000"/>
                </a:schemeClr>
              </a:solidFill>
            </a:ln>
          </c:spPr>
          <c:marker>
            <c:symbol val="none"/>
          </c:marker>
          <c:xVal>
            <c:numRef>
              <c:f>X!$AK$68:$AK$69</c:f>
              <c:numCache>
                <c:formatCode>General</c:formatCode>
                <c:ptCount val="2"/>
                <c:pt idx="0">
                  <c:v>0.2</c:v>
                </c:pt>
                <c:pt idx="1">
                  <c:v>0.2</c:v>
                </c:pt>
              </c:numCache>
            </c:numRef>
          </c:xVal>
          <c:yVal>
            <c:numRef>
              <c:f>X!$AL$116:$AL$117</c:f>
              <c:numCache>
                <c:formatCode>#\ ##0.0</c:formatCode>
                <c:ptCount val="2"/>
                <c:pt idx="0">
                  <c:v>74.166666666666657</c:v>
                </c:pt>
                <c:pt idx="1">
                  <c:v>29.166666666666657</c:v>
                </c:pt>
              </c:numCache>
            </c:numRef>
          </c:yVal>
          <c:smooth val="0"/>
          <c:extLst>
            <c:ext xmlns:c16="http://schemas.microsoft.com/office/drawing/2014/chart" uri="{C3380CC4-5D6E-409C-BE32-E72D297353CC}">
              <c16:uniqueId val="{00000002-5228-4E79-ABA2-77A6FCC4084B}"/>
            </c:ext>
          </c:extLst>
        </c:ser>
        <c:ser>
          <c:idx val="3"/>
          <c:order val="3"/>
          <c:spPr>
            <a:ln w="50800">
              <a:solidFill>
                <a:schemeClr val="accent1">
                  <a:lumMod val="40000"/>
                  <a:lumOff val="60000"/>
                </a:schemeClr>
              </a:solidFill>
            </a:ln>
          </c:spPr>
          <c:marker>
            <c:symbol val="none"/>
          </c:marker>
          <c:xVal>
            <c:numRef>
              <c:f>X!$AK$72:$AK$73</c:f>
              <c:numCache>
                <c:formatCode>General</c:formatCode>
                <c:ptCount val="2"/>
                <c:pt idx="0">
                  <c:v>0.5</c:v>
                </c:pt>
                <c:pt idx="1">
                  <c:v>0.5</c:v>
                </c:pt>
              </c:numCache>
            </c:numRef>
          </c:xVal>
          <c:yVal>
            <c:numRef>
              <c:f>X!$AL$120:$AL$121</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3-5228-4E79-ABA2-77A6FCC4084B}"/>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X!$AI$68:$AI$69</c:f>
              <c:numCache>
                <c:formatCode>General</c:formatCode>
                <c:ptCount val="2"/>
                <c:pt idx="0">
                  <c:v>0.1</c:v>
                </c:pt>
                <c:pt idx="1">
                  <c:v>0.1</c:v>
                </c:pt>
              </c:numCache>
            </c:numRef>
          </c:xVal>
          <c:yVal>
            <c:numRef>
              <c:f>X!$AJ$132:$AJ$133</c:f>
              <c:numCache>
                <c:formatCode>#\ ##0.0</c:formatCode>
                <c:ptCount val="2"/>
                <c:pt idx="0">
                  <c:v>73.333333333333343</c:v>
                </c:pt>
                <c:pt idx="1">
                  <c:v>33.333333333333336</c:v>
                </c:pt>
              </c:numCache>
            </c:numRef>
          </c:yVal>
          <c:smooth val="0"/>
          <c:extLst>
            <c:ext xmlns:c16="http://schemas.microsoft.com/office/drawing/2014/chart" uri="{C3380CC4-5D6E-409C-BE32-E72D297353CC}">
              <c16:uniqueId val="{00000000-13BB-44DA-90C4-F511F3785669}"/>
            </c:ext>
          </c:extLst>
        </c:ser>
        <c:ser>
          <c:idx val="1"/>
          <c:order val="1"/>
          <c:spPr>
            <a:ln w="50800" cap="sq">
              <a:solidFill>
                <a:srgbClr val="0070C0"/>
              </a:solidFill>
            </a:ln>
          </c:spPr>
          <c:marker>
            <c:symbol val="none"/>
          </c:marker>
          <c:xVal>
            <c:numRef>
              <c:f>X!$AI$72:$AI$73</c:f>
              <c:numCache>
                <c:formatCode>General</c:formatCode>
                <c:ptCount val="2"/>
                <c:pt idx="0">
                  <c:v>0.4</c:v>
                </c:pt>
                <c:pt idx="1">
                  <c:v>0.4</c:v>
                </c:pt>
              </c:numCache>
            </c:numRef>
          </c:xVal>
          <c:yVal>
            <c:numRef>
              <c:f>X!$AJ$136:$AJ$137</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1-13BB-44DA-90C4-F511F3785669}"/>
            </c:ext>
          </c:extLst>
        </c:ser>
        <c:ser>
          <c:idx val="2"/>
          <c:order val="2"/>
          <c:spPr>
            <a:ln w="50800">
              <a:solidFill>
                <a:schemeClr val="accent6">
                  <a:lumMod val="40000"/>
                  <a:lumOff val="60000"/>
                </a:schemeClr>
              </a:solidFill>
            </a:ln>
          </c:spPr>
          <c:marker>
            <c:symbol val="none"/>
          </c:marker>
          <c:xVal>
            <c:numRef>
              <c:f>X!$AK$68:$AK$69</c:f>
              <c:numCache>
                <c:formatCode>General</c:formatCode>
                <c:ptCount val="2"/>
                <c:pt idx="0">
                  <c:v>0.2</c:v>
                </c:pt>
                <c:pt idx="1">
                  <c:v>0.2</c:v>
                </c:pt>
              </c:numCache>
            </c:numRef>
          </c:xVal>
          <c:yVal>
            <c:numRef>
              <c:f>X!$AL$132:$AL$133</c:f>
              <c:numCache>
                <c:formatCode>#\ ##0.0</c:formatCode>
                <c:ptCount val="2"/>
                <c:pt idx="0">
                  <c:v>74.166666666666657</c:v>
                </c:pt>
                <c:pt idx="1">
                  <c:v>29.166666666666657</c:v>
                </c:pt>
              </c:numCache>
            </c:numRef>
          </c:yVal>
          <c:smooth val="0"/>
          <c:extLst>
            <c:ext xmlns:c16="http://schemas.microsoft.com/office/drawing/2014/chart" uri="{C3380CC4-5D6E-409C-BE32-E72D297353CC}">
              <c16:uniqueId val="{00000002-13BB-44DA-90C4-F511F3785669}"/>
            </c:ext>
          </c:extLst>
        </c:ser>
        <c:ser>
          <c:idx val="3"/>
          <c:order val="3"/>
          <c:spPr>
            <a:ln w="50800">
              <a:solidFill>
                <a:schemeClr val="accent1">
                  <a:lumMod val="40000"/>
                  <a:lumOff val="60000"/>
                </a:schemeClr>
              </a:solidFill>
            </a:ln>
          </c:spPr>
          <c:marker>
            <c:symbol val="none"/>
          </c:marker>
          <c:xVal>
            <c:numRef>
              <c:f>X!$AK$72:$AK$73</c:f>
              <c:numCache>
                <c:formatCode>General</c:formatCode>
                <c:ptCount val="2"/>
                <c:pt idx="0">
                  <c:v>0.5</c:v>
                </c:pt>
                <c:pt idx="1">
                  <c:v>0.5</c:v>
                </c:pt>
              </c:numCache>
            </c:numRef>
          </c:xVal>
          <c:yVal>
            <c:numRef>
              <c:f>X!$AL$136:$AL$137</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3-13BB-44DA-90C4-F511F3785669}"/>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X!$AI$68:$AI$69</c:f>
              <c:numCache>
                <c:formatCode>General</c:formatCode>
                <c:ptCount val="2"/>
                <c:pt idx="0">
                  <c:v>0.1</c:v>
                </c:pt>
                <c:pt idx="1">
                  <c:v>0.1</c:v>
                </c:pt>
              </c:numCache>
            </c:numRef>
          </c:xVal>
          <c:yVal>
            <c:numRef>
              <c:f>X!$AJ$148:$AJ$149</c:f>
              <c:numCache>
                <c:formatCode>#\ ##0.0</c:formatCode>
                <c:ptCount val="2"/>
                <c:pt idx="0">
                  <c:v>73.333333333333343</c:v>
                </c:pt>
                <c:pt idx="1">
                  <c:v>33.333333333333336</c:v>
                </c:pt>
              </c:numCache>
            </c:numRef>
          </c:yVal>
          <c:smooth val="0"/>
          <c:extLst>
            <c:ext xmlns:c16="http://schemas.microsoft.com/office/drawing/2014/chart" uri="{C3380CC4-5D6E-409C-BE32-E72D297353CC}">
              <c16:uniqueId val="{00000000-A194-45C8-8D54-FAC6CF77B334}"/>
            </c:ext>
          </c:extLst>
        </c:ser>
        <c:ser>
          <c:idx val="1"/>
          <c:order val="1"/>
          <c:spPr>
            <a:ln w="50800" cap="sq">
              <a:solidFill>
                <a:srgbClr val="0070C0"/>
              </a:solidFill>
            </a:ln>
          </c:spPr>
          <c:marker>
            <c:symbol val="none"/>
          </c:marker>
          <c:xVal>
            <c:numRef>
              <c:f>X!$AI$72:$AI$73</c:f>
              <c:numCache>
                <c:formatCode>General</c:formatCode>
                <c:ptCount val="2"/>
                <c:pt idx="0">
                  <c:v>0.4</c:v>
                </c:pt>
                <c:pt idx="1">
                  <c:v>0.4</c:v>
                </c:pt>
              </c:numCache>
            </c:numRef>
          </c:xVal>
          <c:yVal>
            <c:numRef>
              <c:f>X!$AJ$152:$AJ$153</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1-A194-45C8-8D54-FAC6CF77B334}"/>
            </c:ext>
          </c:extLst>
        </c:ser>
        <c:ser>
          <c:idx val="2"/>
          <c:order val="2"/>
          <c:spPr>
            <a:ln w="50800">
              <a:solidFill>
                <a:schemeClr val="accent6">
                  <a:lumMod val="40000"/>
                  <a:lumOff val="60000"/>
                </a:schemeClr>
              </a:solidFill>
            </a:ln>
          </c:spPr>
          <c:marker>
            <c:symbol val="none"/>
          </c:marker>
          <c:xVal>
            <c:numRef>
              <c:f>X!$AK$68:$AK$69</c:f>
              <c:numCache>
                <c:formatCode>General</c:formatCode>
                <c:ptCount val="2"/>
                <c:pt idx="0">
                  <c:v>0.2</c:v>
                </c:pt>
                <c:pt idx="1">
                  <c:v>0.2</c:v>
                </c:pt>
              </c:numCache>
            </c:numRef>
          </c:xVal>
          <c:yVal>
            <c:numRef>
              <c:f>X!$AL$148:$AL$149</c:f>
              <c:numCache>
                <c:formatCode>#\ ##0.0</c:formatCode>
                <c:ptCount val="2"/>
                <c:pt idx="0">
                  <c:v>74.166666666666657</c:v>
                </c:pt>
                <c:pt idx="1">
                  <c:v>29.166666666666657</c:v>
                </c:pt>
              </c:numCache>
            </c:numRef>
          </c:yVal>
          <c:smooth val="0"/>
          <c:extLst>
            <c:ext xmlns:c16="http://schemas.microsoft.com/office/drawing/2014/chart" uri="{C3380CC4-5D6E-409C-BE32-E72D297353CC}">
              <c16:uniqueId val="{00000002-A194-45C8-8D54-FAC6CF77B334}"/>
            </c:ext>
          </c:extLst>
        </c:ser>
        <c:ser>
          <c:idx val="3"/>
          <c:order val="3"/>
          <c:spPr>
            <a:ln w="50800">
              <a:solidFill>
                <a:schemeClr val="accent1">
                  <a:lumMod val="40000"/>
                  <a:lumOff val="60000"/>
                </a:schemeClr>
              </a:solidFill>
            </a:ln>
          </c:spPr>
          <c:marker>
            <c:symbol val="none"/>
          </c:marker>
          <c:xVal>
            <c:numRef>
              <c:f>X!$AK$72:$AK$73</c:f>
              <c:numCache>
                <c:formatCode>General</c:formatCode>
                <c:ptCount val="2"/>
                <c:pt idx="0">
                  <c:v>0.5</c:v>
                </c:pt>
                <c:pt idx="1">
                  <c:v>0.5</c:v>
                </c:pt>
              </c:numCache>
            </c:numRef>
          </c:xVal>
          <c:yVal>
            <c:numRef>
              <c:f>X!$AL$152:$AL$153</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3-A194-45C8-8D54-FAC6CF77B334}"/>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X!$AI$68:$AI$69</c:f>
              <c:numCache>
                <c:formatCode>General</c:formatCode>
                <c:ptCount val="2"/>
                <c:pt idx="0">
                  <c:v>0.1</c:v>
                </c:pt>
                <c:pt idx="1">
                  <c:v>0.1</c:v>
                </c:pt>
              </c:numCache>
            </c:numRef>
          </c:xVal>
          <c:yVal>
            <c:numRef>
              <c:f>X!$AJ$164:$AJ$165</c:f>
              <c:numCache>
                <c:formatCode>#\ ##0.0</c:formatCode>
                <c:ptCount val="2"/>
                <c:pt idx="0">
                  <c:v>73.333333333333343</c:v>
                </c:pt>
                <c:pt idx="1">
                  <c:v>33.333333333333336</c:v>
                </c:pt>
              </c:numCache>
            </c:numRef>
          </c:yVal>
          <c:smooth val="0"/>
          <c:extLst>
            <c:ext xmlns:c16="http://schemas.microsoft.com/office/drawing/2014/chart" uri="{C3380CC4-5D6E-409C-BE32-E72D297353CC}">
              <c16:uniqueId val="{00000000-B004-44E9-A83A-4F3CAFFAA191}"/>
            </c:ext>
          </c:extLst>
        </c:ser>
        <c:ser>
          <c:idx val="1"/>
          <c:order val="1"/>
          <c:spPr>
            <a:ln w="50800" cap="sq">
              <a:solidFill>
                <a:srgbClr val="0070C0"/>
              </a:solidFill>
            </a:ln>
          </c:spPr>
          <c:marker>
            <c:symbol val="none"/>
          </c:marker>
          <c:xVal>
            <c:numRef>
              <c:f>X!$AI$72:$AI$73</c:f>
              <c:numCache>
                <c:formatCode>General</c:formatCode>
                <c:ptCount val="2"/>
                <c:pt idx="0">
                  <c:v>0.4</c:v>
                </c:pt>
                <c:pt idx="1">
                  <c:v>0.4</c:v>
                </c:pt>
              </c:numCache>
            </c:numRef>
          </c:xVal>
          <c:yVal>
            <c:numRef>
              <c:f>X!$AJ$168:$AJ$169</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1-B004-44E9-A83A-4F3CAFFAA191}"/>
            </c:ext>
          </c:extLst>
        </c:ser>
        <c:ser>
          <c:idx val="2"/>
          <c:order val="2"/>
          <c:spPr>
            <a:ln w="50800">
              <a:solidFill>
                <a:schemeClr val="accent6">
                  <a:lumMod val="40000"/>
                  <a:lumOff val="60000"/>
                </a:schemeClr>
              </a:solidFill>
            </a:ln>
          </c:spPr>
          <c:marker>
            <c:symbol val="none"/>
          </c:marker>
          <c:xVal>
            <c:numRef>
              <c:f>X!$AK$68:$AK$69</c:f>
              <c:numCache>
                <c:formatCode>General</c:formatCode>
                <c:ptCount val="2"/>
                <c:pt idx="0">
                  <c:v>0.2</c:v>
                </c:pt>
                <c:pt idx="1">
                  <c:v>0.2</c:v>
                </c:pt>
              </c:numCache>
            </c:numRef>
          </c:xVal>
          <c:yVal>
            <c:numRef>
              <c:f>X!$AL$164:$AL$165</c:f>
              <c:numCache>
                <c:formatCode>#\ ##0.0</c:formatCode>
                <c:ptCount val="2"/>
                <c:pt idx="0">
                  <c:v>74.166666666666657</c:v>
                </c:pt>
                <c:pt idx="1">
                  <c:v>29.166666666666657</c:v>
                </c:pt>
              </c:numCache>
            </c:numRef>
          </c:yVal>
          <c:smooth val="0"/>
          <c:extLst>
            <c:ext xmlns:c16="http://schemas.microsoft.com/office/drawing/2014/chart" uri="{C3380CC4-5D6E-409C-BE32-E72D297353CC}">
              <c16:uniqueId val="{00000002-B004-44E9-A83A-4F3CAFFAA191}"/>
            </c:ext>
          </c:extLst>
        </c:ser>
        <c:ser>
          <c:idx val="3"/>
          <c:order val="3"/>
          <c:spPr>
            <a:ln w="50800">
              <a:solidFill>
                <a:schemeClr val="accent1">
                  <a:lumMod val="40000"/>
                  <a:lumOff val="60000"/>
                </a:schemeClr>
              </a:solidFill>
            </a:ln>
          </c:spPr>
          <c:marker>
            <c:symbol val="none"/>
          </c:marker>
          <c:xVal>
            <c:numRef>
              <c:f>X!$AK$72:$AK$73</c:f>
              <c:numCache>
                <c:formatCode>General</c:formatCode>
                <c:ptCount val="2"/>
                <c:pt idx="0">
                  <c:v>0.5</c:v>
                </c:pt>
                <c:pt idx="1">
                  <c:v>0.5</c:v>
                </c:pt>
              </c:numCache>
            </c:numRef>
          </c:xVal>
          <c:yVal>
            <c:numRef>
              <c:f>X!$AL$168:$AL$169</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3-B004-44E9-A83A-4F3CAFFAA191}"/>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983759108067775"/>
          <c:y val="5.1400554097404488E-2"/>
          <c:w val="0.48065108341919677"/>
          <c:h val="0.85576771653543304"/>
        </c:manualLayout>
      </c:layout>
      <c:scatterChart>
        <c:scatterStyle val="lineMarker"/>
        <c:varyColors val="0"/>
        <c:ser>
          <c:idx val="0"/>
          <c:order val="0"/>
          <c:spPr>
            <a:ln w="50800" cap="sq" cmpd="sng">
              <a:solidFill>
                <a:srgbClr val="00B050"/>
              </a:solidFill>
            </a:ln>
          </c:spPr>
          <c:marker>
            <c:symbol val="none"/>
          </c:marker>
          <c:xVal>
            <c:numRef>
              <c:f>X!$AI$68:$AI$69</c:f>
              <c:numCache>
                <c:formatCode>General</c:formatCode>
                <c:ptCount val="2"/>
                <c:pt idx="0">
                  <c:v>0.1</c:v>
                </c:pt>
                <c:pt idx="1">
                  <c:v>0.1</c:v>
                </c:pt>
              </c:numCache>
            </c:numRef>
          </c:xVal>
          <c:yVal>
            <c:numRef>
              <c:f>X!$AJ$180:$AJ$181</c:f>
              <c:numCache>
                <c:formatCode>#\ ##0.0</c:formatCode>
                <c:ptCount val="2"/>
                <c:pt idx="0">
                  <c:v>73.333333333333343</c:v>
                </c:pt>
                <c:pt idx="1">
                  <c:v>33.333333333333336</c:v>
                </c:pt>
              </c:numCache>
            </c:numRef>
          </c:yVal>
          <c:smooth val="0"/>
          <c:extLst>
            <c:ext xmlns:c16="http://schemas.microsoft.com/office/drawing/2014/chart" uri="{C3380CC4-5D6E-409C-BE32-E72D297353CC}">
              <c16:uniqueId val="{00000000-E787-4C58-923F-299A73814DB0}"/>
            </c:ext>
          </c:extLst>
        </c:ser>
        <c:ser>
          <c:idx val="1"/>
          <c:order val="1"/>
          <c:spPr>
            <a:ln w="50800" cap="sq">
              <a:solidFill>
                <a:srgbClr val="0070C0"/>
              </a:solidFill>
            </a:ln>
          </c:spPr>
          <c:marker>
            <c:symbol val="none"/>
          </c:marker>
          <c:xVal>
            <c:numRef>
              <c:f>X!$AI$72:$AI$73</c:f>
              <c:numCache>
                <c:formatCode>General</c:formatCode>
                <c:ptCount val="2"/>
                <c:pt idx="0">
                  <c:v>0.4</c:v>
                </c:pt>
                <c:pt idx="1">
                  <c:v>0.4</c:v>
                </c:pt>
              </c:numCache>
            </c:numRef>
          </c:xVal>
          <c:yVal>
            <c:numRef>
              <c:f>X!$AJ$184:$AJ$185</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1-E787-4C58-923F-299A73814DB0}"/>
            </c:ext>
          </c:extLst>
        </c:ser>
        <c:ser>
          <c:idx val="2"/>
          <c:order val="2"/>
          <c:spPr>
            <a:ln w="50800">
              <a:solidFill>
                <a:schemeClr val="accent6">
                  <a:lumMod val="40000"/>
                  <a:lumOff val="60000"/>
                </a:schemeClr>
              </a:solidFill>
            </a:ln>
          </c:spPr>
          <c:marker>
            <c:symbol val="none"/>
          </c:marker>
          <c:xVal>
            <c:numRef>
              <c:f>X!$AK$68:$AK$69</c:f>
              <c:numCache>
                <c:formatCode>General</c:formatCode>
                <c:ptCount val="2"/>
                <c:pt idx="0">
                  <c:v>0.2</c:v>
                </c:pt>
                <c:pt idx="1">
                  <c:v>0.2</c:v>
                </c:pt>
              </c:numCache>
            </c:numRef>
          </c:xVal>
          <c:yVal>
            <c:numRef>
              <c:f>X!$AL$180:$AL$181</c:f>
              <c:numCache>
                <c:formatCode>#\ ##0.0</c:formatCode>
                <c:ptCount val="2"/>
                <c:pt idx="0">
                  <c:v>74.166666666666657</c:v>
                </c:pt>
                <c:pt idx="1">
                  <c:v>29.166666666666657</c:v>
                </c:pt>
              </c:numCache>
            </c:numRef>
          </c:yVal>
          <c:smooth val="0"/>
          <c:extLst>
            <c:ext xmlns:c16="http://schemas.microsoft.com/office/drawing/2014/chart" uri="{C3380CC4-5D6E-409C-BE32-E72D297353CC}">
              <c16:uniqueId val="{00000002-E787-4C58-923F-299A73814DB0}"/>
            </c:ext>
          </c:extLst>
        </c:ser>
        <c:ser>
          <c:idx val="3"/>
          <c:order val="3"/>
          <c:spPr>
            <a:ln w="50800">
              <a:solidFill>
                <a:schemeClr val="accent1">
                  <a:lumMod val="40000"/>
                  <a:lumOff val="60000"/>
                </a:schemeClr>
              </a:solidFill>
            </a:ln>
          </c:spPr>
          <c:marker>
            <c:symbol val="none"/>
          </c:marker>
          <c:xVal>
            <c:numRef>
              <c:f>X!$AK$72:$AK$73</c:f>
              <c:numCache>
                <c:formatCode>General</c:formatCode>
                <c:ptCount val="2"/>
                <c:pt idx="0">
                  <c:v>0.5</c:v>
                </c:pt>
                <c:pt idx="1">
                  <c:v>0.5</c:v>
                </c:pt>
              </c:numCache>
            </c:numRef>
          </c:xVal>
          <c:yVal>
            <c:numRef>
              <c:f>X!$AL$184:$AL$185</c:f>
              <c:numCache>
                <c:formatCode>#\ ##0.0</c:formatCode>
                <c:ptCount val="2"/>
                <c:pt idx="0">
                  <c:v>74.166666666666657</c:v>
                </c:pt>
                <c:pt idx="1">
                  <c:v>44.166666666666657</c:v>
                </c:pt>
              </c:numCache>
            </c:numRef>
          </c:yVal>
          <c:smooth val="0"/>
          <c:extLst>
            <c:ext xmlns:c16="http://schemas.microsoft.com/office/drawing/2014/chart" uri="{C3380CC4-5D6E-409C-BE32-E72D297353CC}">
              <c16:uniqueId val="{00000003-E787-4C58-923F-299A73814DB0}"/>
            </c:ext>
          </c:extLst>
        </c:ser>
        <c:dLbls>
          <c:showLegendKey val="0"/>
          <c:showVal val="0"/>
          <c:showCatName val="0"/>
          <c:showSerName val="0"/>
          <c:showPercent val="0"/>
          <c:showBubbleSize val="0"/>
        </c:dLbls>
        <c:axId val="155578368"/>
        <c:axId val="155579904"/>
      </c:scatterChart>
      <c:valAx>
        <c:axId val="155578368"/>
        <c:scaling>
          <c:orientation val="minMax"/>
          <c:max val="0.60000000000000009"/>
          <c:min val="0"/>
        </c:scaling>
        <c:delete val="0"/>
        <c:axPos val="b"/>
        <c:numFmt formatCode="General" sourceLinked="1"/>
        <c:majorTickMark val="out"/>
        <c:minorTickMark val="none"/>
        <c:tickLblPos val="nextTo"/>
        <c:txPr>
          <a:bodyPr/>
          <a:lstStyle/>
          <a:p>
            <a:pPr>
              <a:defRPr>
                <a:solidFill>
                  <a:schemeClr val="bg1"/>
                </a:solidFill>
              </a:defRPr>
            </a:pPr>
            <a:endParaRPr lang="en-US"/>
          </a:p>
        </c:txPr>
        <c:crossAx val="155579904"/>
        <c:crosses val="autoZero"/>
        <c:crossBetween val="midCat"/>
        <c:majorUnit val="1"/>
      </c:valAx>
      <c:valAx>
        <c:axId val="155579904"/>
        <c:scaling>
          <c:orientation val="minMax"/>
        </c:scaling>
        <c:delete val="0"/>
        <c:axPos val="l"/>
        <c:majorGridlines/>
        <c:numFmt formatCode="#\ ##0.0" sourceLinked="1"/>
        <c:majorTickMark val="out"/>
        <c:minorTickMark val="none"/>
        <c:tickLblPos val="nextTo"/>
        <c:crossAx val="15557836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image" Target="../media/image1.png"/><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chart" Target="../charts/chart13.xml"/><Relationship Id="rId10" Type="http://schemas.openxmlformats.org/officeDocument/2006/relationships/chart" Target="../charts/chart18.xml"/><Relationship Id="rId4" Type="http://schemas.openxmlformats.org/officeDocument/2006/relationships/chart" Target="../charts/chart12.xml"/><Relationship Id="rId9"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219075</xdr:colOff>
      <xdr:row>5</xdr:row>
      <xdr:rowOff>13143</xdr:rowOff>
    </xdr:from>
    <xdr:to>
      <xdr:col>3</xdr:col>
      <xdr:colOff>238381</xdr:colOff>
      <xdr:row>7</xdr:row>
      <xdr:rowOff>95250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22984" y="1060893"/>
          <a:ext cx="763988" cy="497743"/>
          <a:chOff x="2448583" y="5552666"/>
          <a:chExt cx="1043728" cy="551686"/>
        </a:xfrm>
      </xdr:grpSpPr>
      <xdr:sp macro="" textlink="">
        <xdr:nvSpPr>
          <xdr:cNvPr id="4" name="Arc 3">
            <a:extLst>
              <a:ext uri="{FF2B5EF4-FFF2-40B4-BE49-F238E27FC236}">
                <a16:creationId xmlns:a16="http://schemas.microsoft.com/office/drawing/2014/main" id="{00000000-0008-0000-0000-000004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5" name="Straight Connector 2">
            <a:extLst>
              <a:ext uri="{FF2B5EF4-FFF2-40B4-BE49-F238E27FC236}">
                <a16:creationId xmlns:a16="http://schemas.microsoft.com/office/drawing/2014/main" id="{00000000-0008-0000-0000-000005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6" name="Arc 5">
            <a:extLst>
              <a:ext uri="{FF2B5EF4-FFF2-40B4-BE49-F238E27FC236}">
                <a16:creationId xmlns:a16="http://schemas.microsoft.com/office/drawing/2014/main" id="{00000000-0008-0000-0000-000006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2</xdr:col>
      <xdr:colOff>133094</xdr:colOff>
      <xdr:row>2</xdr:row>
      <xdr:rowOff>85725</xdr:rowOff>
    </xdr:from>
    <xdr:to>
      <xdr:col>4</xdr:col>
      <xdr:colOff>152400</xdr:colOff>
      <xdr:row>5</xdr:row>
      <xdr:rowOff>7447</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rot="10800000">
          <a:off x="609344" y="510020"/>
          <a:ext cx="763988" cy="545177"/>
          <a:chOff x="2448583" y="5552666"/>
          <a:chExt cx="1043728" cy="551686"/>
        </a:xfrm>
      </xdr:grpSpPr>
      <xdr:sp macro="" textlink="">
        <xdr:nvSpPr>
          <xdr:cNvPr id="8" name="Arc 7">
            <a:extLst>
              <a:ext uri="{FF2B5EF4-FFF2-40B4-BE49-F238E27FC236}">
                <a16:creationId xmlns:a16="http://schemas.microsoft.com/office/drawing/2014/main" id="{00000000-0008-0000-0000-000008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9" name="Straight Connector 2">
            <a:extLst>
              <a:ext uri="{FF2B5EF4-FFF2-40B4-BE49-F238E27FC236}">
                <a16:creationId xmlns:a16="http://schemas.microsoft.com/office/drawing/2014/main" id="{00000000-0008-0000-0000-000009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10" name="Arc 9">
            <a:extLst>
              <a:ext uri="{FF2B5EF4-FFF2-40B4-BE49-F238E27FC236}">
                <a16:creationId xmlns:a16="http://schemas.microsoft.com/office/drawing/2014/main" id="{00000000-0008-0000-0000-00000A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1</xdr:col>
      <xdr:colOff>323850</xdr:colOff>
      <xdr:row>24</xdr:row>
      <xdr:rowOff>108369</xdr:rowOff>
    </xdr:from>
    <xdr:to>
      <xdr:col>2</xdr:col>
      <xdr:colOff>168253</xdr:colOff>
      <xdr:row>26</xdr:row>
      <xdr:rowOff>66684</xdr:rowOff>
    </xdr:to>
    <xdr:sp macro="" textlink="">
      <xdr:nvSpPr>
        <xdr:cNvPr id="11" name="Arc 10">
          <a:extLst>
            <a:ext uri="{FF2B5EF4-FFF2-40B4-BE49-F238E27FC236}">
              <a16:creationId xmlns:a16="http://schemas.microsoft.com/office/drawing/2014/main" id="{00000000-0008-0000-0000-00000B000000}"/>
            </a:ext>
          </a:extLst>
        </xdr:cNvPr>
        <xdr:cNvSpPr>
          <a:spLocks noChangeAspect="1"/>
        </xdr:cNvSpPr>
      </xdr:nvSpPr>
      <xdr:spPr>
        <a:xfrm>
          <a:off x="323850" y="3861219"/>
          <a:ext cx="215878" cy="282165"/>
        </a:xfrm>
        <a:prstGeom prst="arc">
          <a:avLst>
            <a:gd name="adj1" fmla="val 16200000"/>
            <a:gd name="adj2" fmla="val 20940630"/>
          </a:avLst>
        </a:prstGeom>
        <a:ln>
          <a:prstDash val="dash"/>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lientData/>
  </xdr:twoCellAnchor>
  <xdr:twoCellAnchor>
    <xdr:from>
      <xdr:col>3</xdr:col>
      <xdr:colOff>72352</xdr:colOff>
      <xdr:row>7</xdr:row>
      <xdr:rowOff>32171</xdr:rowOff>
    </xdr:from>
    <xdr:to>
      <xdr:col>4</xdr:col>
      <xdr:colOff>108374</xdr:colOff>
      <xdr:row>11</xdr:row>
      <xdr:rowOff>146727</xdr:rowOff>
    </xdr:to>
    <xdr:grpSp>
      <xdr:nvGrpSpPr>
        <xdr:cNvPr id="12" name="Group 11">
          <a:extLst>
            <a:ext uri="{FF2B5EF4-FFF2-40B4-BE49-F238E27FC236}">
              <a16:creationId xmlns:a16="http://schemas.microsoft.com/office/drawing/2014/main" id="{00000000-0008-0000-0000-00000C000000}"/>
            </a:ext>
          </a:extLst>
        </xdr:cNvPr>
        <xdr:cNvGrpSpPr/>
      </xdr:nvGrpSpPr>
      <xdr:grpSpPr>
        <a:xfrm rot="16200000">
          <a:off x="652210" y="1764290"/>
          <a:ext cx="945829" cy="408363"/>
          <a:chOff x="2448583" y="5552666"/>
          <a:chExt cx="1043728" cy="551686"/>
        </a:xfrm>
      </xdr:grpSpPr>
      <xdr:sp macro="" textlink="">
        <xdr:nvSpPr>
          <xdr:cNvPr id="13" name="Arc 12">
            <a:extLst>
              <a:ext uri="{FF2B5EF4-FFF2-40B4-BE49-F238E27FC236}">
                <a16:creationId xmlns:a16="http://schemas.microsoft.com/office/drawing/2014/main" id="{00000000-0008-0000-0000-00000D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14" name="Straight Connector 2">
            <a:extLst>
              <a:ext uri="{FF2B5EF4-FFF2-40B4-BE49-F238E27FC236}">
                <a16:creationId xmlns:a16="http://schemas.microsoft.com/office/drawing/2014/main" id="{00000000-0008-0000-0000-00000E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15" name="Arc 14">
            <a:extLst>
              <a:ext uri="{FF2B5EF4-FFF2-40B4-BE49-F238E27FC236}">
                <a16:creationId xmlns:a16="http://schemas.microsoft.com/office/drawing/2014/main" id="{00000000-0008-0000-0000-00000F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1</xdr:col>
      <xdr:colOff>300948</xdr:colOff>
      <xdr:row>6</xdr:row>
      <xdr:rowOff>13122</xdr:rowOff>
    </xdr:from>
    <xdr:to>
      <xdr:col>2</xdr:col>
      <xdr:colOff>336970</xdr:colOff>
      <xdr:row>10</xdr:row>
      <xdr:rowOff>127678</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rot="5400000">
          <a:off x="136124" y="1537423"/>
          <a:ext cx="945829" cy="408363"/>
          <a:chOff x="2448583" y="5552666"/>
          <a:chExt cx="1043728" cy="551686"/>
        </a:xfrm>
      </xdr:grpSpPr>
      <xdr:sp macro="" textlink="">
        <xdr:nvSpPr>
          <xdr:cNvPr id="17" name="Arc 16">
            <a:extLst>
              <a:ext uri="{FF2B5EF4-FFF2-40B4-BE49-F238E27FC236}">
                <a16:creationId xmlns:a16="http://schemas.microsoft.com/office/drawing/2014/main" id="{00000000-0008-0000-0000-000011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18" name="Straight Connector 2">
            <a:extLst>
              <a:ext uri="{FF2B5EF4-FFF2-40B4-BE49-F238E27FC236}">
                <a16:creationId xmlns:a16="http://schemas.microsoft.com/office/drawing/2014/main" id="{00000000-0008-0000-0000-000012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19" name="Arc 18">
            <a:extLst>
              <a:ext uri="{FF2B5EF4-FFF2-40B4-BE49-F238E27FC236}">
                <a16:creationId xmlns:a16="http://schemas.microsoft.com/office/drawing/2014/main" id="{00000000-0008-0000-0000-000013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1</xdr:col>
      <xdr:colOff>219075</xdr:colOff>
      <xdr:row>16</xdr:row>
      <xdr:rowOff>13143</xdr:rowOff>
    </xdr:from>
    <xdr:to>
      <xdr:col>3</xdr:col>
      <xdr:colOff>238381</xdr:colOff>
      <xdr:row>18</xdr:row>
      <xdr:rowOff>95250</xdr:rowOff>
    </xdr:to>
    <xdr:grpSp>
      <xdr:nvGrpSpPr>
        <xdr:cNvPr id="20" name="Group 19">
          <a:extLst>
            <a:ext uri="{FF2B5EF4-FFF2-40B4-BE49-F238E27FC236}">
              <a16:creationId xmlns:a16="http://schemas.microsoft.com/office/drawing/2014/main" id="{00000000-0008-0000-0000-000014000000}"/>
            </a:ext>
          </a:extLst>
        </xdr:cNvPr>
        <xdr:cNvGrpSpPr/>
      </xdr:nvGrpSpPr>
      <xdr:grpSpPr>
        <a:xfrm>
          <a:off x="322984" y="3346893"/>
          <a:ext cx="763988" cy="497743"/>
          <a:chOff x="2448583" y="5552666"/>
          <a:chExt cx="1043728" cy="551686"/>
        </a:xfrm>
      </xdr:grpSpPr>
      <xdr:sp macro="" textlink="">
        <xdr:nvSpPr>
          <xdr:cNvPr id="21" name="Arc 20">
            <a:extLst>
              <a:ext uri="{FF2B5EF4-FFF2-40B4-BE49-F238E27FC236}">
                <a16:creationId xmlns:a16="http://schemas.microsoft.com/office/drawing/2014/main" id="{00000000-0008-0000-0000-000015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22" name="Straight Connector 2">
            <a:extLst>
              <a:ext uri="{FF2B5EF4-FFF2-40B4-BE49-F238E27FC236}">
                <a16:creationId xmlns:a16="http://schemas.microsoft.com/office/drawing/2014/main" id="{00000000-0008-0000-0000-000016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23" name="Arc 22">
            <a:extLst>
              <a:ext uri="{FF2B5EF4-FFF2-40B4-BE49-F238E27FC236}">
                <a16:creationId xmlns:a16="http://schemas.microsoft.com/office/drawing/2014/main" id="{00000000-0008-0000-0000-000017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2</xdr:col>
      <xdr:colOff>133094</xdr:colOff>
      <xdr:row>13</xdr:row>
      <xdr:rowOff>85725</xdr:rowOff>
    </xdr:from>
    <xdr:to>
      <xdr:col>4</xdr:col>
      <xdr:colOff>152400</xdr:colOff>
      <xdr:row>16</xdr:row>
      <xdr:rowOff>7447</xdr:rowOff>
    </xdr:to>
    <xdr:grpSp>
      <xdr:nvGrpSpPr>
        <xdr:cNvPr id="24" name="Group 23">
          <a:extLst>
            <a:ext uri="{FF2B5EF4-FFF2-40B4-BE49-F238E27FC236}">
              <a16:creationId xmlns:a16="http://schemas.microsoft.com/office/drawing/2014/main" id="{00000000-0008-0000-0000-000018000000}"/>
            </a:ext>
          </a:extLst>
        </xdr:cNvPr>
        <xdr:cNvGrpSpPr/>
      </xdr:nvGrpSpPr>
      <xdr:grpSpPr>
        <a:xfrm rot="10800000">
          <a:off x="609344" y="2796020"/>
          <a:ext cx="763988" cy="545177"/>
          <a:chOff x="2448583" y="5552666"/>
          <a:chExt cx="1043728" cy="551686"/>
        </a:xfrm>
      </xdr:grpSpPr>
      <xdr:sp macro="" textlink="">
        <xdr:nvSpPr>
          <xdr:cNvPr id="25" name="Arc 24">
            <a:extLst>
              <a:ext uri="{FF2B5EF4-FFF2-40B4-BE49-F238E27FC236}">
                <a16:creationId xmlns:a16="http://schemas.microsoft.com/office/drawing/2014/main" id="{00000000-0008-0000-0000-000019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26" name="Straight Connector 2">
            <a:extLst>
              <a:ext uri="{FF2B5EF4-FFF2-40B4-BE49-F238E27FC236}">
                <a16:creationId xmlns:a16="http://schemas.microsoft.com/office/drawing/2014/main" id="{00000000-0008-0000-0000-00001A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27" name="Arc 26">
            <a:extLst>
              <a:ext uri="{FF2B5EF4-FFF2-40B4-BE49-F238E27FC236}">
                <a16:creationId xmlns:a16="http://schemas.microsoft.com/office/drawing/2014/main" id="{00000000-0008-0000-0000-00001B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3</xdr:col>
      <xdr:colOff>72352</xdr:colOff>
      <xdr:row>18</xdr:row>
      <xdr:rowOff>32171</xdr:rowOff>
    </xdr:from>
    <xdr:to>
      <xdr:col>4</xdr:col>
      <xdr:colOff>108374</xdr:colOff>
      <xdr:row>22</xdr:row>
      <xdr:rowOff>146727</xdr:rowOff>
    </xdr:to>
    <xdr:grpSp>
      <xdr:nvGrpSpPr>
        <xdr:cNvPr id="28" name="Group 27">
          <a:extLst>
            <a:ext uri="{FF2B5EF4-FFF2-40B4-BE49-F238E27FC236}">
              <a16:creationId xmlns:a16="http://schemas.microsoft.com/office/drawing/2014/main" id="{00000000-0008-0000-0000-00001C000000}"/>
            </a:ext>
          </a:extLst>
        </xdr:cNvPr>
        <xdr:cNvGrpSpPr/>
      </xdr:nvGrpSpPr>
      <xdr:grpSpPr>
        <a:xfrm rot="16200000">
          <a:off x="652210" y="4050290"/>
          <a:ext cx="945829" cy="408363"/>
          <a:chOff x="2448583" y="5552666"/>
          <a:chExt cx="1043728" cy="551686"/>
        </a:xfrm>
      </xdr:grpSpPr>
      <xdr:sp macro="" textlink="">
        <xdr:nvSpPr>
          <xdr:cNvPr id="29" name="Arc 28">
            <a:extLst>
              <a:ext uri="{FF2B5EF4-FFF2-40B4-BE49-F238E27FC236}">
                <a16:creationId xmlns:a16="http://schemas.microsoft.com/office/drawing/2014/main" id="{00000000-0008-0000-0000-00001D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30" name="Straight Connector 2">
            <a:extLst>
              <a:ext uri="{FF2B5EF4-FFF2-40B4-BE49-F238E27FC236}">
                <a16:creationId xmlns:a16="http://schemas.microsoft.com/office/drawing/2014/main" id="{00000000-0008-0000-0000-00001E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31" name="Arc 30">
            <a:extLst>
              <a:ext uri="{FF2B5EF4-FFF2-40B4-BE49-F238E27FC236}">
                <a16:creationId xmlns:a16="http://schemas.microsoft.com/office/drawing/2014/main" id="{00000000-0008-0000-0000-00001F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1</xdr:col>
      <xdr:colOff>300948</xdr:colOff>
      <xdr:row>17</xdr:row>
      <xdr:rowOff>13122</xdr:rowOff>
    </xdr:from>
    <xdr:to>
      <xdr:col>2</xdr:col>
      <xdr:colOff>336970</xdr:colOff>
      <xdr:row>21</xdr:row>
      <xdr:rowOff>127678</xdr:rowOff>
    </xdr:to>
    <xdr:grpSp>
      <xdr:nvGrpSpPr>
        <xdr:cNvPr id="32" name="Group 31">
          <a:extLst>
            <a:ext uri="{FF2B5EF4-FFF2-40B4-BE49-F238E27FC236}">
              <a16:creationId xmlns:a16="http://schemas.microsoft.com/office/drawing/2014/main" id="{00000000-0008-0000-0000-000020000000}"/>
            </a:ext>
          </a:extLst>
        </xdr:cNvPr>
        <xdr:cNvGrpSpPr/>
      </xdr:nvGrpSpPr>
      <xdr:grpSpPr>
        <a:xfrm rot="5400000">
          <a:off x="136124" y="3823423"/>
          <a:ext cx="945829" cy="408363"/>
          <a:chOff x="2448583" y="5552666"/>
          <a:chExt cx="1043728" cy="551686"/>
        </a:xfrm>
      </xdr:grpSpPr>
      <xdr:sp macro="" textlink="">
        <xdr:nvSpPr>
          <xdr:cNvPr id="33" name="Arc 32">
            <a:extLst>
              <a:ext uri="{FF2B5EF4-FFF2-40B4-BE49-F238E27FC236}">
                <a16:creationId xmlns:a16="http://schemas.microsoft.com/office/drawing/2014/main" id="{00000000-0008-0000-0000-000021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34" name="Straight Connector 2">
            <a:extLst>
              <a:ext uri="{FF2B5EF4-FFF2-40B4-BE49-F238E27FC236}">
                <a16:creationId xmlns:a16="http://schemas.microsoft.com/office/drawing/2014/main" id="{00000000-0008-0000-0000-000022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35" name="Arc 34">
            <a:extLst>
              <a:ext uri="{FF2B5EF4-FFF2-40B4-BE49-F238E27FC236}">
                <a16:creationId xmlns:a16="http://schemas.microsoft.com/office/drawing/2014/main" id="{00000000-0008-0000-0000-000023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2</xdr:col>
      <xdr:colOff>104775</xdr:colOff>
      <xdr:row>23</xdr:row>
      <xdr:rowOff>95250</xdr:rowOff>
    </xdr:from>
    <xdr:to>
      <xdr:col>2</xdr:col>
      <xdr:colOff>340113</xdr:colOff>
      <xdr:row>23</xdr:row>
      <xdr:rowOff>96622</xdr:rowOff>
    </xdr:to>
    <xdr:cxnSp macro="">
      <xdr:nvCxnSpPr>
        <xdr:cNvPr id="36" name="Straight Connector 2">
          <a:extLst>
            <a:ext uri="{FF2B5EF4-FFF2-40B4-BE49-F238E27FC236}">
              <a16:creationId xmlns:a16="http://schemas.microsoft.com/office/drawing/2014/main" id="{00000000-0008-0000-0000-000024000000}"/>
            </a:ext>
          </a:extLst>
        </xdr:cNvPr>
        <xdr:cNvCxnSpPr/>
      </xdr:nvCxnSpPr>
      <xdr:spPr>
        <a:xfrm rot="10800000" flipH="1">
          <a:off x="476250" y="3686175"/>
          <a:ext cx="235338" cy="1372"/>
        </a:xfrm>
        <a:prstGeom prst="line">
          <a:avLst/>
        </a:prstGeom>
        <a:ln>
          <a:tailEnd type="stealth"/>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219075</xdr:colOff>
      <xdr:row>31</xdr:row>
      <xdr:rowOff>13143</xdr:rowOff>
    </xdr:from>
    <xdr:to>
      <xdr:col>3</xdr:col>
      <xdr:colOff>238381</xdr:colOff>
      <xdr:row>33</xdr:row>
      <xdr:rowOff>95250</xdr:rowOff>
    </xdr:to>
    <xdr:grpSp>
      <xdr:nvGrpSpPr>
        <xdr:cNvPr id="37" name="Group 36">
          <a:extLst>
            <a:ext uri="{FF2B5EF4-FFF2-40B4-BE49-F238E27FC236}">
              <a16:creationId xmlns:a16="http://schemas.microsoft.com/office/drawing/2014/main" id="{00000000-0008-0000-0000-000025000000}"/>
            </a:ext>
          </a:extLst>
        </xdr:cNvPr>
        <xdr:cNvGrpSpPr/>
      </xdr:nvGrpSpPr>
      <xdr:grpSpPr>
        <a:xfrm>
          <a:off x="322984" y="6464166"/>
          <a:ext cx="763988" cy="497743"/>
          <a:chOff x="2448583" y="5552666"/>
          <a:chExt cx="1043728" cy="551686"/>
        </a:xfrm>
      </xdr:grpSpPr>
      <xdr:sp macro="" textlink="">
        <xdr:nvSpPr>
          <xdr:cNvPr id="38" name="Arc 37">
            <a:extLst>
              <a:ext uri="{FF2B5EF4-FFF2-40B4-BE49-F238E27FC236}">
                <a16:creationId xmlns:a16="http://schemas.microsoft.com/office/drawing/2014/main" id="{00000000-0008-0000-0000-000026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39" name="Straight Connector 2">
            <a:extLst>
              <a:ext uri="{FF2B5EF4-FFF2-40B4-BE49-F238E27FC236}">
                <a16:creationId xmlns:a16="http://schemas.microsoft.com/office/drawing/2014/main" id="{00000000-0008-0000-0000-000027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40" name="Arc 39">
            <a:extLst>
              <a:ext uri="{FF2B5EF4-FFF2-40B4-BE49-F238E27FC236}">
                <a16:creationId xmlns:a16="http://schemas.microsoft.com/office/drawing/2014/main" id="{00000000-0008-0000-0000-000028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2</xdr:col>
      <xdr:colOff>133094</xdr:colOff>
      <xdr:row>28</xdr:row>
      <xdr:rowOff>85725</xdr:rowOff>
    </xdr:from>
    <xdr:to>
      <xdr:col>4</xdr:col>
      <xdr:colOff>152400</xdr:colOff>
      <xdr:row>31</xdr:row>
      <xdr:rowOff>7447</xdr:rowOff>
    </xdr:to>
    <xdr:grpSp>
      <xdr:nvGrpSpPr>
        <xdr:cNvPr id="41" name="Group 40">
          <a:extLst>
            <a:ext uri="{FF2B5EF4-FFF2-40B4-BE49-F238E27FC236}">
              <a16:creationId xmlns:a16="http://schemas.microsoft.com/office/drawing/2014/main" id="{00000000-0008-0000-0000-000029000000}"/>
            </a:ext>
          </a:extLst>
        </xdr:cNvPr>
        <xdr:cNvGrpSpPr/>
      </xdr:nvGrpSpPr>
      <xdr:grpSpPr>
        <a:xfrm rot="10800000">
          <a:off x="609344" y="5913293"/>
          <a:ext cx="763988" cy="545177"/>
          <a:chOff x="2448583" y="5552666"/>
          <a:chExt cx="1043728" cy="551686"/>
        </a:xfrm>
      </xdr:grpSpPr>
      <xdr:sp macro="" textlink="">
        <xdr:nvSpPr>
          <xdr:cNvPr id="42" name="Arc 41">
            <a:extLst>
              <a:ext uri="{FF2B5EF4-FFF2-40B4-BE49-F238E27FC236}">
                <a16:creationId xmlns:a16="http://schemas.microsoft.com/office/drawing/2014/main" id="{00000000-0008-0000-0000-00002A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43" name="Straight Connector 2">
            <a:extLst>
              <a:ext uri="{FF2B5EF4-FFF2-40B4-BE49-F238E27FC236}">
                <a16:creationId xmlns:a16="http://schemas.microsoft.com/office/drawing/2014/main" id="{00000000-0008-0000-0000-00002B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44" name="Arc 43">
            <a:extLst>
              <a:ext uri="{FF2B5EF4-FFF2-40B4-BE49-F238E27FC236}">
                <a16:creationId xmlns:a16="http://schemas.microsoft.com/office/drawing/2014/main" id="{00000000-0008-0000-0000-00002C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3</xdr:col>
      <xdr:colOff>72352</xdr:colOff>
      <xdr:row>33</xdr:row>
      <xdr:rowOff>32171</xdr:rowOff>
    </xdr:from>
    <xdr:to>
      <xdr:col>4</xdr:col>
      <xdr:colOff>108374</xdr:colOff>
      <xdr:row>37</xdr:row>
      <xdr:rowOff>146727</xdr:rowOff>
    </xdr:to>
    <xdr:grpSp>
      <xdr:nvGrpSpPr>
        <xdr:cNvPr id="45" name="Group 44">
          <a:extLst>
            <a:ext uri="{FF2B5EF4-FFF2-40B4-BE49-F238E27FC236}">
              <a16:creationId xmlns:a16="http://schemas.microsoft.com/office/drawing/2014/main" id="{00000000-0008-0000-0000-00002D000000}"/>
            </a:ext>
          </a:extLst>
        </xdr:cNvPr>
        <xdr:cNvGrpSpPr/>
      </xdr:nvGrpSpPr>
      <xdr:grpSpPr>
        <a:xfrm rot="16200000">
          <a:off x="652210" y="7167563"/>
          <a:ext cx="945829" cy="408363"/>
          <a:chOff x="2448583" y="5552666"/>
          <a:chExt cx="1043728" cy="551686"/>
        </a:xfrm>
      </xdr:grpSpPr>
      <xdr:sp macro="" textlink="">
        <xdr:nvSpPr>
          <xdr:cNvPr id="46" name="Arc 45">
            <a:extLst>
              <a:ext uri="{FF2B5EF4-FFF2-40B4-BE49-F238E27FC236}">
                <a16:creationId xmlns:a16="http://schemas.microsoft.com/office/drawing/2014/main" id="{00000000-0008-0000-0000-00002E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47" name="Straight Connector 2">
            <a:extLst>
              <a:ext uri="{FF2B5EF4-FFF2-40B4-BE49-F238E27FC236}">
                <a16:creationId xmlns:a16="http://schemas.microsoft.com/office/drawing/2014/main" id="{00000000-0008-0000-0000-00002F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48" name="Arc 47">
            <a:extLst>
              <a:ext uri="{FF2B5EF4-FFF2-40B4-BE49-F238E27FC236}">
                <a16:creationId xmlns:a16="http://schemas.microsoft.com/office/drawing/2014/main" id="{00000000-0008-0000-0000-000030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1</xdr:col>
      <xdr:colOff>300948</xdr:colOff>
      <xdr:row>32</xdr:row>
      <xdr:rowOff>13122</xdr:rowOff>
    </xdr:from>
    <xdr:to>
      <xdr:col>2</xdr:col>
      <xdr:colOff>336970</xdr:colOff>
      <xdr:row>36</xdr:row>
      <xdr:rowOff>127678</xdr:rowOff>
    </xdr:to>
    <xdr:grpSp>
      <xdr:nvGrpSpPr>
        <xdr:cNvPr id="49" name="Group 48">
          <a:extLst>
            <a:ext uri="{FF2B5EF4-FFF2-40B4-BE49-F238E27FC236}">
              <a16:creationId xmlns:a16="http://schemas.microsoft.com/office/drawing/2014/main" id="{00000000-0008-0000-0000-000031000000}"/>
            </a:ext>
          </a:extLst>
        </xdr:cNvPr>
        <xdr:cNvGrpSpPr/>
      </xdr:nvGrpSpPr>
      <xdr:grpSpPr>
        <a:xfrm rot="5400000">
          <a:off x="136124" y="6940696"/>
          <a:ext cx="945829" cy="408363"/>
          <a:chOff x="2448583" y="5552666"/>
          <a:chExt cx="1043728" cy="551686"/>
        </a:xfrm>
      </xdr:grpSpPr>
      <xdr:sp macro="" textlink="">
        <xdr:nvSpPr>
          <xdr:cNvPr id="50" name="Arc 49">
            <a:extLst>
              <a:ext uri="{FF2B5EF4-FFF2-40B4-BE49-F238E27FC236}">
                <a16:creationId xmlns:a16="http://schemas.microsoft.com/office/drawing/2014/main" id="{00000000-0008-0000-0000-000032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51" name="Straight Connector 2">
            <a:extLst>
              <a:ext uri="{FF2B5EF4-FFF2-40B4-BE49-F238E27FC236}">
                <a16:creationId xmlns:a16="http://schemas.microsoft.com/office/drawing/2014/main" id="{00000000-0008-0000-0000-000033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52" name="Arc 51">
            <a:extLst>
              <a:ext uri="{FF2B5EF4-FFF2-40B4-BE49-F238E27FC236}">
                <a16:creationId xmlns:a16="http://schemas.microsoft.com/office/drawing/2014/main" id="{00000000-0008-0000-0000-000034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1</xdr:col>
      <xdr:colOff>314325</xdr:colOff>
      <xdr:row>21</xdr:row>
      <xdr:rowOff>16507</xdr:rowOff>
    </xdr:from>
    <xdr:to>
      <xdr:col>2</xdr:col>
      <xdr:colOff>276225</xdr:colOff>
      <xdr:row>23</xdr:row>
      <xdr:rowOff>75160</xdr:rowOff>
    </xdr:to>
    <xdr:sp macro="" textlink="">
      <xdr:nvSpPr>
        <xdr:cNvPr id="53" name="Arc 52">
          <a:extLst>
            <a:ext uri="{FF2B5EF4-FFF2-40B4-BE49-F238E27FC236}">
              <a16:creationId xmlns:a16="http://schemas.microsoft.com/office/drawing/2014/main" id="{00000000-0008-0000-0000-000035000000}"/>
            </a:ext>
          </a:extLst>
        </xdr:cNvPr>
        <xdr:cNvSpPr>
          <a:spLocks noChangeAspect="1"/>
        </xdr:cNvSpPr>
      </xdr:nvSpPr>
      <xdr:spPr>
        <a:xfrm rot="10800000" flipH="1">
          <a:off x="314325" y="3283582"/>
          <a:ext cx="333375" cy="382503"/>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lientData/>
  </xdr:twoCellAnchor>
  <xdr:twoCellAnchor>
    <xdr:from>
      <xdr:col>3</xdr:col>
      <xdr:colOff>95246</xdr:colOff>
      <xdr:row>39</xdr:row>
      <xdr:rowOff>66600</xdr:rowOff>
    </xdr:from>
    <xdr:to>
      <xdr:col>4</xdr:col>
      <xdr:colOff>128864</xdr:colOff>
      <xdr:row>41</xdr:row>
      <xdr:rowOff>124082</xdr:rowOff>
    </xdr:to>
    <xdr:grpSp>
      <xdr:nvGrpSpPr>
        <xdr:cNvPr id="54" name="Group 53">
          <a:extLst>
            <a:ext uri="{FF2B5EF4-FFF2-40B4-BE49-F238E27FC236}">
              <a16:creationId xmlns:a16="http://schemas.microsoft.com/office/drawing/2014/main" id="{00000000-0008-0000-0000-000036000000}"/>
            </a:ext>
          </a:extLst>
        </xdr:cNvPr>
        <xdr:cNvGrpSpPr/>
      </xdr:nvGrpSpPr>
      <xdr:grpSpPr>
        <a:xfrm rot="16200000">
          <a:off x="910257" y="8213748"/>
          <a:ext cx="473119" cy="405959"/>
          <a:chOff x="2448583" y="5552666"/>
          <a:chExt cx="522144" cy="548432"/>
        </a:xfrm>
      </xdr:grpSpPr>
      <xdr:sp macro="" textlink="">
        <xdr:nvSpPr>
          <xdr:cNvPr id="55" name="Arc 54">
            <a:extLst>
              <a:ext uri="{FF2B5EF4-FFF2-40B4-BE49-F238E27FC236}">
                <a16:creationId xmlns:a16="http://schemas.microsoft.com/office/drawing/2014/main" id="{00000000-0008-0000-0000-000037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56" name="Straight Connector 2">
            <a:extLst>
              <a:ext uri="{FF2B5EF4-FFF2-40B4-BE49-F238E27FC236}">
                <a16:creationId xmlns:a16="http://schemas.microsoft.com/office/drawing/2014/main" id="{00000000-0008-0000-0000-000038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grpSp>
    <xdr:clientData/>
  </xdr:twoCellAnchor>
  <xdr:twoCellAnchor>
    <xdr:from>
      <xdr:col>3</xdr:col>
      <xdr:colOff>123825</xdr:colOff>
      <xdr:row>36</xdr:row>
      <xdr:rowOff>95250</xdr:rowOff>
    </xdr:from>
    <xdr:to>
      <xdr:col>4</xdr:col>
      <xdr:colOff>126550</xdr:colOff>
      <xdr:row>39</xdr:row>
      <xdr:rowOff>7684</xdr:rowOff>
    </xdr:to>
    <xdr:sp macro="" textlink="">
      <xdr:nvSpPr>
        <xdr:cNvPr id="57" name="Arc 56">
          <a:extLst>
            <a:ext uri="{FF2B5EF4-FFF2-40B4-BE49-F238E27FC236}">
              <a16:creationId xmlns:a16="http://schemas.microsoft.com/office/drawing/2014/main" id="{00000000-0008-0000-0000-000039000000}"/>
            </a:ext>
          </a:extLst>
        </xdr:cNvPr>
        <xdr:cNvSpPr>
          <a:spLocks noChangeAspect="1"/>
        </xdr:cNvSpPr>
      </xdr:nvSpPr>
      <xdr:spPr>
        <a:xfrm rot="10800000">
          <a:off x="866775" y="5810250"/>
          <a:ext cx="374200" cy="398209"/>
        </a:xfrm>
        <a:prstGeom prst="arc">
          <a:avLst>
            <a:gd name="adj1" fmla="val 16200000"/>
            <a:gd name="adj2" fmla="val 20940630"/>
          </a:avLst>
        </a:prstGeom>
        <a:ln>
          <a:prstDash val="dash"/>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lientData/>
  </xdr:twoCellAnchor>
  <xdr:twoCellAnchor>
    <xdr:from>
      <xdr:col>2</xdr:col>
      <xdr:colOff>175606</xdr:colOff>
      <xdr:row>49</xdr:row>
      <xdr:rowOff>160347</xdr:rowOff>
    </xdr:from>
    <xdr:to>
      <xdr:col>3</xdr:col>
      <xdr:colOff>186426</xdr:colOff>
      <xdr:row>52</xdr:row>
      <xdr:rowOff>34637</xdr:rowOff>
    </xdr:to>
    <xdr:grpSp>
      <xdr:nvGrpSpPr>
        <xdr:cNvPr id="58" name="Group 57">
          <a:extLst>
            <a:ext uri="{FF2B5EF4-FFF2-40B4-BE49-F238E27FC236}">
              <a16:creationId xmlns:a16="http://schemas.microsoft.com/office/drawing/2014/main" id="{00000000-0008-0000-0000-00003A000000}"/>
            </a:ext>
          </a:extLst>
        </xdr:cNvPr>
        <xdr:cNvGrpSpPr/>
      </xdr:nvGrpSpPr>
      <xdr:grpSpPr>
        <a:xfrm>
          <a:off x="651856" y="10352097"/>
          <a:ext cx="383161" cy="497745"/>
          <a:chOff x="2968849" y="5552666"/>
          <a:chExt cx="523462" cy="551686"/>
        </a:xfrm>
      </xdr:grpSpPr>
      <xdr:cxnSp macro="">
        <xdr:nvCxnSpPr>
          <xdr:cNvPr id="59" name="Straight Connector 2">
            <a:extLst>
              <a:ext uri="{FF2B5EF4-FFF2-40B4-BE49-F238E27FC236}">
                <a16:creationId xmlns:a16="http://schemas.microsoft.com/office/drawing/2014/main" id="{00000000-0008-0000-0000-00003B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60" name="Arc 59">
            <a:extLst>
              <a:ext uri="{FF2B5EF4-FFF2-40B4-BE49-F238E27FC236}">
                <a16:creationId xmlns:a16="http://schemas.microsoft.com/office/drawing/2014/main" id="{00000000-0008-0000-0000-00003C000000}"/>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3</xdr:col>
      <xdr:colOff>99250</xdr:colOff>
      <xdr:row>47</xdr:row>
      <xdr:rowOff>105452</xdr:rowOff>
    </xdr:from>
    <xdr:to>
      <xdr:col>4</xdr:col>
      <xdr:colOff>109107</xdr:colOff>
      <xdr:row>50</xdr:row>
      <xdr:rowOff>24770</xdr:rowOff>
    </xdr:to>
    <xdr:grpSp>
      <xdr:nvGrpSpPr>
        <xdr:cNvPr id="61" name="Group 60">
          <a:extLst>
            <a:ext uri="{FF2B5EF4-FFF2-40B4-BE49-F238E27FC236}">
              <a16:creationId xmlns:a16="http://schemas.microsoft.com/office/drawing/2014/main" id="{00000000-0008-0000-0000-00003D000000}"/>
            </a:ext>
          </a:extLst>
        </xdr:cNvPr>
        <xdr:cNvGrpSpPr/>
      </xdr:nvGrpSpPr>
      <xdr:grpSpPr>
        <a:xfrm rot="10800000">
          <a:off x="947841" y="9881566"/>
          <a:ext cx="382198" cy="542772"/>
          <a:chOff x="2448583" y="5552666"/>
          <a:chExt cx="522144" cy="548432"/>
        </a:xfrm>
      </xdr:grpSpPr>
      <xdr:sp macro="" textlink="">
        <xdr:nvSpPr>
          <xdr:cNvPr id="62" name="Arc 61">
            <a:extLst>
              <a:ext uri="{FF2B5EF4-FFF2-40B4-BE49-F238E27FC236}">
                <a16:creationId xmlns:a16="http://schemas.microsoft.com/office/drawing/2014/main" id="{00000000-0008-0000-0000-00003E000000}"/>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63" name="Straight Connector 2">
            <a:extLst>
              <a:ext uri="{FF2B5EF4-FFF2-40B4-BE49-F238E27FC236}">
                <a16:creationId xmlns:a16="http://schemas.microsoft.com/office/drawing/2014/main" id="{00000000-0008-0000-0000-00003F000000}"/>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grpSp>
    <xdr:clientData/>
  </xdr:twoCellAnchor>
  <xdr:twoCellAnchor>
    <xdr:from>
      <xdr:col>3</xdr:col>
      <xdr:colOff>169181</xdr:colOff>
      <xdr:row>54</xdr:row>
      <xdr:rowOff>67971</xdr:rowOff>
    </xdr:from>
    <xdr:to>
      <xdr:col>4</xdr:col>
      <xdr:colOff>128865</xdr:colOff>
      <xdr:row>56</xdr:row>
      <xdr:rowOff>124081</xdr:rowOff>
    </xdr:to>
    <xdr:sp macro="" textlink="">
      <xdr:nvSpPr>
        <xdr:cNvPr id="64" name="Arc 63">
          <a:extLst>
            <a:ext uri="{FF2B5EF4-FFF2-40B4-BE49-F238E27FC236}">
              <a16:creationId xmlns:a16="http://schemas.microsoft.com/office/drawing/2014/main" id="{00000000-0008-0000-0000-000040000000}"/>
            </a:ext>
          </a:extLst>
        </xdr:cNvPr>
        <xdr:cNvSpPr>
          <a:spLocks noChangeAspect="1"/>
        </xdr:cNvSpPr>
      </xdr:nvSpPr>
      <xdr:spPr>
        <a:xfrm flipH="1">
          <a:off x="912131" y="8716671"/>
          <a:ext cx="331159" cy="379960"/>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lientData/>
  </xdr:twoCellAnchor>
  <xdr:twoCellAnchor>
    <xdr:from>
      <xdr:col>3</xdr:col>
      <xdr:colOff>152400</xdr:colOff>
      <xdr:row>51</xdr:row>
      <xdr:rowOff>104775</xdr:rowOff>
    </xdr:from>
    <xdr:to>
      <xdr:col>4</xdr:col>
      <xdr:colOff>155125</xdr:colOff>
      <xdr:row>54</xdr:row>
      <xdr:rowOff>17209</xdr:rowOff>
    </xdr:to>
    <xdr:sp macro="" textlink="">
      <xdr:nvSpPr>
        <xdr:cNvPr id="65" name="Arc 64">
          <a:extLst>
            <a:ext uri="{FF2B5EF4-FFF2-40B4-BE49-F238E27FC236}">
              <a16:creationId xmlns:a16="http://schemas.microsoft.com/office/drawing/2014/main" id="{00000000-0008-0000-0000-000041000000}"/>
            </a:ext>
          </a:extLst>
        </xdr:cNvPr>
        <xdr:cNvSpPr>
          <a:spLocks noChangeAspect="1"/>
        </xdr:cNvSpPr>
      </xdr:nvSpPr>
      <xdr:spPr>
        <a:xfrm rot="10800000">
          <a:off x="895350" y="8267700"/>
          <a:ext cx="374200" cy="398209"/>
        </a:xfrm>
        <a:prstGeom prst="arc">
          <a:avLst>
            <a:gd name="adj1" fmla="val 16200000"/>
            <a:gd name="adj2" fmla="val 20940630"/>
          </a:avLst>
        </a:prstGeom>
        <a:ln>
          <a:prstDash val="solid"/>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lientData/>
  </xdr:twoCellAnchor>
  <xdr:twoCellAnchor>
    <xdr:from>
      <xdr:col>2</xdr:col>
      <xdr:colOff>261279</xdr:colOff>
      <xdr:row>45</xdr:row>
      <xdr:rowOff>114300</xdr:rowOff>
    </xdr:from>
    <xdr:to>
      <xdr:col>4</xdr:col>
      <xdr:colOff>139930</xdr:colOff>
      <xdr:row>48</xdr:row>
      <xdr:rowOff>43295</xdr:rowOff>
    </xdr:to>
    <xdr:sp macro="" textlink="">
      <xdr:nvSpPr>
        <xdr:cNvPr id="66" name="Arc 65">
          <a:extLst>
            <a:ext uri="{FF2B5EF4-FFF2-40B4-BE49-F238E27FC236}">
              <a16:creationId xmlns:a16="http://schemas.microsoft.com/office/drawing/2014/main" id="{00000000-0008-0000-0000-000042000000}"/>
            </a:ext>
          </a:extLst>
        </xdr:cNvPr>
        <xdr:cNvSpPr>
          <a:spLocks noChangeAspect="1"/>
        </xdr:cNvSpPr>
      </xdr:nvSpPr>
      <xdr:spPr>
        <a:xfrm rot="16200000">
          <a:off x="669062" y="9430676"/>
          <a:ext cx="552450" cy="623333"/>
        </a:xfrm>
        <a:prstGeom prst="arc">
          <a:avLst>
            <a:gd name="adj1" fmla="val 16200000"/>
            <a:gd name="adj2" fmla="val 20940630"/>
          </a:avLst>
        </a:prstGeom>
        <a:ln>
          <a:prstDash val="dash"/>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lientData/>
  </xdr:twoCellAnchor>
  <xdr:twoCellAnchor>
    <xdr:from>
      <xdr:col>2</xdr:col>
      <xdr:colOff>190500</xdr:colOff>
      <xdr:row>45</xdr:row>
      <xdr:rowOff>86591</xdr:rowOff>
    </xdr:from>
    <xdr:to>
      <xdr:col>2</xdr:col>
      <xdr:colOff>192887</xdr:colOff>
      <xdr:row>46</xdr:row>
      <xdr:rowOff>179749</xdr:rowOff>
    </xdr:to>
    <xdr:cxnSp macro="">
      <xdr:nvCxnSpPr>
        <xdr:cNvPr id="67" name="Straight Connector 2">
          <a:extLst>
            <a:ext uri="{FF2B5EF4-FFF2-40B4-BE49-F238E27FC236}">
              <a16:creationId xmlns:a16="http://schemas.microsoft.com/office/drawing/2014/main" id="{00000000-0008-0000-0000-000043000000}"/>
            </a:ext>
          </a:extLst>
        </xdr:cNvPr>
        <xdr:cNvCxnSpPr/>
      </xdr:nvCxnSpPr>
      <xdr:spPr>
        <a:xfrm flipH="1" flipV="1">
          <a:off x="562841" y="9438409"/>
          <a:ext cx="2387" cy="300976"/>
        </a:xfrm>
        <a:prstGeom prst="line">
          <a:avLst/>
        </a:prstGeom>
        <a:ln>
          <a:tailEnd type="stealth"/>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2</xdr:col>
      <xdr:colOff>220807</xdr:colOff>
      <xdr:row>0</xdr:row>
      <xdr:rowOff>186170</xdr:rowOff>
    </xdr:from>
    <xdr:to>
      <xdr:col>6</xdr:col>
      <xdr:colOff>368878</xdr:colOff>
      <xdr:row>1</xdr:row>
      <xdr:rowOff>305665</xdr:rowOff>
    </xdr:to>
    <xdr:pic>
      <xdr:nvPicPr>
        <xdr:cNvPr id="114" name="Picture 113">
          <a:extLst>
            <a:ext uri="{FF2B5EF4-FFF2-40B4-BE49-F238E27FC236}">
              <a16:creationId xmlns:a16="http://schemas.microsoft.com/office/drawing/2014/main" id="{00000000-0008-0000-0000-000072000000}"/>
            </a:ext>
          </a:extLst>
        </xdr:cNvPr>
        <xdr:cNvPicPr/>
      </xdr:nvPicPr>
      <xdr:blipFill>
        <a:blip xmlns:r="http://schemas.openxmlformats.org/officeDocument/2006/relationships" r:embed="rId1"/>
        <a:stretch>
          <a:fillRect/>
        </a:stretch>
      </xdr:blipFill>
      <xdr:spPr>
        <a:xfrm>
          <a:off x="697057" y="186170"/>
          <a:ext cx="1221798" cy="312593"/>
        </a:xfrm>
        <a:prstGeom prst="rect">
          <a:avLst/>
        </a:prstGeom>
      </xdr:spPr>
    </xdr:pic>
    <xdr:clientData/>
  </xdr:twoCellAnchor>
  <xdr:twoCellAnchor>
    <xdr:from>
      <xdr:col>1</xdr:col>
      <xdr:colOff>300948</xdr:colOff>
      <xdr:row>32</xdr:row>
      <xdr:rowOff>13122</xdr:rowOff>
    </xdr:from>
    <xdr:to>
      <xdr:col>2</xdr:col>
      <xdr:colOff>336970</xdr:colOff>
      <xdr:row>36</xdr:row>
      <xdr:rowOff>127678</xdr:rowOff>
    </xdr:to>
    <xdr:grpSp>
      <xdr:nvGrpSpPr>
        <xdr:cNvPr id="2" name="Group 1">
          <a:extLst>
            <a:ext uri="{FF2B5EF4-FFF2-40B4-BE49-F238E27FC236}">
              <a16:creationId xmlns:a16="http://schemas.microsoft.com/office/drawing/2014/main" id="{CEE4BD5B-E722-4092-9338-836D39322190}"/>
            </a:ext>
          </a:extLst>
        </xdr:cNvPr>
        <xdr:cNvGrpSpPr/>
      </xdr:nvGrpSpPr>
      <xdr:grpSpPr>
        <a:xfrm rot="5400000">
          <a:off x="136124" y="6940696"/>
          <a:ext cx="945829" cy="408363"/>
          <a:chOff x="2448583" y="5552666"/>
          <a:chExt cx="1043728" cy="551686"/>
        </a:xfrm>
      </xdr:grpSpPr>
      <xdr:sp macro="" textlink="">
        <xdr:nvSpPr>
          <xdr:cNvPr id="68" name="Arc 67">
            <a:extLst>
              <a:ext uri="{FF2B5EF4-FFF2-40B4-BE49-F238E27FC236}">
                <a16:creationId xmlns:a16="http://schemas.microsoft.com/office/drawing/2014/main" id="{8DAEA43E-1587-A932-FE84-8806CC14B926}"/>
              </a:ext>
            </a:extLst>
          </xdr:cNvPr>
          <xdr:cNvSpPr>
            <a:spLocks noChangeAspect="1"/>
          </xdr:cNvSpPr>
        </xdr:nvSpPr>
        <xdr:spPr>
          <a:xfrm rot="5400000" flipH="1">
            <a:off x="2484547" y="5616797"/>
            <a:ext cx="448337" cy="520265"/>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xnSp macro="">
        <xdr:nvCxnSpPr>
          <xdr:cNvPr id="69" name="Straight Connector 2">
            <a:extLst>
              <a:ext uri="{FF2B5EF4-FFF2-40B4-BE49-F238E27FC236}">
                <a16:creationId xmlns:a16="http://schemas.microsoft.com/office/drawing/2014/main" id="{8AEAFA03-43A3-D8FE-D929-6AD228A7A5DA}"/>
              </a:ext>
            </a:extLst>
          </xdr:cNvPr>
          <xdr:cNvCxnSpPr/>
        </xdr:nvCxnSpPr>
        <xdr:spPr>
          <a:xfrm rot="5400000" flipH="1">
            <a:off x="2810483" y="5711032"/>
            <a:ext cx="318610" cy="1878"/>
          </a:xfrm>
          <a:prstGeom prst="line">
            <a:avLst/>
          </a:prstGeom>
          <a:ln>
            <a:tailEnd type="stealth"/>
          </a:ln>
        </xdr:spPr>
        <xdr:style>
          <a:lnRef idx="2">
            <a:schemeClr val="dk1"/>
          </a:lnRef>
          <a:fillRef idx="0">
            <a:schemeClr val="dk1"/>
          </a:fillRef>
          <a:effectRef idx="1">
            <a:schemeClr val="dk1"/>
          </a:effectRef>
          <a:fontRef idx="minor">
            <a:schemeClr val="tx1"/>
          </a:fontRef>
        </xdr:style>
      </xdr:cxnSp>
      <xdr:sp macro="" textlink="">
        <xdr:nvSpPr>
          <xdr:cNvPr id="70" name="Arc 69">
            <a:extLst>
              <a:ext uri="{FF2B5EF4-FFF2-40B4-BE49-F238E27FC236}">
                <a16:creationId xmlns:a16="http://schemas.microsoft.com/office/drawing/2014/main" id="{CB4CC93A-567D-7CB1-8FEC-EC77C550B5CF}"/>
              </a:ext>
            </a:extLst>
          </xdr:cNvPr>
          <xdr:cNvSpPr>
            <a:spLocks noChangeAspect="1"/>
          </xdr:cNvSpPr>
        </xdr:nvSpPr>
        <xdr:spPr>
          <a:xfrm rot="16200000">
            <a:off x="3007730" y="5619772"/>
            <a:ext cx="448337" cy="520824"/>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grpSp>
    <xdr:clientData/>
  </xdr:twoCellAnchor>
  <xdr:twoCellAnchor>
    <xdr:from>
      <xdr:col>1</xdr:col>
      <xdr:colOff>314325</xdr:colOff>
      <xdr:row>36</xdr:row>
      <xdr:rowOff>16507</xdr:rowOff>
    </xdr:from>
    <xdr:to>
      <xdr:col>2</xdr:col>
      <xdr:colOff>276225</xdr:colOff>
      <xdr:row>38</xdr:row>
      <xdr:rowOff>75160</xdr:rowOff>
    </xdr:to>
    <xdr:sp macro="" textlink="">
      <xdr:nvSpPr>
        <xdr:cNvPr id="71" name="Arc 70">
          <a:extLst>
            <a:ext uri="{FF2B5EF4-FFF2-40B4-BE49-F238E27FC236}">
              <a16:creationId xmlns:a16="http://schemas.microsoft.com/office/drawing/2014/main" id="{52528360-33B4-4071-B259-55EF433D6B71}"/>
            </a:ext>
          </a:extLst>
        </xdr:cNvPr>
        <xdr:cNvSpPr>
          <a:spLocks noChangeAspect="1"/>
        </xdr:cNvSpPr>
      </xdr:nvSpPr>
      <xdr:spPr>
        <a:xfrm rot="10800000" flipH="1">
          <a:off x="314325" y="4380689"/>
          <a:ext cx="334241" cy="474289"/>
        </a:xfrm>
        <a:prstGeom prst="arc">
          <a:avLst>
            <a:gd name="adj1" fmla="val 16200000"/>
            <a:gd name="adj2" fmla="val 20940630"/>
          </a:avLst>
        </a:prstGeom>
        <a:ln>
          <a:tailEnd type="stealth"/>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Z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43295</xdr:colOff>
      <xdr:row>9</xdr:row>
      <xdr:rowOff>121227</xdr:rowOff>
    </xdr:from>
    <xdr:to>
      <xdr:col>20</xdr:col>
      <xdr:colOff>0</xdr:colOff>
      <xdr:row>43</xdr:row>
      <xdr:rowOff>9526</xdr:rowOff>
    </xdr:to>
    <xdr:graphicFrame macro="">
      <xdr:nvGraphicFramePr>
        <xdr:cNvPr id="2" name="Chart 1">
          <a:extLst>
            <a:ext uri="{FF2B5EF4-FFF2-40B4-BE49-F238E27FC236}">
              <a16:creationId xmlns:a16="http://schemas.microsoft.com/office/drawing/2014/main" id="{069D3414-4264-4A3E-B098-CCEEE68C7A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126999</xdr:colOff>
      <xdr:row>0</xdr:row>
      <xdr:rowOff>126999</xdr:rowOff>
    </xdr:from>
    <xdr:to>
      <xdr:col>1</xdr:col>
      <xdr:colOff>891116</xdr:colOff>
      <xdr:row>1</xdr:row>
      <xdr:rowOff>263522</xdr:rowOff>
    </xdr:to>
    <xdr:pic>
      <xdr:nvPicPr>
        <xdr:cNvPr id="3" name="Picture 2">
          <a:extLst>
            <a:ext uri="{FF2B5EF4-FFF2-40B4-BE49-F238E27FC236}">
              <a16:creationId xmlns:a16="http://schemas.microsoft.com/office/drawing/2014/main" id="{ABEECF93-FBCC-4B02-B509-68D4EABB2458}"/>
            </a:ext>
          </a:extLst>
        </xdr:cNvPr>
        <xdr:cNvPicPr/>
      </xdr:nvPicPr>
      <xdr:blipFill>
        <a:blip xmlns:r="http://schemas.openxmlformats.org/officeDocument/2006/relationships" r:embed="rId2"/>
        <a:stretch>
          <a:fillRect/>
        </a:stretch>
      </xdr:blipFill>
      <xdr:spPr>
        <a:xfrm>
          <a:off x="126999" y="126999"/>
          <a:ext cx="1224492" cy="327023"/>
        </a:xfrm>
        <a:prstGeom prst="rect">
          <a:avLst/>
        </a:prstGeom>
      </xdr:spPr>
    </xdr:pic>
    <xdr:clientData/>
  </xdr:twoCellAnchor>
  <xdr:twoCellAnchor>
    <xdr:from>
      <xdr:col>28</xdr:col>
      <xdr:colOff>0</xdr:colOff>
      <xdr:row>62</xdr:row>
      <xdr:rowOff>0</xdr:rowOff>
    </xdr:from>
    <xdr:to>
      <xdr:col>30</xdr:col>
      <xdr:colOff>314324</xdr:colOff>
      <xdr:row>76</xdr:row>
      <xdr:rowOff>76200</xdr:rowOff>
    </xdr:to>
    <xdr:graphicFrame macro="">
      <xdr:nvGraphicFramePr>
        <xdr:cNvPr id="4" name="Chart 3">
          <a:extLst>
            <a:ext uri="{FF2B5EF4-FFF2-40B4-BE49-F238E27FC236}">
              <a16:creationId xmlns:a16="http://schemas.microsoft.com/office/drawing/2014/main" id="{14445D6F-5994-4044-BAA7-39FFD82BD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0</xdr:colOff>
      <xdr:row>78</xdr:row>
      <xdr:rowOff>0</xdr:rowOff>
    </xdr:from>
    <xdr:to>
      <xdr:col>30</xdr:col>
      <xdr:colOff>314324</xdr:colOff>
      <xdr:row>92</xdr:row>
      <xdr:rowOff>76200</xdr:rowOff>
    </xdr:to>
    <xdr:graphicFrame macro="">
      <xdr:nvGraphicFramePr>
        <xdr:cNvPr id="5" name="Chart 4">
          <a:extLst>
            <a:ext uri="{FF2B5EF4-FFF2-40B4-BE49-F238E27FC236}">
              <a16:creationId xmlns:a16="http://schemas.microsoft.com/office/drawing/2014/main" id="{4EA28642-B039-4C8C-B322-82C112919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0</xdr:colOff>
      <xdr:row>94</xdr:row>
      <xdr:rowOff>0</xdr:rowOff>
    </xdr:from>
    <xdr:to>
      <xdr:col>30</xdr:col>
      <xdr:colOff>314324</xdr:colOff>
      <xdr:row>108</xdr:row>
      <xdr:rowOff>76200</xdr:rowOff>
    </xdr:to>
    <xdr:graphicFrame macro="">
      <xdr:nvGraphicFramePr>
        <xdr:cNvPr id="6" name="Chart 5">
          <a:extLst>
            <a:ext uri="{FF2B5EF4-FFF2-40B4-BE49-F238E27FC236}">
              <a16:creationId xmlns:a16="http://schemas.microsoft.com/office/drawing/2014/main" id="{1A3B6554-E8AB-423A-86C8-C8ED85C66E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0</xdr:colOff>
      <xdr:row>110</xdr:row>
      <xdr:rowOff>0</xdr:rowOff>
    </xdr:from>
    <xdr:to>
      <xdr:col>30</xdr:col>
      <xdr:colOff>314324</xdr:colOff>
      <xdr:row>124</xdr:row>
      <xdr:rowOff>76200</xdr:rowOff>
    </xdr:to>
    <xdr:graphicFrame macro="">
      <xdr:nvGraphicFramePr>
        <xdr:cNvPr id="7" name="Chart 6">
          <a:extLst>
            <a:ext uri="{FF2B5EF4-FFF2-40B4-BE49-F238E27FC236}">
              <a16:creationId xmlns:a16="http://schemas.microsoft.com/office/drawing/2014/main" id="{58ABD114-EFEB-4808-80FD-3D166FAC51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xdr:col>
      <xdr:colOff>0</xdr:colOff>
      <xdr:row>126</xdr:row>
      <xdr:rowOff>0</xdr:rowOff>
    </xdr:from>
    <xdr:to>
      <xdr:col>30</xdr:col>
      <xdr:colOff>314324</xdr:colOff>
      <xdr:row>140</xdr:row>
      <xdr:rowOff>76200</xdr:rowOff>
    </xdr:to>
    <xdr:graphicFrame macro="">
      <xdr:nvGraphicFramePr>
        <xdr:cNvPr id="8" name="Chart 7">
          <a:extLst>
            <a:ext uri="{FF2B5EF4-FFF2-40B4-BE49-F238E27FC236}">
              <a16:creationId xmlns:a16="http://schemas.microsoft.com/office/drawing/2014/main" id="{2F8DF55D-605D-42B2-9E12-8528903EA4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xdr:col>
      <xdr:colOff>0</xdr:colOff>
      <xdr:row>142</xdr:row>
      <xdr:rowOff>0</xdr:rowOff>
    </xdr:from>
    <xdr:to>
      <xdr:col>30</xdr:col>
      <xdr:colOff>314324</xdr:colOff>
      <xdr:row>156</xdr:row>
      <xdr:rowOff>76200</xdr:rowOff>
    </xdr:to>
    <xdr:graphicFrame macro="">
      <xdr:nvGraphicFramePr>
        <xdr:cNvPr id="9" name="Chart 8">
          <a:extLst>
            <a:ext uri="{FF2B5EF4-FFF2-40B4-BE49-F238E27FC236}">
              <a16:creationId xmlns:a16="http://schemas.microsoft.com/office/drawing/2014/main" id="{7F3D14E8-9AD5-4972-8E51-7E2621F86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28</xdr:col>
      <xdr:colOff>0</xdr:colOff>
      <xdr:row>158</xdr:row>
      <xdr:rowOff>0</xdr:rowOff>
    </xdr:from>
    <xdr:to>
      <xdr:col>30</xdr:col>
      <xdr:colOff>314324</xdr:colOff>
      <xdr:row>172</xdr:row>
      <xdr:rowOff>76200</xdr:rowOff>
    </xdr:to>
    <xdr:graphicFrame macro="">
      <xdr:nvGraphicFramePr>
        <xdr:cNvPr id="10" name="Chart 9">
          <a:extLst>
            <a:ext uri="{FF2B5EF4-FFF2-40B4-BE49-F238E27FC236}">
              <a16:creationId xmlns:a16="http://schemas.microsoft.com/office/drawing/2014/main" id="{A277B6CC-21FE-45CE-AF90-44C3A02C9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28</xdr:col>
      <xdr:colOff>0</xdr:colOff>
      <xdr:row>174</xdr:row>
      <xdr:rowOff>0</xdr:rowOff>
    </xdr:from>
    <xdr:to>
      <xdr:col>30</xdr:col>
      <xdr:colOff>314324</xdr:colOff>
      <xdr:row>188</xdr:row>
      <xdr:rowOff>76200</xdr:rowOff>
    </xdr:to>
    <xdr:graphicFrame macro="">
      <xdr:nvGraphicFramePr>
        <xdr:cNvPr id="11" name="Chart 10">
          <a:extLst>
            <a:ext uri="{FF2B5EF4-FFF2-40B4-BE49-F238E27FC236}">
              <a16:creationId xmlns:a16="http://schemas.microsoft.com/office/drawing/2014/main" id="{6C28FF38-9DEB-4C65-8635-83DB816F4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43295</xdr:colOff>
      <xdr:row>9</xdr:row>
      <xdr:rowOff>121227</xdr:rowOff>
    </xdr:from>
    <xdr:to>
      <xdr:col>20</xdr:col>
      <xdr:colOff>0</xdr:colOff>
      <xdr:row>43</xdr:row>
      <xdr:rowOff>9526</xdr:rowOff>
    </xdr:to>
    <xdr:graphicFrame macro="">
      <xdr:nvGraphicFramePr>
        <xdr:cNvPr id="2" name="Chart 1">
          <a:extLst>
            <a:ext uri="{FF2B5EF4-FFF2-40B4-BE49-F238E27FC236}">
              <a16:creationId xmlns:a16="http://schemas.microsoft.com/office/drawing/2014/main" id="{9EE5BF07-AD1B-4B43-B573-1A26618BD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126999</xdr:colOff>
      <xdr:row>0</xdr:row>
      <xdr:rowOff>126999</xdr:rowOff>
    </xdr:from>
    <xdr:to>
      <xdr:col>1</xdr:col>
      <xdr:colOff>891116</xdr:colOff>
      <xdr:row>1</xdr:row>
      <xdr:rowOff>263522</xdr:rowOff>
    </xdr:to>
    <xdr:pic>
      <xdr:nvPicPr>
        <xdr:cNvPr id="3" name="Picture 2">
          <a:extLst>
            <a:ext uri="{FF2B5EF4-FFF2-40B4-BE49-F238E27FC236}">
              <a16:creationId xmlns:a16="http://schemas.microsoft.com/office/drawing/2014/main" id="{EE165A02-9266-462F-9D1B-78347CC122B2}"/>
            </a:ext>
          </a:extLst>
        </xdr:cNvPr>
        <xdr:cNvPicPr/>
      </xdr:nvPicPr>
      <xdr:blipFill>
        <a:blip xmlns:r="http://schemas.openxmlformats.org/officeDocument/2006/relationships" r:embed="rId2"/>
        <a:stretch>
          <a:fillRect/>
        </a:stretch>
      </xdr:blipFill>
      <xdr:spPr>
        <a:xfrm>
          <a:off x="126999" y="126999"/>
          <a:ext cx="1221317" cy="327023"/>
        </a:xfrm>
        <a:prstGeom prst="rect">
          <a:avLst/>
        </a:prstGeom>
      </xdr:spPr>
    </xdr:pic>
    <xdr:clientData/>
  </xdr:twoCellAnchor>
  <xdr:twoCellAnchor>
    <xdr:from>
      <xdr:col>28</xdr:col>
      <xdr:colOff>0</xdr:colOff>
      <xdr:row>62</xdr:row>
      <xdr:rowOff>0</xdr:rowOff>
    </xdr:from>
    <xdr:to>
      <xdr:col>30</xdr:col>
      <xdr:colOff>314324</xdr:colOff>
      <xdr:row>76</xdr:row>
      <xdr:rowOff>76200</xdr:rowOff>
    </xdr:to>
    <xdr:graphicFrame macro="">
      <xdr:nvGraphicFramePr>
        <xdr:cNvPr id="4" name="Chart 3">
          <a:extLst>
            <a:ext uri="{FF2B5EF4-FFF2-40B4-BE49-F238E27FC236}">
              <a16:creationId xmlns:a16="http://schemas.microsoft.com/office/drawing/2014/main" id="{15C41008-8249-494D-A8DF-268008B76E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0</xdr:colOff>
      <xdr:row>78</xdr:row>
      <xdr:rowOff>0</xdr:rowOff>
    </xdr:from>
    <xdr:to>
      <xdr:col>30</xdr:col>
      <xdr:colOff>314324</xdr:colOff>
      <xdr:row>92</xdr:row>
      <xdr:rowOff>76200</xdr:rowOff>
    </xdr:to>
    <xdr:graphicFrame macro="">
      <xdr:nvGraphicFramePr>
        <xdr:cNvPr id="5" name="Chart 4">
          <a:extLst>
            <a:ext uri="{FF2B5EF4-FFF2-40B4-BE49-F238E27FC236}">
              <a16:creationId xmlns:a16="http://schemas.microsoft.com/office/drawing/2014/main" id="{A4D5F8CA-F676-4C2B-BB76-A5C78403AC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0</xdr:colOff>
      <xdr:row>94</xdr:row>
      <xdr:rowOff>0</xdr:rowOff>
    </xdr:from>
    <xdr:to>
      <xdr:col>30</xdr:col>
      <xdr:colOff>314324</xdr:colOff>
      <xdr:row>108</xdr:row>
      <xdr:rowOff>76200</xdr:rowOff>
    </xdr:to>
    <xdr:graphicFrame macro="">
      <xdr:nvGraphicFramePr>
        <xdr:cNvPr id="6" name="Chart 5">
          <a:extLst>
            <a:ext uri="{FF2B5EF4-FFF2-40B4-BE49-F238E27FC236}">
              <a16:creationId xmlns:a16="http://schemas.microsoft.com/office/drawing/2014/main" id="{9C5062E9-3808-4403-94FF-99B4A86630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0</xdr:colOff>
      <xdr:row>110</xdr:row>
      <xdr:rowOff>0</xdr:rowOff>
    </xdr:from>
    <xdr:to>
      <xdr:col>30</xdr:col>
      <xdr:colOff>314324</xdr:colOff>
      <xdr:row>124</xdr:row>
      <xdr:rowOff>76200</xdr:rowOff>
    </xdr:to>
    <xdr:graphicFrame macro="">
      <xdr:nvGraphicFramePr>
        <xdr:cNvPr id="7" name="Chart 6">
          <a:extLst>
            <a:ext uri="{FF2B5EF4-FFF2-40B4-BE49-F238E27FC236}">
              <a16:creationId xmlns:a16="http://schemas.microsoft.com/office/drawing/2014/main" id="{13F8F3BC-F1C6-43DB-80FB-9D6223DB6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xdr:col>
      <xdr:colOff>0</xdr:colOff>
      <xdr:row>126</xdr:row>
      <xdr:rowOff>0</xdr:rowOff>
    </xdr:from>
    <xdr:to>
      <xdr:col>30</xdr:col>
      <xdr:colOff>314324</xdr:colOff>
      <xdr:row>140</xdr:row>
      <xdr:rowOff>76200</xdr:rowOff>
    </xdr:to>
    <xdr:graphicFrame macro="">
      <xdr:nvGraphicFramePr>
        <xdr:cNvPr id="8" name="Chart 7">
          <a:extLst>
            <a:ext uri="{FF2B5EF4-FFF2-40B4-BE49-F238E27FC236}">
              <a16:creationId xmlns:a16="http://schemas.microsoft.com/office/drawing/2014/main" id="{3F276B11-B4AC-4DA8-B2F5-42E546E39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xdr:col>
      <xdr:colOff>0</xdr:colOff>
      <xdr:row>142</xdr:row>
      <xdr:rowOff>0</xdr:rowOff>
    </xdr:from>
    <xdr:to>
      <xdr:col>30</xdr:col>
      <xdr:colOff>314324</xdr:colOff>
      <xdr:row>156</xdr:row>
      <xdr:rowOff>76200</xdr:rowOff>
    </xdr:to>
    <xdr:graphicFrame macro="">
      <xdr:nvGraphicFramePr>
        <xdr:cNvPr id="9" name="Chart 8">
          <a:extLst>
            <a:ext uri="{FF2B5EF4-FFF2-40B4-BE49-F238E27FC236}">
              <a16:creationId xmlns:a16="http://schemas.microsoft.com/office/drawing/2014/main" id="{9779DA9C-DBD6-4D97-BB85-C2D02BBBDB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28</xdr:col>
      <xdr:colOff>0</xdr:colOff>
      <xdr:row>158</xdr:row>
      <xdr:rowOff>0</xdr:rowOff>
    </xdr:from>
    <xdr:to>
      <xdr:col>30</xdr:col>
      <xdr:colOff>314324</xdr:colOff>
      <xdr:row>172</xdr:row>
      <xdr:rowOff>76200</xdr:rowOff>
    </xdr:to>
    <xdr:graphicFrame macro="">
      <xdr:nvGraphicFramePr>
        <xdr:cNvPr id="10" name="Chart 9">
          <a:extLst>
            <a:ext uri="{FF2B5EF4-FFF2-40B4-BE49-F238E27FC236}">
              <a16:creationId xmlns:a16="http://schemas.microsoft.com/office/drawing/2014/main" id="{BF044303-9514-4FC0-B1B5-438DD2840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28</xdr:col>
      <xdr:colOff>0</xdr:colOff>
      <xdr:row>174</xdr:row>
      <xdr:rowOff>0</xdr:rowOff>
    </xdr:from>
    <xdr:to>
      <xdr:col>30</xdr:col>
      <xdr:colOff>314324</xdr:colOff>
      <xdr:row>188</xdr:row>
      <xdr:rowOff>76200</xdr:rowOff>
    </xdr:to>
    <xdr:graphicFrame macro="">
      <xdr:nvGraphicFramePr>
        <xdr:cNvPr id="11" name="Chart 10">
          <a:extLst>
            <a:ext uri="{FF2B5EF4-FFF2-40B4-BE49-F238E27FC236}">
              <a16:creationId xmlns:a16="http://schemas.microsoft.com/office/drawing/2014/main" id="{103C9641-2EED-40A6-91AD-97871E7C8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42</xdr:row>
      <xdr:rowOff>85726</xdr:rowOff>
    </xdr:from>
    <xdr:to>
      <xdr:col>0</xdr:col>
      <xdr:colOff>6057900</xdr:colOff>
      <xdr:row>53</xdr:row>
      <xdr:rowOff>47625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8534401"/>
          <a:ext cx="6057899" cy="2057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29</xdr:row>
      <xdr:rowOff>161925</xdr:rowOff>
    </xdr:from>
    <xdr:to>
      <xdr:col>0</xdr:col>
      <xdr:colOff>6705600</xdr:colOff>
      <xdr:row>41</xdr:row>
      <xdr:rowOff>133350</xdr:rowOff>
    </xdr:to>
    <xdr:pic>
      <xdr:nvPicPr>
        <xdr:cNvPr id="3" name="Picture 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277100"/>
          <a:ext cx="6705600" cy="225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7</xdr:row>
      <xdr:rowOff>9526</xdr:rowOff>
    </xdr:from>
    <xdr:to>
      <xdr:col>0</xdr:col>
      <xdr:colOff>7229475</xdr:colOff>
      <xdr:row>26</xdr:row>
      <xdr:rowOff>161925</xdr:rowOff>
    </xdr:to>
    <xdr:pic>
      <xdr:nvPicPr>
        <xdr:cNvPr id="4" name="Picture 374">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743201"/>
          <a:ext cx="7229475" cy="2819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64"/>
  <sheetViews>
    <sheetView showGridLines="0" tabSelected="1" zoomScale="110" zoomScaleNormal="110" workbookViewId="0"/>
  </sheetViews>
  <sheetFormatPr defaultRowHeight="15" x14ac:dyDescent="0.25"/>
  <cols>
    <col min="1" max="1" width="1.5703125" customWidth="1"/>
    <col min="2" max="2" width="5.5703125" style="96" customWidth="1"/>
    <col min="3" max="4" width="5.5703125" style="97" customWidth="1"/>
    <col min="5" max="6" width="2.42578125" style="97" customWidth="1"/>
    <col min="7" max="7" width="6.7109375" style="98" customWidth="1"/>
    <col min="8" max="9" width="5.5703125" style="97" customWidth="1"/>
    <col min="10" max="10" width="19.42578125" customWidth="1"/>
  </cols>
  <sheetData>
    <row r="1" spans="2:29" ht="5.25" customHeight="1" x14ac:dyDescent="0.25">
      <c r="B1" s="301"/>
      <c r="C1" s="301"/>
      <c r="D1" s="301"/>
      <c r="E1" s="301"/>
      <c r="F1" s="301"/>
      <c r="H1" s="293"/>
      <c r="I1" s="293"/>
      <c r="J1" s="293"/>
      <c r="L1" s="293"/>
      <c r="M1" s="293"/>
      <c r="N1" s="293"/>
      <c r="O1" s="293"/>
      <c r="P1" s="293"/>
      <c r="Q1" s="293"/>
    </row>
    <row r="2" spans="2:29" s="32" customFormat="1" ht="27.75" customHeight="1" thickBot="1" x14ac:dyDescent="0.3">
      <c r="B2" s="302"/>
      <c r="C2" s="302"/>
      <c r="D2" s="302"/>
      <c r="E2" s="302"/>
      <c r="F2" s="302"/>
      <c r="G2" s="293"/>
      <c r="H2" s="293"/>
      <c r="I2" s="293"/>
      <c r="J2" s="293"/>
      <c r="K2" s="293" t="s">
        <v>39</v>
      </c>
      <c r="L2" s="293"/>
      <c r="M2" s="293"/>
      <c r="N2" s="293"/>
      <c r="O2" s="293"/>
      <c r="P2" s="293"/>
      <c r="Q2" s="293"/>
    </row>
    <row r="3" spans="2:29" s="32" customFormat="1" ht="16.5" customHeight="1" x14ac:dyDescent="0.25">
      <c r="B3" s="99" t="s">
        <v>149</v>
      </c>
      <c r="C3" s="100"/>
      <c r="D3" s="101"/>
      <c r="E3" s="101"/>
      <c r="F3" s="101"/>
      <c r="G3" s="100"/>
      <c r="H3" s="101"/>
      <c r="I3" s="102"/>
      <c r="J3" s="224" t="s">
        <v>172</v>
      </c>
      <c r="K3"/>
      <c r="L3"/>
      <c r="M3"/>
      <c r="N3"/>
      <c r="O3"/>
      <c r="P3"/>
      <c r="Q3"/>
      <c r="R3"/>
      <c r="S3"/>
      <c r="T3"/>
      <c r="U3"/>
      <c r="V3"/>
      <c r="W3"/>
      <c r="X3"/>
      <c r="Y3"/>
      <c r="Z3"/>
      <c r="AA3"/>
    </row>
    <row r="4" spans="2:29" s="46" customFormat="1" ht="16.5" customHeight="1" x14ac:dyDescent="0.25">
      <c r="B4" s="103"/>
      <c r="C4" s="104"/>
      <c r="D4" s="105"/>
      <c r="E4" s="106"/>
      <c r="F4" s="107"/>
      <c r="G4" s="108"/>
      <c r="H4" s="97"/>
      <c r="I4" s="109"/>
      <c r="J4" s="32"/>
      <c r="K4" s="41" t="s">
        <v>156</v>
      </c>
      <c r="L4" s="32"/>
      <c r="M4" s="32"/>
      <c r="N4" s="32"/>
      <c r="O4" s="32"/>
      <c r="P4" s="32"/>
      <c r="Q4" s="32"/>
      <c r="R4" s="32"/>
      <c r="S4" s="32"/>
      <c r="T4" s="32"/>
      <c r="U4" s="32"/>
      <c r="V4" s="32"/>
      <c r="W4" s="32"/>
      <c r="X4" s="32"/>
      <c r="Y4" s="32"/>
      <c r="Z4" s="32"/>
      <c r="AA4" s="32"/>
      <c r="AC4" s="32"/>
    </row>
    <row r="5" spans="2:29" s="32" customFormat="1" ht="16.5" customHeight="1" x14ac:dyDescent="0.25">
      <c r="B5" s="103">
        <v>2</v>
      </c>
      <c r="C5" s="110"/>
      <c r="D5" s="111"/>
      <c r="E5" s="106"/>
      <c r="F5" s="107"/>
      <c r="G5" s="98" t="s">
        <v>164</v>
      </c>
      <c r="H5" s="97"/>
      <c r="I5" s="109"/>
      <c r="J5" s="33"/>
      <c r="K5" s="41" t="s">
        <v>104</v>
      </c>
    </row>
    <row r="6" spans="2:29" s="47" customFormat="1" ht="16.5" customHeight="1" x14ac:dyDescent="0.25">
      <c r="B6" s="103"/>
      <c r="C6" s="110"/>
      <c r="D6" s="111"/>
      <c r="E6" s="106"/>
      <c r="F6" s="107"/>
      <c r="G6" s="98" t="s">
        <v>176</v>
      </c>
      <c r="H6" s="97"/>
      <c r="I6" s="109"/>
      <c r="J6" s="46"/>
      <c r="K6" s="39" t="s">
        <v>194</v>
      </c>
      <c r="L6" s="32"/>
      <c r="M6" s="32"/>
      <c r="N6" s="32"/>
      <c r="O6" s="32"/>
      <c r="P6" s="32"/>
      <c r="Q6" s="32"/>
      <c r="R6" s="32"/>
      <c r="S6" s="32"/>
      <c r="T6" s="32"/>
      <c r="U6" s="32"/>
      <c r="V6" s="32"/>
      <c r="W6" s="32"/>
      <c r="X6" s="32"/>
      <c r="Y6" s="32"/>
      <c r="Z6" s="32"/>
      <c r="AA6" s="32"/>
      <c r="AC6" s="32"/>
    </row>
    <row r="7" spans="2:29" s="32" customFormat="1" ht="16.5" customHeight="1" x14ac:dyDescent="0.25">
      <c r="B7" s="103"/>
      <c r="C7" s="112"/>
      <c r="D7" s="113"/>
      <c r="E7" s="106"/>
      <c r="F7" s="107"/>
      <c r="G7" s="108"/>
      <c r="H7" s="97"/>
      <c r="I7" s="109"/>
    </row>
    <row r="8" spans="2:29" s="32" customFormat="1" ht="16.5" customHeight="1" x14ac:dyDescent="0.25">
      <c r="B8" s="103"/>
      <c r="C8" s="110"/>
      <c r="D8" s="111"/>
      <c r="E8" s="97"/>
      <c r="F8" s="97"/>
      <c r="G8" s="98"/>
      <c r="H8" s="97"/>
      <c r="I8" s="109"/>
      <c r="J8" s="42" t="s">
        <v>90</v>
      </c>
    </row>
    <row r="9" spans="2:29" s="222" customFormat="1" ht="16.5" customHeight="1" x14ac:dyDescent="0.25">
      <c r="B9" s="103">
        <v>1</v>
      </c>
      <c r="C9" s="110"/>
      <c r="D9" s="111"/>
      <c r="E9" s="97"/>
      <c r="F9" s="97"/>
      <c r="G9" s="98" t="s">
        <v>166</v>
      </c>
      <c r="H9" s="97"/>
      <c r="I9" s="109"/>
      <c r="J9" s="47"/>
      <c r="K9" s="189">
        <v>54</v>
      </c>
      <c r="L9" t="s">
        <v>89</v>
      </c>
      <c r="M9" s="32"/>
      <c r="N9" s="32"/>
      <c r="O9" s="32"/>
      <c r="P9" s="32"/>
      <c r="Q9" s="32"/>
      <c r="R9" s="32"/>
      <c r="S9" s="32"/>
      <c r="T9" s="32"/>
      <c r="U9" s="32"/>
      <c r="V9" s="32"/>
      <c r="W9" s="32"/>
      <c r="X9" s="32"/>
      <c r="Y9" s="32"/>
      <c r="Z9" s="32"/>
      <c r="AA9" s="32"/>
      <c r="AC9" s="32"/>
    </row>
    <row r="10" spans="2:29" s="223" customFormat="1" ht="16.5" customHeight="1" x14ac:dyDescent="0.25">
      <c r="B10" s="103"/>
      <c r="C10" s="110"/>
      <c r="D10" s="111"/>
      <c r="E10" s="97"/>
      <c r="F10" s="97"/>
      <c r="G10" s="98" t="s">
        <v>165</v>
      </c>
      <c r="H10" s="97"/>
      <c r="I10" s="109"/>
      <c r="J10" s="32"/>
      <c r="K10" s="131">
        <v>54</v>
      </c>
      <c r="L10" t="s">
        <v>88</v>
      </c>
      <c r="M10" s="32"/>
      <c r="N10" s="32"/>
      <c r="O10" s="32"/>
      <c r="P10" s="32"/>
      <c r="Q10" s="32"/>
      <c r="R10" s="32"/>
      <c r="S10" s="32"/>
      <c r="T10" s="32"/>
      <c r="U10" s="32"/>
      <c r="V10" s="32"/>
      <c r="W10" s="32"/>
      <c r="X10" s="32"/>
      <c r="Y10" s="32"/>
      <c r="Z10" s="32"/>
      <c r="AA10" s="32"/>
      <c r="AC10" s="32"/>
    </row>
    <row r="11" spans="2:29" s="32" customFormat="1" ht="16.5" customHeight="1" x14ac:dyDescent="0.25">
      <c r="B11" s="103"/>
      <c r="C11" s="112"/>
      <c r="D11" s="113"/>
      <c r="E11" s="97"/>
      <c r="F11" s="127"/>
      <c r="G11" s="303" t="s">
        <v>50</v>
      </c>
      <c r="H11" s="303"/>
      <c r="I11" s="109"/>
      <c r="K11" s="123">
        <v>600</v>
      </c>
      <c r="L11" t="s">
        <v>87</v>
      </c>
      <c r="M11" s="222"/>
      <c r="N11" s="222"/>
      <c r="P11" s="222"/>
      <c r="Q11" s="222"/>
      <c r="R11" s="222"/>
      <c r="S11" s="222"/>
      <c r="T11" s="222"/>
      <c r="U11" s="222"/>
      <c r="V11" s="222"/>
      <c r="W11" s="222"/>
    </row>
    <row r="12" spans="2:29" s="32" customFormat="1" ht="16.5" customHeight="1" thickBot="1" x14ac:dyDescent="0.3">
      <c r="B12" s="120"/>
      <c r="C12" s="114"/>
      <c r="D12" s="114"/>
      <c r="E12" s="114"/>
      <c r="F12" s="115"/>
      <c r="G12" s="304"/>
      <c r="H12" s="304"/>
      <c r="I12" s="117"/>
      <c r="J12" s="42" t="s">
        <v>40</v>
      </c>
      <c r="K12"/>
      <c r="L12" s="222"/>
      <c r="M12" s="222"/>
      <c r="N12" s="222"/>
      <c r="O12" s="222"/>
    </row>
    <row r="13" spans="2:29" s="32" customFormat="1" ht="16.5" customHeight="1" thickBot="1" x14ac:dyDescent="0.3">
      <c r="B13" s="121"/>
      <c r="C13" s="97"/>
      <c r="D13" s="97"/>
      <c r="E13" s="97"/>
      <c r="F13" s="97"/>
      <c r="G13" s="98"/>
      <c r="H13" s="97"/>
      <c r="I13" s="97"/>
      <c r="K13" s="41" t="s">
        <v>197</v>
      </c>
    </row>
    <row r="14" spans="2:29" s="223" customFormat="1" ht="16.5" customHeight="1" x14ac:dyDescent="0.25">
      <c r="B14" s="278" t="s">
        <v>48</v>
      </c>
      <c r="C14" s="227"/>
      <c r="D14" s="228"/>
      <c r="E14" s="101"/>
      <c r="F14" s="101"/>
      <c r="G14" s="100"/>
      <c r="H14" s="101"/>
      <c r="I14" s="102"/>
      <c r="J14" s="32"/>
      <c r="K14" s="287" t="s">
        <v>157</v>
      </c>
      <c r="L14" s="39" t="s">
        <v>198</v>
      </c>
      <c r="M14"/>
      <c r="N14"/>
      <c r="O14"/>
      <c r="P14"/>
      <c r="Q14"/>
      <c r="R14"/>
      <c r="S14"/>
      <c r="T14"/>
      <c r="U14"/>
      <c r="V14"/>
      <c r="W14"/>
      <c r="X14" s="32"/>
      <c r="Z14" s="32"/>
      <c r="AA14" s="32"/>
      <c r="AC14" s="32"/>
    </row>
    <row r="15" spans="2:29" s="223" customFormat="1" ht="16.5" customHeight="1" x14ac:dyDescent="0.25">
      <c r="B15" s="103"/>
      <c r="C15" s="110"/>
      <c r="D15" s="111"/>
      <c r="E15" s="106"/>
      <c r="F15" s="107"/>
      <c r="G15" s="108"/>
      <c r="H15" s="97"/>
      <c r="I15" s="109"/>
      <c r="J15" s="32"/>
      <c r="K15" s="299">
        <v>0.5</v>
      </c>
      <c r="L15" t="s">
        <v>199</v>
      </c>
      <c r="M15" s="32"/>
      <c r="N15" s="32"/>
      <c r="O15" s="32"/>
      <c r="P15" s="32"/>
      <c r="Q15" s="32"/>
      <c r="R15" s="32"/>
      <c r="S15" s="32"/>
      <c r="T15" s="32"/>
      <c r="U15" s="32"/>
      <c r="V15" s="32"/>
      <c r="W15" s="32"/>
      <c r="Z15" s="32"/>
      <c r="AA15" s="32"/>
      <c r="AC15" s="32"/>
    </row>
    <row r="16" spans="2:29" s="225" customFormat="1" ht="16.5" customHeight="1" x14ac:dyDescent="0.25">
      <c r="B16" s="103">
        <v>2</v>
      </c>
      <c r="C16" s="110"/>
      <c r="D16" s="111"/>
      <c r="E16" s="106"/>
      <c r="F16" s="107"/>
      <c r="G16" s="98" t="s">
        <v>164</v>
      </c>
      <c r="H16" s="97"/>
      <c r="I16" s="109"/>
      <c r="J16" s="32"/>
      <c r="K16" s="188">
        <v>80</v>
      </c>
      <c r="L16" t="s">
        <v>187</v>
      </c>
      <c r="M16" s="32"/>
      <c r="N16" s="32"/>
      <c r="O16" s="32"/>
      <c r="P16" s="32"/>
      <c r="Q16" s="32"/>
      <c r="R16" s="32"/>
      <c r="S16" s="32"/>
      <c r="T16" s="32"/>
      <c r="U16" s="32"/>
      <c r="V16" s="32"/>
      <c r="W16" s="32"/>
      <c r="X16" s="223"/>
      <c r="Y16" s="37"/>
      <c r="Z16" s="32"/>
      <c r="AA16" s="32"/>
      <c r="AC16" s="32"/>
    </row>
    <row r="17" spans="2:29" s="32" customFormat="1" ht="16.5" customHeight="1" x14ac:dyDescent="0.25">
      <c r="B17" s="103"/>
      <c r="C17" s="110"/>
      <c r="D17" s="111"/>
      <c r="E17" s="106"/>
      <c r="F17" s="107"/>
      <c r="G17" s="108"/>
      <c r="H17" s="97"/>
      <c r="I17" s="109"/>
      <c r="K17" s="191" t="s">
        <v>163</v>
      </c>
      <c r="L17" t="s">
        <v>188</v>
      </c>
      <c r="V17" s="223"/>
      <c r="W17" s="223"/>
      <c r="X17" s="35"/>
    </row>
    <row r="18" spans="2:29" s="39" customFormat="1" ht="16.5" customHeight="1" x14ac:dyDescent="0.25">
      <c r="B18" s="103"/>
      <c r="C18" s="112"/>
      <c r="D18" s="113"/>
      <c r="E18" s="106"/>
      <c r="F18" s="107"/>
      <c r="G18" s="108"/>
      <c r="H18" s="97"/>
      <c r="I18" s="109"/>
      <c r="J18" s="32"/>
      <c r="K18" s="189">
        <v>600</v>
      </c>
      <c r="L18" s="39" t="s">
        <v>200</v>
      </c>
      <c r="M18" s="32"/>
      <c r="N18" s="32"/>
      <c r="O18" s="32"/>
      <c r="P18" s="223"/>
      <c r="Q18" s="223"/>
      <c r="R18" s="223"/>
      <c r="S18" s="223"/>
      <c r="T18" s="223"/>
      <c r="U18" s="223"/>
      <c r="V18" s="40"/>
      <c r="W18" s="38"/>
      <c r="X18" s="32"/>
      <c r="Y18" s="32"/>
      <c r="Z18" s="32"/>
      <c r="AA18" s="32"/>
      <c r="AC18" s="32"/>
    </row>
    <row r="19" spans="2:29" s="48" customFormat="1" ht="16.5" customHeight="1" x14ac:dyDescent="0.25">
      <c r="B19" s="103"/>
      <c r="C19" s="110"/>
      <c r="D19" s="111"/>
      <c r="E19" s="97"/>
      <c r="F19" s="97"/>
      <c r="G19" s="98"/>
      <c r="H19" s="97"/>
      <c r="I19" s="109"/>
      <c r="J19" s="32"/>
      <c r="K19" s="219">
        <v>0.4</v>
      </c>
      <c r="L19" t="s">
        <v>189</v>
      </c>
      <c r="M19" s="40"/>
      <c r="N19" s="32"/>
      <c r="O19" s="223"/>
      <c r="P19" s="32"/>
      <c r="Q19" s="32"/>
      <c r="R19" s="32"/>
      <c r="S19" s="38"/>
      <c r="T19" s="40"/>
      <c r="U19" s="38"/>
      <c r="V19" s="32"/>
      <c r="W19" s="32"/>
      <c r="X19" s="32"/>
      <c r="Y19" s="223"/>
      <c r="Z19" s="32"/>
      <c r="AA19" s="32"/>
      <c r="AC19" s="32"/>
    </row>
    <row r="20" spans="2:29" s="223" customFormat="1" ht="16.5" customHeight="1" x14ac:dyDescent="0.25">
      <c r="B20" s="103">
        <v>1</v>
      </c>
      <c r="C20" s="110"/>
      <c r="D20" s="111"/>
      <c r="E20" s="97"/>
      <c r="F20" s="97"/>
      <c r="G20" s="98" t="s">
        <v>169</v>
      </c>
      <c r="H20" s="97"/>
      <c r="I20" s="109"/>
      <c r="J20" s="32"/>
      <c r="K20" s="32"/>
      <c r="L20" t="s">
        <v>158</v>
      </c>
      <c r="M20" s="32"/>
      <c r="N20" s="40"/>
      <c r="O20" s="32"/>
      <c r="U20" s="32"/>
      <c r="Z20" s="39"/>
      <c r="AA20" s="39"/>
      <c r="AC20" s="32"/>
    </row>
    <row r="21" spans="2:29" s="32" customFormat="1" ht="16.5" customHeight="1" x14ac:dyDescent="0.25">
      <c r="B21" s="103"/>
      <c r="C21" s="110"/>
      <c r="D21" s="111"/>
      <c r="E21" s="97"/>
      <c r="F21" s="97"/>
      <c r="G21" s="98" t="s">
        <v>167</v>
      </c>
      <c r="H21" s="97"/>
      <c r="I21" s="109"/>
      <c r="J21" s="223"/>
      <c r="K21" s="223"/>
      <c r="L21" t="s">
        <v>195</v>
      </c>
      <c r="M21" s="223"/>
      <c r="N21" s="223"/>
      <c r="O21" s="223"/>
      <c r="P21" s="223"/>
      <c r="Q21" s="223"/>
      <c r="R21" s="223"/>
      <c r="S21" s="223"/>
      <c r="T21" s="223"/>
      <c r="U21" s="223"/>
      <c r="V21" s="223"/>
      <c r="W21" s="223"/>
      <c r="X21" s="223"/>
    </row>
    <row r="22" spans="2:29" s="95" customFormat="1" ht="16.5" customHeight="1" x14ac:dyDescent="0.25">
      <c r="B22" s="103"/>
      <c r="C22" s="112"/>
      <c r="D22" s="113"/>
      <c r="E22" s="97"/>
      <c r="F22" s="127"/>
      <c r="G22" s="303" t="s">
        <v>50</v>
      </c>
      <c r="H22" s="303"/>
      <c r="I22" s="109"/>
      <c r="J22" s="32"/>
      <c r="K22" s="223"/>
      <c r="L22" t="s">
        <v>159</v>
      </c>
      <c r="M22" s="223"/>
      <c r="N22" s="223"/>
      <c r="O22" s="223"/>
      <c r="P22" s="32"/>
      <c r="Q22" s="32"/>
      <c r="R22" s="32"/>
      <c r="S22" s="32"/>
      <c r="T22" s="32"/>
      <c r="U22" s="223"/>
      <c r="V22" s="32"/>
      <c r="W22" s="32"/>
      <c r="X22" s="32"/>
      <c r="Y22" s="32"/>
      <c r="Z22" s="32"/>
      <c r="AA22" s="32"/>
      <c r="AC22" s="32"/>
    </row>
    <row r="23" spans="2:29" s="225" customFormat="1" ht="16.5" customHeight="1" x14ac:dyDescent="0.25">
      <c r="B23" s="103"/>
      <c r="C23" s="110"/>
      <c r="D23" s="111"/>
      <c r="E23" s="97"/>
      <c r="F23" s="119"/>
      <c r="G23" s="303"/>
      <c r="H23" s="303"/>
      <c r="I23" s="109"/>
      <c r="J23" s="32"/>
      <c r="K23" s="131">
        <v>54</v>
      </c>
      <c r="L23" t="s">
        <v>152</v>
      </c>
      <c r="M23" s="223"/>
      <c r="N23" s="223"/>
      <c r="O23" s="223"/>
      <c r="P23" s="223"/>
      <c r="Q23" s="223"/>
      <c r="R23" s="223"/>
      <c r="S23" s="223"/>
      <c r="T23" s="223"/>
      <c r="U23" s="32"/>
      <c r="V23" s="32"/>
      <c r="W23" s="32"/>
      <c r="X23" s="32"/>
      <c r="Y23" s="39"/>
      <c r="Z23" s="32"/>
      <c r="AA23" s="32"/>
      <c r="AC23" s="32"/>
    </row>
    <row r="24" spans="2:29" s="95" customFormat="1" ht="16.5" customHeight="1" x14ac:dyDescent="0.25">
      <c r="B24" s="103">
        <v>3</v>
      </c>
      <c r="C24" s="110"/>
      <c r="D24" s="111"/>
      <c r="E24" s="97"/>
      <c r="F24" s="119"/>
      <c r="G24" s="98"/>
      <c r="H24" s="97"/>
      <c r="I24" s="109"/>
      <c r="J24" s="224" t="s">
        <v>201</v>
      </c>
      <c r="K24" s="223"/>
      <c r="L24" s="223"/>
      <c r="M24" s="223"/>
      <c r="N24" s="223"/>
      <c r="O24" s="223"/>
      <c r="P24" s="32"/>
      <c r="Q24" s="32"/>
      <c r="R24" s="32"/>
      <c r="S24" s="32"/>
      <c r="T24" s="32"/>
      <c r="U24" s="32"/>
      <c r="V24" s="32"/>
      <c r="W24" s="32"/>
      <c r="X24" s="32"/>
      <c r="Y24" s="32"/>
      <c r="Z24" s="32"/>
      <c r="AA24" s="32"/>
      <c r="AC24" s="32"/>
    </row>
    <row r="25" spans="2:29" s="225" customFormat="1" ht="16.5" customHeight="1" x14ac:dyDescent="0.25">
      <c r="B25" s="103"/>
      <c r="C25" s="110"/>
      <c r="D25" s="111"/>
      <c r="E25" s="97"/>
      <c r="F25" s="119"/>
      <c r="G25" s="98"/>
      <c r="H25" s="97"/>
      <c r="I25" s="109"/>
      <c r="J25" s="201"/>
      <c r="K25" s="123">
        <v>600</v>
      </c>
      <c r="L25" s="39" t="s">
        <v>58</v>
      </c>
      <c r="M25" s="32"/>
      <c r="N25" s="223"/>
      <c r="O25" s="38"/>
      <c r="P25" s="40"/>
      <c r="Q25" s="38"/>
      <c r="R25" s="32"/>
      <c r="S25" s="32"/>
      <c r="T25" s="32"/>
      <c r="U25" s="32"/>
      <c r="V25" s="32"/>
      <c r="W25" s="32"/>
      <c r="X25" s="32"/>
      <c r="Y25" s="32"/>
      <c r="Z25" s="32"/>
      <c r="AA25" s="32"/>
      <c r="AC25" s="32"/>
    </row>
    <row r="26" spans="2:29" s="32" customFormat="1" ht="16.5" customHeight="1" x14ac:dyDescent="0.25">
      <c r="B26" s="103"/>
      <c r="C26" s="112"/>
      <c r="D26" s="113"/>
      <c r="E26" s="97"/>
      <c r="F26" s="119"/>
      <c r="G26" s="98"/>
      <c r="H26" s="97"/>
      <c r="I26" s="109"/>
      <c r="J26" s="63"/>
      <c r="K26" s="294">
        <v>0.35</v>
      </c>
      <c r="L26" s="39" t="s">
        <v>173</v>
      </c>
      <c r="M26" s="223"/>
      <c r="R26" s="40"/>
      <c r="X26" s="35"/>
      <c r="Y26" s="37"/>
    </row>
    <row r="27" spans="2:29" s="32" customFormat="1" ht="16.5" customHeight="1" thickBot="1" x14ac:dyDescent="0.3">
      <c r="B27" s="120"/>
      <c r="C27" s="114"/>
      <c r="D27" s="114"/>
      <c r="E27" s="114"/>
      <c r="F27" s="115"/>
      <c r="G27" s="116"/>
      <c r="H27" s="114"/>
      <c r="I27" s="117"/>
      <c r="J27" s="42" t="s">
        <v>41</v>
      </c>
      <c r="V27" s="40"/>
      <c r="W27" s="38"/>
      <c r="X27" s="35"/>
      <c r="Y27" s="37"/>
    </row>
    <row r="28" spans="2:29" s="48" customFormat="1" ht="16.5" customHeight="1" thickBot="1" x14ac:dyDescent="0.3">
      <c r="B28" s="121"/>
      <c r="C28" s="97"/>
      <c r="D28" s="97"/>
      <c r="E28" s="97"/>
      <c r="F28" s="97"/>
      <c r="G28" s="98"/>
      <c r="H28" s="97"/>
      <c r="I28" s="97"/>
      <c r="J28" s="95"/>
      <c r="K28" t="s">
        <v>160</v>
      </c>
      <c r="L28" s="32"/>
      <c r="M28" s="32"/>
      <c r="N28" s="32"/>
      <c r="O28" s="32"/>
      <c r="P28" s="32"/>
      <c r="Q28" s="32"/>
      <c r="R28" s="32"/>
      <c r="S28" s="32"/>
      <c r="T28" s="32"/>
      <c r="U28" s="38"/>
      <c r="V28" s="40"/>
      <c r="W28" s="38"/>
      <c r="X28" s="32"/>
      <c r="Y28" s="32"/>
      <c r="Z28" s="32"/>
      <c r="AA28" s="32"/>
      <c r="AC28" s="32"/>
    </row>
    <row r="29" spans="2:29" s="32" customFormat="1" ht="16.5" customHeight="1" x14ac:dyDescent="0.25">
      <c r="B29" s="278" t="s">
        <v>49</v>
      </c>
      <c r="C29" s="227"/>
      <c r="D29" s="228"/>
      <c r="E29" s="101"/>
      <c r="F29" s="101"/>
      <c r="G29" s="100"/>
      <c r="H29" s="101"/>
      <c r="I29" s="102"/>
      <c r="K29" s="124">
        <v>0</v>
      </c>
      <c r="L29" t="s">
        <v>59</v>
      </c>
      <c r="M29" s="34"/>
      <c r="N29" s="40"/>
      <c r="O29" s="38"/>
      <c r="P29" s="40"/>
      <c r="Q29" s="38"/>
      <c r="R29" s="40"/>
      <c r="S29" s="38"/>
      <c r="T29" s="40"/>
      <c r="U29" s="38"/>
    </row>
    <row r="30" spans="2:29" s="95" customFormat="1" ht="16.5" customHeight="1" x14ac:dyDescent="0.25">
      <c r="B30" s="103"/>
      <c r="C30" s="110"/>
      <c r="D30" s="111"/>
      <c r="E30" s="106"/>
      <c r="F30" s="107"/>
      <c r="G30" s="108"/>
      <c r="H30" s="97"/>
      <c r="I30" s="109"/>
      <c r="K30" s="36">
        <v>0</v>
      </c>
      <c r="L30" s="43" t="s">
        <v>196</v>
      </c>
      <c r="M30" s="34"/>
      <c r="N30" s="40"/>
      <c r="O30" s="38"/>
      <c r="P30" s="32"/>
      <c r="Q30" s="38"/>
      <c r="R30" s="40"/>
      <c r="S30" s="38"/>
      <c r="T30" s="40"/>
      <c r="U30" s="32"/>
      <c r="V30" s="32"/>
      <c r="W30" s="32"/>
      <c r="X30" s="35"/>
      <c r="Y30" s="37"/>
      <c r="Z30" s="32"/>
      <c r="AA30" s="32"/>
      <c r="AC30" s="32"/>
    </row>
    <row r="31" spans="2:29" s="32" customFormat="1" ht="16.5" customHeight="1" x14ac:dyDescent="0.25">
      <c r="B31" s="103">
        <v>2</v>
      </c>
      <c r="C31" s="110"/>
      <c r="D31" s="111"/>
      <c r="E31" s="106"/>
      <c r="F31" s="107"/>
      <c r="G31" s="98" t="s">
        <v>164</v>
      </c>
      <c r="H31" s="97"/>
      <c r="I31" s="109"/>
      <c r="L31"/>
      <c r="X31" s="35"/>
      <c r="Y31" s="37"/>
    </row>
    <row r="32" spans="2:29" s="32" customFormat="1" ht="16.5" customHeight="1" x14ac:dyDescent="0.25">
      <c r="B32" s="103"/>
      <c r="C32" s="110"/>
      <c r="D32" s="111"/>
      <c r="E32" s="106"/>
      <c r="F32" s="107"/>
      <c r="G32" s="108"/>
      <c r="H32" s="97"/>
      <c r="I32" s="109"/>
      <c r="J32" s="42" t="s">
        <v>42</v>
      </c>
      <c r="Q32" s="225"/>
      <c r="R32" s="225"/>
      <c r="S32" s="225"/>
      <c r="V32" s="40"/>
      <c r="W32" s="38"/>
      <c r="Y32" s="37"/>
    </row>
    <row r="33" spans="2:27" s="32" customFormat="1" ht="16.5" customHeight="1" x14ac:dyDescent="0.25">
      <c r="B33" s="103"/>
      <c r="C33" s="112"/>
      <c r="D33" s="113"/>
      <c r="E33" s="106"/>
      <c r="F33" s="107"/>
      <c r="G33" s="108"/>
      <c r="H33" s="97"/>
      <c r="I33" s="109"/>
      <c r="K33" t="s">
        <v>60</v>
      </c>
      <c r="P33" s="40"/>
      <c r="U33" s="38"/>
      <c r="X33" s="35"/>
      <c r="Y33" s="37"/>
    </row>
    <row r="34" spans="2:27" ht="16.5" customHeight="1" x14ac:dyDescent="0.25">
      <c r="B34" s="103"/>
      <c r="C34" s="104"/>
      <c r="D34" s="105"/>
      <c r="I34" s="109"/>
      <c r="J34" s="224" t="s">
        <v>47</v>
      </c>
      <c r="K34" s="42"/>
      <c r="L34" s="32"/>
      <c r="M34" s="34"/>
      <c r="N34" s="40"/>
      <c r="O34" s="38"/>
      <c r="P34" s="34"/>
      <c r="Q34" s="32"/>
      <c r="R34" s="32"/>
      <c r="S34" s="32"/>
      <c r="T34" s="40"/>
      <c r="U34" s="32"/>
      <c r="V34" s="44"/>
      <c r="W34" s="44"/>
      <c r="X34" s="35"/>
      <c r="Y34" s="37"/>
      <c r="Z34" s="32"/>
      <c r="AA34" s="32"/>
    </row>
    <row r="35" spans="2:27" ht="16.5" customHeight="1" x14ac:dyDescent="0.25">
      <c r="B35" s="103">
        <v>1</v>
      </c>
      <c r="C35" s="110"/>
      <c r="D35" s="111"/>
      <c r="G35" s="98" t="s">
        <v>168</v>
      </c>
      <c r="I35" s="109"/>
      <c r="J35" s="226"/>
      <c r="K35" s="2" t="s">
        <v>153</v>
      </c>
      <c r="L35" s="225"/>
      <c r="M35" s="32"/>
      <c r="N35" s="32"/>
      <c r="O35" s="34"/>
      <c r="P35" s="32"/>
      <c r="Q35" s="32"/>
      <c r="R35" s="32"/>
      <c r="S35" s="32"/>
      <c r="T35" s="32"/>
      <c r="U35" s="44"/>
      <c r="V35" s="32"/>
      <c r="W35" s="32"/>
      <c r="X35" s="35"/>
      <c r="Y35" s="37"/>
      <c r="Z35" s="32"/>
      <c r="AA35" s="32"/>
    </row>
    <row r="36" spans="2:27" ht="16.5" customHeight="1" x14ac:dyDescent="0.25">
      <c r="B36" s="103"/>
      <c r="C36" s="110"/>
      <c r="D36" s="111"/>
      <c r="G36" s="98" t="s">
        <v>170</v>
      </c>
      <c r="I36" s="109"/>
      <c r="J36" s="32"/>
      <c r="K36" s="32"/>
      <c r="L36" s="32"/>
      <c r="M36" s="32"/>
      <c r="N36" s="32"/>
      <c r="O36" s="32"/>
      <c r="P36" s="32"/>
      <c r="Q36" s="32"/>
      <c r="R36" s="32"/>
      <c r="S36" s="32"/>
      <c r="T36" s="32"/>
      <c r="U36" s="32"/>
      <c r="V36" s="32"/>
      <c r="W36" s="38"/>
      <c r="X36" s="35"/>
      <c r="Y36" s="37"/>
      <c r="Z36" s="32"/>
      <c r="AA36" s="32"/>
    </row>
    <row r="37" spans="2:27" ht="16.5" customHeight="1" x14ac:dyDescent="0.25">
      <c r="B37" s="103"/>
      <c r="C37" s="112"/>
      <c r="D37" s="113"/>
      <c r="F37" s="127"/>
      <c r="G37" s="303" t="s">
        <v>50</v>
      </c>
      <c r="H37" s="303"/>
      <c r="I37" s="109"/>
      <c r="J37" s="224" t="s">
        <v>162</v>
      </c>
      <c r="K37" s="32"/>
      <c r="L37" s="32"/>
      <c r="M37" s="32"/>
      <c r="N37" s="32"/>
      <c r="O37" s="32"/>
      <c r="P37" s="32"/>
      <c r="Q37" s="32"/>
      <c r="R37" s="40"/>
      <c r="S37" s="38"/>
      <c r="T37" s="44"/>
      <c r="U37" s="32"/>
      <c r="V37" s="40"/>
      <c r="W37" s="44"/>
      <c r="X37" s="35"/>
      <c r="Y37" s="37"/>
      <c r="Z37" s="32"/>
      <c r="AA37" s="32"/>
    </row>
    <row r="38" spans="2:27" ht="16.5" customHeight="1" x14ac:dyDescent="0.25">
      <c r="B38" s="103"/>
      <c r="C38" s="104"/>
      <c r="D38" s="105"/>
      <c r="F38" s="122"/>
      <c r="G38" s="303"/>
      <c r="H38" s="303"/>
      <c r="I38" s="109"/>
      <c r="J38" s="226"/>
      <c r="K38" s="285" t="s">
        <v>161</v>
      </c>
      <c r="L38" s="63"/>
      <c r="M38" s="288">
        <f>X!T2</f>
        <v>80</v>
      </c>
      <c r="O38" s="63" t="s">
        <v>84</v>
      </c>
      <c r="P38" s="189">
        <f>X!S2</f>
        <v>54</v>
      </c>
      <c r="Q38" s="38"/>
      <c r="R38" s="40"/>
      <c r="S38" s="63" t="s">
        <v>174</v>
      </c>
      <c r="T38" s="126">
        <f>M38/2*P38/3.6</f>
        <v>600</v>
      </c>
      <c r="U38" t="s">
        <v>175</v>
      </c>
      <c r="V38" s="32"/>
      <c r="W38" s="38"/>
      <c r="X38" s="35"/>
      <c r="Y38" s="37"/>
    </row>
    <row r="39" spans="2:27" ht="16.5" customHeight="1" x14ac:dyDescent="0.25">
      <c r="B39" s="103">
        <v>3</v>
      </c>
      <c r="C39" s="110"/>
      <c r="D39" s="111"/>
      <c r="F39" s="122"/>
      <c r="I39" s="109"/>
      <c r="J39" s="226"/>
      <c r="K39" s="2" t="s">
        <v>190</v>
      </c>
      <c r="L39" s="225"/>
      <c r="M39" s="32"/>
      <c r="N39" s="32"/>
      <c r="O39" s="48"/>
      <c r="P39" s="48"/>
      <c r="Q39" s="48"/>
      <c r="R39" s="32"/>
      <c r="S39" s="32"/>
      <c r="T39" s="32"/>
      <c r="U39" s="32"/>
      <c r="V39" s="40"/>
      <c r="W39" s="38"/>
      <c r="X39" s="35"/>
      <c r="Y39" s="37"/>
    </row>
    <row r="40" spans="2:27" ht="16.5" customHeight="1" x14ac:dyDescent="0.25">
      <c r="B40" s="103"/>
      <c r="C40" s="110"/>
      <c r="D40" s="111"/>
      <c r="F40" s="122"/>
      <c r="I40" s="109"/>
      <c r="K40" s="32"/>
      <c r="W40" s="40"/>
      <c r="X40" s="32"/>
    </row>
    <row r="41" spans="2:27" ht="16.5" customHeight="1" x14ac:dyDescent="0.25">
      <c r="B41" s="103"/>
      <c r="C41" s="112"/>
      <c r="D41" s="113"/>
      <c r="F41" s="122"/>
      <c r="I41" s="109"/>
      <c r="K41" s="32"/>
      <c r="W41" s="40"/>
      <c r="X41" s="32"/>
    </row>
    <row r="42" spans="2:27" ht="16.5" customHeight="1" thickBot="1" x14ac:dyDescent="0.3">
      <c r="B42" s="120"/>
      <c r="C42" s="114"/>
      <c r="D42" s="114"/>
      <c r="E42" s="114"/>
      <c r="F42" s="115"/>
      <c r="G42" s="116"/>
      <c r="H42" s="114"/>
      <c r="I42" s="117"/>
      <c r="K42" s="32"/>
      <c r="W42" s="40"/>
      <c r="X42" s="32"/>
    </row>
    <row r="43" spans="2:27" ht="16.5" customHeight="1" thickBot="1" x14ac:dyDescent="0.3">
      <c r="B43" s="121"/>
      <c r="K43" s="32"/>
      <c r="W43" s="40"/>
      <c r="X43" s="32"/>
    </row>
    <row r="44" spans="2:27" ht="16.5" customHeight="1" x14ac:dyDescent="0.25">
      <c r="B44" s="118" t="s">
        <v>150</v>
      </c>
      <c r="C44" s="118"/>
      <c r="D44" s="101"/>
      <c r="E44" s="101"/>
      <c r="F44" s="101"/>
      <c r="G44" s="100"/>
      <c r="H44" s="101"/>
      <c r="I44" s="102"/>
      <c r="K44" s="32"/>
      <c r="W44" s="40"/>
      <c r="X44" s="32"/>
    </row>
    <row r="45" spans="2:27" ht="16.5" customHeight="1" x14ac:dyDescent="0.25">
      <c r="B45" s="103"/>
      <c r="C45" s="104"/>
      <c r="D45" s="105"/>
      <c r="E45" s="106"/>
      <c r="F45" s="107"/>
      <c r="G45" s="108"/>
      <c r="I45" s="109"/>
    </row>
    <row r="46" spans="2:27" ht="16.5" customHeight="1" x14ac:dyDescent="0.25">
      <c r="B46" s="103">
        <v>3</v>
      </c>
      <c r="C46" s="110"/>
      <c r="D46" s="111"/>
      <c r="E46" s="106"/>
      <c r="F46" s="107"/>
      <c r="G46" s="108"/>
      <c r="I46" s="109"/>
    </row>
    <row r="47" spans="2:27" ht="16.5" customHeight="1" x14ac:dyDescent="0.25">
      <c r="B47" s="103"/>
      <c r="C47" s="110"/>
      <c r="D47" s="111"/>
      <c r="E47" s="106"/>
      <c r="F47" s="107"/>
      <c r="I47" s="109"/>
    </row>
    <row r="48" spans="2:27" ht="16.5" customHeight="1" x14ac:dyDescent="0.25">
      <c r="B48" s="103"/>
      <c r="C48" s="112"/>
      <c r="D48" s="113"/>
      <c r="E48" s="106"/>
      <c r="F48" s="107"/>
      <c r="G48" s="98" t="s">
        <v>171</v>
      </c>
      <c r="I48" s="109"/>
    </row>
    <row r="49" spans="2:9" ht="16.5" customHeight="1" x14ac:dyDescent="0.25">
      <c r="B49" s="103"/>
      <c r="C49" s="104"/>
      <c r="D49" s="105"/>
      <c r="F49" s="107"/>
      <c r="I49" s="109"/>
    </row>
    <row r="50" spans="2:9" ht="16.5" customHeight="1" x14ac:dyDescent="0.25">
      <c r="B50" s="103">
        <v>2</v>
      </c>
      <c r="C50" s="110"/>
      <c r="D50" s="111"/>
      <c r="F50" s="107"/>
      <c r="I50" s="109"/>
    </row>
    <row r="51" spans="2:9" ht="16.5" customHeight="1" x14ac:dyDescent="0.25">
      <c r="B51" s="103"/>
      <c r="C51" s="110"/>
      <c r="D51" s="111"/>
      <c r="F51" s="107"/>
      <c r="I51" s="109"/>
    </row>
    <row r="52" spans="2:9" ht="16.5" customHeight="1" x14ac:dyDescent="0.25">
      <c r="B52" s="103"/>
      <c r="C52" s="112"/>
      <c r="D52" s="113"/>
      <c r="F52" s="107"/>
      <c r="I52" s="109"/>
    </row>
    <row r="53" spans="2:9" ht="16.5" customHeight="1" x14ac:dyDescent="0.25">
      <c r="B53" s="103"/>
      <c r="C53" s="104"/>
      <c r="D53" s="105"/>
      <c r="I53" s="109"/>
    </row>
    <row r="54" spans="2:9" ht="16.5" customHeight="1" x14ac:dyDescent="0.25">
      <c r="B54" s="103">
        <v>1</v>
      </c>
      <c r="C54" s="110"/>
      <c r="D54" s="111"/>
      <c r="G54" s="98" t="s">
        <v>167</v>
      </c>
      <c r="I54" s="109"/>
    </row>
    <row r="55" spans="2:9" ht="16.5" customHeight="1" x14ac:dyDescent="0.25">
      <c r="B55" s="103"/>
      <c r="C55" s="110"/>
      <c r="D55" s="111"/>
      <c r="I55" s="109"/>
    </row>
    <row r="56" spans="2:9" ht="16.5" customHeight="1" x14ac:dyDescent="0.25">
      <c r="B56" s="103"/>
      <c r="C56" s="112"/>
      <c r="D56" s="113"/>
      <c r="F56" s="127"/>
      <c r="G56" s="303" t="s">
        <v>50</v>
      </c>
      <c r="H56" s="303"/>
      <c r="I56" s="109"/>
    </row>
    <row r="57" spans="2:9" ht="16.5" customHeight="1" thickBot="1" x14ac:dyDescent="0.3">
      <c r="B57" s="120"/>
      <c r="C57" s="114"/>
      <c r="D57" s="114"/>
      <c r="E57" s="114"/>
      <c r="F57" s="115"/>
      <c r="G57" s="304"/>
      <c r="H57" s="304"/>
      <c r="I57" s="117"/>
    </row>
    <row r="58" spans="2:9" ht="16.5" customHeight="1" x14ac:dyDescent="0.25"/>
    <row r="59" spans="2:9" ht="16.5" customHeight="1" x14ac:dyDescent="0.25"/>
    <row r="60" spans="2:9" ht="16.5" customHeight="1" x14ac:dyDescent="0.25"/>
    <row r="61" spans="2:9" ht="16.5" customHeight="1" x14ac:dyDescent="0.25"/>
    <row r="62" spans="2:9" ht="16.5" customHeight="1" x14ac:dyDescent="0.25"/>
    <row r="63" spans="2:9" ht="16.5" customHeight="1" x14ac:dyDescent="0.25"/>
    <row r="64" spans="2:9" ht="16.5" customHeight="1" x14ac:dyDescent="0.25"/>
  </sheetData>
  <mergeCells count="5">
    <mergeCell ref="B1:F2"/>
    <mergeCell ref="G56:H57"/>
    <mergeCell ref="G11:H12"/>
    <mergeCell ref="G22:H23"/>
    <mergeCell ref="G37:H38"/>
  </mergeCells>
  <phoneticPr fontId="38" type="noConversion"/>
  <pageMargins left="0.7" right="0.7" top="0.75" bottom="0.75" header="0.3" footer="0.3"/>
  <pageSetup paperSize="9" orientation="portrait"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C24B7-C482-4886-8396-7EA6B95041A9}">
  <sheetPr>
    <pageSetUpPr fitToPage="1"/>
  </sheetPr>
  <dimension ref="A1:EH234"/>
  <sheetViews>
    <sheetView showGridLines="0" zoomScale="120" zoomScaleNormal="120" zoomScaleSheetLayoutView="100" workbookViewId="0">
      <pane ySplit="9" topLeftCell="A10" activePane="bottomLeft" state="frozen"/>
      <selection pane="bottomLeft"/>
    </sheetView>
  </sheetViews>
  <sheetFormatPr defaultColWidth="9.140625" defaultRowHeight="15" x14ac:dyDescent="0.25"/>
  <cols>
    <col min="1" max="1" width="6.85546875" style="32" customWidth="1"/>
    <col min="2" max="2" width="18.7109375" style="33" customWidth="1"/>
    <col min="3" max="3" width="7.42578125" style="33" customWidth="1"/>
    <col min="4" max="5" width="7.42578125" style="32" customWidth="1"/>
    <col min="6" max="6" width="7.5703125" style="32" customWidth="1"/>
    <col min="7" max="21" width="7.42578125" style="32" customWidth="1"/>
    <col min="22" max="22" width="7.42578125" style="35" customWidth="1"/>
    <col min="23" max="23" width="7.42578125" style="37" customWidth="1"/>
    <col min="24" max="137" width="7.42578125" style="32" customWidth="1"/>
    <col min="138" max="138" width="7.140625" style="32" customWidth="1"/>
    <col min="139" max="16384" width="9.140625" style="32"/>
  </cols>
  <sheetData>
    <row r="1" spans="1:23" x14ac:dyDescent="0.25">
      <c r="A1" s="46"/>
      <c r="H1" s="268" t="s">
        <v>142</v>
      </c>
      <c r="O1" s="267" t="s">
        <v>140</v>
      </c>
      <c r="P1" s="201" t="s">
        <v>154</v>
      </c>
      <c r="Q1" s="201" t="s">
        <v>155</v>
      </c>
      <c r="S1" s="267" t="s">
        <v>141</v>
      </c>
      <c r="T1" s="267" t="s">
        <v>143</v>
      </c>
    </row>
    <row r="2" spans="1:23" s="264" customFormat="1" ht="26.25" customHeight="1" x14ac:dyDescent="0.25">
      <c r="A2" s="202"/>
      <c r="B2" s="262"/>
      <c r="C2" s="305" t="s">
        <v>44</v>
      </c>
      <c r="D2" s="306"/>
      <c r="E2" s="306"/>
      <c r="F2" s="306"/>
      <c r="G2" s="306"/>
      <c r="H2" s="306"/>
      <c r="I2" s="306"/>
      <c r="J2" s="306"/>
      <c r="K2" s="306"/>
      <c r="L2" s="306"/>
      <c r="M2" s="307"/>
      <c r="N2" s="279"/>
      <c r="O2" s="125" t="s">
        <v>139</v>
      </c>
      <c r="P2" s="299">
        <v>0.5</v>
      </c>
      <c r="Q2" s="286">
        <f>1-P2</f>
        <v>0.5</v>
      </c>
      <c r="R2" s="279"/>
      <c r="S2" s="263">
        <v>54</v>
      </c>
      <c r="T2" s="188">
        <v>80</v>
      </c>
      <c r="V2" s="265"/>
      <c r="W2" s="266"/>
    </row>
    <row r="3" spans="1:23" s="264" customFormat="1" ht="6.75" customHeight="1" x14ac:dyDescent="0.25">
      <c r="A3" s="202"/>
      <c r="B3" s="262"/>
      <c r="C3" s="280"/>
      <c r="D3" s="280"/>
      <c r="E3" s="280"/>
      <c r="F3" s="280"/>
      <c r="G3" s="280"/>
      <c r="H3" s="280"/>
      <c r="I3" s="280"/>
      <c r="J3" s="280"/>
      <c r="K3" s="280"/>
      <c r="L3" s="280"/>
      <c r="M3" s="280"/>
      <c r="O3" s="281"/>
      <c r="P3" s="282"/>
      <c r="Q3" s="282"/>
      <c r="S3" s="283"/>
      <c r="T3" s="284"/>
      <c r="V3" s="265"/>
      <c r="W3" s="266"/>
    </row>
    <row r="4" spans="1:23" x14ac:dyDescent="0.25">
      <c r="B4" s="63" t="s">
        <v>144</v>
      </c>
      <c r="D4" s="292" t="s">
        <v>163</v>
      </c>
      <c r="F4" s="292" t="s">
        <v>163</v>
      </c>
      <c r="H4" s="292" t="s">
        <v>163</v>
      </c>
      <c r="J4" s="292" t="s">
        <v>163</v>
      </c>
      <c r="L4" s="292" t="s">
        <v>163</v>
      </c>
      <c r="N4" s="292" t="s">
        <v>163</v>
      </c>
      <c r="P4" s="292" t="s">
        <v>163</v>
      </c>
      <c r="R4" s="292" t="s">
        <v>163</v>
      </c>
      <c r="T4" s="292" t="s">
        <v>163</v>
      </c>
    </row>
    <row r="5" spans="1:23" x14ac:dyDescent="0.25">
      <c r="A5" s="267" t="s">
        <v>135</v>
      </c>
      <c r="B5" s="63" t="s">
        <v>145</v>
      </c>
      <c r="D5" s="128">
        <v>1</v>
      </c>
      <c r="E5" s="94"/>
      <c r="F5" s="128">
        <v>2</v>
      </c>
      <c r="G5" s="94"/>
      <c r="H5" s="128">
        <v>3</v>
      </c>
      <c r="I5" s="94"/>
      <c r="J5" s="128">
        <v>4</v>
      </c>
      <c r="K5" s="94"/>
      <c r="L5" s="128">
        <v>5</v>
      </c>
      <c r="M5" s="94"/>
      <c r="N5" s="128">
        <v>6</v>
      </c>
      <c r="O5" s="94"/>
      <c r="P5" s="128">
        <v>7</v>
      </c>
      <c r="Q5" s="94"/>
      <c r="R5" s="128">
        <v>8</v>
      </c>
      <c r="S5" s="94"/>
      <c r="T5" s="128">
        <v>9</v>
      </c>
    </row>
    <row r="6" spans="1:23" x14ac:dyDescent="0.25">
      <c r="A6" s="123">
        <f>SUM(E6:S6)</f>
        <v>575</v>
      </c>
      <c r="B6" s="63" t="s">
        <v>105</v>
      </c>
      <c r="D6" s="190"/>
      <c r="E6" s="189">
        <v>575</v>
      </c>
      <c r="F6" s="190"/>
      <c r="G6" s="189"/>
      <c r="H6" s="190"/>
      <c r="I6" s="189"/>
      <c r="J6" s="190"/>
      <c r="K6" s="189"/>
      <c r="L6" s="190"/>
      <c r="M6" s="189"/>
      <c r="N6" s="190"/>
      <c r="O6" s="189"/>
      <c r="P6" s="190"/>
      <c r="Q6" s="189"/>
      <c r="R6" s="190"/>
      <c r="S6" s="189"/>
      <c r="T6" s="190"/>
    </row>
    <row r="7" spans="1:23" x14ac:dyDescent="0.25">
      <c r="A7" s="289">
        <f>(U207-U208)/T2</f>
        <v>0.50000000000000011</v>
      </c>
      <c r="B7" s="63" t="s">
        <v>147</v>
      </c>
      <c r="C7" s="218"/>
      <c r="D7" s="219">
        <v>0.5</v>
      </c>
      <c r="E7" s="220"/>
      <c r="F7" s="219">
        <v>0.5625</v>
      </c>
      <c r="G7" s="220"/>
      <c r="H7" s="219">
        <f>F7</f>
        <v>0.5625</v>
      </c>
      <c r="I7" s="220"/>
      <c r="J7" s="219">
        <f>H7</f>
        <v>0.5625</v>
      </c>
      <c r="K7" s="220"/>
      <c r="L7" s="219">
        <f>J7</f>
        <v>0.5625</v>
      </c>
      <c r="M7" s="220"/>
      <c r="N7" s="219">
        <f>L7</f>
        <v>0.5625</v>
      </c>
      <c r="O7" s="220"/>
      <c r="P7" s="219">
        <f>N7</f>
        <v>0.5625</v>
      </c>
      <c r="Q7" s="220"/>
      <c r="R7" s="219">
        <f>P7</f>
        <v>0.5625</v>
      </c>
      <c r="S7" s="220"/>
      <c r="T7" s="219">
        <f>R7</f>
        <v>0.5625</v>
      </c>
    </row>
    <row r="8" spans="1:23" x14ac:dyDescent="0.25">
      <c r="A8" s="289">
        <f>(D209-D210)/T2</f>
        <v>0.375</v>
      </c>
      <c r="B8" s="63" t="s">
        <v>148</v>
      </c>
      <c r="C8" s="218"/>
      <c r="D8" s="219">
        <v>0.4375</v>
      </c>
      <c r="E8" s="220"/>
      <c r="F8" s="219">
        <v>0.375</v>
      </c>
      <c r="G8" s="220"/>
      <c r="H8" s="219">
        <f>F8</f>
        <v>0.375</v>
      </c>
      <c r="I8" s="220"/>
      <c r="J8" s="219">
        <f>H8</f>
        <v>0.375</v>
      </c>
      <c r="K8" s="220"/>
      <c r="L8" s="219">
        <f>J8</f>
        <v>0.375</v>
      </c>
      <c r="M8" s="220"/>
      <c r="N8" s="219">
        <f>L8</f>
        <v>0.375</v>
      </c>
      <c r="O8" s="220"/>
      <c r="P8" s="219">
        <f>N8</f>
        <v>0.375</v>
      </c>
      <c r="Q8" s="220"/>
      <c r="R8" s="219">
        <f>P8</f>
        <v>0.375</v>
      </c>
      <c r="S8" s="220"/>
      <c r="T8" s="219">
        <f>R8</f>
        <v>0.375</v>
      </c>
    </row>
    <row r="9" spans="1:23" x14ac:dyDescent="0.25">
      <c r="A9" s="124">
        <v>0</v>
      </c>
      <c r="B9" s="63" t="s">
        <v>108</v>
      </c>
      <c r="D9" s="36">
        <f>C76</f>
        <v>0</v>
      </c>
      <c r="F9" s="36">
        <f>IF(E6=0,D9,X76+Z76)</f>
        <v>44.166666666666657</v>
      </c>
      <c r="H9" s="36">
        <f>IF(G6=0,F9,X92+Z92)</f>
        <v>44.166666666666657</v>
      </c>
      <c r="J9" s="36">
        <f>IF(I6=0,H9,X108+Z108)</f>
        <v>44.166666666666657</v>
      </c>
      <c r="L9" s="36">
        <f>IF(K6=0,J9,X124+Z124)</f>
        <v>44.166666666666657</v>
      </c>
      <c r="N9" s="36">
        <f>IF(M6=0,L9,X140+Z140)</f>
        <v>44.166666666666657</v>
      </c>
      <c r="P9" s="36">
        <f>IF(O6=0,N9,X156+Z156)</f>
        <v>44.166666666666657</v>
      </c>
      <c r="R9" s="36">
        <f>IF(Q6=0,P9,X172+Z172)</f>
        <v>44.166666666666657</v>
      </c>
      <c r="T9" s="36">
        <f>IF(S6=0,R9,X188+Z188)</f>
        <v>44.166666666666657</v>
      </c>
    </row>
    <row r="10" spans="1:23" x14ac:dyDescent="0.25">
      <c r="A10" s="63"/>
      <c r="B10" s="70"/>
      <c r="D10" s="70"/>
      <c r="F10" s="70"/>
      <c r="H10" s="70"/>
      <c r="J10" s="70"/>
      <c r="L10" s="70"/>
      <c r="N10" s="70"/>
      <c r="P10" s="70"/>
      <c r="R10" s="70"/>
      <c r="T10" s="70"/>
    </row>
    <row r="11" spans="1:23" x14ac:dyDescent="0.25">
      <c r="A11" s="63"/>
      <c r="B11" s="70"/>
      <c r="D11" s="70"/>
      <c r="F11" s="70"/>
      <c r="H11" s="70"/>
      <c r="J11" s="70"/>
      <c r="L11" s="70"/>
      <c r="N11" s="70"/>
      <c r="P11" s="70"/>
      <c r="R11" s="70"/>
      <c r="T11" s="70"/>
    </row>
    <row r="12" spans="1:23" x14ac:dyDescent="0.25">
      <c r="A12" s="63"/>
      <c r="B12" s="70"/>
      <c r="D12" s="70"/>
      <c r="F12" s="70"/>
      <c r="H12" s="70"/>
      <c r="J12" s="70"/>
      <c r="L12" s="70"/>
      <c r="N12" s="70"/>
      <c r="P12" s="70"/>
      <c r="R12" s="70"/>
      <c r="T12" s="70"/>
    </row>
    <row r="13" spans="1:23" x14ac:dyDescent="0.25">
      <c r="A13" s="63"/>
      <c r="B13" s="70"/>
      <c r="D13" s="70"/>
      <c r="F13" s="70"/>
      <c r="H13" s="70"/>
      <c r="J13" s="70"/>
      <c r="L13" s="70"/>
      <c r="N13" s="70"/>
      <c r="P13" s="70"/>
      <c r="R13" s="70"/>
      <c r="T13" s="70"/>
    </row>
    <row r="14" spans="1:23" x14ac:dyDescent="0.25">
      <c r="A14" s="63"/>
      <c r="B14" s="70"/>
      <c r="D14" s="70"/>
      <c r="F14" s="70"/>
      <c r="H14" s="70"/>
      <c r="J14" s="70"/>
      <c r="L14" s="70"/>
      <c r="N14" s="70"/>
      <c r="P14" s="70"/>
      <c r="R14" s="70"/>
      <c r="T14" s="70"/>
    </row>
    <row r="15" spans="1:23" x14ac:dyDescent="0.25">
      <c r="A15" s="63"/>
      <c r="B15" s="70"/>
      <c r="D15" s="70"/>
      <c r="F15" s="70"/>
      <c r="H15" s="70"/>
      <c r="J15" s="70"/>
      <c r="L15" s="70"/>
      <c r="N15" s="70"/>
      <c r="P15" s="70"/>
      <c r="R15" s="70"/>
      <c r="T15" s="70"/>
    </row>
    <row r="16" spans="1:23" x14ac:dyDescent="0.25">
      <c r="A16" s="63"/>
      <c r="B16" s="70"/>
      <c r="D16" s="70"/>
      <c r="F16" s="70"/>
      <c r="H16" s="70"/>
      <c r="J16" s="70"/>
      <c r="L16" s="70"/>
      <c r="N16" s="70"/>
      <c r="P16" s="70"/>
      <c r="R16" s="70"/>
      <c r="T16" s="70"/>
    </row>
    <row r="17" spans="1:20" x14ac:dyDescent="0.25">
      <c r="A17" s="63"/>
      <c r="B17" s="70"/>
      <c r="D17" s="70"/>
      <c r="F17" s="70"/>
      <c r="H17" s="70"/>
      <c r="J17" s="70"/>
      <c r="L17" s="70"/>
      <c r="N17" s="70"/>
      <c r="P17" s="70"/>
      <c r="R17" s="70"/>
      <c r="T17" s="70"/>
    </row>
    <row r="18" spans="1:20" x14ac:dyDescent="0.25">
      <c r="A18" s="63"/>
      <c r="B18" s="70"/>
      <c r="D18" s="70"/>
      <c r="F18" s="70"/>
      <c r="H18" s="70"/>
      <c r="J18" s="70"/>
      <c r="L18" s="70"/>
      <c r="N18" s="70"/>
      <c r="P18" s="70"/>
      <c r="R18" s="70"/>
      <c r="T18" s="70"/>
    </row>
    <row r="19" spans="1:20" x14ac:dyDescent="0.25">
      <c r="A19" s="63"/>
      <c r="B19" s="70"/>
      <c r="D19" s="70"/>
      <c r="F19" s="70"/>
      <c r="H19" s="70"/>
      <c r="J19" s="70"/>
      <c r="L19" s="70"/>
      <c r="N19" s="70"/>
      <c r="P19" s="70"/>
      <c r="R19" s="70"/>
      <c r="T19" s="70"/>
    </row>
    <row r="20" spans="1:20" x14ac:dyDescent="0.25">
      <c r="A20" s="63"/>
      <c r="B20" s="70"/>
      <c r="D20" s="70"/>
      <c r="F20" s="70"/>
      <c r="H20" s="70"/>
      <c r="J20" s="70"/>
      <c r="L20" s="70"/>
      <c r="N20" s="70"/>
      <c r="P20" s="70"/>
      <c r="R20" s="70"/>
      <c r="T20" s="70"/>
    </row>
    <row r="21" spans="1:20" x14ac:dyDescent="0.25">
      <c r="A21" s="63"/>
      <c r="B21" s="70"/>
      <c r="D21" s="70"/>
      <c r="F21" s="70"/>
      <c r="H21" s="70"/>
      <c r="J21" s="70"/>
      <c r="L21" s="70"/>
      <c r="N21" s="70"/>
      <c r="P21" s="70"/>
      <c r="R21" s="70"/>
      <c r="T21" s="70"/>
    </row>
    <row r="22" spans="1:20" x14ac:dyDescent="0.25">
      <c r="A22" s="63"/>
      <c r="B22" s="70"/>
      <c r="D22" s="70"/>
      <c r="F22" s="70"/>
      <c r="H22" s="70"/>
      <c r="J22" s="70"/>
      <c r="L22" s="70"/>
      <c r="N22" s="70"/>
      <c r="P22" s="70"/>
      <c r="R22" s="70"/>
      <c r="T22" s="70"/>
    </row>
    <row r="23" spans="1:20" x14ac:dyDescent="0.25">
      <c r="A23" s="63"/>
      <c r="B23" s="70"/>
      <c r="D23" s="70"/>
      <c r="F23" s="70"/>
      <c r="H23" s="70"/>
      <c r="J23" s="70"/>
      <c r="L23" s="70"/>
      <c r="N23" s="70"/>
      <c r="P23" s="70"/>
      <c r="R23" s="70"/>
      <c r="T23" s="70"/>
    </row>
    <row r="24" spans="1:20" x14ac:dyDescent="0.25">
      <c r="A24" s="63"/>
      <c r="B24" s="70"/>
      <c r="D24" s="70"/>
      <c r="F24" s="70"/>
      <c r="H24" s="70"/>
      <c r="J24" s="70"/>
      <c r="L24" s="70"/>
      <c r="N24" s="70"/>
      <c r="P24" s="70"/>
      <c r="R24" s="70"/>
      <c r="T24" s="70"/>
    </row>
    <row r="25" spans="1:20" x14ac:dyDescent="0.25">
      <c r="A25" s="63"/>
      <c r="B25" s="70"/>
      <c r="D25" s="70"/>
      <c r="F25" s="70"/>
      <c r="H25" s="70"/>
      <c r="J25" s="70"/>
      <c r="L25" s="70"/>
      <c r="N25" s="70"/>
      <c r="P25" s="70"/>
      <c r="R25" s="70"/>
      <c r="T25" s="70"/>
    </row>
    <row r="26" spans="1:20" x14ac:dyDescent="0.25">
      <c r="A26" s="63"/>
      <c r="B26" s="70"/>
      <c r="D26" s="70"/>
      <c r="F26" s="70"/>
      <c r="H26" s="70"/>
      <c r="J26" s="70"/>
      <c r="L26" s="70"/>
      <c r="N26" s="70"/>
      <c r="P26" s="70"/>
      <c r="R26" s="70"/>
      <c r="T26" s="70"/>
    </row>
    <row r="27" spans="1:20" x14ac:dyDescent="0.25">
      <c r="A27" s="63"/>
      <c r="B27" s="70"/>
      <c r="D27" s="70"/>
      <c r="F27" s="70"/>
      <c r="H27" s="70"/>
      <c r="J27" s="70"/>
      <c r="L27" s="70"/>
      <c r="N27" s="70"/>
      <c r="P27" s="70"/>
      <c r="R27" s="70"/>
      <c r="T27" s="70"/>
    </row>
    <row r="28" spans="1:20" x14ac:dyDescent="0.25">
      <c r="A28" s="63"/>
      <c r="B28" s="70"/>
      <c r="D28" s="70"/>
      <c r="F28" s="70"/>
      <c r="H28" s="70"/>
      <c r="J28" s="70"/>
      <c r="L28" s="70"/>
      <c r="N28" s="70"/>
      <c r="P28" s="70"/>
      <c r="R28" s="70"/>
      <c r="T28" s="70"/>
    </row>
    <row r="29" spans="1:20" x14ac:dyDescent="0.25">
      <c r="A29" s="63"/>
      <c r="B29" s="70"/>
      <c r="D29" s="70"/>
      <c r="F29" s="70"/>
      <c r="H29" s="70"/>
      <c r="J29" s="70"/>
      <c r="L29" s="70"/>
      <c r="N29" s="70"/>
      <c r="P29" s="70"/>
      <c r="R29" s="70"/>
      <c r="T29" s="70"/>
    </row>
    <row r="30" spans="1:20" x14ac:dyDescent="0.25">
      <c r="A30" s="63"/>
      <c r="B30" s="70"/>
      <c r="D30" s="70"/>
      <c r="F30" s="70"/>
      <c r="H30" s="70"/>
      <c r="J30" s="70"/>
      <c r="L30" s="70"/>
      <c r="N30" s="70"/>
      <c r="P30" s="70"/>
      <c r="R30" s="70"/>
      <c r="T30" s="70"/>
    </row>
    <row r="31" spans="1:20" x14ac:dyDescent="0.25">
      <c r="A31" s="63"/>
      <c r="B31" s="70"/>
      <c r="D31" s="70"/>
      <c r="F31" s="70"/>
      <c r="H31" s="70"/>
      <c r="J31" s="70"/>
      <c r="L31" s="70"/>
      <c r="N31" s="70"/>
      <c r="P31" s="70"/>
      <c r="R31" s="70"/>
      <c r="T31" s="70"/>
    </row>
    <row r="32" spans="1:20" x14ac:dyDescent="0.25">
      <c r="A32" s="63"/>
      <c r="B32" s="70"/>
      <c r="D32" s="70"/>
      <c r="F32" s="70"/>
      <c r="H32" s="70"/>
      <c r="J32" s="70"/>
      <c r="L32" s="70"/>
      <c r="N32" s="70"/>
      <c r="P32" s="70"/>
      <c r="R32" s="70"/>
      <c r="T32" s="70"/>
    </row>
    <row r="33" spans="1:138" x14ac:dyDescent="0.25">
      <c r="A33" s="63"/>
      <c r="B33" s="70"/>
      <c r="D33" s="70"/>
      <c r="F33" s="70"/>
      <c r="H33" s="70"/>
      <c r="J33" s="70"/>
      <c r="L33" s="70"/>
      <c r="N33" s="70"/>
      <c r="P33" s="70"/>
      <c r="R33" s="70"/>
      <c r="T33" s="70"/>
    </row>
    <row r="34" spans="1:138" s="35" customFormat="1" x14ac:dyDescent="0.25">
      <c r="A34" s="63"/>
      <c r="B34" s="70"/>
      <c r="C34" s="33"/>
      <c r="D34" s="70"/>
      <c r="E34" s="32"/>
      <c r="F34" s="70"/>
      <c r="G34" s="32"/>
      <c r="H34" s="70"/>
      <c r="I34" s="32"/>
      <c r="J34" s="70"/>
      <c r="K34" s="32"/>
      <c r="L34" s="70"/>
      <c r="M34" s="32"/>
      <c r="N34" s="70"/>
      <c r="O34" s="32"/>
      <c r="P34" s="70"/>
      <c r="Q34" s="32"/>
      <c r="R34" s="70"/>
      <c r="S34" s="32"/>
      <c r="T34" s="70"/>
      <c r="U34" s="32"/>
      <c r="W34" s="37"/>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row>
    <row r="35" spans="1:138" s="35" customFormat="1" x14ac:dyDescent="0.25">
      <c r="A35" s="63"/>
      <c r="B35" s="70"/>
      <c r="C35" s="33"/>
      <c r="D35" s="70"/>
      <c r="E35" s="32"/>
      <c r="F35" s="70"/>
      <c r="G35" s="32"/>
      <c r="H35" s="70"/>
      <c r="I35" s="32"/>
      <c r="J35" s="70"/>
      <c r="K35" s="32"/>
      <c r="L35" s="70"/>
      <c r="M35" s="32"/>
      <c r="N35" s="70"/>
      <c r="O35" s="32"/>
      <c r="P35" s="70"/>
      <c r="Q35" s="32"/>
      <c r="R35" s="70"/>
      <c r="S35" s="32"/>
      <c r="T35" s="70"/>
      <c r="U35" s="32"/>
      <c r="W35" s="37"/>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row>
    <row r="36" spans="1:138" s="35" customFormat="1" x14ac:dyDescent="0.25">
      <c r="A36" s="63"/>
      <c r="B36" s="70"/>
      <c r="C36" s="33"/>
      <c r="D36" s="70"/>
      <c r="E36" s="32"/>
      <c r="F36" s="70"/>
      <c r="G36" s="32"/>
      <c r="H36" s="70"/>
      <c r="I36" s="32"/>
      <c r="J36" s="70"/>
      <c r="K36" s="32"/>
      <c r="L36" s="70"/>
      <c r="M36" s="32"/>
      <c r="N36" s="70"/>
      <c r="O36" s="32"/>
      <c r="P36" s="70"/>
      <c r="Q36" s="32"/>
      <c r="R36" s="70"/>
      <c r="S36" s="32"/>
      <c r="T36" s="70"/>
      <c r="U36" s="32"/>
      <c r="W36" s="37"/>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row>
    <row r="37" spans="1:138" s="35" customFormat="1" x14ac:dyDescent="0.25">
      <c r="A37" s="63"/>
      <c r="B37" s="70"/>
      <c r="C37" s="33"/>
      <c r="D37" s="70"/>
      <c r="E37" s="32"/>
      <c r="F37" s="70"/>
      <c r="G37" s="32"/>
      <c r="H37" s="70"/>
      <c r="I37" s="32"/>
      <c r="J37" s="70"/>
      <c r="K37" s="32"/>
      <c r="L37" s="70"/>
      <c r="M37" s="32"/>
      <c r="N37" s="70"/>
      <c r="O37" s="32"/>
      <c r="P37" s="70"/>
      <c r="Q37" s="32"/>
      <c r="R37" s="70"/>
      <c r="S37" s="32"/>
      <c r="T37" s="70"/>
      <c r="U37" s="32"/>
      <c r="W37" s="37"/>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row>
    <row r="38" spans="1:138" s="35" customFormat="1" x14ac:dyDescent="0.25">
      <c r="A38" s="63"/>
      <c r="B38" s="70"/>
      <c r="C38" s="33"/>
      <c r="D38" s="70"/>
      <c r="E38" s="32"/>
      <c r="F38" s="70"/>
      <c r="G38" s="32"/>
      <c r="H38" s="70"/>
      <c r="I38" s="32"/>
      <c r="J38" s="70"/>
      <c r="K38" s="32"/>
      <c r="L38" s="70"/>
      <c r="M38" s="32"/>
      <c r="N38" s="70"/>
      <c r="O38" s="32"/>
      <c r="P38" s="70"/>
      <c r="Q38" s="32"/>
      <c r="R38" s="70"/>
      <c r="S38" s="32"/>
      <c r="T38" s="70"/>
      <c r="U38" s="32"/>
      <c r="W38" s="37"/>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row>
    <row r="39" spans="1:138" s="35" customFormat="1" x14ac:dyDescent="0.25">
      <c r="A39" s="63"/>
      <c r="B39" s="70"/>
      <c r="C39" s="33"/>
      <c r="D39" s="70"/>
      <c r="E39" s="32"/>
      <c r="F39" s="70"/>
      <c r="G39" s="32"/>
      <c r="H39" s="70"/>
      <c r="I39" s="32"/>
      <c r="J39" s="70"/>
      <c r="K39" s="32"/>
      <c r="L39" s="70"/>
      <c r="M39" s="32"/>
      <c r="N39" s="70"/>
      <c r="O39" s="32"/>
      <c r="P39" s="70"/>
      <c r="Q39" s="32"/>
      <c r="R39" s="70"/>
      <c r="S39" s="32"/>
      <c r="T39" s="70"/>
      <c r="U39" s="32"/>
      <c r="W39" s="37"/>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row>
    <row r="40" spans="1:138" s="35" customFormat="1" x14ac:dyDescent="0.25">
      <c r="A40" s="63"/>
      <c r="B40" s="70"/>
      <c r="C40" s="33"/>
      <c r="D40" s="70"/>
      <c r="E40" s="32"/>
      <c r="F40" s="70"/>
      <c r="G40" s="32"/>
      <c r="H40" s="70"/>
      <c r="I40" s="32"/>
      <c r="J40" s="70"/>
      <c r="K40" s="32"/>
      <c r="L40" s="70"/>
      <c r="M40" s="32"/>
      <c r="N40" s="70"/>
      <c r="O40" s="32"/>
      <c r="P40" s="70"/>
      <c r="Q40" s="32"/>
      <c r="R40" s="70"/>
      <c r="S40" s="32"/>
      <c r="T40" s="70"/>
      <c r="U40" s="32"/>
      <c r="W40" s="37"/>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row>
    <row r="41" spans="1:138" s="35" customFormat="1" x14ac:dyDescent="0.25">
      <c r="A41" s="63"/>
      <c r="B41" s="70"/>
      <c r="C41" s="33"/>
      <c r="D41" s="70"/>
      <c r="E41" s="32"/>
      <c r="F41" s="70"/>
      <c r="G41" s="32"/>
      <c r="H41" s="70"/>
      <c r="I41" s="32"/>
      <c r="J41" s="70"/>
      <c r="K41" s="32"/>
      <c r="L41" s="70"/>
      <c r="M41" s="32"/>
      <c r="N41" s="70"/>
      <c r="O41" s="32"/>
      <c r="P41" s="70"/>
      <c r="Q41" s="32"/>
      <c r="R41" s="70"/>
      <c r="S41" s="32"/>
      <c r="T41" s="70"/>
      <c r="U41" s="32"/>
      <c r="W41" s="37"/>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row>
    <row r="42" spans="1:138" s="35" customFormat="1" x14ac:dyDescent="0.25">
      <c r="A42" s="63"/>
      <c r="B42" s="70"/>
      <c r="C42" s="33"/>
      <c r="D42" s="70"/>
      <c r="E42" s="32"/>
      <c r="F42" s="70"/>
      <c r="G42" s="32"/>
      <c r="H42" s="70"/>
      <c r="I42" s="32"/>
      <c r="J42" s="70"/>
      <c r="K42" s="32"/>
      <c r="L42" s="70"/>
      <c r="M42" s="32"/>
      <c r="N42" s="70"/>
      <c r="O42" s="32"/>
      <c r="P42" s="70"/>
      <c r="Q42" s="32"/>
      <c r="R42" s="70"/>
      <c r="S42" s="32"/>
      <c r="T42" s="70"/>
      <c r="U42" s="32"/>
      <c r="W42" s="37"/>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row>
    <row r="43" spans="1:138" s="35" customFormat="1" x14ac:dyDescent="0.25">
      <c r="A43" s="63"/>
      <c r="B43" s="70"/>
      <c r="C43" s="33"/>
      <c r="D43" s="70"/>
      <c r="E43" s="32"/>
      <c r="F43" s="70"/>
      <c r="G43" s="32"/>
      <c r="H43" s="70"/>
      <c r="I43" s="32"/>
      <c r="J43" s="70"/>
      <c r="K43" s="32"/>
      <c r="L43" s="70"/>
      <c r="M43" s="32"/>
      <c r="N43" s="70"/>
      <c r="O43" s="32"/>
      <c r="P43" s="70"/>
      <c r="Q43" s="32"/>
      <c r="R43" s="70"/>
      <c r="S43" s="32"/>
      <c r="T43" s="70"/>
      <c r="U43" s="32"/>
      <c r="W43" s="37"/>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row>
    <row r="44" spans="1:138" s="35" customFormat="1" x14ac:dyDescent="0.25">
      <c r="A44" s="63"/>
      <c r="B44" s="70"/>
      <c r="C44" s="33"/>
      <c r="D44" s="70"/>
      <c r="E44" s="32"/>
      <c r="F44" s="70"/>
      <c r="G44" s="32"/>
      <c r="H44" s="70"/>
      <c r="I44" s="32"/>
      <c r="J44" s="70"/>
      <c r="K44" s="32"/>
      <c r="L44" s="70"/>
      <c r="M44" s="32"/>
      <c r="N44" s="70"/>
      <c r="O44" s="32"/>
      <c r="P44" s="70"/>
      <c r="Q44" s="32"/>
      <c r="R44" s="70"/>
      <c r="S44" s="32"/>
      <c r="T44" s="70"/>
      <c r="U44" s="32"/>
      <c r="W44" s="37"/>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row>
    <row r="45" spans="1:138" s="35" customFormat="1" x14ac:dyDescent="0.25">
      <c r="A45" s="190" t="s">
        <v>151</v>
      </c>
      <c r="B45" s="70"/>
      <c r="C45" s="33"/>
      <c r="D45" s="70"/>
      <c r="E45" s="32"/>
      <c r="F45" s="70"/>
      <c r="G45" s="32"/>
      <c r="H45" s="70"/>
      <c r="I45" s="32"/>
      <c r="J45" s="70"/>
      <c r="K45" s="32"/>
      <c r="L45" s="70"/>
      <c r="M45" s="32"/>
      <c r="N45" s="70"/>
      <c r="O45" s="32"/>
      <c r="P45" s="70"/>
      <c r="Q45" s="32"/>
      <c r="R45" s="70"/>
      <c r="S45" s="32"/>
      <c r="T45" s="70"/>
      <c r="U45" s="32"/>
      <c r="W45" s="37"/>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row>
    <row r="46" spans="1:138" s="35" customFormat="1" x14ac:dyDescent="0.25">
      <c r="A46" s="32"/>
      <c r="B46" s="221"/>
      <c r="C46" s="33"/>
      <c r="D46" s="128">
        <v>1</v>
      </c>
      <c r="E46" s="94"/>
      <c r="F46" s="128">
        <v>2</v>
      </c>
      <c r="G46" s="94"/>
      <c r="H46" s="128">
        <v>3</v>
      </c>
      <c r="I46" s="94"/>
      <c r="J46" s="128">
        <v>4</v>
      </c>
      <c r="K46" s="94"/>
      <c r="L46" s="128">
        <v>5</v>
      </c>
      <c r="M46" s="94"/>
      <c r="N46" s="128">
        <v>6</v>
      </c>
      <c r="O46" s="94"/>
      <c r="P46" s="128">
        <v>7</v>
      </c>
      <c r="Q46" s="94"/>
      <c r="R46" s="128">
        <v>8</v>
      </c>
      <c r="S46" s="94"/>
      <c r="T46" s="128">
        <v>9</v>
      </c>
      <c r="U46" s="32"/>
      <c r="W46" s="37"/>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row>
    <row r="47" spans="1:138" s="35" customFormat="1" x14ac:dyDescent="0.25">
      <c r="A47" s="32"/>
      <c r="B47" s="63" t="s">
        <v>103</v>
      </c>
      <c r="C47" s="33"/>
      <c r="D47" s="32"/>
      <c r="E47" s="131">
        <f>$S$2</f>
        <v>54</v>
      </c>
      <c r="F47" s="38"/>
      <c r="G47" s="131">
        <f>$S$2</f>
        <v>54</v>
      </c>
      <c r="H47" s="38"/>
      <c r="I47" s="131">
        <f>$S$2</f>
        <v>54</v>
      </c>
      <c r="J47" s="38"/>
      <c r="K47" s="131">
        <f>$S$2</f>
        <v>54</v>
      </c>
      <c r="L47" s="38"/>
      <c r="M47" s="131">
        <f>$S$2</f>
        <v>54</v>
      </c>
      <c r="N47" s="38"/>
      <c r="O47" s="131">
        <f>$S$2</f>
        <v>54</v>
      </c>
      <c r="P47" s="38"/>
      <c r="Q47" s="131">
        <f>$S$2</f>
        <v>54</v>
      </c>
      <c r="R47" s="38"/>
      <c r="S47" s="131">
        <f>$S$2</f>
        <v>54</v>
      </c>
      <c r="T47" s="32"/>
      <c r="U47" s="32"/>
      <c r="W47" s="37"/>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row>
    <row r="48" spans="1:138" s="35" customFormat="1" x14ac:dyDescent="0.25">
      <c r="A48" s="201"/>
      <c r="B48" s="63" t="s">
        <v>146</v>
      </c>
      <c r="C48" s="33"/>
      <c r="D48" s="70"/>
      <c r="E48" s="131">
        <f>$S$2</f>
        <v>54</v>
      </c>
      <c r="F48" s="38"/>
      <c r="G48" s="131">
        <f>$S$2</f>
        <v>54</v>
      </c>
      <c r="H48" s="38"/>
      <c r="I48" s="131">
        <f>$S$2</f>
        <v>54</v>
      </c>
      <c r="J48" s="38"/>
      <c r="K48" s="131">
        <f>$S$2</f>
        <v>54</v>
      </c>
      <c r="L48" s="38"/>
      <c r="M48" s="131">
        <f>$S$2</f>
        <v>54</v>
      </c>
      <c r="N48" s="38"/>
      <c r="O48" s="131">
        <f>$S$2</f>
        <v>54</v>
      </c>
      <c r="P48" s="38"/>
      <c r="Q48" s="131">
        <f>$S$2</f>
        <v>54</v>
      </c>
      <c r="R48" s="38"/>
      <c r="S48" s="131">
        <f>$S$2</f>
        <v>54</v>
      </c>
      <c r="T48" s="70"/>
      <c r="U48" s="32"/>
      <c r="W48" s="37"/>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row>
    <row r="49" spans="1:138" s="35" customFormat="1" x14ac:dyDescent="0.25">
      <c r="W49" s="37"/>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row>
    <row r="50" spans="1:138" x14ac:dyDescent="0.25">
      <c r="A50" s="35"/>
      <c r="B50" s="35"/>
      <c r="C50" s="35"/>
      <c r="D50" s="35"/>
      <c r="E50" s="35"/>
      <c r="F50" s="35"/>
      <c r="G50" s="35"/>
      <c r="H50" s="35"/>
      <c r="I50" s="35"/>
      <c r="J50" s="35"/>
      <c r="K50" s="35"/>
      <c r="L50" s="35"/>
      <c r="M50" s="35"/>
      <c r="N50" s="35"/>
      <c r="O50" s="35"/>
      <c r="P50" s="35"/>
      <c r="Q50" s="35"/>
      <c r="R50" s="35"/>
      <c r="S50" s="35"/>
      <c r="T50" s="35"/>
      <c r="U50" s="35"/>
    </row>
    <row r="51" spans="1:138" x14ac:dyDescent="0.25">
      <c r="A51" s="35"/>
      <c r="B51" s="35"/>
      <c r="C51" s="35"/>
      <c r="D51" s="35"/>
      <c r="E51" s="35"/>
      <c r="F51" s="35"/>
      <c r="G51" s="35"/>
      <c r="H51" s="35"/>
      <c r="I51" s="35"/>
      <c r="J51" s="35"/>
      <c r="K51" s="35"/>
      <c r="L51" s="35"/>
      <c r="M51" s="35"/>
      <c r="N51" s="35"/>
      <c r="O51" s="35"/>
      <c r="P51" s="35"/>
      <c r="Q51" s="35"/>
      <c r="R51" s="35"/>
      <c r="S51" s="35"/>
      <c r="T51" s="35"/>
      <c r="U51" s="35"/>
    </row>
    <row r="52" spans="1:138" s="147" customFormat="1" ht="15" customHeight="1" thickBot="1" x14ac:dyDescent="0.3">
      <c r="A52" s="184"/>
      <c r="B52" s="129"/>
      <c r="C52" s="146"/>
      <c r="D52" s="129"/>
      <c r="F52" s="129"/>
      <c r="H52" s="129"/>
      <c r="J52" s="129"/>
      <c r="L52" s="129"/>
      <c r="N52" s="129"/>
      <c r="P52" s="129"/>
      <c r="R52" s="129"/>
      <c r="T52" s="129"/>
      <c r="V52" s="185"/>
      <c r="W52" s="148"/>
    </row>
    <row r="53" spans="1:138" ht="15" customHeight="1" x14ac:dyDescent="0.25">
      <c r="A53" s="183" t="s">
        <v>57</v>
      </c>
      <c r="B53" s="70"/>
      <c r="D53" s="70"/>
      <c r="F53" s="70"/>
      <c r="H53" s="70"/>
      <c r="J53" s="70"/>
      <c r="L53" s="70"/>
      <c r="N53" s="70"/>
      <c r="P53" s="70"/>
      <c r="R53" s="70"/>
      <c r="T53" s="70"/>
      <c r="W53" s="243" t="s">
        <v>136</v>
      </c>
      <c r="AG53" s="243"/>
    </row>
    <row r="54" spans="1:138" x14ac:dyDescent="0.25">
      <c r="A54" s="225" t="s">
        <v>138</v>
      </c>
      <c r="C54" s="32"/>
      <c r="D54" s="128">
        <v>1</v>
      </c>
      <c r="E54" s="94"/>
      <c r="F54" s="128">
        <v>2</v>
      </c>
      <c r="G54" s="94"/>
      <c r="H54" s="128">
        <v>3</v>
      </c>
      <c r="I54" s="94"/>
      <c r="J54" s="128">
        <v>4</v>
      </c>
      <c r="K54" s="94"/>
      <c r="L54" s="128">
        <v>5</v>
      </c>
      <c r="M54" s="94"/>
      <c r="N54" s="128">
        <v>6</v>
      </c>
      <c r="O54" s="94"/>
      <c r="P54" s="128">
        <v>7</v>
      </c>
      <c r="Q54" s="94"/>
      <c r="R54" s="128">
        <v>8</v>
      </c>
      <c r="S54" s="94"/>
      <c r="T54" s="128">
        <v>9</v>
      </c>
      <c r="V54" s="32"/>
      <c r="W54" s="32">
        <v>1</v>
      </c>
      <c r="X54" t="s">
        <v>113</v>
      </c>
    </row>
    <row r="55" spans="1:138" x14ac:dyDescent="0.25">
      <c r="B55" s="63" t="s">
        <v>46</v>
      </c>
      <c r="D55" s="189">
        <f>D7*$T$2</f>
        <v>40</v>
      </c>
      <c r="E55" s="190"/>
      <c r="F55" s="189">
        <f>F7*$T$2</f>
        <v>45</v>
      </c>
      <c r="G55" s="190"/>
      <c r="H55" s="189">
        <f>H7*$T$2</f>
        <v>45</v>
      </c>
      <c r="I55" s="190"/>
      <c r="J55" s="189">
        <f>J7*$T$2</f>
        <v>45</v>
      </c>
      <c r="K55" s="190"/>
      <c r="L55" s="189">
        <f>L7*$T$2</f>
        <v>45</v>
      </c>
      <c r="M55" s="190"/>
      <c r="N55" s="189">
        <f>N7*$T$2</f>
        <v>45</v>
      </c>
      <c r="O55" s="190"/>
      <c r="P55" s="189">
        <f>P7*$T$2</f>
        <v>45</v>
      </c>
      <c r="Q55" s="190"/>
      <c r="R55" s="189">
        <f>R7*$T$2</f>
        <v>45</v>
      </c>
      <c r="S55" s="190"/>
      <c r="T55" s="189">
        <f>T7*$T$2</f>
        <v>45</v>
      </c>
      <c r="W55" s="32">
        <v>2</v>
      </c>
      <c r="X55" t="s">
        <v>114</v>
      </c>
    </row>
    <row r="56" spans="1:138" x14ac:dyDescent="0.25">
      <c r="B56" s="63" t="s">
        <v>45</v>
      </c>
      <c r="D56" s="189">
        <f>D8*$T$2</f>
        <v>35</v>
      </c>
      <c r="E56" s="190"/>
      <c r="F56" s="189">
        <f>F8*$T$2</f>
        <v>30</v>
      </c>
      <c r="G56" s="190"/>
      <c r="H56" s="189">
        <f>H8*$T$2</f>
        <v>30</v>
      </c>
      <c r="I56" s="190"/>
      <c r="J56" s="189">
        <f>J8*$T$2</f>
        <v>30</v>
      </c>
      <c r="K56" s="190"/>
      <c r="L56" s="189">
        <f>L8*$T$2</f>
        <v>30</v>
      </c>
      <c r="M56" s="190"/>
      <c r="N56" s="189">
        <f>N8*$T$2</f>
        <v>30</v>
      </c>
      <c r="O56" s="190"/>
      <c r="P56" s="189">
        <f>P8*$T$2</f>
        <v>30</v>
      </c>
      <c r="Q56" s="190"/>
      <c r="R56" s="189">
        <f>R8*$T$2</f>
        <v>30</v>
      </c>
      <c r="S56" s="190"/>
      <c r="T56" s="189">
        <f>T8*$T$2</f>
        <v>30</v>
      </c>
      <c r="W56" s="63" t="s">
        <v>178</v>
      </c>
      <c r="X56" t="s">
        <v>184</v>
      </c>
    </row>
    <row r="57" spans="1:138" x14ac:dyDescent="0.25">
      <c r="B57" s="63"/>
      <c r="D57" s="139"/>
      <c r="E57" s="190"/>
      <c r="F57" s="139"/>
      <c r="G57" s="190"/>
      <c r="H57" s="139"/>
      <c r="I57" s="190"/>
      <c r="J57" s="139"/>
      <c r="K57" s="190"/>
      <c r="L57" s="139"/>
      <c r="M57" s="190"/>
      <c r="N57" s="139"/>
      <c r="O57" s="190"/>
      <c r="P57" s="139"/>
      <c r="Q57" s="190"/>
      <c r="R57" s="139"/>
      <c r="S57" s="190"/>
      <c r="T57" s="139"/>
      <c r="W57" s="63" t="s">
        <v>179</v>
      </c>
      <c r="X57" t="s">
        <v>185</v>
      </c>
    </row>
    <row r="58" spans="1:138" x14ac:dyDescent="0.25">
      <c r="B58" s="63"/>
      <c r="D58" s="139"/>
      <c r="E58" s="190"/>
      <c r="F58" s="139"/>
      <c r="G58" s="190"/>
      <c r="H58" s="139"/>
      <c r="I58" s="190"/>
      <c r="J58" s="139"/>
      <c r="K58" s="190"/>
      <c r="L58" s="139"/>
      <c r="M58" s="190"/>
      <c r="N58" s="139"/>
      <c r="O58" s="190"/>
      <c r="P58" s="139"/>
      <c r="Q58" s="190"/>
      <c r="R58" s="139"/>
      <c r="S58" s="190"/>
      <c r="T58" s="139"/>
      <c r="W58" s="32">
        <v>3</v>
      </c>
      <c r="X58" t="s">
        <v>186</v>
      </c>
    </row>
    <row r="59" spans="1:138" x14ac:dyDescent="0.25">
      <c r="B59" s="63"/>
      <c r="D59" s="139"/>
      <c r="E59" s="190"/>
      <c r="F59" s="139"/>
      <c r="G59" s="190"/>
      <c r="H59" s="139"/>
      <c r="I59" s="190"/>
      <c r="J59" s="139"/>
      <c r="K59" s="190"/>
      <c r="L59" s="139"/>
      <c r="M59" s="190"/>
      <c r="N59" s="139"/>
      <c r="O59" s="190"/>
      <c r="P59" s="139"/>
      <c r="Q59" s="190"/>
      <c r="R59" s="139"/>
      <c r="S59" s="190"/>
      <c r="T59" s="139"/>
      <c r="W59" s="32">
        <v>4</v>
      </c>
      <c r="X59" t="s">
        <v>115</v>
      </c>
    </row>
    <row r="60" spans="1:138" x14ac:dyDescent="0.25">
      <c r="B60" s="63"/>
      <c r="D60" s="139"/>
      <c r="E60" s="190"/>
      <c r="F60" s="139"/>
      <c r="G60" s="190"/>
      <c r="H60" s="139"/>
      <c r="I60" s="190"/>
      <c r="J60" s="139"/>
      <c r="K60" s="190"/>
      <c r="L60" s="139"/>
      <c r="M60" s="190"/>
      <c r="N60" s="139"/>
      <c r="O60" s="190"/>
      <c r="P60" s="139"/>
      <c r="Q60" s="190"/>
      <c r="R60" s="139"/>
      <c r="S60" s="190"/>
      <c r="T60" s="139"/>
      <c r="W60" s="32">
        <v>5</v>
      </c>
      <c r="X60" t="s">
        <v>202</v>
      </c>
    </row>
    <row r="61" spans="1:138" x14ac:dyDescent="0.25">
      <c r="A61" s="63"/>
      <c r="B61" s="63"/>
      <c r="D61" s="70"/>
      <c r="E61" s="40"/>
      <c r="F61" s="38"/>
      <c r="G61" s="40"/>
      <c r="H61" s="38"/>
      <c r="I61" s="40"/>
      <c r="J61" s="38"/>
      <c r="K61" s="40"/>
      <c r="L61" s="38"/>
      <c r="M61" s="40"/>
      <c r="N61" s="38"/>
      <c r="O61" s="40"/>
      <c r="P61" s="38"/>
      <c r="Q61" s="40"/>
      <c r="R61" s="38"/>
      <c r="S61" s="40"/>
      <c r="T61" s="70"/>
      <c r="W61" s="32">
        <v>6</v>
      </c>
      <c r="X61" t="s">
        <v>116</v>
      </c>
    </row>
    <row r="62" spans="1:138" ht="15" customHeight="1" x14ac:dyDescent="0.25">
      <c r="A62" s="63"/>
      <c r="B62" s="70"/>
      <c r="D62" s="70"/>
      <c r="J62" s="70"/>
      <c r="L62" s="70"/>
      <c r="N62" s="70"/>
      <c r="P62" s="70"/>
      <c r="T62" s="70"/>
      <c r="V62" s="70"/>
      <c r="W62" s="32">
        <v>7</v>
      </c>
      <c r="X62" t="s">
        <v>117</v>
      </c>
      <c r="AD62" s="70"/>
      <c r="AF62" s="70"/>
      <c r="AH62" s="35"/>
    </row>
    <row r="63" spans="1:138" ht="15" customHeight="1" x14ac:dyDescent="0.25">
      <c r="A63" s="149" t="s">
        <v>61</v>
      </c>
      <c r="B63" s="32"/>
      <c r="H63" s="229" t="s">
        <v>62</v>
      </c>
      <c r="I63" s="230" t="s">
        <v>63</v>
      </c>
      <c r="J63" s="231" t="s">
        <v>111</v>
      </c>
      <c r="K63" s="235" t="s">
        <v>64</v>
      </c>
      <c r="L63" s="236" t="s">
        <v>91</v>
      </c>
      <c r="M63" s="236" t="s">
        <v>92</v>
      </c>
      <c r="N63" s="237" t="s">
        <v>95</v>
      </c>
      <c r="O63" s="238" t="s">
        <v>96</v>
      </c>
      <c r="P63" s="229" t="s">
        <v>106</v>
      </c>
      <c r="Q63" s="230" t="s">
        <v>107</v>
      </c>
      <c r="R63" s="231" t="s">
        <v>112</v>
      </c>
      <c r="V63" s="70"/>
      <c r="W63" s="261" t="s">
        <v>98</v>
      </c>
      <c r="X63" s="94" t="s">
        <v>137</v>
      </c>
      <c r="AD63" s="70"/>
      <c r="AF63" s="70"/>
    </row>
    <row r="64" spans="1:138" ht="15" customHeight="1" x14ac:dyDescent="0.25">
      <c r="A64" s="153"/>
      <c r="B64" s="32"/>
      <c r="H64" s="232">
        <f>T2*D7</f>
        <v>40</v>
      </c>
      <c r="I64" s="233">
        <f>T2*D8</f>
        <v>35</v>
      </c>
      <c r="J64" s="234">
        <f>MIN(H64,I64)</f>
        <v>35</v>
      </c>
      <c r="K64" s="239">
        <f>E6</f>
        <v>575</v>
      </c>
      <c r="L64" s="240">
        <f>E$47</f>
        <v>54</v>
      </c>
      <c r="M64" s="240">
        <f>E$48</f>
        <v>54</v>
      </c>
      <c r="N64" s="241">
        <f>K64/L64*3.6</f>
        <v>38.333333333333336</v>
      </c>
      <c r="O64" s="242">
        <f>K64/M64*3.6</f>
        <v>38.333333333333336</v>
      </c>
      <c r="P64" s="232">
        <f>T2*F7</f>
        <v>45</v>
      </c>
      <c r="Q64" s="233">
        <f>T2*F8</f>
        <v>30</v>
      </c>
      <c r="R64" s="234">
        <f>MIN(P64,Q64)</f>
        <v>30</v>
      </c>
      <c r="V64" s="70"/>
      <c r="AD64" s="70"/>
      <c r="AF64" s="70"/>
    </row>
    <row r="65" spans="1:38" ht="15" customHeight="1" x14ac:dyDescent="0.25">
      <c r="B65" s="32"/>
      <c r="C65" s="32"/>
      <c r="V65" s="70"/>
      <c r="AD65" s="70"/>
      <c r="AF65" s="70"/>
      <c r="AJ65" s="201" t="s">
        <v>203</v>
      </c>
      <c r="AL65" s="201" t="s">
        <v>204</v>
      </c>
    </row>
    <row r="66" spans="1:38" ht="15" customHeight="1" x14ac:dyDescent="0.25">
      <c r="A66" s="153"/>
      <c r="B66" s="153"/>
      <c r="C66" s="180" t="s">
        <v>2</v>
      </c>
      <c r="D66" s="211">
        <f>(P64-Q64)/2</f>
        <v>7.5</v>
      </c>
      <c r="F66" s="212">
        <f>IF(AND(E70&lt;E74,E68&lt;E72),MIN((E74-E70)/2,(E72-E68)/2,ABS(D66)),0)</f>
        <v>1.6666666666666572</v>
      </c>
      <c r="H66" s="212">
        <f>IF(AND(E74&lt;E70,E72&lt;E68),MIN((E70-E74)/2,(E68-E72)/2,ABS(D66)),0)</f>
        <v>0</v>
      </c>
      <c r="V66" s="32"/>
      <c r="AF66" s="70"/>
      <c r="AJ66" s="201" t="s">
        <v>206</v>
      </c>
      <c r="AK66" s="37"/>
      <c r="AL66" s="201" t="s">
        <v>205</v>
      </c>
    </row>
    <row r="67" spans="1:38" ht="15" customHeight="1" x14ac:dyDescent="0.25">
      <c r="A67" s="154"/>
      <c r="B67" s="154"/>
      <c r="C67" s="157" t="s">
        <v>65</v>
      </c>
      <c r="D67" s="157" t="s">
        <v>66</v>
      </c>
      <c r="E67" s="174" t="s">
        <v>97</v>
      </c>
      <c r="F67" s="157" t="s">
        <v>180</v>
      </c>
      <c r="G67" s="158" t="s">
        <v>181</v>
      </c>
      <c r="H67" s="157" t="s">
        <v>182</v>
      </c>
      <c r="I67" s="158" t="s">
        <v>183</v>
      </c>
      <c r="J67" s="157" t="s">
        <v>118</v>
      </c>
      <c r="K67" s="158" t="s">
        <v>119</v>
      </c>
      <c r="L67" s="157" t="s">
        <v>120</v>
      </c>
      <c r="M67" s="158" t="s">
        <v>121</v>
      </c>
      <c r="N67" s="157" t="s">
        <v>122</v>
      </c>
      <c r="O67" s="158" t="s">
        <v>123</v>
      </c>
      <c r="P67" s="157" t="s">
        <v>124</v>
      </c>
      <c r="Q67" s="158" t="s">
        <v>125</v>
      </c>
      <c r="R67" s="157" t="s">
        <v>126</v>
      </c>
      <c r="S67" s="158" t="s">
        <v>127</v>
      </c>
      <c r="T67" s="157" t="s">
        <v>128</v>
      </c>
      <c r="U67" s="158" t="s">
        <v>129</v>
      </c>
      <c r="V67" s="157" t="s">
        <v>130</v>
      </c>
      <c r="W67" s="158" t="s">
        <v>131</v>
      </c>
      <c r="X67" s="157" t="s">
        <v>98</v>
      </c>
      <c r="Y67" s="158" t="s">
        <v>99</v>
      </c>
      <c r="Z67" s="244" t="s">
        <v>100</v>
      </c>
      <c r="AF67" s="70"/>
      <c r="AJ67" s="201" t="s">
        <v>177</v>
      </c>
      <c r="AK67" s="37"/>
      <c r="AL67" s="201" t="s">
        <v>177</v>
      </c>
    </row>
    <row r="68" spans="1:38" ht="15" customHeight="1" x14ac:dyDescent="0.3">
      <c r="A68" s="153"/>
      <c r="B68" s="63" t="s">
        <v>67</v>
      </c>
      <c r="C68" s="159">
        <f>C76+J64</f>
        <v>35</v>
      </c>
      <c r="D68" s="166">
        <f>C68+N64</f>
        <v>73.333333333333343</v>
      </c>
      <c r="E68" s="170">
        <f>D68</f>
        <v>73.333333333333343</v>
      </c>
      <c r="F68" s="213">
        <f>F69+R64/2+F66</f>
        <v>74.166666666666657</v>
      </c>
      <c r="G68" s="160">
        <f>MIN($E68,F68)</f>
        <v>73.333333333333343</v>
      </c>
      <c r="H68" s="213">
        <f>H69+R64/2+H66</f>
        <v>72.5</v>
      </c>
      <c r="I68" s="160">
        <f>MIN($E68,H68)</f>
        <v>72.5</v>
      </c>
      <c r="J68" s="213">
        <f>J70+P64</f>
        <v>78.333333333333343</v>
      </c>
      <c r="K68" s="160">
        <f>MIN($E68,J68)</f>
        <v>73.333333333333343</v>
      </c>
      <c r="L68" s="213">
        <f>L72</f>
        <v>71.666666666666657</v>
      </c>
      <c r="M68" s="160">
        <f>MIN($E68,L68)</f>
        <v>71.666666666666657</v>
      </c>
      <c r="N68" s="213">
        <f>N69+R64/2</f>
        <v>71.25</v>
      </c>
      <c r="O68" s="160">
        <f>MIN($E68,N68)</f>
        <v>71.25</v>
      </c>
      <c r="P68" s="213">
        <f>P69+R64/2</f>
        <v>70</v>
      </c>
      <c r="Q68" s="160">
        <f>MIN($E68,P68)</f>
        <v>70</v>
      </c>
      <c r="R68" s="213">
        <f>R69+R64/2</f>
        <v>72.5</v>
      </c>
      <c r="S68" s="160">
        <f>MIN($E68,R68)</f>
        <v>72.5</v>
      </c>
      <c r="T68" s="213">
        <f>E68</f>
        <v>73.333333333333343</v>
      </c>
      <c r="U68" s="160">
        <f>MIN($E68,T68)</f>
        <v>73.333333333333343</v>
      </c>
      <c r="V68" s="213">
        <f>V72</f>
        <v>76.666666666666657</v>
      </c>
      <c r="W68" s="160">
        <f>MIN($E68,V68)</f>
        <v>73.333333333333343</v>
      </c>
      <c r="X68" s="213">
        <f>X76+R64</f>
        <v>74.166666666666657</v>
      </c>
      <c r="Y68" s="160">
        <f>MIN(E68,X68)</f>
        <v>73.333333333333343</v>
      </c>
      <c r="Z68" s="246">
        <f>Y68+Z76</f>
        <v>73.333333333333343</v>
      </c>
      <c r="AD68" s="177"/>
      <c r="AF68" s="177">
        <f>Y71</f>
        <v>40.000000000000007</v>
      </c>
      <c r="AH68" s="63" t="s">
        <v>67</v>
      </c>
      <c r="AI68" s="32">
        <v>0.1</v>
      </c>
      <c r="AJ68" s="297">
        <f>E68</f>
        <v>73.333333333333343</v>
      </c>
      <c r="AK68" s="32">
        <v>0.2</v>
      </c>
      <c r="AL68" s="298">
        <f>X68</f>
        <v>74.166666666666657</v>
      </c>
    </row>
    <row r="69" spans="1:38" ht="15" customHeight="1" x14ac:dyDescent="0.3">
      <c r="A69" s="153"/>
      <c r="B69" s="63" t="s">
        <v>68</v>
      </c>
      <c r="C69" s="159"/>
      <c r="D69" s="159">
        <f>(D68+D70)/2</f>
        <v>53.333333333333343</v>
      </c>
      <c r="E69" s="160">
        <f>(E68+E70)/2</f>
        <v>53.333333333333343</v>
      </c>
      <c r="F69" s="212">
        <f>(MAX(E70,E74)+MIN(E68,E72))/2</f>
        <v>57.5</v>
      </c>
      <c r="G69" s="160"/>
      <c r="H69" s="212">
        <f>F69</f>
        <v>57.5</v>
      </c>
      <c r="I69" s="160"/>
      <c r="J69" s="213"/>
      <c r="K69" s="160"/>
      <c r="L69" s="213"/>
      <c r="M69" s="160"/>
      <c r="N69" s="213">
        <f>(E69+E73)/2</f>
        <v>56.25</v>
      </c>
      <c r="O69" s="160"/>
      <c r="P69" s="213">
        <f>(E70+E72)/2</f>
        <v>55</v>
      </c>
      <c r="Q69" s="160"/>
      <c r="R69" s="213">
        <f>(E68+E74)/2</f>
        <v>57.5</v>
      </c>
      <c r="S69" s="160"/>
      <c r="T69" s="213"/>
      <c r="U69" s="160"/>
      <c r="V69" s="213"/>
      <c r="W69" s="160"/>
      <c r="X69" s="213"/>
      <c r="Y69" s="160"/>
      <c r="Z69" s="247"/>
      <c r="AD69" s="176"/>
      <c r="AF69" s="176"/>
      <c r="AH69" s="63" t="s">
        <v>69</v>
      </c>
      <c r="AI69" s="32">
        <v>0.1</v>
      </c>
      <c r="AJ69" s="297">
        <f>E70</f>
        <v>33.333333333333336</v>
      </c>
      <c r="AK69" s="32">
        <v>0.2</v>
      </c>
      <c r="AL69" s="298">
        <f>X70</f>
        <v>29.166666666666657</v>
      </c>
    </row>
    <row r="70" spans="1:38" ht="15" customHeight="1" x14ac:dyDescent="0.3">
      <c r="A70" s="153"/>
      <c r="B70" s="63" t="s">
        <v>69</v>
      </c>
      <c r="C70" s="159">
        <f>C68-H64</f>
        <v>-5</v>
      </c>
      <c r="D70" s="159">
        <f>C70+N64</f>
        <v>33.333333333333336</v>
      </c>
      <c r="E70" s="172">
        <f>D70</f>
        <v>33.333333333333336</v>
      </c>
      <c r="F70" s="213">
        <f>F68-P64</f>
        <v>29.166666666666657</v>
      </c>
      <c r="G70" s="160">
        <f>MAX($E70,F70)</f>
        <v>33.333333333333336</v>
      </c>
      <c r="H70" s="213">
        <f>H68-P64</f>
        <v>27.5</v>
      </c>
      <c r="I70" s="160">
        <f>MAX($E70,H70)</f>
        <v>33.333333333333336</v>
      </c>
      <c r="J70" s="269">
        <f>E70</f>
        <v>33.333333333333336</v>
      </c>
      <c r="K70" s="160">
        <f>MAX($E70,J70)</f>
        <v>33.333333333333336</v>
      </c>
      <c r="L70" s="213">
        <f>L68-P64</f>
        <v>26.666666666666657</v>
      </c>
      <c r="M70" s="160">
        <f>MAX($E70,L70)</f>
        <v>33.333333333333336</v>
      </c>
      <c r="N70" s="213">
        <f>N68-P64</f>
        <v>26.25</v>
      </c>
      <c r="O70" s="160">
        <f>MAX($E70,N70)</f>
        <v>33.333333333333336</v>
      </c>
      <c r="P70" s="213">
        <f>P68-P64</f>
        <v>25</v>
      </c>
      <c r="Q70" s="160">
        <f>MAX($E70,P70)</f>
        <v>33.333333333333336</v>
      </c>
      <c r="R70" s="213">
        <f>R68-P64</f>
        <v>27.5</v>
      </c>
      <c r="S70" s="160">
        <f>MAX($E70,R70)</f>
        <v>33.333333333333336</v>
      </c>
      <c r="T70" s="213">
        <f>T68-P64</f>
        <v>28.333333333333343</v>
      </c>
      <c r="U70" s="160">
        <f>MAX($E70,T70)</f>
        <v>33.333333333333336</v>
      </c>
      <c r="V70" s="213">
        <f>V68-P64</f>
        <v>31.666666666666657</v>
      </c>
      <c r="W70" s="160">
        <f>MAX($E70,V70)</f>
        <v>33.333333333333336</v>
      </c>
      <c r="X70" s="213">
        <f>X68-P64</f>
        <v>29.166666666666657</v>
      </c>
      <c r="Y70" s="160">
        <f>MAX(E70,X70)</f>
        <v>33.333333333333336</v>
      </c>
      <c r="Z70" s="246">
        <f>Y70+Z76</f>
        <v>33.333333333333336</v>
      </c>
      <c r="AD70" s="176"/>
      <c r="AF70" s="176"/>
    </row>
    <row r="71" spans="1:38" ht="15" customHeight="1" x14ac:dyDescent="0.3">
      <c r="A71" s="153"/>
      <c r="B71" s="63" t="s">
        <v>208</v>
      </c>
      <c r="C71" s="161">
        <f>C68-C70</f>
        <v>40</v>
      </c>
      <c r="D71" s="161">
        <f>D68-D70</f>
        <v>40.000000000000007</v>
      </c>
      <c r="E71" s="169">
        <f>E68-E70</f>
        <v>40.000000000000007</v>
      </c>
      <c r="F71" s="161">
        <f>F68-F70</f>
        <v>45</v>
      </c>
      <c r="G71" s="163">
        <f>IF((G68-G70)&lt;0,0,G68-G70)</f>
        <v>40.000000000000007</v>
      </c>
      <c r="H71" s="161">
        <f>H68-H70</f>
        <v>45</v>
      </c>
      <c r="I71" s="163">
        <f>IF((I68-I70)&lt;0,0,I68-I70)</f>
        <v>39.166666666666664</v>
      </c>
      <c r="J71" s="161">
        <f>J68-J70</f>
        <v>45.000000000000007</v>
      </c>
      <c r="K71" s="163">
        <f>IF((K68-K70)&lt;0,0,K68-K70)</f>
        <v>40.000000000000007</v>
      </c>
      <c r="L71" s="161">
        <f>L68-L70</f>
        <v>45</v>
      </c>
      <c r="M71" s="163">
        <f>IF((M68-M70)&lt;0,0,M68-M70)</f>
        <v>38.333333333333321</v>
      </c>
      <c r="N71" s="161">
        <f>N68-N70</f>
        <v>45</v>
      </c>
      <c r="O71" s="163">
        <f>IF((O68-O70)&lt;0,0,O68-O70)</f>
        <v>37.916666666666664</v>
      </c>
      <c r="P71" s="161">
        <f>P68-P70</f>
        <v>45</v>
      </c>
      <c r="Q71" s="163">
        <f>IF((Q68-Q70)&lt;0,0,Q68-Q70)</f>
        <v>36.666666666666664</v>
      </c>
      <c r="R71" s="161">
        <f>R68-R70</f>
        <v>45</v>
      </c>
      <c r="S71" s="163">
        <f>IF((S68-S70)&lt;0,0,S68-S70)</f>
        <v>39.166666666666664</v>
      </c>
      <c r="T71" s="161">
        <f>T68-T70</f>
        <v>45</v>
      </c>
      <c r="U71" s="163">
        <f>IF((U68-U70)&lt;0,0,U68-U70)</f>
        <v>40.000000000000007</v>
      </c>
      <c r="V71" s="161">
        <f>V68-V70</f>
        <v>45</v>
      </c>
      <c r="W71" s="163">
        <f>IF((W68-W70)&lt;0,0,W68-W70)</f>
        <v>40.000000000000007</v>
      </c>
      <c r="X71" s="161">
        <f>X68-X70</f>
        <v>45</v>
      </c>
      <c r="Y71" s="163">
        <f>IF((Y68-Y70)&lt;0,0,Y68-Y70)</f>
        <v>40.000000000000007</v>
      </c>
      <c r="Z71" s="245"/>
      <c r="AD71" s="178"/>
      <c r="AF71" s="178">
        <f>Y75</f>
        <v>30</v>
      </c>
      <c r="AH71" s="63"/>
    </row>
    <row r="72" spans="1:38" ht="15" customHeight="1" x14ac:dyDescent="0.25">
      <c r="A72" s="153"/>
      <c r="B72" s="63" t="s">
        <v>71</v>
      </c>
      <c r="C72" s="159">
        <f>C68</f>
        <v>35</v>
      </c>
      <c r="D72" s="166">
        <f>C72-O64</f>
        <v>-3.3333333333333357</v>
      </c>
      <c r="E72" s="170">
        <f>D72+E76</f>
        <v>76.666666666666657</v>
      </c>
      <c r="F72" s="214">
        <f>F68</f>
        <v>74.166666666666657</v>
      </c>
      <c r="G72" s="167">
        <f>MIN($E72,F72)</f>
        <v>74.166666666666657</v>
      </c>
      <c r="H72" s="214">
        <f>H68</f>
        <v>72.5</v>
      </c>
      <c r="I72" s="167">
        <f>MIN($E72,H72)</f>
        <v>72.5</v>
      </c>
      <c r="J72" s="214">
        <f>J68</f>
        <v>78.333333333333343</v>
      </c>
      <c r="K72" s="167">
        <f>MIN($E72,J72)</f>
        <v>76.666666666666657</v>
      </c>
      <c r="L72" s="214">
        <f>L74+Q64</f>
        <v>71.666666666666657</v>
      </c>
      <c r="M72" s="167">
        <f>MIN($E72,L72)</f>
        <v>71.666666666666657</v>
      </c>
      <c r="N72" s="214">
        <f>N68</f>
        <v>71.25</v>
      </c>
      <c r="O72" s="167">
        <f>MIN($E72,N72)</f>
        <v>71.25</v>
      </c>
      <c r="P72" s="214">
        <f>P68</f>
        <v>70</v>
      </c>
      <c r="Q72" s="167">
        <f>MIN($E72,P72)</f>
        <v>70</v>
      </c>
      <c r="R72" s="214">
        <f>R68</f>
        <v>72.5</v>
      </c>
      <c r="S72" s="167">
        <f>MIN($E72,R72)</f>
        <v>72.5</v>
      </c>
      <c r="T72" s="214">
        <f>T68</f>
        <v>73.333333333333343</v>
      </c>
      <c r="U72" s="167">
        <f>MIN($E72,T72)</f>
        <v>73.333333333333343</v>
      </c>
      <c r="V72" s="214">
        <f>E72</f>
        <v>76.666666666666657</v>
      </c>
      <c r="W72" s="167">
        <f>MIN($E72,V72)</f>
        <v>76.666666666666657</v>
      </c>
      <c r="X72" s="214">
        <f>X68</f>
        <v>74.166666666666657</v>
      </c>
      <c r="Y72" s="167">
        <f>MIN(E72,X72)</f>
        <v>74.166666666666657</v>
      </c>
      <c r="Z72" s="246">
        <f>Y72+Z76</f>
        <v>74.166666666666657</v>
      </c>
      <c r="AF72" s="70"/>
      <c r="AH72" s="63" t="s">
        <v>71</v>
      </c>
      <c r="AI72" s="32">
        <v>0.4</v>
      </c>
      <c r="AJ72" s="295">
        <f>E72</f>
        <v>76.666666666666657</v>
      </c>
      <c r="AK72" s="32">
        <v>0.5</v>
      </c>
      <c r="AL72" s="296">
        <f>X72</f>
        <v>74.166666666666657</v>
      </c>
    </row>
    <row r="73" spans="1:38" ht="15" customHeight="1" x14ac:dyDescent="0.25">
      <c r="A73" s="153"/>
      <c r="B73" s="63" t="s">
        <v>68</v>
      </c>
      <c r="C73" s="159"/>
      <c r="D73" s="159">
        <f>(D72+D74)/2</f>
        <v>-20.833333333333336</v>
      </c>
      <c r="E73" s="160">
        <f>(E72+E74)/2</f>
        <v>59.166666666666657</v>
      </c>
      <c r="F73" s="213"/>
      <c r="G73" s="160"/>
      <c r="H73" s="213"/>
      <c r="I73" s="160"/>
      <c r="J73" s="213"/>
      <c r="K73" s="160"/>
      <c r="L73" s="213"/>
      <c r="M73" s="160"/>
      <c r="N73" s="213"/>
      <c r="O73" s="160"/>
      <c r="P73" s="213"/>
      <c r="Q73" s="160"/>
      <c r="R73" s="213"/>
      <c r="S73" s="160"/>
      <c r="T73" s="213"/>
      <c r="U73" s="160"/>
      <c r="V73" s="213"/>
      <c r="W73" s="160"/>
      <c r="X73" s="213"/>
      <c r="Y73" s="160"/>
      <c r="Z73" s="247"/>
      <c r="AF73" s="70"/>
      <c r="AH73" s="63" t="s">
        <v>72</v>
      </c>
      <c r="AI73" s="32">
        <v>0.4</v>
      </c>
      <c r="AJ73" s="295">
        <f>E74</f>
        <v>41.666666666666664</v>
      </c>
      <c r="AK73" s="32">
        <v>0.5</v>
      </c>
      <c r="AL73" s="296">
        <f>X74</f>
        <v>44.166666666666657</v>
      </c>
    </row>
    <row r="74" spans="1:38" ht="15" customHeight="1" x14ac:dyDescent="0.25">
      <c r="A74" s="153"/>
      <c r="B74" s="63" t="s">
        <v>72</v>
      </c>
      <c r="C74" s="159">
        <f>C72-I64</f>
        <v>0</v>
      </c>
      <c r="D74" s="168">
        <f>C74-O64</f>
        <v>-38.333333333333336</v>
      </c>
      <c r="E74" s="171">
        <f>D74+E76</f>
        <v>41.666666666666664</v>
      </c>
      <c r="F74" s="215">
        <f>F72-Q64</f>
        <v>44.166666666666657</v>
      </c>
      <c r="G74" s="165">
        <f>MAX($E74,F74)</f>
        <v>44.166666666666657</v>
      </c>
      <c r="H74" s="215">
        <f>H72-Q64</f>
        <v>42.5</v>
      </c>
      <c r="I74" s="165">
        <f>MAX($E74,H74)</f>
        <v>42.5</v>
      </c>
      <c r="J74" s="215">
        <f>J72-Q64</f>
        <v>48.333333333333343</v>
      </c>
      <c r="K74" s="165">
        <f>MAX($E74,J74)</f>
        <v>48.333333333333343</v>
      </c>
      <c r="L74" s="270">
        <f>E74</f>
        <v>41.666666666666664</v>
      </c>
      <c r="M74" s="165">
        <f>MAX($E74,L74)</f>
        <v>41.666666666666664</v>
      </c>
      <c r="N74" s="215">
        <f>N72-Q64</f>
        <v>41.25</v>
      </c>
      <c r="O74" s="165">
        <f>MAX($E74,N74)</f>
        <v>41.666666666666664</v>
      </c>
      <c r="P74" s="215">
        <f>P72-Q64</f>
        <v>40</v>
      </c>
      <c r="Q74" s="165">
        <f>MAX($E74,P74)</f>
        <v>41.666666666666664</v>
      </c>
      <c r="R74" s="215">
        <f>R72-Q64</f>
        <v>42.5</v>
      </c>
      <c r="S74" s="165">
        <f>MAX($E74,R74)</f>
        <v>42.5</v>
      </c>
      <c r="T74" s="215">
        <f>T72-Q64</f>
        <v>43.333333333333343</v>
      </c>
      <c r="U74" s="165">
        <f>MAX($E74,T74)</f>
        <v>43.333333333333343</v>
      </c>
      <c r="V74" s="215">
        <f>V72-Q64</f>
        <v>46.666666666666657</v>
      </c>
      <c r="W74" s="165">
        <f>MAX($E74,V74)</f>
        <v>46.666666666666657</v>
      </c>
      <c r="X74" s="215">
        <f>X72-Q64</f>
        <v>44.166666666666657</v>
      </c>
      <c r="Y74" s="165">
        <f>MAX(E74,X74)</f>
        <v>44.166666666666657</v>
      </c>
      <c r="Z74" s="246">
        <f>Y74+Z76</f>
        <v>44.166666666666657</v>
      </c>
      <c r="AF74" s="70"/>
    </row>
    <row r="75" spans="1:38" ht="15" customHeight="1" x14ac:dyDescent="0.25">
      <c r="A75" s="153"/>
      <c r="B75" s="63" t="s">
        <v>207</v>
      </c>
      <c r="C75" s="161">
        <f>C72-C74</f>
        <v>35</v>
      </c>
      <c r="D75" s="161">
        <f>D72-D74</f>
        <v>35</v>
      </c>
      <c r="E75" s="169">
        <f>E72-E74</f>
        <v>34.999999999999993</v>
      </c>
      <c r="F75" s="161">
        <f>F72-F74</f>
        <v>30</v>
      </c>
      <c r="G75" s="163">
        <f>IF((G72-G74)&lt;0,0,G72-G74)</f>
        <v>30</v>
      </c>
      <c r="H75" s="161">
        <f>H72-H74</f>
        <v>30</v>
      </c>
      <c r="I75" s="163">
        <f>IF((I72-I74)&lt;0,0,I72-I74)</f>
        <v>30</v>
      </c>
      <c r="J75" s="161">
        <f>J72-J74</f>
        <v>30</v>
      </c>
      <c r="K75" s="163">
        <f>IF((K72-K74)&lt;0,0,K72-K74)</f>
        <v>28.333333333333314</v>
      </c>
      <c r="L75" s="161">
        <f>L72-L74</f>
        <v>29.999999999999993</v>
      </c>
      <c r="M75" s="163">
        <f>IF((M72-M74)&lt;0,0,M72-M74)</f>
        <v>29.999999999999993</v>
      </c>
      <c r="N75" s="161">
        <f>N72-N74</f>
        <v>30</v>
      </c>
      <c r="O75" s="163">
        <f>IF((O72-O74)&lt;0,0,O72-O74)</f>
        <v>29.583333333333336</v>
      </c>
      <c r="P75" s="161">
        <f>P72-P74</f>
        <v>30</v>
      </c>
      <c r="Q75" s="163">
        <f>IF((Q72-Q74)&lt;0,0,Q72-Q74)</f>
        <v>28.333333333333336</v>
      </c>
      <c r="R75" s="161">
        <f>R72-R74</f>
        <v>30</v>
      </c>
      <c r="S75" s="163">
        <f>IF((S72-S74)&lt;0,0,S72-S74)</f>
        <v>30</v>
      </c>
      <c r="T75" s="161">
        <f>T72-T74</f>
        <v>30</v>
      </c>
      <c r="U75" s="163">
        <f>IF((U72-U74)&lt;0,0,U72-U74)</f>
        <v>30</v>
      </c>
      <c r="V75" s="161">
        <f>V72-V74</f>
        <v>30</v>
      </c>
      <c r="W75" s="163">
        <f>IF((W72-W74)&lt;0,0,W72-W74)</f>
        <v>30</v>
      </c>
      <c r="X75" s="161">
        <f>X72-X74</f>
        <v>30</v>
      </c>
      <c r="Y75" s="163">
        <f>IF((Y72-Y74)&lt;0,0,Y72-Y74)</f>
        <v>30</v>
      </c>
      <c r="Z75" s="245"/>
      <c r="AF75" s="70"/>
    </row>
    <row r="76" spans="1:38" ht="15" customHeight="1" x14ac:dyDescent="0.25">
      <c r="A76" s="153"/>
      <c r="B76" s="300" t="s">
        <v>209</v>
      </c>
      <c r="C76" s="162">
        <f>A9</f>
        <v>0</v>
      </c>
      <c r="D76" s="164">
        <f>(D69-D73)+D66</f>
        <v>81.666666666666686</v>
      </c>
      <c r="E76" s="173">
        <f>IF(D76&gt;$T$2*3/2,$T$2*2,IF(D76&gt;$T$2/2,$T$2,0))</f>
        <v>80</v>
      </c>
      <c r="F76" s="216">
        <f>F68-R64</f>
        <v>44.166666666666657</v>
      </c>
      <c r="G76" s="175">
        <f>G71*$P$2*2+G75*$Q$2*2-ABS(G71-G75)*0.95*(1-ABS($P$2-$Q$2))</f>
        <v>60.499999999999993</v>
      </c>
      <c r="H76" s="216">
        <f>H68-R64</f>
        <v>42.5</v>
      </c>
      <c r="I76" s="175">
        <f>I71*$P$2*2+I75*$Q$2*2-ABS(I71-I75)*0.95*(1-ABS($P$2-$Q$2))</f>
        <v>60.458333333333329</v>
      </c>
      <c r="J76" s="216">
        <f>J68-R64</f>
        <v>48.333333333333343</v>
      </c>
      <c r="K76" s="175">
        <f>K71*$P$2*2+K75*$Q$2*2-ABS(K71-K75)*0.95*(1-ABS($P$2-$Q$2))</f>
        <v>57.249999999999957</v>
      </c>
      <c r="L76" s="216">
        <f>L68-R64</f>
        <v>41.666666666666657</v>
      </c>
      <c r="M76" s="175">
        <f>M71*$P$2*2+M75*$Q$2*2-ABS(M71-M75)*0.95*(1-ABS($P$2-$Q$2))</f>
        <v>60.41666666666665</v>
      </c>
      <c r="N76" s="216">
        <f>N68-R64</f>
        <v>41.25</v>
      </c>
      <c r="O76" s="175">
        <f>O71*$P$2*2+O75*$Q$2*2-ABS(O71-O75)*0.95*(1-ABS($P$2-$Q$2))</f>
        <v>59.583333333333336</v>
      </c>
      <c r="P76" s="216">
        <f>P68-R64</f>
        <v>40</v>
      </c>
      <c r="Q76" s="175">
        <f>Q71*$P$2*2+Q75*$Q$2*2-ABS(Q71-Q75)*0.95*(1-ABS($P$2-$Q$2))</f>
        <v>57.083333333333336</v>
      </c>
      <c r="R76" s="216">
        <f>R68-R64</f>
        <v>42.5</v>
      </c>
      <c r="S76" s="175">
        <f>S71*$P$2*2+S75*$Q$2*2-ABS(S71-S75)*0.95*(1-ABS($P$2-$Q$2))</f>
        <v>60.458333333333329</v>
      </c>
      <c r="T76" s="216">
        <f>T68-R64</f>
        <v>43.333333333333343</v>
      </c>
      <c r="U76" s="175">
        <f>U71*$P$2*2+U75*$Q$2*2-ABS(U71-U75)*0.95*(1-ABS($P$2-$Q$2))</f>
        <v>60.499999999999993</v>
      </c>
      <c r="V76" s="216">
        <f>V68-R64</f>
        <v>46.666666666666657</v>
      </c>
      <c r="W76" s="175">
        <f>W71*$P$2*2+W75*$Q$2*2-ABS(W71-W75)*0.95*(1-ABS($P$2-$Q$2))</f>
        <v>60.499999999999993</v>
      </c>
      <c r="X76" s="216">
        <f>IF(G76=Y76,F76,IF(I76=Y76,H76,IF(K76=Y76,J76,IF(M76=Y76,L76,IF(O76=Y76,N76,IF(Q76=Y76,P76,IF(S76=Y76,R76,IF(U76=Y76,T76,V76))))))))</f>
        <v>44.166666666666657</v>
      </c>
      <c r="Y76" s="175">
        <f>MAX(G76,I76,K76,M76,O76,Q76,S76,U76,W76)</f>
        <v>60.499999999999993</v>
      </c>
      <c r="Z76" s="173">
        <f>IF(X76*1.05&gt;=2*$T$2,-2*$T$2,IF(X76*1.1&gt;=$T$2,-$T$2,0))</f>
        <v>0</v>
      </c>
      <c r="AF76" s="70"/>
    </row>
    <row r="77" spans="1:38" ht="15" customHeight="1" x14ac:dyDescent="0.25">
      <c r="A77" s="63"/>
      <c r="B77" s="70"/>
      <c r="D77" s="70"/>
      <c r="J77" s="70"/>
      <c r="L77" s="70"/>
      <c r="N77" s="70"/>
      <c r="P77" s="70"/>
      <c r="V77" s="32"/>
      <c r="AF77" s="70"/>
    </row>
    <row r="78" spans="1:38" ht="15" customHeight="1" thickBot="1" x14ac:dyDescent="0.3">
      <c r="A78" s="63"/>
      <c r="B78" s="70"/>
      <c r="D78" s="70"/>
      <c r="J78" s="70"/>
      <c r="L78" s="70"/>
      <c r="N78" s="70"/>
      <c r="P78" s="70"/>
      <c r="T78" s="70"/>
      <c r="V78" s="70"/>
      <c r="AD78" s="70"/>
      <c r="AF78" s="70"/>
      <c r="AH78" s="35"/>
    </row>
    <row r="79" spans="1:38" ht="15" customHeight="1" x14ac:dyDescent="0.25">
      <c r="A79" s="149" t="s">
        <v>77</v>
      </c>
      <c r="B79" s="32"/>
      <c r="D79" s="70"/>
      <c r="J79" s="70"/>
      <c r="K79" s="207" t="s">
        <v>64</v>
      </c>
      <c r="L79" s="203" t="s">
        <v>91</v>
      </c>
      <c r="M79" s="203" t="s">
        <v>92</v>
      </c>
      <c r="N79" s="208" t="s">
        <v>95</v>
      </c>
      <c r="O79" s="152" t="s">
        <v>96</v>
      </c>
      <c r="P79" s="150" t="s">
        <v>74</v>
      </c>
      <c r="Q79" s="150" t="s">
        <v>75</v>
      </c>
      <c r="R79" s="205" t="s">
        <v>76</v>
      </c>
      <c r="V79" s="70"/>
      <c r="AD79" s="70"/>
      <c r="AF79" s="70"/>
    </row>
    <row r="80" spans="1:38" ht="15" customHeight="1" thickBot="1" x14ac:dyDescent="0.3">
      <c r="A80" s="153"/>
      <c r="B80" s="32"/>
      <c r="D80" s="70"/>
      <c r="J80" s="70"/>
      <c r="K80" s="209">
        <f>G6</f>
        <v>0</v>
      </c>
      <c r="L80" s="204">
        <f>G$47</f>
        <v>54</v>
      </c>
      <c r="M80" s="204">
        <f>G$48</f>
        <v>54</v>
      </c>
      <c r="N80" s="210">
        <f>K80/L80*3.6</f>
        <v>0</v>
      </c>
      <c r="O80" s="179">
        <f>K80/M80*3.6</f>
        <v>0</v>
      </c>
      <c r="P80" s="155">
        <f>H55</f>
        <v>45</v>
      </c>
      <c r="Q80" s="155">
        <f>H56</f>
        <v>30</v>
      </c>
      <c r="R80" s="206">
        <f>MIN(P80,Q80)</f>
        <v>30</v>
      </c>
      <c r="V80" s="70"/>
      <c r="AD80" s="70"/>
      <c r="AF80" s="70"/>
    </row>
    <row r="81" spans="1:39" ht="15" customHeight="1" x14ac:dyDescent="0.25">
      <c r="B81" s="32"/>
      <c r="C81" s="32"/>
      <c r="V81" s="70"/>
      <c r="AD81" s="70"/>
      <c r="AF81" s="70"/>
    </row>
    <row r="82" spans="1:39" ht="15" customHeight="1" x14ac:dyDescent="0.25">
      <c r="A82" s="153"/>
      <c r="B82" s="153"/>
      <c r="C82" s="180" t="s">
        <v>2</v>
      </c>
      <c r="D82" s="211">
        <f>(P80-Q80)/2</f>
        <v>7.5</v>
      </c>
      <c r="F82" s="212">
        <f>IF(AND(E86&lt;E90,E84&lt;E88),MIN((E90-E86)/2,(E88-E84)/2,ABS(D82)),0)</f>
        <v>0.41666666666665719</v>
      </c>
      <c r="H82" s="212">
        <f>IF(AND(E90&lt;E86,E88&lt;E84),MIN((E86-E90)/2,(E84-E88)/2,ABS(D82)),0)</f>
        <v>0</v>
      </c>
      <c r="V82" s="32"/>
      <c r="AF82" s="70"/>
    </row>
    <row r="83" spans="1:39" ht="15" customHeight="1" x14ac:dyDescent="0.25">
      <c r="A83" s="154"/>
      <c r="B83" s="154"/>
      <c r="C83" s="157" t="s">
        <v>65</v>
      </c>
      <c r="D83" s="157" t="s">
        <v>66</v>
      </c>
      <c r="E83" s="174" t="s">
        <v>97</v>
      </c>
      <c r="F83" s="157" t="s">
        <v>180</v>
      </c>
      <c r="G83" s="158" t="s">
        <v>181</v>
      </c>
      <c r="H83" s="157" t="s">
        <v>182</v>
      </c>
      <c r="I83" s="158" t="s">
        <v>183</v>
      </c>
      <c r="J83" s="157" t="s">
        <v>118</v>
      </c>
      <c r="K83" s="158" t="s">
        <v>119</v>
      </c>
      <c r="L83" s="157" t="s">
        <v>120</v>
      </c>
      <c r="M83" s="158" t="s">
        <v>121</v>
      </c>
      <c r="N83" s="157" t="s">
        <v>122</v>
      </c>
      <c r="O83" s="158" t="s">
        <v>123</v>
      </c>
      <c r="P83" s="157" t="s">
        <v>124</v>
      </c>
      <c r="Q83" s="158" t="s">
        <v>125</v>
      </c>
      <c r="R83" s="157" t="s">
        <v>126</v>
      </c>
      <c r="S83" s="158" t="s">
        <v>127</v>
      </c>
      <c r="T83" s="157" t="s">
        <v>128</v>
      </c>
      <c r="U83" s="158" t="s">
        <v>129</v>
      </c>
      <c r="V83" s="157" t="s">
        <v>130</v>
      </c>
      <c r="W83" s="158" t="s">
        <v>131</v>
      </c>
      <c r="X83" s="157" t="s">
        <v>98</v>
      </c>
      <c r="Y83" s="158" t="s">
        <v>99</v>
      </c>
      <c r="Z83" s="244" t="s">
        <v>100</v>
      </c>
      <c r="AF83" s="70"/>
      <c r="AJ83" s="63" t="s">
        <v>109</v>
      </c>
      <c r="AK83" s="33"/>
      <c r="AL83" s="63" t="s">
        <v>110</v>
      </c>
    </row>
    <row r="84" spans="1:39" ht="15" customHeight="1" x14ac:dyDescent="0.3">
      <c r="A84" s="153"/>
      <c r="B84" s="63" t="s">
        <v>67</v>
      </c>
      <c r="C84" s="159">
        <f>Z68</f>
        <v>73.333333333333343</v>
      </c>
      <c r="D84" s="166">
        <f>C84+N80</f>
        <v>73.333333333333343</v>
      </c>
      <c r="E84" s="170">
        <f>D84</f>
        <v>73.333333333333343</v>
      </c>
      <c r="F84" s="213">
        <f>F85+R80/2+F82</f>
        <v>74.166666666666657</v>
      </c>
      <c r="G84" s="160">
        <f>MIN($E84,F84)</f>
        <v>73.333333333333343</v>
      </c>
      <c r="H84" s="213">
        <f>H85+R80/2+H82</f>
        <v>73.75</v>
      </c>
      <c r="I84" s="160">
        <f>MIN($E84,H84)</f>
        <v>73.333333333333343</v>
      </c>
      <c r="J84" s="213">
        <f>J86+P80</f>
        <v>78.333333333333343</v>
      </c>
      <c r="K84" s="160">
        <f>MIN($E84,J84)</f>
        <v>73.333333333333343</v>
      </c>
      <c r="L84" s="213">
        <f>L88</f>
        <v>74.166666666666657</v>
      </c>
      <c r="M84" s="160">
        <f>MIN($E84,L84)</f>
        <v>73.333333333333343</v>
      </c>
      <c r="N84" s="213">
        <f>N85+R80/2</f>
        <v>71.25</v>
      </c>
      <c r="O84" s="160">
        <f>MIN($E84,N84)</f>
        <v>71.25</v>
      </c>
      <c r="P84" s="213">
        <f>P85+R80/2</f>
        <v>68.75</v>
      </c>
      <c r="Q84" s="160">
        <f>MIN($E84,P84)</f>
        <v>68.75</v>
      </c>
      <c r="R84" s="213">
        <f>R85+R80/2</f>
        <v>73.75</v>
      </c>
      <c r="S84" s="160">
        <f>MIN($E84,R84)</f>
        <v>73.333333333333343</v>
      </c>
      <c r="T84" s="213">
        <f>E84</f>
        <v>73.333333333333343</v>
      </c>
      <c r="U84" s="160">
        <f>MIN($E84,T84)</f>
        <v>73.333333333333343</v>
      </c>
      <c r="V84" s="213">
        <f>V88</f>
        <v>74.166666666666657</v>
      </c>
      <c r="W84" s="160">
        <f>MIN($E84,V84)</f>
        <v>73.333333333333343</v>
      </c>
      <c r="X84" s="213">
        <f>X92+R80</f>
        <v>74.166666666666657</v>
      </c>
      <c r="Y84" s="160">
        <f>MIN(E84,X84)</f>
        <v>73.333333333333343</v>
      </c>
      <c r="Z84" s="246">
        <f>Y84+Z92</f>
        <v>73.333333333333343</v>
      </c>
      <c r="AD84" s="177"/>
      <c r="AF84" s="177">
        <f>Y87</f>
        <v>40.000000000000007</v>
      </c>
      <c r="AH84" s="63" t="s">
        <v>67</v>
      </c>
      <c r="AI84" s="32">
        <v>0.1</v>
      </c>
      <c r="AJ84" s="64">
        <f>E84</f>
        <v>73.333333333333343</v>
      </c>
      <c r="AK84" s="32">
        <v>0.2</v>
      </c>
      <c r="AL84" s="64">
        <f>X84</f>
        <v>74.166666666666657</v>
      </c>
    </row>
    <row r="85" spans="1:39" ht="15" customHeight="1" x14ac:dyDescent="0.3">
      <c r="A85" s="153"/>
      <c r="B85" s="63" t="s">
        <v>68</v>
      </c>
      <c r="C85" s="159"/>
      <c r="D85" s="159">
        <f>(D84+D86)/2</f>
        <v>53.333333333333343</v>
      </c>
      <c r="E85" s="160">
        <f>(E84+E86)/2</f>
        <v>53.333333333333343</v>
      </c>
      <c r="F85" s="212">
        <f>(MAX(E86,E90)+MIN(E84,E88))/2</f>
        <v>58.75</v>
      </c>
      <c r="G85" s="160"/>
      <c r="H85" s="212">
        <f>F85</f>
        <v>58.75</v>
      </c>
      <c r="I85" s="160"/>
      <c r="J85" s="213"/>
      <c r="K85" s="160"/>
      <c r="L85" s="213"/>
      <c r="M85" s="160"/>
      <c r="N85" s="213">
        <f>(E85+E89)/2</f>
        <v>56.25</v>
      </c>
      <c r="O85" s="160"/>
      <c r="P85" s="213">
        <f>(E86+E88)/2</f>
        <v>53.75</v>
      </c>
      <c r="Q85" s="160"/>
      <c r="R85" s="213">
        <f>(E84+E90)/2</f>
        <v>58.75</v>
      </c>
      <c r="S85" s="160"/>
      <c r="T85" s="213"/>
      <c r="U85" s="160"/>
      <c r="V85" s="213"/>
      <c r="W85" s="160"/>
      <c r="X85" s="213"/>
      <c r="Y85" s="160"/>
      <c r="Z85" s="247"/>
      <c r="AD85" s="176"/>
      <c r="AF85" s="176"/>
      <c r="AH85" s="63" t="s">
        <v>69</v>
      </c>
      <c r="AI85" s="32">
        <v>0.1</v>
      </c>
      <c r="AJ85" s="64">
        <f>E86</f>
        <v>33.333333333333336</v>
      </c>
      <c r="AK85" s="32">
        <v>0.2</v>
      </c>
      <c r="AL85" s="64">
        <f>X86</f>
        <v>29.166666666666657</v>
      </c>
    </row>
    <row r="86" spans="1:39" ht="15" customHeight="1" x14ac:dyDescent="0.3">
      <c r="A86" s="153"/>
      <c r="B86" s="63" t="s">
        <v>69</v>
      </c>
      <c r="C86" s="159">
        <f>Z70</f>
        <v>33.333333333333336</v>
      </c>
      <c r="D86" s="159">
        <f>C86+N80</f>
        <v>33.333333333333336</v>
      </c>
      <c r="E86" s="172">
        <f>D86</f>
        <v>33.333333333333336</v>
      </c>
      <c r="F86" s="213">
        <f>F84-P80</f>
        <v>29.166666666666657</v>
      </c>
      <c r="G86" s="160">
        <f>MAX($E86,F86)</f>
        <v>33.333333333333336</v>
      </c>
      <c r="H86" s="213">
        <f>H84-P80</f>
        <v>28.75</v>
      </c>
      <c r="I86" s="160">
        <f>MAX($E86,H86)</f>
        <v>33.333333333333336</v>
      </c>
      <c r="J86" s="269">
        <f>E86</f>
        <v>33.333333333333336</v>
      </c>
      <c r="K86" s="160">
        <f>MAX($E86,J86)</f>
        <v>33.333333333333336</v>
      </c>
      <c r="L86" s="213">
        <f>L84-P80</f>
        <v>29.166666666666657</v>
      </c>
      <c r="M86" s="160">
        <f>MAX($E86,L86)</f>
        <v>33.333333333333336</v>
      </c>
      <c r="N86" s="213">
        <f>N84-P80</f>
        <v>26.25</v>
      </c>
      <c r="O86" s="160">
        <f>MAX($E86,N86)</f>
        <v>33.333333333333336</v>
      </c>
      <c r="P86" s="213">
        <f>P84-P80</f>
        <v>23.75</v>
      </c>
      <c r="Q86" s="160">
        <f>MAX($E86,P86)</f>
        <v>33.333333333333336</v>
      </c>
      <c r="R86" s="213">
        <f>R84-P80</f>
        <v>28.75</v>
      </c>
      <c r="S86" s="160">
        <f>MAX($E86,R86)</f>
        <v>33.333333333333336</v>
      </c>
      <c r="T86" s="213">
        <f>T84-P80</f>
        <v>28.333333333333343</v>
      </c>
      <c r="U86" s="160">
        <f>MAX($E86,T86)</f>
        <v>33.333333333333336</v>
      </c>
      <c r="V86" s="213">
        <f>V84-P80</f>
        <v>29.166666666666657</v>
      </c>
      <c r="W86" s="160">
        <f>MAX($E86,V86)</f>
        <v>33.333333333333336</v>
      </c>
      <c r="X86" s="213">
        <f>X84-P80</f>
        <v>29.166666666666657</v>
      </c>
      <c r="Y86" s="160">
        <f>MAX(E86,X86)</f>
        <v>33.333333333333336</v>
      </c>
      <c r="Z86" s="246">
        <f>Y86+Z92</f>
        <v>33.333333333333336</v>
      </c>
      <c r="AD86" s="176"/>
      <c r="AF86" s="176"/>
    </row>
    <row r="87" spans="1:39" ht="15" customHeight="1" x14ac:dyDescent="0.3">
      <c r="A87" s="153"/>
      <c r="B87" s="63" t="s">
        <v>70</v>
      </c>
      <c r="C87" s="161">
        <f>C84-C86</f>
        <v>40.000000000000007</v>
      </c>
      <c r="D87" s="161">
        <f>D84-D86</f>
        <v>40.000000000000007</v>
      </c>
      <c r="E87" s="169">
        <f>E84-E86</f>
        <v>40.000000000000007</v>
      </c>
      <c r="F87" s="161">
        <f>F84-F86</f>
        <v>45</v>
      </c>
      <c r="G87" s="163">
        <f>IF((G84-G86)&lt;0,0,G84-G86)</f>
        <v>40.000000000000007</v>
      </c>
      <c r="H87" s="161">
        <f>H84-H86</f>
        <v>45</v>
      </c>
      <c r="I87" s="163">
        <f>IF((I84-I86)&lt;0,0,I84-I86)</f>
        <v>40.000000000000007</v>
      </c>
      <c r="J87" s="161">
        <f>J84-J86</f>
        <v>45.000000000000007</v>
      </c>
      <c r="K87" s="163">
        <f>IF((K84-K86)&lt;0,0,K84-K86)</f>
        <v>40.000000000000007</v>
      </c>
      <c r="L87" s="161">
        <f>L84-L86</f>
        <v>45</v>
      </c>
      <c r="M87" s="163">
        <f>IF((M84-M86)&lt;0,0,M84-M86)</f>
        <v>40.000000000000007</v>
      </c>
      <c r="N87" s="161">
        <f>N84-N86</f>
        <v>45</v>
      </c>
      <c r="O87" s="163">
        <f>IF((O84-O86)&lt;0,0,O84-O86)</f>
        <v>37.916666666666664</v>
      </c>
      <c r="P87" s="161">
        <f>P84-P86</f>
        <v>45</v>
      </c>
      <c r="Q87" s="163">
        <f>IF((Q84-Q86)&lt;0,0,Q84-Q86)</f>
        <v>35.416666666666664</v>
      </c>
      <c r="R87" s="161">
        <f>R84-R86</f>
        <v>45</v>
      </c>
      <c r="S87" s="163">
        <f>IF((S84-S86)&lt;0,0,S84-S86)</f>
        <v>40.000000000000007</v>
      </c>
      <c r="T87" s="161">
        <f>T84-T86</f>
        <v>45</v>
      </c>
      <c r="U87" s="163">
        <f>IF((U84-U86)&lt;0,0,U84-U86)</f>
        <v>40.000000000000007</v>
      </c>
      <c r="V87" s="161">
        <f>V84-V86</f>
        <v>45</v>
      </c>
      <c r="W87" s="163">
        <f>IF((W84-W86)&lt;0,0,W84-W86)</f>
        <v>40.000000000000007</v>
      </c>
      <c r="X87" s="161">
        <f>X84-X86</f>
        <v>45</v>
      </c>
      <c r="Y87" s="163">
        <f>IF((Y84-Y86)&lt;0,0,Y84-Y86)</f>
        <v>40.000000000000007</v>
      </c>
      <c r="Z87" s="245"/>
      <c r="AD87" s="178"/>
      <c r="AF87" s="178">
        <f>Y91</f>
        <v>30</v>
      </c>
      <c r="AH87" s="63"/>
    </row>
    <row r="88" spans="1:39" ht="15" customHeight="1" x14ac:dyDescent="0.25">
      <c r="A88" s="153"/>
      <c r="B88" s="63" t="s">
        <v>71</v>
      </c>
      <c r="C88" s="159">
        <f>Z72</f>
        <v>74.166666666666657</v>
      </c>
      <c r="D88" s="166">
        <f>C88-O80</f>
        <v>74.166666666666657</v>
      </c>
      <c r="E88" s="170">
        <f>D88+E92</f>
        <v>74.166666666666657</v>
      </c>
      <c r="F88" s="214">
        <f>F84</f>
        <v>74.166666666666657</v>
      </c>
      <c r="G88" s="167">
        <f>MIN($E88,F88)</f>
        <v>74.166666666666657</v>
      </c>
      <c r="H88" s="214">
        <f>H84</f>
        <v>73.75</v>
      </c>
      <c r="I88" s="167">
        <f>MIN($E88,H88)</f>
        <v>73.75</v>
      </c>
      <c r="J88" s="214">
        <f>J84</f>
        <v>78.333333333333343</v>
      </c>
      <c r="K88" s="167">
        <f>MIN($E88,J88)</f>
        <v>74.166666666666657</v>
      </c>
      <c r="L88" s="214">
        <f>L90+Q80</f>
        <v>74.166666666666657</v>
      </c>
      <c r="M88" s="167">
        <f>MIN($E88,L88)</f>
        <v>74.166666666666657</v>
      </c>
      <c r="N88" s="214">
        <f>N84</f>
        <v>71.25</v>
      </c>
      <c r="O88" s="167">
        <f>MIN($E88,N88)</f>
        <v>71.25</v>
      </c>
      <c r="P88" s="214">
        <f>P84</f>
        <v>68.75</v>
      </c>
      <c r="Q88" s="167">
        <f>MIN($E88,P88)</f>
        <v>68.75</v>
      </c>
      <c r="R88" s="214">
        <f>R84</f>
        <v>73.75</v>
      </c>
      <c r="S88" s="167">
        <f>MIN($E88,R88)</f>
        <v>73.75</v>
      </c>
      <c r="T88" s="214">
        <f>T84</f>
        <v>73.333333333333343</v>
      </c>
      <c r="U88" s="167">
        <f>MIN($E88,T88)</f>
        <v>73.333333333333343</v>
      </c>
      <c r="V88" s="214">
        <f>E88</f>
        <v>74.166666666666657</v>
      </c>
      <c r="W88" s="167">
        <f>MIN($E88,V88)</f>
        <v>74.166666666666657</v>
      </c>
      <c r="X88" s="214">
        <f>X84</f>
        <v>74.166666666666657</v>
      </c>
      <c r="Y88" s="167">
        <f>MIN(E88,X88)</f>
        <v>74.166666666666657</v>
      </c>
      <c r="Z88" s="246">
        <f>Y88+Z92</f>
        <v>74.166666666666657</v>
      </c>
      <c r="AF88" s="70"/>
      <c r="AH88" s="63" t="s">
        <v>71</v>
      </c>
      <c r="AI88" s="32">
        <v>0.4</v>
      </c>
      <c r="AJ88" s="64">
        <f>E88</f>
        <v>74.166666666666657</v>
      </c>
      <c r="AK88" s="32">
        <v>0.5</v>
      </c>
      <c r="AL88" s="64">
        <f>X88</f>
        <v>74.166666666666657</v>
      </c>
    </row>
    <row r="89" spans="1:39" ht="15" customHeight="1" x14ac:dyDescent="0.25">
      <c r="A89" s="153"/>
      <c r="B89" s="63" t="s">
        <v>68</v>
      </c>
      <c r="C89" s="159"/>
      <c r="D89" s="159">
        <f>(D88+D90)/2</f>
        <v>59.166666666666657</v>
      </c>
      <c r="E89" s="160">
        <f>(E88+E90)/2</f>
        <v>59.166666666666657</v>
      </c>
      <c r="F89" s="213"/>
      <c r="G89" s="160"/>
      <c r="H89" s="213"/>
      <c r="I89" s="160"/>
      <c r="J89" s="213"/>
      <c r="K89" s="160"/>
      <c r="L89" s="213"/>
      <c r="M89" s="160"/>
      <c r="N89" s="213"/>
      <c r="O89" s="160"/>
      <c r="P89" s="213"/>
      <c r="Q89" s="160"/>
      <c r="R89" s="213"/>
      <c r="S89" s="160"/>
      <c r="T89" s="213"/>
      <c r="U89" s="160"/>
      <c r="V89" s="213"/>
      <c r="W89" s="160"/>
      <c r="X89" s="213"/>
      <c r="Y89" s="160"/>
      <c r="Z89" s="247"/>
      <c r="AF89" s="70"/>
      <c r="AH89" s="63" t="s">
        <v>72</v>
      </c>
      <c r="AI89" s="32">
        <v>0.4</v>
      </c>
      <c r="AJ89" s="64">
        <f>E90</f>
        <v>44.166666666666657</v>
      </c>
      <c r="AK89" s="32">
        <v>0.5</v>
      </c>
      <c r="AL89" s="64">
        <f>X90</f>
        <v>44.166666666666657</v>
      </c>
    </row>
    <row r="90" spans="1:39" ht="15" customHeight="1" x14ac:dyDescent="0.25">
      <c r="A90" s="153"/>
      <c r="B90" s="63" t="s">
        <v>72</v>
      </c>
      <c r="C90" s="159">
        <f>Z74</f>
        <v>44.166666666666657</v>
      </c>
      <c r="D90" s="168">
        <f>C90-O80</f>
        <v>44.166666666666657</v>
      </c>
      <c r="E90" s="171">
        <f>D90+E92</f>
        <v>44.166666666666657</v>
      </c>
      <c r="F90" s="215">
        <f>F88-Q80</f>
        <v>44.166666666666657</v>
      </c>
      <c r="G90" s="165">
        <f>MAX($E90,F90)</f>
        <v>44.166666666666657</v>
      </c>
      <c r="H90" s="215">
        <f>H88-Q80</f>
        <v>43.75</v>
      </c>
      <c r="I90" s="165">
        <f>MAX($E90,H90)</f>
        <v>44.166666666666657</v>
      </c>
      <c r="J90" s="215">
        <f>J88-Q80</f>
        <v>48.333333333333343</v>
      </c>
      <c r="K90" s="165">
        <f>MAX($E90,J90)</f>
        <v>48.333333333333343</v>
      </c>
      <c r="L90" s="270">
        <f>E90</f>
        <v>44.166666666666657</v>
      </c>
      <c r="M90" s="165">
        <f>MAX($E90,L90)</f>
        <v>44.166666666666657</v>
      </c>
      <c r="N90" s="215">
        <f>N88-Q80</f>
        <v>41.25</v>
      </c>
      <c r="O90" s="165">
        <f>MAX($E90,N90)</f>
        <v>44.166666666666657</v>
      </c>
      <c r="P90" s="215">
        <f>P88-Q80</f>
        <v>38.75</v>
      </c>
      <c r="Q90" s="165">
        <f>MAX($E90,P90)</f>
        <v>44.166666666666657</v>
      </c>
      <c r="R90" s="215">
        <f>R88-Q80</f>
        <v>43.75</v>
      </c>
      <c r="S90" s="165">
        <f>MAX($E90,R90)</f>
        <v>44.166666666666657</v>
      </c>
      <c r="T90" s="215">
        <f>T88-Q80</f>
        <v>43.333333333333343</v>
      </c>
      <c r="U90" s="165">
        <f>MAX($E90,T90)</f>
        <v>44.166666666666657</v>
      </c>
      <c r="V90" s="215">
        <f>V88-Q80</f>
        <v>44.166666666666657</v>
      </c>
      <c r="W90" s="165">
        <f>MAX($E90,V90)</f>
        <v>44.166666666666657</v>
      </c>
      <c r="X90" s="215">
        <f>X88-Q80</f>
        <v>44.166666666666657</v>
      </c>
      <c r="Y90" s="165">
        <f>MAX(E90,X90)</f>
        <v>44.166666666666657</v>
      </c>
      <c r="Z90" s="246">
        <f>Y90+Z92</f>
        <v>44.166666666666657</v>
      </c>
      <c r="AF90" s="70"/>
    </row>
    <row r="91" spans="1:39" ht="15" customHeight="1" x14ac:dyDescent="0.25">
      <c r="A91" s="153"/>
      <c r="B91" s="63" t="s">
        <v>73</v>
      </c>
      <c r="C91" s="161">
        <f>C88-C90</f>
        <v>30</v>
      </c>
      <c r="D91" s="161">
        <f>D88-D90</f>
        <v>30</v>
      </c>
      <c r="E91" s="169">
        <f>E88-E90</f>
        <v>30</v>
      </c>
      <c r="F91" s="161">
        <f>F88-F90</f>
        <v>30</v>
      </c>
      <c r="G91" s="163">
        <f>IF((G88-G90)&lt;0,0,G88-G90)</f>
        <v>30</v>
      </c>
      <c r="H91" s="161">
        <f>H88-H90</f>
        <v>30</v>
      </c>
      <c r="I91" s="163">
        <f>IF((I88-I90)&lt;0,0,I88-I90)</f>
        <v>29.583333333333343</v>
      </c>
      <c r="J91" s="161">
        <f>J88-J90</f>
        <v>30</v>
      </c>
      <c r="K91" s="163">
        <f>IF((K88-K90)&lt;0,0,K88-K90)</f>
        <v>25.833333333333314</v>
      </c>
      <c r="L91" s="161">
        <f>L88-L90</f>
        <v>30</v>
      </c>
      <c r="M91" s="163">
        <f>IF((M88-M90)&lt;0,0,M88-M90)</f>
        <v>30</v>
      </c>
      <c r="N91" s="161">
        <f>N88-N90</f>
        <v>30</v>
      </c>
      <c r="O91" s="163">
        <f>IF((O88-O90)&lt;0,0,O88-O90)</f>
        <v>27.083333333333343</v>
      </c>
      <c r="P91" s="161">
        <f>P88-P90</f>
        <v>30</v>
      </c>
      <c r="Q91" s="163">
        <f>IF((Q88-Q90)&lt;0,0,Q88-Q90)</f>
        <v>24.583333333333343</v>
      </c>
      <c r="R91" s="161">
        <f>R88-R90</f>
        <v>30</v>
      </c>
      <c r="S91" s="163">
        <f>IF((S88-S90)&lt;0,0,S88-S90)</f>
        <v>29.583333333333343</v>
      </c>
      <c r="T91" s="161">
        <f>T88-T90</f>
        <v>30</v>
      </c>
      <c r="U91" s="163">
        <f>IF((U88-U90)&lt;0,0,U88-U90)</f>
        <v>29.166666666666686</v>
      </c>
      <c r="V91" s="161">
        <f>V88-V90</f>
        <v>30</v>
      </c>
      <c r="W91" s="163">
        <f>IF((W88-W90)&lt;0,0,W88-W90)</f>
        <v>30</v>
      </c>
      <c r="X91" s="161">
        <f>X88-X90</f>
        <v>30</v>
      </c>
      <c r="Y91" s="163">
        <f>IF((Y88-Y90)&lt;0,0,Y88-Y90)</f>
        <v>30</v>
      </c>
      <c r="Z91" s="245"/>
      <c r="AF91" s="70"/>
    </row>
    <row r="92" spans="1:39" ht="15" customHeight="1" x14ac:dyDescent="0.25">
      <c r="A92" s="153"/>
      <c r="B92" s="153"/>
      <c r="D92" s="164">
        <f>(D85-D89)+D82</f>
        <v>1.6666666666666856</v>
      </c>
      <c r="E92" s="173">
        <f>IF(D92&gt;$T$2*3/2,$T$2*2,IF(D92&gt;$T$2/2,$T$2,0))</f>
        <v>0</v>
      </c>
      <c r="F92" s="216">
        <f>F84-R80</f>
        <v>44.166666666666657</v>
      </c>
      <c r="G92" s="175">
        <f>G87*$P$2*2+G91*$Q$2*2-ABS(G87-G91)*0.95*(1-ABS($P$2-$Q$2))</f>
        <v>60.499999999999993</v>
      </c>
      <c r="H92" s="216">
        <f>H84-R80</f>
        <v>43.75</v>
      </c>
      <c r="I92" s="175">
        <f>I87*$P$2*2+I91*$Q$2*2-ABS(I87-I91)*0.95*(1-ABS($P$2-$Q$2))</f>
        <v>59.687500000000014</v>
      </c>
      <c r="J92" s="216">
        <f>J84-R80</f>
        <v>48.333333333333343</v>
      </c>
      <c r="K92" s="175">
        <f>K87*$P$2*2+K91*$Q$2*2-ABS(K87-K91)*0.95*(1-ABS($P$2-$Q$2))</f>
        <v>52.374999999999957</v>
      </c>
      <c r="L92" s="216">
        <f>L84-R80</f>
        <v>44.166666666666657</v>
      </c>
      <c r="M92" s="175">
        <f>M87*$P$2*2+M91*$Q$2*2-ABS(M87-M91)*0.95*(1-ABS($P$2-$Q$2))</f>
        <v>60.499999999999993</v>
      </c>
      <c r="N92" s="216">
        <f>N84-R80</f>
        <v>41.25</v>
      </c>
      <c r="O92" s="175">
        <f>O87*$P$2*2+O91*$Q$2*2-ABS(O87-O91)*0.95*(1-ABS($P$2-$Q$2))</f>
        <v>54.708333333333343</v>
      </c>
      <c r="P92" s="216">
        <f>P84-R80</f>
        <v>38.75</v>
      </c>
      <c r="Q92" s="175">
        <f>Q87*$P$2*2+Q91*$Q$2*2-ABS(Q87-Q91)*0.95*(1-ABS($P$2-$Q$2))</f>
        <v>49.70833333333335</v>
      </c>
      <c r="R92" s="216">
        <f>R84-R80</f>
        <v>43.75</v>
      </c>
      <c r="S92" s="175">
        <f>S87*$P$2*2+S91*$Q$2*2-ABS(S87-S91)*0.95*(1-ABS($P$2-$Q$2))</f>
        <v>59.687500000000014</v>
      </c>
      <c r="T92" s="216">
        <f>T84-R80</f>
        <v>43.333333333333343</v>
      </c>
      <c r="U92" s="175">
        <f>U87*$P$2*2+U91*$Q$2*2-ABS(U87-U91)*0.95*(1-ABS($P$2-$Q$2))</f>
        <v>58.875000000000028</v>
      </c>
      <c r="V92" s="216">
        <f>V84-R80</f>
        <v>44.166666666666657</v>
      </c>
      <c r="W92" s="175">
        <f>W87*$P$2*2+W91*$Q$2*2-ABS(W87-W91)*0.95*(1-ABS($P$2-$Q$2))</f>
        <v>60.499999999999993</v>
      </c>
      <c r="X92" s="216">
        <f>IF(G92=Y92,F92,IF(I92=Y92,H92,IF(K92=Y92,J92,IF(M92=Y92,L92,IF(O92=Y92,N92,IF(Q92=Y92,P92,IF(S92=Y92,R92,IF(U92=Y92,T92,V92))))))))</f>
        <v>44.166666666666657</v>
      </c>
      <c r="Y92" s="175">
        <f>MAX(G92,I92,K92,M92,O92,Q92,S92,U92,W92)</f>
        <v>60.499999999999993</v>
      </c>
      <c r="Z92" s="173">
        <f>IF(X92*1.05&gt;=2*$T$2,-2*$T$2,IF(X92*1.1&gt;=$T$2,-$T$2,0))</f>
        <v>0</v>
      </c>
      <c r="AF92" s="70"/>
    </row>
    <row r="93" spans="1:39" ht="15" customHeight="1" x14ac:dyDescent="0.25">
      <c r="A93" s="63"/>
      <c r="B93" s="70"/>
      <c r="D93" s="70"/>
      <c r="J93" s="70"/>
      <c r="L93" s="70"/>
      <c r="N93" s="70"/>
      <c r="P93" s="70"/>
      <c r="V93" s="32"/>
      <c r="AF93" s="70"/>
      <c r="AM93" s="137"/>
    </row>
    <row r="94" spans="1:39" ht="15" customHeight="1" thickBot="1" x14ac:dyDescent="0.3">
      <c r="A94" s="63"/>
      <c r="B94" s="70"/>
      <c r="D94" s="70"/>
      <c r="J94" s="70"/>
      <c r="L94" s="70"/>
      <c r="N94" s="70"/>
      <c r="P94" s="70"/>
      <c r="T94" s="70"/>
      <c r="V94" s="70"/>
      <c r="AD94" s="70"/>
      <c r="AF94" s="70"/>
      <c r="AH94" s="35"/>
    </row>
    <row r="95" spans="1:39" ht="15" customHeight="1" x14ac:dyDescent="0.25">
      <c r="A95" s="149" t="s">
        <v>78</v>
      </c>
      <c r="B95" s="32"/>
      <c r="D95" s="70"/>
      <c r="J95" s="70"/>
      <c r="K95" s="181" t="s">
        <v>64</v>
      </c>
      <c r="L95" s="203" t="s">
        <v>91</v>
      </c>
      <c r="M95" s="151" t="s">
        <v>92</v>
      </c>
      <c r="N95" s="208" t="s">
        <v>95</v>
      </c>
      <c r="O95" s="152" t="s">
        <v>96</v>
      </c>
      <c r="P95" s="150" t="s">
        <v>74</v>
      </c>
      <c r="Q95" s="150" t="s">
        <v>75</v>
      </c>
      <c r="R95" s="205" t="s">
        <v>76</v>
      </c>
      <c r="V95" s="70"/>
      <c r="W95" s="32"/>
      <c r="X95" s="70"/>
      <c r="Z95" s="70"/>
      <c r="AD95" s="70"/>
      <c r="AF95" s="70"/>
    </row>
    <row r="96" spans="1:39" ht="15" customHeight="1" thickBot="1" x14ac:dyDescent="0.3">
      <c r="A96" s="153"/>
      <c r="B96" s="32"/>
      <c r="D96" s="70"/>
      <c r="J96" s="70"/>
      <c r="K96" s="182">
        <f>I6</f>
        <v>0</v>
      </c>
      <c r="L96" s="204">
        <f>I$47</f>
        <v>54</v>
      </c>
      <c r="M96" s="156">
        <f>I$48</f>
        <v>54</v>
      </c>
      <c r="N96" s="210">
        <f>K96/L96*3.6</f>
        <v>0</v>
      </c>
      <c r="O96" s="179">
        <f>K96/M96*3.6</f>
        <v>0</v>
      </c>
      <c r="P96" s="155">
        <f>J55</f>
        <v>45</v>
      </c>
      <c r="Q96" s="155">
        <f>J56</f>
        <v>30</v>
      </c>
      <c r="R96" s="206">
        <f>MIN(P96,Q96)</f>
        <v>30</v>
      </c>
      <c r="V96" s="70"/>
      <c r="W96" s="32"/>
      <c r="X96" s="70"/>
      <c r="Z96" s="70"/>
      <c r="AD96" s="70"/>
      <c r="AF96" s="70"/>
    </row>
    <row r="97" spans="1:39" ht="15" customHeight="1" x14ac:dyDescent="0.25">
      <c r="B97" s="32"/>
      <c r="C97" s="32"/>
      <c r="V97" s="70"/>
      <c r="W97" s="32"/>
      <c r="X97" s="70"/>
      <c r="Z97" s="70"/>
      <c r="AD97" s="70"/>
      <c r="AF97" s="70"/>
    </row>
    <row r="98" spans="1:39" ht="15" customHeight="1" x14ac:dyDescent="0.25">
      <c r="A98" s="153"/>
      <c r="B98" s="153"/>
      <c r="C98" s="180" t="s">
        <v>2</v>
      </c>
      <c r="D98" s="211">
        <f>(P96-Q96)/2</f>
        <v>7.5</v>
      </c>
      <c r="F98" s="212">
        <f>IF(AND(E102&lt;E106,E100&lt;E104),MIN((E106-E102)/2,(E104-E100)/2,ABS(D98)),0)</f>
        <v>0.41666666666665719</v>
      </c>
      <c r="H98" s="212">
        <f>IF(AND(E106&lt;E102,E104&lt;E100),MIN((E102-E106)/2,(E100-E104)/2,ABS(D98)),0)</f>
        <v>0</v>
      </c>
      <c r="V98" s="32"/>
      <c r="AF98" s="70"/>
    </row>
    <row r="99" spans="1:39" ht="15" customHeight="1" x14ac:dyDescent="0.25">
      <c r="A99" s="154"/>
      <c r="B99" s="154"/>
      <c r="C99" s="157" t="s">
        <v>65</v>
      </c>
      <c r="D99" s="157" t="s">
        <v>66</v>
      </c>
      <c r="E99" s="174" t="s">
        <v>97</v>
      </c>
      <c r="F99" s="157" t="s">
        <v>180</v>
      </c>
      <c r="G99" s="158" t="s">
        <v>181</v>
      </c>
      <c r="H99" s="157" t="s">
        <v>182</v>
      </c>
      <c r="I99" s="158" t="s">
        <v>183</v>
      </c>
      <c r="J99" s="157" t="s">
        <v>118</v>
      </c>
      <c r="K99" s="158" t="s">
        <v>119</v>
      </c>
      <c r="L99" s="157" t="s">
        <v>120</v>
      </c>
      <c r="M99" s="158" t="s">
        <v>121</v>
      </c>
      <c r="N99" s="157" t="s">
        <v>122</v>
      </c>
      <c r="O99" s="158" t="s">
        <v>123</v>
      </c>
      <c r="P99" s="157" t="s">
        <v>124</v>
      </c>
      <c r="Q99" s="158" t="s">
        <v>125</v>
      </c>
      <c r="R99" s="157" t="s">
        <v>126</v>
      </c>
      <c r="S99" s="158" t="s">
        <v>127</v>
      </c>
      <c r="T99" s="157" t="s">
        <v>128</v>
      </c>
      <c r="U99" s="158" t="s">
        <v>129</v>
      </c>
      <c r="V99" s="157" t="s">
        <v>130</v>
      </c>
      <c r="W99" s="158" t="s">
        <v>131</v>
      </c>
      <c r="X99" s="157" t="s">
        <v>98</v>
      </c>
      <c r="Y99" s="158" t="s">
        <v>99</v>
      </c>
      <c r="Z99" s="244" t="s">
        <v>100</v>
      </c>
      <c r="AF99" s="70"/>
      <c r="AJ99" s="63" t="s">
        <v>109</v>
      </c>
      <c r="AK99" s="33"/>
      <c r="AL99" s="63" t="s">
        <v>110</v>
      </c>
    </row>
    <row r="100" spans="1:39" ht="15" customHeight="1" x14ac:dyDescent="0.3">
      <c r="A100" s="153"/>
      <c r="B100" s="63" t="s">
        <v>67</v>
      </c>
      <c r="C100" s="159">
        <f>Z84</f>
        <v>73.333333333333343</v>
      </c>
      <c r="D100" s="166">
        <f>C100+N96</f>
        <v>73.333333333333343</v>
      </c>
      <c r="E100" s="170">
        <f>D100</f>
        <v>73.333333333333343</v>
      </c>
      <c r="F100" s="213">
        <f>F101+R96/2+F98</f>
        <v>74.166666666666657</v>
      </c>
      <c r="G100" s="160">
        <f>MIN($E100,F100)</f>
        <v>73.333333333333343</v>
      </c>
      <c r="H100" s="213">
        <f>H101+R96/2+H98</f>
        <v>73.75</v>
      </c>
      <c r="I100" s="160">
        <f>MIN($E100,H100)</f>
        <v>73.333333333333343</v>
      </c>
      <c r="J100" s="213">
        <f>J102+P96</f>
        <v>78.333333333333343</v>
      </c>
      <c r="K100" s="160">
        <f>MIN($E100,J100)</f>
        <v>73.333333333333343</v>
      </c>
      <c r="L100" s="213">
        <f>L104</f>
        <v>74.166666666666657</v>
      </c>
      <c r="M100" s="160">
        <f>MIN($E100,L100)</f>
        <v>73.333333333333343</v>
      </c>
      <c r="N100" s="213">
        <f>N101+R96/2</f>
        <v>71.25</v>
      </c>
      <c r="O100" s="160">
        <f>MIN($E100,N100)</f>
        <v>71.25</v>
      </c>
      <c r="P100" s="213">
        <f>P101+R96/2</f>
        <v>68.75</v>
      </c>
      <c r="Q100" s="160">
        <f>MIN($E100,P100)</f>
        <v>68.75</v>
      </c>
      <c r="R100" s="213">
        <f>R101+R96/2</f>
        <v>73.75</v>
      </c>
      <c r="S100" s="160">
        <f>MIN($E100,R100)</f>
        <v>73.333333333333343</v>
      </c>
      <c r="T100" s="213">
        <f>E100</f>
        <v>73.333333333333343</v>
      </c>
      <c r="U100" s="160">
        <f>MIN($E100,T100)</f>
        <v>73.333333333333343</v>
      </c>
      <c r="V100" s="213">
        <f>V104</f>
        <v>74.166666666666657</v>
      </c>
      <c r="W100" s="160">
        <f>MIN($E100,V100)</f>
        <v>73.333333333333343</v>
      </c>
      <c r="X100" s="213">
        <f>X108+R96</f>
        <v>74.166666666666657</v>
      </c>
      <c r="Y100" s="160">
        <f>MIN(E100,X100)</f>
        <v>73.333333333333343</v>
      </c>
      <c r="Z100" s="246">
        <f>Y100+Z108</f>
        <v>73.333333333333343</v>
      </c>
      <c r="AD100" s="177"/>
      <c r="AF100" s="177">
        <f>Y103</f>
        <v>40.000000000000007</v>
      </c>
      <c r="AH100" s="63" t="s">
        <v>67</v>
      </c>
      <c r="AI100" s="32">
        <v>0.1</v>
      </c>
      <c r="AJ100" s="64">
        <f>E100</f>
        <v>73.333333333333343</v>
      </c>
      <c r="AK100" s="32">
        <v>0.2</v>
      </c>
      <c r="AL100" s="64">
        <f>X100</f>
        <v>74.166666666666657</v>
      </c>
    </row>
    <row r="101" spans="1:39" ht="15" customHeight="1" x14ac:dyDescent="0.3">
      <c r="A101" s="153"/>
      <c r="B101" s="63" t="s">
        <v>68</v>
      </c>
      <c r="C101" s="159"/>
      <c r="D101" s="159">
        <f>(D100+D102)/2</f>
        <v>53.333333333333343</v>
      </c>
      <c r="E101" s="160">
        <f>(E100+E102)/2</f>
        <v>53.333333333333343</v>
      </c>
      <c r="F101" s="212">
        <f>(MAX(E102,E106)+MIN(E100,E104))/2</f>
        <v>58.75</v>
      </c>
      <c r="G101" s="160"/>
      <c r="H101" s="212">
        <f>F101</f>
        <v>58.75</v>
      </c>
      <c r="I101" s="160"/>
      <c r="J101" s="213"/>
      <c r="K101" s="160"/>
      <c r="L101" s="213"/>
      <c r="M101" s="160"/>
      <c r="N101" s="213">
        <f>(E101+E105)/2</f>
        <v>56.25</v>
      </c>
      <c r="O101" s="160"/>
      <c r="P101" s="213">
        <f>(E102+E104)/2</f>
        <v>53.75</v>
      </c>
      <c r="Q101" s="160"/>
      <c r="R101" s="213">
        <f>(E100+E106)/2</f>
        <v>58.75</v>
      </c>
      <c r="S101" s="160"/>
      <c r="T101" s="213"/>
      <c r="U101" s="160"/>
      <c r="V101" s="213"/>
      <c r="W101" s="160"/>
      <c r="X101" s="213"/>
      <c r="Y101" s="160"/>
      <c r="Z101" s="247"/>
      <c r="AD101" s="176"/>
      <c r="AF101" s="176"/>
      <c r="AH101" s="63" t="s">
        <v>69</v>
      </c>
      <c r="AI101" s="32">
        <v>0.1</v>
      </c>
      <c r="AJ101" s="64">
        <f>E102</f>
        <v>33.333333333333336</v>
      </c>
      <c r="AK101" s="32">
        <v>0.2</v>
      </c>
      <c r="AL101" s="64">
        <f>X102</f>
        <v>29.166666666666657</v>
      </c>
    </row>
    <row r="102" spans="1:39" ht="15" customHeight="1" x14ac:dyDescent="0.3">
      <c r="A102" s="153"/>
      <c r="B102" s="63" t="s">
        <v>69</v>
      </c>
      <c r="C102" s="159">
        <f>Z86</f>
        <v>33.333333333333336</v>
      </c>
      <c r="D102" s="159">
        <f>C102+N96</f>
        <v>33.333333333333336</v>
      </c>
      <c r="E102" s="172">
        <f>D102</f>
        <v>33.333333333333336</v>
      </c>
      <c r="F102" s="213">
        <f>F100-P96</f>
        <v>29.166666666666657</v>
      </c>
      <c r="G102" s="160">
        <f>MAX($E102,F102)</f>
        <v>33.333333333333336</v>
      </c>
      <c r="H102" s="213">
        <f>H100-P96</f>
        <v>28.75</v>
      </c>
      <c r="I102" s="160">
        <f>MAX($E102,H102)</f>
        <v>33.333333333333336</v>
      </c>
      <c r="J102" s="269">
        <f>E102</f>
        <v>33.333333333333336</v>
      </c>
      <c r="K102" s="160">
        <f>MAX($E102,J102)</f>
        <v>33.333333333333336</v>
      </c>
      <c r="L102" s="213">
        <f>L100-P96</f>
        <v>29.166666666666657</v>
      </c>
      <c r="M102" s="160">
        <f>MAX($E102,L102)</f>
        <v>33.333333333333336</v>
      </c>
      <c r="N102" s="213">
        <f>N100-P96</f>
        <v>26.25</v>
      </c>
      <c r="O102" s="160">
        <f>MAX($E102,N102)</f>
        <v>33.333333333333336</v>
      </c>
      <c r="P102" s="213">
        <f>P100-P96</f>
        <v>23.75</v>
      </c>
      <c r="Q102" s="160">
        <f>MAX($E102,P102)</f>
        <v>33.333333333333336</v>
      </c>
      <c r="R102" s="213">
        <f>R100-P96</f>
        <v>28.75</v>
      </c>
      <c r="S102" s="160">
        <f>MAX($E102,R102)</f>
        <v>33.333333333333336</v>
      </c>
      <c r="T102" s="213">
        <f>T100-P96</f>
        <v>28.333333333333343</v>
      </c>
      <c r="U102" s="160">
        <f>MAX($E102,T102)</f>
        <v>33.333333333333336</v>
      </c>
      <c r="V102" s="213">
        <f>V100-P96</f>
        <v>29.166666666666657</v>
      </c>
      <c r="W102" s="160">
        <f>MAX($E102,V102)</f>
        <v>33.333333333333336</v>
      </c>
      <c r="X102" s="213">
        <f>X100-P96</f>
        <v>29.166666666666657</v>
      </c>
      <c r="Y102" s="160">
        <f>MAX(E102,X102)</f>
        <v>33.333333333333336</v>
      </c>
      <c r="Z102" s="246">
        <f>Y102+Z108</f>
        <v>33.333333333333336</v>
      </c>
      <c r="AD102" s="176"/>
      <c r="AF102" s="176"/>
    </row>
    <row r="103" spans="1:39" ht="15" customHeight="1" x14ac:dyDescent="0.3">
      <c r="A103" s="153"/>
      <c r="B103" s="63" t="s">
        <v>70</v>
      </c>
      <c r="C103" s="161">
        <f>C100-C102</f>
        <v>40.000000000000007</v>
      </c>
      <c r="D103" s="161">
        <f>D100-D102</f>
        <v>40.000000000000007</v>
      </c>
      <c r="E103" s="169">
        <f>E100-E102</f>
        <v>40.000000000000007</v>
      </c>
      <c r="F103" s="161">
        <f>F100-F102</f>
        <v>45</v>
      </c>
      <c r="G103" s="163">
        <f>IF((G100-G102)&lt;0,0,G100-G102)</f>
        <v>40.000000000000007</v>
      </c>
      <c r="H103" s="161">
        <f>H100-H102</f>
        <v>45</v>
      </c>
      <c r="I103" s="163">
        <f>IF((I100-I102)&lt;0,0,I100-I102)</f>
        <v>40.000000000000007</v>
      </c>
      <c r="J103" s="161">
        <f>J100-J102</f>
        <v>45.000000000000007</v>
      </c>
      <c r="K103" s="163">
        <f>IF((K100-K102)&lt;0,0,K100-K102)</f>
        <v>40.000000000000007</v>
      </c>
      <c r="L103" s="161">
        <f>L100-L102</f>
        <v>45</v>
      </c>
      <c r="M103" s="163">
        <f>IF((M100-M102)&lt;0,0,M100-M102)</f>
        <v>40.000000000000007</v>
      </c>
      <c r="N103" s="161">
        <f>N100-N102</f>
        <v>45</v>
      </c>
      <c r="O103" s="163">
        <f>IF((O100-O102)&lt;0,0,O100-O102)</f>
        <v>37.916666666666664</v>
      </c>
      <c r="P103" s="161">
        <f>P100-P102</f>
        <v>45</v>
      </c>
      <c r="Q103" s="163">
        <f>IF((Q100-Q102)&lt;0,0,Q100-Q102)</f>
        <v>35.416666666666664</v>
      </c>
      <c r="R103" s="161">
        <f>R100-R102</f>
        <v>45</v>
      </c>
      <c r="S103" s="163">
        <f>IF((S100-S102)&lt;0,0,S100-S102)</f>
        <v>40.000000000000007</v>
      </c>
      <c r="T103" s="161">
        <f>T100-T102</f>
        <v>45</v>
      </c>
      <c r="U103" s="163">
        <f>IF((U100-U102)&lt;0,0,U100-U102)</f>
        <v>40.000000000000007</v>
      </c>
      <c r="V103" s="161">
        <f>V100-V102</f>
        <v>45</v>
      </c>
      <c r="W103" s="163">
        <f>IF((W100-W102)&lt;0,0,W100-W102)</f>
        <v>40.000000000000007</v>
      </c>
      <c r="X103" s="161">
        <f>X100-X102</f>
        <v>45</v>
      </c>
      <c r="Y103" s="163">
        <f>IF((Y100-Y102)&lt;0,0,Y100-Y102)</f>
        <v>40.000000000000007</v>
      </c>
      <c r="Z103" s="245"/>
      <c r="AD103" s="178"/>
      <c r="AF103" s="178">
        <f>Y107</f>
        <v>30</v>
      </c>
      <c r="AH103" s="63"/>
    </row>
    <row r="104" spans="1:39" ht="15" customHeight="1" x14ac:dyDescent="0.25">
      <c r="A104" s="153"/>
      <c r="B104" s="63" t="s">
        <v>71</v>
      </c>
      <c r="C104" s="159">
        <f>Z88</f>
        <v>74.166666666666657</v>
      </c>
      <c r="D104" s="166">
        <f>C104-O96</f>
        <v>74.166666666666657</v>
      </c>
      <c r="E104" s="170">
        <f>D104+E108</f>
        <v>74.166666666666657</v>
      </c>
      <c r="F104" s="214">
        <f>F100</f>
        <v>74.166666666666657</v>
      </c>
      <c r="G104" s="167">
        <f>MIN($E104,F104)</f>
        <v>74.166666666666657</v>
      </c>
      <c r="H104" s="214">
        <f>H100</f>
        <v>73.75</v>
      </c>
      <c r="I104" s="167">
        <f>MIN($E104,H104)</f>
        <v>73.75</v>
      </c>
      <c r="J104" s="214">
        <f>J100</f>
        <v>78.333333333333343</v>
      </c>
      <c r="K104" s="167">
        <f>MIN($E104,J104)</f>
        <v>74.166666666666657</v>
      </c>
      <c r="L104" s="214">
        <f>L106+Q96</f>
        <v>74.166666666666657</v>
      </c>
      <c r="M104" s="167">
        <f>MIN($E104,L104)</f>
        <v>74.166666666666657</v>
      </c>
      <c r="N104" s="214">
        <f>N100</f>
        <v>71.25</v>
      </c>
      <c r="O104" s="167">
        <f>MIN($E104,N104)</f>
        <v>71.25</v>
      </c>
      <c r="P104" s="214">
        <f>P100</f>
        <v>68.75</v>
      </c>
      <c r="Q104" s="167">
        <f>MIN($E104,P104)</f>
        <v>68.75</v>
      </c>
      <c r="R104" s="214">
        <f>R100</f>
        <v>73.75</v>
      </c>
      <c r="S104" s="167">
        <f>MIN($E104,R104)</f>
        <v>73.75</v>
      </c>
      <c r="T104" s="214">
        <f>T100</f>
        <v>73.333333333333343</v>
      </c>
      <c r="U104" s="167">
        <f>MIN($E104,T104)</f>
        <v>73.333333333333343</v>
      </c>
      <c r="V104" s="214">
        <f>E104</f>
        <v>74.166666666666657</v>
      </c>
      <c r="W104" s="167">
        <f>MIN($E104,V104)</f>
        <v>74.166666666666657</v>
      </c>
      <c r="X104" s="214">
        <f>X100</f>
        <v>74.166666666666657</v>
      </c>
      <c r="Y104" s="167">
        <f>MIN(E104,X104)</f>
        <v>74.166666666666657</v>
      </c>
      <c r="Z104" s="246">
        <f>Y104+Z108</f>
        <v>74.166666666666657</v>
      </c>
      <c r="AF104" s="70"/>
      <c r="AH104" s="63" t="s">
        <v>71</v>
      </c>
      <c r="AI104" s="32">
        <v>0.4</v>
      </c>
      <c r="AJ104" s="64">
        <f>E104</f>
        <v>74.166666666666657</v>
      </c>
      <c r="AK104" s="32">
        <v>0.5</v>
      </c>
      <c r="AL104" s="64">
        <f>X104</f>
        <v>74.166666666666657</v>
      </c>
    </row>
    <row r="105" spans="1:39" ht="15" customHeight="1" x14ac:dyDescent="0.25">
      <c r="A105" s="153"/>
      <c r="B105" s="63" t="s">
        <v>68</v>
      </c>
      <c r="C105" s="159"/>
      <c r="D105" s="159">
        <f>(D104+D106)/2</f>
        <v>59.166666666666657</v>
      </c>
      <c r="E105" s="160">
        <f>(E104+E106)/2</f>
        <v>59.166666666666657</v>
      </c>
      <c r="F105" s="213"/>
      <c r="G105" s="160"/>
      <c r="H105" s="213"/>
      <c r="I105" s="160"/>
      <c r="J105" s="213"/>
      <c r="K105" s="160"/>
      <c r="L105" s="213"/>
      <c r="M105" s="160"/>
      <c r="N105" s="213"/>
      <c r="O105" s="160"/>
      <c r="P105" s="213"/>
      <c r="Q105" s="160"/>
      <c r="R105" s="213"/>
      <c r="S105" s="160"/>
      <c r="T105" s="213"/>
      <c r="U105" s="160"/>
      <c r="V105" s="213"/>
      <c r="W105" s="160"/>
      <c r="X105" s="213"/>
      <c r="Y105" s="160"/>
      <c r="Z105" s="247"/>
      <c r="AF105" s="70"/>
      <c r="AH105" s="63" t="s">
        <v>72</v>
      </c>
      <c r="AI105" s="32">
        <v>0.4</v>
      </c>
      <c r="AJ105" s="64">
        <f>E106</f>
        <v>44.166666666666657</v>
      </c>
      <c r="AK105" s="32">
        <v>0.5</v>
      </c>
      <c r="AL105" s="64">
        <f>X106</f>
        <v>44.166666666666657</v>
      </c>
    </row>
    <row r="106" spans="1:39" ht="15" customHeight="1" x14ac:dyDescent="0.25">
      <c r="A106" s="153"/>
      <c r="B106" s="63" t="s">
        <v>72</v>
      </c>
      <c r="C106" s="159">
        <f>Z90</f>
        <v>44.166666666666657</v>
      </c>
      <c r="D106" s="168">
        <f>C106-O96</f>
        <v>44.166666666666657</v>
      </c>
      <c r="E106" s="171">
        <f>D106+E108</f>
        <v>44.166666666666657</v>
      </c>
      <c r="F106" s="215">
        <f>F104-Q96</f>
        <v>44.166666666666657</v>
      </c>
      <c r="G106" s="165">
        <f>MAX($E106,F106)</f>
        <v>44.166666666666657</v>
      </c>
      <c r="H106" s="215">
        <f>H104-Q96</f>
        <v>43.75</v>
      </c>
      <c r="I106" s="165">
        <f>MAX($E106,H106)</f>
        <v>44.166666666666657</v>
      </c>
      <c r="J106" s="215">
        <f>J104-Q96</f>
        <v>48.333333333333343</v>
      </c>
      <c r="K106" s="165">
        <f>MAX($E106,J106)</f>
        <v>48.333333333333343</v>
      </c>
      <c r="L106" s="270">
        <f>E106</f>
        <v>44.166666666666657</v>
      </c>
      <c r="M106" s="165">
        <f>MAX($E106,L106)</f>
        <v>44.166666666666657</v>
      </c>
      <c r="N106" s="215">
        <f>N104-Q96</f>
        <v>41.25</v>
      </c>
      <c r="O106" s="165">
        <f>MAX($E106,N106)</f>
        <v>44.166666666666657</v>
      </c>
      <c r="P106" s="215">
        <f>P104-Q96</f>
        <v>38.75</v>
      </c>
      <c r="Q106" s="165">
        <f>MAX($E106,P106)</f>
        <v>44.166666666666657</v>
      </c>
      <c r="R106" s="215">
        <f>R104-Q96</f>
        <v>43.75</v>
      </c>
      <c r="S106" s="165">
        <f>MAX($E106,R106)</f>
        <v>44.166666666666657</v>
      </c>
      <c r="T106" s="215">
        <f>T104-Q96</f>
        <v>43.333333333333343</v>
      </c>
      <c r="U106" s="165">
        <f>MAX($E106,T106)</f>
        <v>44.166666666666657</v>
      </c>
      <c r="V106" s="215">
        <f>V104-Q96</f>
        <v>44.166666666666657</v>
      </c>
      <c r="W106" s="165">
        <f>MAX($E106,V106)</f>
        <v>44.166666666666657</v>
      </c>
      <c r="X106" s="215">
        <f>X104-Q96</f>
        <v>44.166666666666657</v>
      </c>
      <c r="Y106" s="165">
        <f>MAX(E106,X106)</f>
        <v>44.166666666666657</v>
      </c>
      <c r="Z106" s="246">
        <f>Y106+Z108</f>
        <v>44.166666666666657</v>
      </c>
      <c r="AF106" s="70"/>
    </row>
    <row r="107" spans="1:39" ht="15" customHeight="1" x14ac:dyDescent="0.25">
      <c r="A107" s="153"/>
      <c r="B107" s="63" t="s">
        <v>73</v>
      </c>
      <c r="C107" s="161">
        <f>C104-C106</f>
        <v>30</v>
      </c>
      <c r="D107" s="161">
        <f>D104-D106</f>
        <v>30</v>
      </c>
      <c r="E107" s="169">
        <f>E104-E106</f>
        <v>30</v>
      </c>
      <c r="F107" s="161">
        <f>F104-F106</f>
        <v>30</v>
      </c>
      <c r="G107" s="163">
        <f>IF((G104-G106)&lt;0,0,G104-G106)</f>
        <v>30</v>
      </c>
      <c r="H107" s="161">
        <f>H104-H106</f>
        <v>30</v>
      </c>
      <c r="I107" s="163">
        <f>IF((I104-I106)&lt;0,0,I104-I106)</f>
        <v>29.583333333333343</v>
      </c>
      <c r="J107" s="161">
        <f>J104-J106</f>
        <v>30</v>
      </c>
      <c r="K107" s="163">
        <f>IF((K104-K106)&lt;0,0,K104-K106)</f>
        <v>25.833333333333314</v>
      </c>
      <c r="L107" s="161">
        <f>L104-L106</f>
        <v>30</v>
      </c>
      <c r="M107" s="163">
        <f>IF((M104-M106)&lt;0,0,M104-M106)</f>
        <v>30</v>
      </c>
      <c r="N107" s="161">
        <f>N104-N106</f>
        <v>30</v>
      </c>
      <c r="O107" s="163">
        <f>IF((O104-O106)&lt;0,0,O104-O106)</f>
        <v>27.083333333333343</v>
      </c>
      <c r="P107" s="161">
        <f>P104-P106</f>
        <v>30</v>
      </c>
      <c r="Q107" s="163">
        <f>IF((Q104-Q106)&lt;0,0,Q104-Q106)</f>
        <v>24.583333333333343</v>
      </c>
      <c r="R107" s="161">
        <f>R104-R106</f>
        <v>30</v>
      </c>
      <c r="S107" s="163">
        <f>IF((S104-S106)&lt;0,0,S104-S106)</f>
        <v>29.583333333333343</v>
      </c>
      <c r="T107" s="161">
        <f>T104-T106</f>
        <v>30</v>
      </c>
      <c r="U107" s="163">
        <f>IF((U104-U106)&lt;0,0,U104-U106)</f>
        <v>29.166666666666686</v>
      </c>
      <c r="V107" s="161">
        <f>V104-V106</f>
        <v>30</v>
      </c>
      <c r="W107" s="163">
        <f>IF((W104-W106)&lt;0,0,W104-W106)</f>
        <v>30</v>
      </c>
      <c r="X107" s="161">
        <f>X104-X106</f>
        <v>30</v>
      </c>
      <c r="Y107" s="163">
        <f>IF((Y104-Y106)&lt;0,0,Y104-Y106)</f>
        <v>30</v>
      </c>
      <c r="Z107" s="245"/>
      <c r="AF107" s="70"/>
    </row>
    <row r="108" spans="1:39" ht="15" customHeight="1" x14ac:dyDescent="0.25">
      <c r="A108" s="153"/>
      <c r="B108" s="153"/>
      <c r="D108" s="164">
        <f>(D101-D105)+D98</f>
        <v>1.6666666666666856</v>
      </c>
      <c r="E108" s="173">
        <f>IF(D108&gt;$T$2*3/2,$T$2*2,IF(D108&gt;$T$2/2,$T$2,0))</f>
        <v>0</v>
      </c>
      <c r="F108" s="216">
        <f>F100-R96</f>
        <v>44.166666666666657</v>
      </c>
      <c r="G108" s="175">
        <f>G103*$P$2*2+G107*$Q$2*2-ABS(G103-G107)*0.95*(1-ABS($P$2-$Q$2))</f>
        <v>60.499999999999993</v>
      </c>
      <c r="H108" s="216">
        <f>H100-R96</f>
        <v>43.75</v>
      </c>
      <c r="I108" s="175">
        <f>I103*$P$2*2+I107*$Q$2*2-ABS(I103-I107)*0.95*(1-ABS($P$2-$Q$2))</f>
        <v>59.687500000000014</v>
      </c>
      <c r="J108" s="216">
        <f>J100-R96</f>
        <v>48.333333333333343</v>
      </c>
      <c r="K108" s="175">
        <f>K103*$P$2*2+K107*$Q$2*2-ABS(K103-K107)*0.95*(1-ABS($P$2-$Q$2))</f>
        <v>52.374999999999957</v>
      </c>
      <c r="L108" s="216">
        <f>L100-R96</f>
        <v>44.166666666666657</v>
      </c>
      <c r="M108" s="175">
        <f>M103*$P$2*2+M107*$Q$2*2-ABS(M103-M107)*0.95*(1-ABS($P$2-$Q$2))</f>
        <v>60.499999999999993</v>
      </c>
      <c r="N108" s="216">
        <f>N100-R96</f>
        <v>41.25</v>
      </c>
      <c r="O108" s="175">
        <f>O103*$P$2*2+O107*$Q$2*2-ABS(O103-O107)*0.95*(1-ABS($P$2-$Q$2))</f>
        <v>54.708333333333343</v>
      </c>
      <c r="P108" s="216">
        <f>P100-R96</f>
        <v>38.75</v>
      </c>
      <c r="Q108" s="175">
        <f>Q103*$P$2*2+Q107*$Q$2*2-ABS(Q103-Q107)*0.95*(1-ABS($P$2-$Q$2))</f>
        <v>49.70833333333335</v>
      </c>
      <c r="R108" s="216">
        <f>R100-R96</f>
        <v>43.75</v>
      </c>
      <c r="S108" s="175">
        <f>S103*$P$2*2+S107*$Q$2*2-ABS(S103-S107)*0.95*(1-ABS($P$2-$Q$2))</f>
        <v>59.687500000000014</v>
      </c>
      <c r="T108" s="216">
        <f>T100-R96</f>
        <v>43.333333333333343</v>
      </c>
      <c r="U108" s="175">
        <f>U103*$P$2*2+U107*$Q$2*2-ABS(U103-U107)*0.95*(1-ABS($P$2-$Q$2))</f>
        <v>58.875000000000028</v>
      </c>
      <c r="V108" s="216">
        <f>V100-R96</f>
        <v>44.166666666666657</v>
      </c>
      <c r="W108" s="175">
        <f>W103*$P$2*2+W107*$Q$2*2-ABS(W103-W107)*0.95*(1-ABS($P$2-$Q$2))</f>
        <v>60.499999999999993</v>
      </c>
      <c r="X108" s="216">
        <f>IF(G108=Y108,F108,IF(I108=Y108,H108,IF(K108=Y108,J108,IF(M108=Y108,L108,IF(O108=Y108,N108,IF(Q108=Y108,P108,IF(S108=Y108,R108,IF(U108=Y108,T108,V108))))))))</f>
        <v>44.166666666666657</v>
      </c>
      <c r="Y108" s="175">
        <f>MAX(G108,I108,K108,M108,O108,Q108,S108,U108,W108)</f>
        <v>60.499999999999993</v>
      </c>
      <c r="Z108" s="173">
        <f>IF(X108*1.05&gt;=2*$T$2,-2*$T$2,IF(X108*1.1&gt;=$T$2,-$T$2,0))</f>
        <v>0</v>
      </c>
      <c r="AF108" s="70"/>
    </row>
    <row r="109" spans="1:39" ht="15" customHeight="1" x14ac:dyDescent="0.25">
      <c r="A109" s="63"/>
      <c r="B109" s="70"/>
      <c r="D109" s="70"/>
      <c r="J109" s="70"/>
      <c r="L109" s="70"/>
      <c r="N109" s="70"/>
      <c r="P109" s="70"/>
      <c r="V109" s="32"/>
      <c r="W109" s="32"/>
      <c r="Z109" s="70"/>
      <c r="AF109" s="70"/>
      <c r="AM109" s="137"/>
    </row>
    <row r="110" spans="1:39" ht="15" customHeight="1" thickBot="1" x14ac:dyDescent="0.3">
      <c r="A110" s="63"/>
      <c r="B110" s="70"/>
      <c r="D110" s="70"/>
      <c r="J110" s="70"/>
      <c r="L110" s="70"/>
      <c r="N110" s="70"/>
      <c r="P110" s="70"/>
      <c r="T110" s="70"/>
      <c r="V110" s="70"/>
      <c r="W110" s="32"/>
      <c r="X110" s="70"/>
      <c r="Z110" s="70"/>
      <c r="AD110" s="70"/>
      <c r="AF110" s="70"/>
      <c r="AH110" s="35"/>
    </row>
    <row r="111" spans="1:39" ht="15" customHeight="1" x14ac:dyDescent="0.25">
      <c r="A111" s="149" t="s">
        <v>79</v>
      </c>
      <c r="B111" s="32"/>
      <c r="D111" s="70"/>
      <c r="J111" s="70"/>
      <c r="K111" s="181" t="s">
        <v>64</v>
      </c>
      <c r="L111" s="203" t="s">
        <v>91</v>
      </c>
      <c r="M111" s="151" t="s">
        <v>92</v>
      </c>
      <c r="N111" s="208" t="s">
        <v>95</v>
      </c>
      <c r="O111" s="152" t="s">
        <v>96</v>
      </c>
      <c r="P111" s="150" t="s">
        <v>74</v>
      </c>
      <c r="Q111" s="150" t="s">
        <v>75</v>
      </c>
      <c r="R111" s="205" t="s">
        <v>76</v>
      </c>
      <c r="V111" s="70"/>
      <c r="W111" s="32"/>
      <c r="X111" s="70"/>
      <c r="Z111" s="70"/>
      <c r="AD111" s="70"/>
      <c r="AF111" s="70"/>
    </row>
    <row r="112" spans="1:39" ht="15" customHeight="1" thickBot="1" x14ac:dyDescent="0.3">
      <c r="A112" s="153"/>
      <c r="B112" s="32"/>
      <c r="D112" s="70"/>
      <c r="J112" s="70"/>
      <c r="K112" s="182">
        <f>K6</f>
        <v>0</v>
      </c>
      <c r="L112" s="204">
        <f>K$47</f>
        <v>54</v>
      </c>
      <c r="M112" s="156">
        <f>K$48</f>
        <v>54</v>
      </c>
      <c r="N112" s="210">
        <f>K112/L112*3.6</f>
        <v>0</v>
      </c>
      <c r="O112" s="179">
        <f>K112/M112*3.6</f>
        <v>0</v>
      </c>
      <c r="P112" s="155">
        <f>L55</f>
        <v>45</v>
      </c>
      <c r="Q112" s="155">
        <f>L56</f>
        <v>30</v>
      </c>
      <c r="R112" s="206">
        <f>MIN(P112,Q112)</f>
        <v>30</v>
      </c>
      <c r="V112" s="70"/>
      <c r="W112" s="32"/>
      <c r="X112" s="70"/>
      <c r="Z112" s="70"/>
      <c r="AD112" s="70"/>
      <c r="AF112" s="70"/>
    </row>
    <row r="113" spans="1:39" ht="15" customHeight="1" x14ac:dyDescent="0.25">
      <c r="B113" s="32"/>
      <c r="C113" s="32"/>
      <c r="V113" s="70"/>
      <c r="W113" s="32"/>
      <c r="X113" s="70"/>
      <c r="Z113" s="70"/>
      <c r="AD113" s="70"/>
      <c r="AF113" s="70"/>
    </row>
    <row r="114" spans="1:39" ht="15" customHeight="1" x14ac:dyDescent="0.25">
      <c r="A114" s="153"/>
      <c r="B114" s="153"/>
      <c r="C114" s="180" t="s">
        <v>2</v>
      </c>
      <c r="D114" s="211">
        <f>(P112-Q112)/2</f>
        <v>7.5</v>
      </c>
      <c r="F114" s="212">
        <f>IF(AND(E118&lt;E122,E116&lt;E120),MIN((E122-E118)/2,(E120-E116)/2,ABS(D114)),0)</f>
        <v>0.41666666666665719</v>
      </c>
      <c r="H114" s="212">
        <f>IF(AND(E122&lt;E118,E120&lt;E116),MIN((E118-E122)/2,(E116-E120)/2,ABS(D114)),0)</f>
        <v>0</v>
      </c>
      <c r="V114" s="32"/>
      <c r="AF114" s="70"/>
    </row>
    <row r="115" spans="1:39" ht="15" customHeight="1" x14ac:dyDescent="0.25">
      <c r="A115" s="154"/>
      <c r="B115" s="154"/>
      <c r="C115" s="157" t="s">
        <v>65</v>
      </c>
      <c r="D115" s="157" t="s">
        <v>66</v>
      </c>
      <c r="E115" s="174" t="s">
        <v>97</v>
      </c>
      <c r="F115" s="157" t="s">
        <v>180</v>
      </c>
      <c r="G115" s="158" t="s">
        <v>181</v>
      </c>
      <c r="H115" s="157" t="s">
        <v>182</v>
      </c>
      <c r="I115" s="158" t="s">
        <v>183</v>
      </c>
      <c r="J115" s="157" t="s">
        <v>118</v>
      </c>
      <c r="K115" s="158" t="s">
        <v>119</v>
      </c>
      <c r="L115" s="157" t="s">
        <v>120</v>
      </c>
      <c r="M115" s="158" t="s">
        <v>121</v>
      </c>
      <c r="N115" s="157" t="s">
        <v>122</v>
      </c>
      <c r="O115" s="158" t="s">
        <v>123</v>
      </c>
      <c r="P115" s="157" t="s">
        <v>124</v>
      </c>
      <c r="Q115" s="158" t="s">
        <v>125</v>
      </c>
      <c r="R115" s="157" t="s">
        <v>126</v>
      </c>
      <c r="S115" s="158" t="s">
        <v>127</v>
      </c>
      <c r="T115" s="157" t="s">
        <v>128</v>
      </c>
      <c r="U115" s="158" t="s">
        <v>129</v>
      </c>
      <c r="V115" s="157" t="s">
        <v>130</v>
      </c>
      <c r="W115" s="158" t="s">
        <v>131</v>
      </c>
      <c r="X115" s="157" t="s">
        <v>98</v>
      </c>
      <c r="Y115" s="158" t="s">
        <v>99</v>
      </c>
      <c r="Z115" s="244" t="s">
        <v>100</v>
      </c>
      <c r="AF115" s="70"/>
      <c r="AJ115" s="63" t="s">
        <v>109</v>
      </c>
      <c r="AK115" s="33"/>
      <c r="AL115" s="63" t="s">
        <v>110</v>
      </c>
    </row>
    <row r="116" spans="1:39" ht="15" customHeight="1" x14ac:dyDescent="0.3">
      <c r="A116" s="153"/>
      <c r="B116" s="63" t="s">
        <v>67</v>
      </c>
      <c r="C116" s="159">
        <f>Z100</f>
        <v>73.333333333333343</v>
      </c>
      <c r="D116" s="166">
        <f>C116+N112</f>
        <v>73.333333333333343</v>
      </c>
      <c r="E116" s="170">
        <f>D116</f>
        <v>73.333333333333343</v>
      </c>
      <c r="F116" s="213">
        <f>F117+R112/2+F114</f>
        <v>74.166666666666657</v>
      </c>
      <c r="G116" s="160">
        <f>MIN($E116,F116)</f>
        <v>73.333333333333343</v>
      </c>
      <c r="H116" s="213">
        <f>H117+R112/2+H114</f>
        <v>73.75</v>
      </c>
      <c r="I116" s="160">
        <f>MIN($E116,H116)</f>
        <v>73.333333333333343</v>
      </c>
      <c r="J116" s="213">
        <f>J118+P112</f>
        <v>78.333333333333343</v>
      </c>
      <c r="K116" s="160">
        <f>MIN($E116,J116)</f>
        <v>73.333333333333343</v>
      </c>
      <c r="L116" s="213">
        <f>L120</f>
        <v>74.166666666666657</v>
      </c>
      <c r="M116" s="160">
        <f>MIN($E116,L116)</f>
        <v>73.333333333333343</v>
      </c>
      <c r="N116" s="213">
        <f>N117+R112/2</f>
        <v>71.25</v>
      </c>
      <c r="O116" s="160">
        <f>MIN($E116,N116)</f>
        <v>71.25</v>
      </c>
      <c r="P116" s="213">
        <f>P117+R112/2</f>
        <v>68.75</v>
      </c>
      <c r="Q116" s="160">
        <f>MIN($E116,P116)</f>
        <v>68.75</v>
      </c>
      <c r="R116" s="213">
        <f>R117+R112/2</f>
        <v>73.75</v>
      </c>
      <c r="S116" s="160">
        <f>MIN($E116,R116)</f>
        <v>73.333333333333343</v>
      </c>
      <c r="T116" s="213">
        <f>E116</f>
        <v>73.333333333333343</v>
      </c>
      <c r="U116" s="160">
        <f>MIN($E116,T116)</f>
        <v>73.333333333333343</v>
      </c>
      <c r="V116" s="213">
        <f>V120</f>
        <v>74.166666666666657</v>
      </c>
      <c r="W116" s="160">
        <f>MIN($E116,V116)</f>
        <v>73.333333333333343</v>
      </c>
      <c r="X116" s="213">
        <f>X124+R112</f>
        <v>74.166666666666657</v>
      </c>
      <c r="Y116" s="160">
        <f>MIN(E116,X116)</f>
        <v>73.333333333333343</v>
      </c>
      <c r="Z116" s="246">
        <f>Y116+Z124</f>
        <v>73.333333333333343</v>
      </c>
      <c r="AD116" s="177"/>
      <c r="AF116" s="177">
        <f>Y119</f>
        <v>40.000000000000007</v>
      </c>
      <c r="AH116" s="63" t="s">
        <v>67</v>
      </c>
      <c r="AI116" s="32">
        <v>0.1</v>
      </c>
      <c r="AJ116" s="64">
        <f>E116</f>
        <v>73.333333333333343</v>
      </c>
      <c r="AK116" s="32">
        <v>0.2</v>
      </c>
      <c r="AL116" s="64">
        <f>X116</f>
        <v>74.166666666666657</v>
      </c>
    </row>
    <row r="117" spans="1:39" ht="15" customHeight="1" x14ac:dyDescent="0.3">
      <c r="A117" s="153"/>
      <c r="B117" s="63" t="s">
        <v>68</v>
      </c>
      <c r="C117" s="159"/>
      <c r="D117" s="159">
        <f>(D116+D118)/2</f>
        <v>53.333333333333343</v>
      </c>
      <c r="E117" s="160">
        <f>(E116+E118)/2</f>
        <v>53.333333333333343</v>
      </c>
      <c r="F117" s="212">
        <f>(MAX(E118,E122)+MIN(E116,E120))/2</f>
        <v>58.75</v>
      </c>
      <c r="G117" s="160"/>
      <c r="H117" s="212">
        <f>F117</f>
        <v>58.75</v>
      </c>
      <c r="I117" s="160"/>
      <c r="J117" s="213"/>
      <c r="K117" s="160"/>
      <c r="L117" s="213"/>
      <c r="M117" s="160"/>
      <c r="N117" s="213">
        <f>(E117+E121)/2</f>
        <v>56.25</v>
      </c>
      <c r="O117" s="160"/>
      <c r="P117" s="213">
        <f>(E118+E120)/2</f>
        <v>53.75</v>
      </c>
      <c r="Q117" s="160"/>
      <c r="R117" s="213">
        <f>(E116+E122)/2</f>
        <v>58.75</v>
      </c>
      <c r="S117" s="160"/>
      <c r="T117" s="213"/>
      <c r="U117" s="160"/>
      <c r="V117" s="213"/>
      <c r="W117" s="160"/>
      <c r="X117" s="213"/>
      <c r="Y117" s="160"/>
      <c r="Z117" s="247"/>
      <c r="AD117" s="176"/>
      <c r="AF117" s="176"/>
      <c r="AH117" s="63" t="s">
        <v>69</v>
      </c>
      <c r="AI117" s="32">
        <v>0.1</v>
      </c>
      <c r="AJ117" s="64">
        <f>E118</f>
        <v>33.333333333333336</v>
      </c>
      <c r="AK117" s="32">
        <v>0.2</v>
      </c>
      <c r="AL117" s="64">
        <f>X118</f>
        <v>29.166666666666657</v>
      </c>
    </row>
    <row r="118" spans="1:39" ht="15" customHeight="1" x14ac:dyDescent="0.3">
      <c r="A118" s="153"/>
      <c r="B118" s="63" t="s">
        <v>69</v>
      </c>
      <c r="C118" s="159">
        <f>Z102</f>
        <v>33.333333333333336</v>
      </c>
      <c r="D118" s="159">
        <f>C118+N112</f>
        <v>33.333333333333336</v>
      </c>
      <c r="E118" s="172">
        <f>D118</f>
        <v>33.333333333333336</v>
      </c>
      <c r="F118" s="213">
        <f>F116-P112</f>
        <v>29.166666666666657</v>
      </c>
      <c r="G118" s="160">
        <f>MAX($E118,F118)</f>
        <v>33.333333333333336</v>
      </c>
      <c r="H118" s="213">
        <f>H116-P112</f>
        <v>28.75</v>
      </c>
      <c r="I118" s="160">
        <f>MAX($E118,H118)</f>
        <v>33.333333333333336</v>
      </c>
      <c r="J118" s="269">
        <f>E118</f>
        <v>33.333333333333336</v>
      </c>
      <c r="K118" s="160">
        <f>MAX($E118,J118)</f>
        <v>33.333333333333336</v>
      </c>
      <c r="L118" s="213">
        <f>L116-P112</f>
        <v>29.166666666666657</v>
      </c>
      <c r="M118" s="160">
        <f>MAX($E118,L118)</f>
        <v>33.333333333333336</v>
      </c>
      <c r="N118" s="213">
        <f>N116-P112</f>
        <v>26.25</v>
      </c>
      <c r="O118" s="160">
        <f>MAX($E118,N118)</f>
        <v>33.333333333333336</v>
      </c>
      <c r="P118" s="213">
        <f>P116-P112</f>
        <v>23.75</v>
      </c>
      <c r="Q118" s="160">
        <f>MAX($E118,P118)</f>
        <v>33.333333333333336</v>
      </c>
      <c r="R118" s="213">
        <f>R116-P112</f>
        <v>28.75</v>
      </c>
      <c r="S118" s="160">
        <f>MAX($E118,R118)</f>
        <v>33.333333333333336</v>
      </c>
      <c r="T118" s="213">
        <f>T116-P112</f>
        <v>28.333333333333343</v>
      </c>
      <c r="U118" s="160">
        <f>MAX($E118,T118)</f>
        <v>33.333333333333336</v>
      </c>
      <c r="V118" s="213">
        <f>V116-P112</f>
        <v>29.166666666666657</v>
      </c>
      <c r="W118" s="160">
        <f>MAX($E118,V118)</f>
        <v>33.333333333333336</v>
      </c>
      <c r="X118" s="213">
        <f>X116-P112</f>
        <v>29.166666666666657</v>
      </c>
      <c r="Y118" s="160">
        <f>MAX(E118,X118)</f>
        <v>33.333333333333336</v>
      </c>
      <c r="Z118" s="246">
        <f>Y118+Z124</f>
        <v>33.333333333333336</v>
      </c>
      <c r="AD118" s="176"/>
      <c r="AF118" s="176"/>
    </row>
    <row r="119" spans="1:39" ht="15" customHeight="1" x14ac:dyDescent="0.3">
      <c r="A119" s="153"/>
      <c r="B119" s="63" t="s">
        <v>70</v>
      </c>
      <c r="C119" s="161">
        <f>C116-C118</f>
        <v>40.000000000000007</v>
      </c>
      <c r="D119" s="161">
        <f>D116-D118</f>
        <v>40.000000000000007</v>
      </c>
      <c r="E119" s="169">
        <f>E116-E118</f>
        <v>40.000000000000007</v>
      </c>
      <c r="F119" s="161">
        <f>F116-F118</f>
        <v>45</v>
      </c>
      <c r="G119" s="163">
        <f>IF((G116-G118)&lt;0,0,G116-G118)</f>
        <v>40.000000000000007</v>
      </c>
      <c r="H119" s="161">
        <f>H116-H118</f>
        <v>45</v>
      </c>
      <c r="I119" s="163">
        <f>IF((I116-I118)&lt;0,0,I116-I118)</f>
        <v>40.000000000000007</v>
      </c>
      <c r="J119" s="161">
        <f>J116-J118</f>
        <v>45.000000000000007</v>
      </c>
      <c r="K119" s="163">
        <f>IF((K116-K118)&lt;0,0,K116-K118)</f>
        <v>40.000000000000007</v>
      </c>
      <c r="L119" s="161">
        <f>L116-L118</f>
        <v>45</v>
      </c>
      <c r="M119" s="163">
        <f>IF((M116-M118)&lt;0,0,M116-M118)</f>
        <v>40.000000000000007</v>
      </c>
      <c r="N119" s="161">
        <f>N116-N118</f>
        <v>45</v>
      </c>
      <c r="O119" s="163">
        <f>IF((O116-O118)&lt;0,0,O116-O118)</f>
        <v>37.916666666666664</v>
      </c>
      <c r="P119" s="161">
        <f>P116-P118</f>
        <v>45</v>
      </c>
      <c r="Q119" s="163">
        <f>IF((Q116-Q118)&lt;0,0,Q116-Q118)</f>
        <v>35.416666666666664</v>
      </c>
      <c r="R119" s="161">
        <f>R116-R118</f>
        <v>45</v>
      </c>
      <c r="S119" s="163">
        <f>IF((S116-S118)&lt;0,0,S116-S118)</f>
        <v>40.000000000000007</v>
      </c>
      <c r="T119" s="161">
        <f>T116-T118</f>
        <v>45</v>
      </c>
      <c r="U119" s="163">
        <f>IF((U116-U118)&lt;0,0,U116-U118)</f>
        <v>40.000000000000007</v>
      </c>
      <c r="V119" s="161">
        <f>V116-V118</f>
        <v>45</v>
      </c>
      <c r="W119" s="163">
        <f>IF((W116-W118)&lt;0,0,W116-W118)</f>
        <v>40.000000000000007</v>
      </c>
      <c r="X119" s="161">
        <f>X116-X118</f>
        <v>45</v>
      </c>
      <c r="Y119" s="163">
        <f>IF((Y116-Y118)&lt;0,0,Y116-Y118)</f>
        <v>40.000000000000007</v>
      </c>
      <c r="Z119" s="245"/>
      <c r="AD119" s="178"/>
      <c r="AF119" s="178">
        <f>Y123</f>
        <v>30</v>
      </c>
      <c r="AH119" s="63"/>
    </row>
    <row r="120" spans="1:39" ht="15" customHeight="1" x14ac:dyDescent="0.25">
      <c r="A120" s="153"/>
      <c r="B120" s="63" t="s">
        <v>71</v>
      </c>
      <c r="C120" s="159">
        <f>Z104</f>
        <v>74.166666666666657</v>
      </c>
      <c r="D120" s="166">
        <f>C120-O112</f>
        <v>74.166666666666657</v>
      </c>
      <c r="E120" s="170">
        <f>D120+E124</f>
        <v>74.166666666666657</v>
      </c>
      <c r="F120" s="214">
        <f>F116</f>
        <v>74.166666666666657</v>
      </c>
      <c r="G120" s="167">
        <f>MIN($E120,F120)</f>
        <v>74.166666666666657</v>
      </c>
      <c r="H120" s="214">
        <f>H116</f>
        <v>73.75</v>
      </c>
      <c r="I120" s="167">
        <f>MIN($E120,H120)</f>
        <v>73.75</v>
      </c>
      <c r="J120" s="214">
        <f>J116</f>
        <v>78.333333333333343</v>
      </c>
      <c r="K120" s="167">
        <f>MIN($E120,J120)</f>
        <v>74.166666666666657</v>
      </c>
      <c r="L120" s="214">
        <f>L122+Q112</f>
        <v>74.166666666666657</v>
      </c>
      <c r="M120" s="167">
        <f>MIN($E120,L120)</f>
        <v>74.166666666666657</v>
      </c>
      <c r="N120" s="214">
        <f>N116</f>
        <v>71.25</v>
      </c>
      <c r="O120" s="167">
        <f>MIN($E120,N120)</f>
        <v>71.25</v>
      </c>
      <c r="P120" s="214">
        <f>P116</f>
        <v>68.75</v>
      </c>
      <c r="Q120" s="167">
        <f>MIN($E120,P120)</f>
        <v>68.75</v>
      </c>
      <c r="R120" s="214">
        <f>R116</f>
        <v>73.75</v>
      </c>
      <c r="S120" s="167">
        <f>MIN($E120,R120)</f>
        <v>73.75</v>
      </c>
      <c r="T120" s="214">
        <f>T116</f>
        <v>73.333333333333343</v>
      </c>
      <c r="U120" s="167">
        <f>MIN($E120,T120)</f>
        <v>73.333333333333343</v>
      </c>
      <c r="V120" s="214">
        <f>E120</f>
        <v>74.166666666666657</v>
      </c>
      <c r="W120" s="167">
        <f>MIN($E120,V120)</f>
        <v>74.166666666666657</v>
      </c>
      <c r="X120" s="214">
        <f>X116</f>
        <v>74.166666666666657</v>
      </c>
      <c r="Y120" s="167">
        <f>MIN(E120,X120)</f>
        <v>74.166666666666657</v>
      </c>
      <c r="Z120" s="246">
        <f>Y120+Z124</f>
        <v>74.166666666666657</v>
      </c>
      <c r="AF120" s="70"/>
      <c r="AH120" s="63" t="s">
        <v>71</v>
      </c>
      <c r="AI120" s="32">
        <v>0.4</v>
      </c>
      <c r="AJ120" s="64">
        <f>E120</f>
        <v>74.166666666666657</v>
      </c>
      <c r="AK120" s="32">
        <v>0.5</v>
      </c>
      <c r="AL120" s="64">
        <f>X120</f>
        <v>74.166666666666657</v>
      </c>
    </row>
    <row r="121" spans="1:39" ht="15" customHeight="1" x14ac:dyDescent="0.25">
      <c r="A121" s="153"/>
      <c r="B121" s="63" t="s">
        <v>68</v>
      </c>
      <c r="C121" s="159"/>
      <c r="D121" s="159">
        <f>(D120+D122)/2</f>
        <v>59.166666666666657</v>
      </c>
      <c r="E121" s="160">
        <f>(E120+E122)/2</f>
        <v>59.166666666666657</v>
      </c>
      <c r="F121" s="213"/>
      <c r="G121" s="160"/>
      <c r="H121" s="213"/>
      <c r="I121" s="160"/>
      <c r="J121" s="213"/>
      <c r="K121" s="160"/>
      <c r="L121" s="213"/>
      <c r="M121" s="160"/>
      <c r="N121" s="213"/>
      <c r="O121" s="160"/>
      <c r="P121" s="213"/>
      <c r="Q121" s="160"/>
      <c r="R121" s="213"/>
      <c r="S121" s="160"/>
      <c r="T121" s="213"/>
      <c r="U121" s="160"/>
      <c r="V121" s="213"/>
      <c r="W121" s="160"/>
      <c r="X121" s="213"/>
      <c r="Y121" s="160"/>
      <c r="Z121" s="247"/>
      <c r="AF121" s="70"/>
      <c r="AH121" s="63" t="s">
        <v>72</v>
      </c>
      <c r="AI121" s="32">
        <v>0.4</v>
      </c>
      <c r="AJ121" s="64">
        <f>E122</f>
        <v>44.166666666666657</v>
      </c>
      <c r="AK121" s="32">
        <v>0.5</v>
      </c>
      <c r="AL121" s="64">
        <f>X122</f>
        <v>44.166666666666657</v>
      </c>
    </row>
    <row r="122" spans="1:39" ht="15" customHeight="1" x14ac:dyDescent="0.25">
      <c r="A122" s="153"/>
      <c r="B122" s="63" t="s">
        <v>72</v>
      </c>
      <c r="C122" s="159">
        <f>Z106</f>
        <v>44.166666666666657</v>
      </c>
      <c r="D122" s="168">
        <f>C122-O112</f>
        <v>44.166666666666657</v>
      </c>
      <c r="E122" s="171">
        <f>D122+E124</f>
        <v>44.166666666666657</v>
      </c>
      <c r="F122" s="215">
        <f>F120-Q112</f>
        <v>44.166666666666657</v>
      </c>
      <c r="G122" s="165">
        <f>MAX($E122,F122)</f>
        <v>44.166666666666657</v>
      </c>
      <c r="H122" s="215">
        <f>H120-Q112</f>
        <v>43.75</v>
      </c>
      <c r="I122" s="165">
        <f>MAX($E122,H122)</f>
        <v>44.166666666666657</v>
      </c>
      <c r="J122" s="215">
        <f>J120-Q112</f>
        <v>48.333333333333343</v>
      </c>
      <c r="K122" s="165">
        <f>MAX($E122,J122)</f>
        <v>48.333333333333343</v>
      </c>
      <c r="L122" s="270">
        <f>E122</f>
        <v>44.166666666666657</v>
      </c>
      <c r="M122" s="165">
        <f>MAX($E122,L122)</f>
        <v>44.166666666666657</v>
      </c>
      <c r="N122" s="215">
        <f>N120-Q112</f>
        <v>41.25</v>
      </c>
      <c r="O122" s="165">
        <f>MAX($E122,N122)</f>
        <v>44.166666666666657</v>
      </c>
      <c r="P122" s="215">
        <f>P120-Q112</f>
        <v>38.75</v>
      </c>
      <c r="Q122" s="165">
        <f>MAX($E122,P122)</f>
        <v>44.166666666666657</v>
      </c>
      <c r="R122" s="215">
        <f>R120-Q112</f>
        <v>43.75</v>
      </c>
      <c r="S122" s="165">
        <f>MAX($E122,R122)</f>
        <v>44.166666666666657</v>
      </c>
      <c r="T122" s="215">
        <f>T120-Q112</f>
        <v>43.333333333333343</v>
      </c>
      <c r="U122" s="165">
        <f>MAX($E122,T122)</f>
        <v>44.166666666666657</v>
      </c>
      <c r="V122" s="215">
        <f>V120-Q112</f>
        <v>44.166666666666657</v>
      </c>
      <c r="W122" s="165">
        <f>MAX($E122,V122)</f>
        <v>44.166666666666657</v>
      </c>
      <c r="X122" s="215">
        <f>X120-Q112</f>
        <v>44.166666666666657</v>
      </c>
      <c r="Y122" s="165">
        <f>MAX(E122,X122)</f>
        <v>44.166666666666657</v>
      </c>
      <c r="Z122" s="246">
        <f>Y122+Z124</f>
        <v>44.166666666666657</v>
      </c>
      <c r="AF122" s="70"/>
    </row>
    <row r="123" spans="1:39" ht="15" customHeight="1" x14ac:dyDescent="0.25">
      <c r="A123" s="153"/>
      <c r="B123" s="63" t="s">
        <v>73</v>
      </c>
      <c r="C123" s="161">
        <f>C120-C122</f>
        <v>30</v>
      </c>
      <c r="D123" s="161">
        <f>D120-D122</f>
        <v>30</v>
      </c>
      <c r="E123" s="169">
        <f>E120-E122</f>
        <v>30</v>
      </c>
      <c r="F123" s="161">
        <f>F120-F122</f>
        <v>30</v>
      </c>
      <c r="G123" s="163">
        <f>IF((G120-G122)&lt;0,0,G120-G122)</f>
        <v>30</v>
      </c>
      <c r="H123" s="161">
        <f>H120-H122</f>
        <v>30</v>
      </c>
      <c r="I123" s="163">
        <f>IF((I120-I122)&lt;0,0,I120-I122)</f>
        <v>29.583333333333343</v>
      </c>
      <c r="J123" s="161">
        <f>J120-J122</f>
        <v>30</v>
      </c>
      <c r="K123" s="163">
        <f>IF((K120-K122)&lt;0,0,K120-K122)</f>
        <v>25.833333333333314</v>
      </c>
      <c r="L123" s="161">
        <f>L120-L122</f>
        <v>30</v>
      </c>
      <c r="M123" s="163">
        <f>IF((M120-M122)&lt;0,0,M120-M122)</f>
        <v>30</v>
      </c>
      <c r="N123" s="161">
        <f>N120-N122</f>
        <v>30</v>
      </c>
      <c r="O123" s="163">
        <f>IF((O120-O122)&lt;0,0,O120-O122)</f>
        <v>27.083333333333343</v>
      </c>
      <c r="P123" s="161">
        <f>P120-P122</f>
        <v>30</v>
      </c>
      <c r="Q123" s="163">
        <f>IF((Q120-Q122)&lt;0,0,Q120-Q122)</f>
        <v>24.583333333333343</v>
      </c>
      <c r="R123" s="161">
        <f>R120-R122</f>
        <v>30</v>
      </c>
      <c r="S123" s="163">
        <f>IF((S120-S122)&lt;0,0,S120-S122)</f>
        <v>29.583333333333343</v>
      </c>
      <c r="T123" s="161">
        <f>T120-T122</f>
        <v>30</v>
      </c>
      <c r="U123" s="163">
        <f>IF((U120-U122)&lt;0,0,U120-U122)</f>
        <v>29.166666666666686</v>
      </c>
      <c r="V123" s="161">
        <f>V120-V122</f>
        <v>30</v>
      </c>
      <c r="W123" s="163">
        <f>IF((W120-W122)&lt;0,0,W120-W122)</f>
        <v>30</v>
      </c>
      <c r="X123" s="161">
        <f>X120-X122</f>
        <v>30</v>
      </c>
      <c r="Y123" s="163">
        <f>IF((Y120-Y122)&lt;0,0,Y120-Y122)</f>
        <v>30</v>
      </c>
      <c r="Z123" s="245"/>
      <c r="AF123" s="70"/>
    </row>
    <row r="124" spans="1:39" ht="15" customHeight="1" x14ac:dyDescent="0.25">
      <c r="A124" s="153"/>
      <c r="B124" s="153"/>
      <c r="D124" s="164">
        <f>(D117-D121)+D114</f>
        <v>1.6666666666666856</v>
      </c>
      <c r="E124" s="173">
        <f>IF(D124&gt;$T$2*3/2,$T$2*2,IF(D124&gt;$T$2/2,$T$2,0))</f>
        <v>0</v>
      </c>
      <c r="F124" s="216">
        <f>F116-R112</f>
        <v>44.166666666666657</v>
      </c>
      <c r="G124" s="175">
        <f>G119*$P$2*2+G123*$Q$2*2-ABS(G119-G123)*0.95*(1-ABS($P$2-$Q$2))</f>
        <v>60.499999999999993</v>
      </c>
      <c r="H124" s="216">
        <f>H116-R112</f>
        <v>43.75</v>
      </c>
      <c r="I124" s="175">
        <f>I119*$P$2*2+I123*$Q$2*2-ABS(I119-I123)*0.95*(1-ABS($P$2-$Q$2))</f>
        <v>59.687500000000014</v>
      </c>
      <c r="J124" s="216">
        <f>J116-R112</f>
        <v>48.333333333333343</v>
      </c>
      <c r="K124" s="175">
        <f>K119*$P$2*2+K123*$Q$2*2-ABS(K119-K123)*0.95*(1-ABS($P$2-$Q$2))</f>
        <v>52.374999999999957</v>
      </c>
      <c r="L124" s="216">
        <f>L116-R112</f>
        <v>44.166666666666657</v>
      </c>
      <c r="M124" s="175">
        <f>M119*$P$2*2+M123*$Q$2*2-ABS(M119-M123)*0.95*(1-ABS($P$2-$Q$2))</f>
        <v>60.499999999999993</v>
      </c>
      <c r="N124" s="216">
        <f>N116-R112</f>
        <v>41.25</v>
      </c>
      <c r="O124" s="175">
        <f>O119*$P$2*2+O123*$Q$2*2-ABS(O119-O123)*0.95*(1-ABS($P$2-$Q$2))</f>
        <v>54.708333333333343</v>
      </c>
      <c r="P124" s="216">
        <f>P116-R112</f>
        <v>38.75</v>
      </c>
      <c r="Q124" s="175">
        <f>Q119*$P$2*2+Q123*$Q$2*2-ABS(Q119-Q123)*0.95*(1-ABS($P$2-$Q$2))</f>
        <v>49.70833333333335</v>
      </c>
      <c r="R124" s="216">
        <f>R116-R112</f>
        <v>43.75</v>
      </c>
      <c r="S124" s="175">
        <f>S119*$P$2*2+S123*$Q$2*2-ABS(S119-S123)*0.95*(1-ABS($P$2-$Q$2))</f>
        <v>59.687500000000014</v>
      </c>
      <c r="T124" s="216">
        <f>T116-R112</f>
        <v>43.333333333333343</v>
      </c>
      <c r="U124" s="175">
        <f>U119*$P$2*2+U123*$Q$2*2-ABS(U119-U123)*0.95*(1-ABS($P$2-$Q$2))</f>
        <v>58.875000000000028</v>
      </c>
      <c r="V124" s="216">
        <f>V116-R112</f>
        <v>44.166666666666657</v>
      </c>
      <c r="W124" s="175">
        <f>W119*$P$2*2+W123*$Q$2*2-ABS(W119-W123)*0.95*(1-ABS($P$2-$Q$2))</f>
        <v>60.499999999999993</v>
      </c>
      <c r="X124" s="216">
        <f>IF(G124=Y124,F124,IF(I124=Y124,H124,IF(K124=Y124,J124,IF(M124=Y124,L124,IF(O124=Y124,N124,IF(Q124=Y124,P124,IF(S124=Y124,R124,IF(U124=Y124,T124,V124))))))))</f>
        <v>44.166666666666657</v>
      </c>
      <c r="Y124" s="175">
        <f>MAX(G124,I124,K124,M124,O124,Q124,S124,U124,W124)</f>
        <v>60.499999999999993</v>
      </c>
      <c r="Z124" s="173">
        <f>IF(X124*1.05&gt;=2*$T$2,-2*$T$2,IF(X124*1.1&gt;=$T$2,-$T$2,0))</f>
        <v>0</v>
      </c>
      <c r="AF124" s="70"/>
    </row>
    <row r="125" spans="1:39" ht="15" customHeight="1" x14ac:dyDescent="0.25">
      <c r="A125" s="63"/>
      <c r="B125" s="70"/>
      <c r="D125" s="70"/>
      <c r="J125" s="70"/>
      <c r="L125" s="70"/>
      <c r="N125" s="70"/>
      <c r="P125" s="70"/>
      <c r="V125" s="32"/>
      <c r="W125" s="32"/>
      <c r="Z125" s="70"/>
      <c r="AF125" s="70"/>
      <c r="AM125" s="137"/>
    </row>
    <row r="126" spans="1:39" ht="15" customHeight="1" thickBot="1" x14ac:dyDescent="0.3">
      <c r="A126" s="63"/>
      <c r="B126" s="70"/>
      <c r="D126" s="70"/>
      <c r="J126" s="70"/>
      <c r="L126" s="70"/>
      <c r="N126" s="70"/>
      <c r="P126" s="70"/>
      <c r="T126" s="70"/>
      <c r="V126" s="70"/>
      <c r="W126" s="32"/>
      <c r="X126" s="70"/>
      <c r="Z126" s="70"/>
      <c r="AD126" s="136"/>
      <c r="AE126" s="137"/>
      <c r="AF126" s="136"/>
      <c r="AG126" s="137"/>
      <c r="AH126" s="136"/>
      <c r="AI126" s="137"/>
      <c r="AK126" s="70"/>
      <c r="AL126" s="37"/>
    </row>
    <row r="127" spans="1:39" ht="15" customHeight="1" x14ac:dyDescent="0.25">
      <c r="A127" s="149" t="s">
        <v>80</v>
      </c>
      <c r="B127" s="32"/>
      <c r="D127" s="70"/>
      <c r="J127" s="70"/>
      <c r="K127" s="181" t="s">
        <v>64</v>
      </c>
      <c r="L127" s="203" t="s">
        <v>91</v>
      </c>
      <c r="M127" s="151" t="s">
        <v>92</v>
      </c>
      <c r="N127" s="208" t="s">
        <v>95</v>
      </c>
      <c r="O127" s="152" t="s">
        <v>96</v>
      </c>
      <c r="P127" s="150" t="s">
        <v>74</v>
      </c>
      <c r="Q127" s="150" t="s">
        <v>75</v>
      </c>
      <c r="R127" s="205" t="s">
        <v>76</v>
      </c>
      <c r="V127" s="70"/>
      <c r="W127" s="32"/>
      <c r="X127" s="70"/>
      <c r="Z127" s="70"/>
      <c r="AD127" s="70"/>
      <c r="AF127" s="70"/>
    </row>
    <row r="128" spans="1:39" ht="15" customHeight="1" thickBot="1" x14ac:dyDescent="0.3">
      <c r="A128" s="153"/>
      <c r="B128" s="32"/>
      <c r="D128" s="70"/>
      <c r="J128" s="70"/>
      <c r="K128" s="182">
        <f>M6</f>
        <v>0</v>
      </c>
      <c r="L128" s="204">
        <f>M$47</f>
        <v>54</v>
      </c>
      <c r="M128" s="156">
        <f>M$48</f>
        <v>54</v>
      </c>
      <c r="N128" s="210">
        <f>K128/L128*3.6</f>
        <v>0</v>
      </c>
      <c r="O128" s="179">
        <f>K128/M128*3.6</f>
        <v>0</v>
      </c>
      <c r="P128" s="155">
        <f>N55</f>
        <v>45</v>
      </c>
      <c r="Q128" s="155">
        <f>N56</f>
        <v>30</v>
      </c>
      <c r="R128" s="206">
        <f>MIN(P128,Q128)</f>
        <v>30</v>
      </c>
      <c r="V128" s="70"/>
      <c r="W128" s="32"/>
      <c r="X128" s="70"/>
      <c r="Z128" s="70"/>
      <c r="AD128" s="70"/>
      <c r="AF128" s="70"/>
    </row>
    <row r="129" spans="1:38" ht="15" customHeight="1" x14ac:dyDescent="0.25">
      <c r="B129" s="32"/>
      <c r="C129" s="32"/>
      <c r="V129" s="70"/>
      <c r="W129" s="32"/>
      <c r="X129" s="70"/>
      <c r="Z129" s="70"/>
      <c r="AD129" s="70"/>
      <c r="AF129" s="70"/>
    </row>
    <row r="130" spans="1:38" ht="15" customHeight="1" x14ac:dyDescent="0.25">
      <c r="A130" s="153"/>
      <c r="B130" s="153"/>
      <c r="C130" s="180" t="s">
        <v>2</v>
      </c>
      <c r="D130" s="211">
        <f>(P128-Q128)/2</f>
        <v>7.5</v>
      </c>
      <c r="F130" s="212">
        <f>IF(AND(E134&lt;E138,E132&lt;E136),MIN((E138-E134)/2,(E136-E132)/2,ABS(D130)),0)</f>
        <v>0.41666666666665719</v>
      </c>
      <c r="H130" s="212">
        <f>IF(AND(E138&lt;E134,E136&lt;E132),MIN((E134-E138)/2,(E132-E136)/2,ABS(D130)),0)</f>
        <v>0</v>
      </c>
      <c r="V130" s="32"/>
      <c r="AF130" s="70"/>
    </row>
    <row r="131" spans="1:38" ht="15" customHeight="1" x14ac:dyDescent="0.25">
      <c r="A131" s="154"/>
      <c r="B131" s="154"/>
      <c r="C131" s="157" t="s">
        <v>65</v>
      </c>
      <c r="D131" s="157" t="s">
        <v>66</v>
      </c>
      <c r="E131" s="174" t="s">
        <v>97</v>
      </c>
      <c r="F131" s="157" t="s">
        <v>180</v>
      </c>
      <c r="G131" s="158" t="s">
        <v>181</v>
      </c>
      <c r="H131" s="157" t="s">
        <v>182</v>
      </c>
      <c r="I131" s="158" t="s">
        <v>183</v>
      </c>
      <c r="J131" s="157" t="s">
        <v>118</v>
      </c>
      <c r="K131" s="158" t="s">
        <v>119</v>
      </c>
      <c r="L131" s="157" t="s">
        <v>120</v>
      </c>
      <c r="M131" s="158" t="s">
        <v>121</v>
      </c>
      <c r="N131" s="157" t="s">
        <v>122</v>
      </c>
      <c r="O131" s="158" t="s">
        <v>123</v>
      </c>
      <c r="P131" s="157" t="s">
        <v>124</v>
      </c>
      <c r="Q131" s="158" t="s">
        <v>125</v>
      </c>
      <c r="R131" s="157" t="s">
        <v>126</v>
      </c>
      <c r="S131" s="158" t="s">
        <v>127</v>
      </c>
      <c r="T131" s="157" t="s">
        <v>128</v>
      </c>
      <c r="U131" s="158" t="s">
        <v>129</v>
      </c>
      <c r="V131" s="157" t="s">
        <v>130</v>
      </c>
      <c r="W131" s="158" t="s">
        <v>131</v>
      </c>
      <c r="X131" s="157" t="s">
        <v>98</v>
      </c>
      <c r="Y131" s="158" t="s">
        <v>99</v>
      </c>
      <c r="Z131" s="244" t="s">
        <v>100</v>
      </c>
      <c r="AF131" s="70"/>
      <c r="AJ131" s="63" t="s">
        <v>109</v>
      </c>
      <c r="AK131" s="33"/>
      <c r="AL131" s="63" t="s">
        <v>110</v>
      </c>
    </row>
    <row r="132" spans="1:38" ht="15" customHeight="1" x14ac:dyDescent="0.3">
      <c r="A132" s="153"/>
      <c r="B132" s="63" t="s">
        <v>67</v>
      </c>
      <c r="C132" s="159">
        <f>Z116</f>
        <v>73.333333333333343</v>
      </c>
      <c r="D132" s="166">
        <f>C132+N128</f>
        <v>73.333333333333343</v>
      </c>
      <c r="E132" s="170">
        <f>D132</f>
        <v>73.333333333333343</v>
      </c>
      <c r="F132" s="213">
        <f>F133+R128/2+F130</f>
        <v>74.166666666666657</v>
      </c>
      <c r="G132" s="160">
        <f>MIN($E132,F132)</f>
        <v>73.333333333333343</v>
      </c>
      <c r="H132" s="213">
        <f>H133+R128/2+H130</f>
        <v>73.75</v>
      </c>
      <c r="I132" s="160">
        <f>MIN($E132,H132)</f>
        <v>73.333333333333343</v>
      </c>
      <c r="J132" s="213">
        <f>J134+P128</f>
        <v>78.333333333333343</v>
      </c>
      <c r="K132" s="160">
        <f>MIN($E132,J132)</f>
        <v>73.333333333333343</v>
      </c>
      <c r="L132" s="213">
        <f>L136</f>
        <v>74.166666666666657</v>
      </c>
      <c r="M132" s="160">
        <f>MIN($E132,L132)</f>
        <v>73.333333333333343</v>
      </c>
      <c r="N132" s="213">
        <f>N133+R128/2</f>
        <v>71.25</v>
      </c>
      <c r="O132" s="160">
        <f>MIN($E132,N132)</f>
        <v>71.25</v>
      </c>
      <c r="P132" s="213">
        <f>P133+R128/2</f>
        <v>68.75</v>
      </c>
      <c r="Q132" s="160">
        <f>MIN($E132,P132)</f>
        <v>68.75</v>
      </c>
      <c r="R132" s="213">
        <f>R133+R128/2</f>
        <v>73.75</v>
      </c>
      <c r="S132" s="160">
        <f>MIN($E132,R132)</f>
        <v>73.333333333333343</v>
      </c>
      <c r="T132" s="213">
        <f>E132</f>
        <v>73.333333333333343</v>
      </c>
      <c r="U132" s="160">
        <f>MIN($E132,T132)</f>
        <v>73.333333333333343</v>
      </c>
      <c r="V132" s="213">
        <f>V136</f>
        <v>74.166666666666657</v>
      </c>
      <c r="W132" s="160">
        <f>MIN($E132,V132)</f>
        <v>73.333333333333343</v>
      </c>
      <c r="X132" s="213">
        <f>X140+R128</f>
        <v>74.166666666666657</v>
      </c>
      <c r="Y132" s="160">
        <f>MIN(E132,X132)</f>
        <v>73.333333333333343</v>
      </c>
      <c r="Z132" s="246">
        <f>Y132+Z140</f>
        <v>73.333333333333343</v>
      </c>
      <c r="AD132" s="177"/>
      <c r="AF132" s="177">
        <f>Y135</f>
        <v>40.000000000000007</v>
      </c>
      <c r="AH132" s="63" t="s">
        <v>67</v>
      </c>
      <c r="AI132" s="32">
        <v>0.1</v>
      </c>
      <c r="AJ132" s="64">
        <f>E132</f>
        <v>73.333333333333343</v>
      </c>
      <c r="AK132" s="32">
        <v>0.2</v>
      </c>
      <c r="AL132" s="64">
        <f>X132</f>
        <v>74.166666666666657</v>
      </c>
    </row>
    <row r="133" spans="1:38" ht="15" customHeight="1" x14ac:dyDescent="0.3">
      <c r="A133" s="153"/>
      <c r="B133" s="63" t="s">
        <v>68</v>
      </c>
      <c r="C133" s="159"/>
      <c r="D133" s="159">
        <f>(D132+D134)/2</f>
        <v>53.333333333333343</v>
      </c>
      <c r="E133" s="160">
        <f>(E132+E134)/2</f>
        <v>53.333333333333343</v>
      </c>
      <c r="F133" s="212">
        <f>(MAX(E134,E138)+MIN(E132,E136))/2</f>
        <v>58.75</v>
      </c>
      <c r="G133" s="160"/>
      <c r="H133" s="212">
        <f>F133</f>
        <v>58.75</v>
      </c>
      <c r="I133" s="160"/>
      <c r="J133" s="213"/>
      <c r="K133" s="160"/>
      <c r="L133" s="213"/>
      <c r="M133" s="160"/>
      <c r="N133" s="213">
        <f>(E133+E137)/2</f>
        <v>56.25</v>
      </c>
      <c r="O133" s="160"/>
      <c r="P133" s="213">
        <f>(E134+E136)/2</f>
        <v>53.75</v>
      </c>
      <c r="Q133" s="160"/>
      <c r="R133" s="213">
        <f>(E132+E138)/2</f>
        <v>58.75</v>
      </c>
      <c r="S133" s="160"/>
      <c r="T133" s="213"/>
      <c r="U133" s="160"/>
      <c r="V133" s="213"/>
      <c r="W133" s="160"/>
      <c r="X133" s="213"/>
      <c r="Y133" s="160"/>
      <c r="Z133" s="247"/>
      <c r="AD133" s="176"/>
      <c r="AF133" s="176"/>
      <c r="AH133" s="63" t="s">
        <v>69</v>
      </c>
      <c r="AI133" s="32">
        <v>0.1</v>
      </c>
      <c r="AJ133" s="64">
        <f>E134</f>
        <v>33.333333333333336</v>
      </c>
      <c r="AK133" s="32">
        <v>0.2</v>
      </c>
      <c r="AL133" s="64">
        <f>X134</f>
        <v>29.166666666666657</v>
      </c>
    </row>
    <row r="134" spans="1:38" ht="15" customHeight="1" x14ac:dyDescent="0.3">
      <c r="A134" s="153"/>
      <c r="B134" s="63" t="s">
        <v>69</v>
      </c>
      <c r="C134" s="159">
        <f>Z118</f>
        <v>33.333333333333336</v>
      </c>
      <c r="D134" s="159">
        <f>C134+N128</f>
        <v>33.333333333333336</v>
      </c>
      <c r="E134" s="172">
        <f>D134</f>
        <v>33.333333333333336</v>
      </c>
      <c r="F134" s="213">
        <f>F132-P128</f>
        <v>29.166666666666657</v>
      </c>
      <c r="G134" s="160">
        <f>MAX($E134,F134)</f>
        <v>33.333333333333336</v>
      </c>
      <c r="H134" s="213">
        <f>H132-P128</f>
        <v>28.75</v>
      </c>
      <c r="I134" s="160">
        <f>MAX($E134,H134)</f>
        <v>33.333333333333336</v>
      </c>
      <c r="J134" s="269">
        <f>E134</f>
        <v>33.333333333333336</v>
      </c>
      <c r="K134" s="160">
        <f>MAX($E134,J134)</f>
        <v>33.333333333333336</v>
      </c>
      <c r="L134" s="213">
        <f>L132-P128</f>
        <v>29.166666666666657</v>
      </c>
      <c r="M134" s="160">
        <f>MAX($E134,L134)</f>
        <v>33.333333333333336</v>
      </c>
      <c r="N134" s="213">
        <f>N132-P128</f>
        <v>26.25</v>
      </c>
      <c r="O134" s="160">
        <f>MAX($E134,N134)</f>
        <v>33.333333333333336</v>
      </c>
      <c r="P134" s="213">
        <f>P132-P128</f>
        <v>23.75</v>
      </c>
      <c r="Q134" s="160">
        <f>MAX($E134,P134)</f>
        <v>33.333333333333336</v>
      </c>
      <c r="R134" s="213">
        <f>R132-P128</f>
        <v>28.75</v>
      </c>
      <c r="S134" s="160">
        <f>MAX($E134,R134)</f>
        <v>33.333333333333336</v>
      </c>
      <c r="T134" s="213">
        <f>T132-P128</f>
        <v>28.333333333333343</v>
      </c>
      <c r="U134" s="160">
        <f>MAX($E134,T134)</f>
        <v>33.333333333333336</v>
      </c>
      <c r="V134" s="213">
        <f>V132-P128</f>
        <v>29.166666666666657</v>
      </c>
      <c r="W134" s="160">
        <f>MAX($E134,V134)</f>
        <v>33.333333333333336</v>
      </c>
      <c r="X134" s="213">
        <f>X132-P128</f>
        <v>29.166666666666657</v>
      </c>
      <c r="Y134" s="160">
        <f>MAX(E134,X134)</f>
        <v>33.333333333333336</v>
      </c>
      <c r="Z134" s="246">
        <f>Y134+Z140</f>
        <v>33.333333333333336</v>
      </c>
      <c r="AD134" s="176"/>
      <c r="AF134" s="176"/>
    </row>
    <row r="135" spans="1:38" ht="15" customHeight="1" x14ac:dyDescent="0.3">
      <c r="A135" s="153"/>
      <c r="B135" s="63" t="s">
        <v>70</v>
      </c>
      <c r="C135" s="161">
        <f>C132-C134</f>
        <v>40.000000000000007</v>
      </c>
      <c r="D135" s="161">
        <f>D132-D134</f>
        <v>40.000000000000007</v>
      </c>
      <c r="E135" s="169">
        <f>E132-E134</f>
        <v>40.000000000000007</v>
      </c>
      <c r="F135" s="161">
        <f>F132-F134</f>
        <v>45</v>
      </c>
      <c r="G135" s="163">
        <f>IF((G132-G134)&lt;0,0,G132-G134)</f>
        <v>40.000000000000007</v>
      </c>
      <c r="H135" s="161">
        <f>H132-H134</f>
        <v>45</v>
      </c>
      <c r="I135" s="163">
        <f>IF((I132-I134)&lt;0,0,I132-I134)</f>
        <v>40.000000000000007</v>
      </c>
      <c r="J135" s="161">
        <f>J132-J134</f>
        <v>45.000000000000007</v>
      </c>
      <c r="K135" s="163">
        <f>IF((K132-K134)&lt;0,0,K132-K134)</f>
        <v>40.000000000000007</v>
      </c>
      <c r="L135" s="161">
        <f>L132-L134</f>
        <v>45</v>
      </c>
      <c r="M135" s="163">
        <f>IF((M132-M134)&lt;0,0,M132-M134)</f>
        <v>40.000000000000007</v>
      </c>
      <c r="N135" s="161">
        <f>N132-N134</f>
        <v>45</v>
      </c>
      <c r="O135" s="163">
        <f>IF((O132-O134)&lt;0,0,O132-O134)</f>
        <v>37.916666666666664</v>
      </c>
      <c r="P135" s="161">
        <f>P132-P134</f>
        <v>45</v>
      </c>
      <c r="Q135" s="163">
        <f>IF((Q132-Q134)&lt;0,0,Q132-Q134)</f>
        <v>35.416666666666664</v>
      </c>
      <c r="R135" s="161">
        <f>R132-R134</f>
        <v>45</v>
      </c>
      <c r="S135" s="163">
        <f>IF((S132-S134)&lt;0,0,S132-S134)</f>
        <v>40.000000000000007</v>
      </c>
      <c r="T135" s="161">
        <f>T132-T134</f>
        <v>45</v>
      </c>
      <c r="U135" s="163">
        <f>IF((U132-U134)&lt;0,0,U132-U134)</f>
        <v>40.000000000000007</v>
      </c>
      <c r="V135" s="161">
        <f>V132-V134</f>
        <v>45</v>
      </c>
      <c r="W135" s="163">
        <f>IF((W132-W134)&lt;0,0,W132-W134)</f>
        <v>40.000000000000007</v>
      </c>
      <c r="X135" s="161">
        <f>X132-X134</f>
        <v>45</v>
      </c>
      <c r="Y135" s="163">
        <f>IF((Y132-Y134)&lt;0,0,Y132-Y134)</f>
        <v>40.000000000000007</v>
      </c>
      <c r="Z135" s="245"/>
      <c r="AD135" s="178"/>
      <c r="AF135" s="178">
        <f>Y139</f>
        <v>30</v>
      </c>
      <c r="AH135" s="63"/>
    </row>
    <row r="136" spans="1:38" ht="15" customHeight="1" x14ac:dyDescent="0.25">
      <c r="A136" s="153"/>
      <c r="B136" s="63" t="s">
        <v>71</v>
      </c>
      <c r="C136" s="159">
        <f>Z120</f>
        <v>74.166666666666657</v>
      </c>
      <c r="D136" s="166">
        <f>C136-O128</f>
        <v>74.166666666666657</v>
      </c>
      <c r="E136" s="170">
        <f>D136+E140</f>
        <v>74.166666666666657</v>
      </c>
      <c r="F136" s="214">
        <f>F132</f>
        <v>74.166666666666657</v>
      </c>
      <c r="G136" s="167">
        <f>MIN($E136,F136)</f>
        <v>74.166666666666657</v>
      </c>
      <c r="H136" s="214">
        <f>H132</f>
        <v>73.75</v>
      </c>
      <c r="I136" s="167">
        <f>MIN($E136,H136)</f>
        <v>73.75</v>
      </c>
      <c r="J136" s="214">
        <f>J132</f>
        <v>78.333333333333343</v>
      </c>
      <c r="K136" s="167">
        <f>MIN($E136,J136)</f>
        <v>74.166666666666657</v>
      </c>
      <c r="L136" s="214">
        <f>L138+Q128</f>
        <v>74.166666666666657</v>
      </c>
      <c r="M136" s="167">
        <f>MIN($E136,L136)</f>
        <v>74.166666666666657</v>
      </c>
      <c r="N136" s="214">
        <f>N132</f>
        <v>71.25</v>
      </c>
      <c r="O136" s="167">
        <f>MIN($E136,N136)</f>
        <v>71.25</v>
      </c>
      <c r="P136" s="214">
        <f>P132</f>
        <v>68.75</v>
      </c>
      <c r="Q136" s="167">
        <f>MIN($E136,P136)</f>
        <v>68.75</v>
      </c>
      <c r="R136" s="214">
        <f>R132</f>
        <v>73.75</v>
      </c>
      <c r="S136" s="167">
        <f>MIN($E136,R136)</f>
        <v>73.75</v>
      </c>
      <c r="T136" s="214">
        <f>T132</f>
        <v>73.333333333333343</v>
      </c>
      <c r="U136" s="167">
        <f>MIN($E136,T136)</f>
        <v>73.333333333333343</v>
      </c>
      <c r="V136" s="214">
        <f>E136</f>
        <v>74.166666666666657</v>
      </c>
      <c r="W136" s="167">
        <f>MIN($E136,V136)</f>
        <v>74.166666666666657</v>
      </c>
      <c r="X136" s="214">
        <f>X132</f>
        <v>74.166666666666657</v>
      </c>
      <c r="Y136" s="167">
        <f>MIN(E136,X136)</f>
        <v>74.166666666666657</v>
      </c>
      <c r="Z136" s="246">
        <f>Y136+Z140</f>
        <v>74.166666666666657</v>
      </c>
      <c r="AF136" s="70"/>
      <c r="AH136" s="63" t="s">
        <v>71</v>
      </c>
      <c r="AI136" s="32">
        <v>0.4</v>
      </c>
      <c r="AJ136" s="64">
        <f>E136</f>
        <v>74.166666666666657</v>
      </c>
      <c r="AK136" s="32">
        <v>0.5</v>
      </c>
      <c r="AL136" s="64">
        <f>X136</f>
        <v>74.166666666666657</v>
      </c>
    </row>
    <row r="137" spans="1:38" ht="15" customHeight="1" x14ac:dyDescent="0.25">
      <c r="A137" s="153"/>
      <c r="B137" s="63" t="s">
        <v>68</v>
      </c>
      <c r="C137" s="159"/>
      <c r="D137" s="159">
        <f>(D136+D138)/2</f>
        <v>59.166666666666657</v>
      </c>
      <c r="E137" s="160">
        <f>(E136+E138)/2</f>
        <v>59.166666666666657</v>
      </c>
      <c r="F137" s="213"/>
      <c r="G137" s="160"/>
      <c r="H137" s="213"/>
      <c r="I137" s="160"/>
      <c r="J137" s="213"/>
      <c r="K137" s="160"/>
      <c r="L137" s="213"/>
      <c r="M137" s="160"/>
      <c r="N137" s="213"/>
      <c r="O137" s="160"/>
      <c r="P137" s="213"/>
      <c r="Q137" s="160"/>
      <c r="R137" s="213"/>
      <c r="S137" s="160"/>
      <c r="T137" s="213"/>
      <c r="U137" s="160"/>
      <c r="V137" s="213"/>
      <c r="W137" s="160"/>
      <c r="X137" s="213"/>
      <c r="Y137" s="160"/>
      <c r="Z137" s="247"/>
      <c r="AF137" s="70"/>
      <c r="AH137" s="63" t="s">
        <v>72</v>
      </c>
      <c r="AI137" s="32">
        <v>0.4</v>
      </c>
      <c r="AJ137" s="64">
        <f>E138</f>
        <v>44.166666666666657</v>
      </c>
      <c r="AK137" s="32">
        <v>0.5</v>
      </c>
      <c r="AL137" s="64">
        <f>X138</f>
        <v>44.166666666666657</v>
      </c>
    </row>
    <row r="138" spans="1:38" ht="15" customHeight="1" x14ac:dyDescent="0.25">
      <c r="A138" s="153"/>
      <c r="B138" s="63" t="s">
        <v>72</v>
      </c>
      <c r="C138" s="159">
        <f>Z122</f>
        <v>44.166666666666657</v>
      </c>
      <c r="D138" s="168">
        <f>C138-O128</f>
        <v>44.166666666666657</v>
      </c>
      <c r="E138" s="171">
        <f>D138+E140</f>
        <v>44.166666666666657</v>
      </c>
      <c r="F138" s="215">
        <f>F136-Q128</f>
        <v>44.166666666666657</v>
      </c>
      <c r="G138" s="165">
        <f>MAX($E138,F138)</f>
        <v>44.166666666666657</v>
      </c>
      <c r="H138" s="215">
        <f>H136-Q128</f>
        <v>43.75</v>
      </c>
      <c r="I138" s="165">
        <f>MAX($E138,H138)</f>
        <v>44.166666666666657</v>
      </c>
      <c r="J138" s="215">
        <f>J136-Q128</f>
        <v>48.333333333333343</v>
      </c>
      <c r="K138" s="165">
        <f>MAX($E138,J138)</f>
        <v>48.333333333333343</v>
      </c>
      <c r="L138" s="270">
        <f>E138</f>
        <v>44.166666666666657</v>
      </c>
      <c r="M138" s="165">
        <f>MAX($E138,L138)</f>
        <v>44.166666666666657</v>
      </c>
      <c r="N138" s="215">
        <f>N136-Q128</f>
        <v>41.25</v>
      </c>
      <c r="O138" s="165">
        <f>MAX($E138,N138)</f>
        <v>44.166666666666657</v>
      </c>
      <c r="P138" s="215">
        <f>P136-Q128</f>
        <v>38.75</v>
      </c>
      <c r="Q138" s="165">
        <f>MAX($E138,P138)</f>
        <v>44.166666666666657</v>
      </c>
      <c r="R138" s="215">
        <f>R136-Q128</f>
        <v>43.75</v>
      </c>
      <c r="S138" s="165">
        <f>MAX($E138,R138)</f>
        <v>44.166666666666657</v>
      </c>
      <c r="T138" s="215">
        <f>T136-Q128</f>
        <v>43.333333333333343</v>
      </c>
      <c r="U138" s="165">
        <f>MAX($E138,T138)</f>
        <v>44.166666666666657</v>
      </c>
      <c r="V138" s="215">
        <f>V136-Q128</f>
        <v>44.166666666666657</v>
      </c>
      <c r="W138" s="165">
        <f>MAX($E138,V138)</f>
        <v>44.166666666666657</v>
      </c>
      <c r="X138" s="215">
        <f>X136-Q128</f>
        <v>44.166666666666657</v>
      </c>
      <c r="Y138" s="165">
        <f>MAX(E138,X138)</f>
        <v>44.166666666666657</v>
      </c>
      <c r="Z138" s="246">
        <f>Y138+Z140</f>
        <v>44.166666666666657</v>
      </c>
      <c r="AF138" s="70"/>
    </row>
    <row r="139" spans="1:38" ht="15" customHeight="1" x14ac:dyDescent="0.25">
      <c r="A139" s="153"/>
      <c r="B139" s="63" t="s">
        <v>73</v>
      </c>
      <c r="C139" s="161">
        <f>C136-C138</f>
        <v>30</v>
      </c>
      <c r="D139" s="161">
        <f>D136-D138</f>
        <v>30</v>
      </c>
      <c r="E139" s="169">
        <f>E136-E138</f>
        <v>30</v>
      </c>
      <c r="F139" s="161">
        <f>F136-F138</f>
        <v>30</v>
      </c>
      <c r="G139" s="163">
        <f>IF((G136-G138)&lt;0,0,G136-G138)</f>
        <v>30</v>
      </c>
      <c r="H139" s="161">
        <f>H136-H138</f>
        <v>30</v>
      </c>
      <c r="I139" s="163">
        <f>IF((I136-I138)&lt;0,0,I136-I138)</f>
        <v>29.583333333333343</v>
      </c>
      <c r="J139" s="161">
        <f>J136-J138</f>
        <v>30</v>
      </c>
      <c r="K139" s="163">
        <f>IF((K136-K138)&lt;0,0,K136-K138)</f>
        <v>25.833333333333314</v>
      </c>
      <c r="L139" s="161">
        <f>L136-L138</f>
        <v>30</v>
      </c>
      <c r="M139" s="163">
        <f>IF((M136-M138)&lt;0,0,M136-M138)</f>
        <v>30</v>
      </c>
      <c r="N139" s="161">
        <f>N136-N138</f>
        <v>30</v>
      </c>
      <c r="O139" s="163">
        <f>IF((O136-O138)&lt;0,0,O136-O138)</f>
        <v>27.083333333333343</v>
      </c>
      <c r="P139" s="161">
        <f>P136-P138</f>
        <v>30</v>
      </c>
      <c r="Q139" s="163">
        <f>IF((Q136-Q138)&lt;0,0,Q136-Q138)</f>
        <v>24.583333333333343</v>
      </c>
      <c r="R139" s="161">
        <f>R136-R138</f>
        <v>30</v>
      </c>
      <c r="S139" s="163">
        <f>IF((S136-S138)&lt;0,0,S136-S138)</f>
        <v>29.583333333333343</v>
      </c>
      <c r="T139" s="161">
        <f>T136-T138</f>
        <v>30</v>
      </c>
      <c r="U139" s="163">
        <f>IF((U136-U138)&lt;0,0,U136-U138)</f>
        <v>29.166666666666686</v>
      </c>
      <c r="V139" s="161">
        <f>V136-V138</f>
        <v>30</v>
      </c>
      <c r="W139" s="163">
        <f>IF((W136-W138)&lt;0,0,W136-W138)</f>
        <v>30</v>
      </c>
      <c r="X139" s="161">
        <f>X136-X138</f>
        <v>30</v>
      </c>
      <c r="Y139" s="163">
        <f>IF((Y136-Y138)&lt;0,0,Y136-Y138)</f>
        <v>30</v>
      </c>
      <c r="Z139" s="245"/>
      <c r="AF139" s="70"/>
    </row>
    <row r="140" spans="1:38" ht="15" customHeight="1" x14ac:dyDescent="0.25">
      <c r="A140" s="153"/>
      <c r="B140" s="153"/>
      <c r="D140" s="164">
        <f>(D133-D137)+D130</f>
        <v>1.6666666666666856</v>
      </c>
      <c r="E140" s="173">
        <f>IF(D140&gt;$T$2*3/2,$T$2*2,IF(D140&gt;$T$2/2,$T$2,0))</f>
        <v>0</v>
      </c>
      <c r="F140" s="216">
        <f>F132-R128</f>
        <v>44.166666666666657</v>
      </c>
      <c r="G140" s="175">
        <f>G135*$P$2*2+G139*$Q$2*2-ABS(G135-G139)*0.95*(1-ABS($P$2-$Q$2))</f>
        <v>60.499999999999993</v>
      </c>
      <c r="H140" s="216">
        <f>H132-R128</f>
        <v>43.75</v>
      </c>
      <c r="I140" s="175">
        <f>I135*$P$2*2+I139*$Q$2*2-ABS(I135-I139)*0.95*(1-ABS($P$2-$Q$2))</f>
        <v>59.687500000000014</v>
      </c>
      <c r="J140" s="216">
        <f>J132-R128</f>
        <v>48.333333333333343</v>
      </c>
      <c r="K140" s="175">
        <f>K135*$P$2*2+K139*$Q$2*2-ABS(K135-K139)*0.95*(1-ABS($P$2-$Q$2))</f>
        <v>52.374999999999957</v>
      </c>
      <c r="L140" s="216">
        <f>L132-R128</f>
        <v>44.166666666666657</v>
      </c>
      <c r="M140" s="175">
        <f>M135*$P$2*2+M139*$Q$2*2-ABS(M135-M139)*0.95*(1-ABS($P$2-$Q$2))</f>
        <v>60.499999999999993</v>
      </c>
      <c r="N140" s="216">
        <f>N132-R128</f>
        <v>41.25</v>
      </c>
      <c r="O140" s="175">
        <f>O135*$P$2*2+O139*$Q$2*2-ABS(O135-O139)*0.95*(1-ABS($P$2-$Q$2))</f>
        <v>54.708333333333343</v>
      </c>
      <c r="P140" s="216">
        <f>P132-R128</f>
        <v>38.75</v>
      </c>
      <c r="Q140" s="175">
        <f>Q135*$P$2*2+Q139*$Q$2*2-ABS(Q135-Q139)*0.95*(1-ABS($P$2-$Q$2))</f>
        <v>49.70833333333335</v>
      </c>
      <c r="R140" s="216">
        <f>R132-R128</f>
        <v>43.75</v>
      </c>
      <c r="S140" s="175">
        <f>S135*$P$2*2+S139*$Q$2*2-ABS(S135-S139)*0.95*(1-ABS($P$2-$Q$2))</f>
        <v>59.687500000000014</v>
      </c>
      <c r="T140" s="216">
        <f>T132-R128</f>
        <v>43.333333333333343</v>
      </c>
      <c r="U140" s="175">
        <f>U135*$P$2*2+U139*$Q$2*2-ABS(U135-U139)*0.95*(1-ABS($P$2-$Q$2))</f>
        <v>58.875000000000028</v>
      </c>
      <c r="V140" s="216">
        <f>V132-R128</f>
        <v>44.166666666666657</v>
      </c>
      <c r="W140" s="175">
        <f>W135*$P$2*2+W139*$Q$2*2-ABS(W135-W139)*0.95*(1-ABS($P$2-$Q$2))</f>
        <v>60.499999999999993</v>
      </c>
      <c r="X140" s="216">
        <f>IF(G140=Y140,F140,IF(I140=Y140,H140,IF(K140=Y140,J140,IF(M140=Y140,L140,IF(O140=Y140,N140,IF(Q140=Y140,P140,IF(S140=Y140,R140,IF(U140=Y140,T140,V140))))))))</f>
        <v>44.166666666666657</v>
      </c>
      <c r="Y140" s="175">
        <f>MAX(G140,I140,K140,M140,O140,Q140,S140,U140,W140)</f>
        <v>60.499999999999993</v>
      </c>
      <c r="Z140" s="173">
        <f>IF(X140*1.05&gt;=2*$T$2,-2*$T$2,IF(X140*1.1&gt;=$T$2,-$T$2,0))</f>
        <v>0</v>
      </c>
      <c r="AF140" s="70"/>
    </row>
    <row r="141" spans="1:38" ht="15" customHeight="1" x14ac:dyDescent="0.25">
      <c r="A141" s="63"/>
      <c r="B141" s="70"/>
      <c r="D141" s="70"/>
      <c r="J141" s="70"/>
      <c r="L141" s="70"/>
      <c r="N141" s="70"/>
      <c r="P141" s="70"/>
      <c r="V141" s="32"/>
      <c r="W141" s="32"/>
      <c r="Z141" s="70"/>
      <c r="AF141" s="70"/>
    </row>
    <row r="142" spans="1:38" ht="15" customHeight="1" thickBot="1" x14ac:dyDescent="0.3">
      <c r="A142" s="63"/>
      <c r="B142" s="70"/>
      <c r="D142" s="70"/>
      <c r="J142" s="70"/>
      <c r="L142" s="70"/>
      <c r="N142" s="70"/>
      <c r="P142" s="70"/>
      <c r="T142" s="70"/>
      <c r="V142" s="70"/>
      <c r="W142" s="32"/>
      <c r="X142" s="70"/>
      <c r="Z142" s="70"/>
      <c r="AD142" s="136"/>
      <c r="AE142" s="137"/>
      <c r="AF142" s="136"/>
      <c r="AG142" s="137"/>
      <c r="AH142" s="136"/>
      <c r="AI142" s="137"/>
      <c r="AK142" s="70"/>
      <c r="AL142" s="37"/>
    </row>
    <row r="143" spans="1:38" ht="15" customHeight="1" x14ac:dyDescent="0.25">
      <c r="A143" s="149" t="s">
        <v>81</v>
      </c>
      <c r="B143" s="32"/>
      <c r="D143" s="70"/>
      <c r="J143" s="70"/>
      <c r="K143" s="181" t="s">
        <v>64</v>
      </c>
      <c r="L143" s="203" t="s">
        <v>91</v>
      </c>
      <c r="M143" s="151" t="s">
        <v>92</v>
      </c>
      <c r="N143" s="208" t="s">
        <v>95</v>
      </c>
      <c r="O143" s="152" t="s">
        <v>96</v>
      </c>
      <c r="P143" s="150" t="s">
        <v>74</v>
      </c>
      <c r="Q143" s="150" t="s">
        <v>75</v>
      </c>
      <c r="R143" s="205" t="s">
        <v>76</v>
      </c>
      <c r="V143" s="70"/>
      <c r="W143" s="32"/>
      <c r="X143" s="70"/>
      <c r="Z143" s="70"/>
      <c r="AD143" s="70"/>
      <c r="AF143" s="70"/>
    </row>
    <row r="144" spans="1:38" ht="15" customHeight="1" thickBot="1" x14ac:dyDescent="0.3">
      <c r="A144" s="153"/>
      <c r="B144" s="32"/>
      <c r="D144" s="70"/>
      <c r="J144" s="70"/>
      <c r="K144" s="182">
        <f>O6</f>
        <v>0</v>
      </c>
      <c r="L144" s="204">
        <f>O$47</f>
        <v>54</v>
      </c>
      <c r="M144" s="156">
        <f>O$48</f>
        <v>54</v>
      </c>
      <c r="N144" s="210">
        <f>K144/L144*3.6</f>
        <v>0</v>
      </c>
      <c r="O144" s="179">
        <f>K144/M144*3.6</f>
        <v>0</v>
      </c>
      <c r="P144" s="155">
        <f>P55</f>
        <v>45</v>
      </c>
      <c r="Q144" s="155">
        <f>P56</f>
        <v>30</v>
      </c>
      <c r="R144" s="206">
        <f>MIN(P144,Q144)</f>
        <v>30</v>
      </c>
      <c r="V144" s="70"/>
      <c r="W144" s="32"/>
      <c r="X144" s="70"/>
      <c r="Z144" s="70"/>
      <c r="AD144" s="70"/>
      <c r="AF144" s="70"/>
    </row>
    <row r="145" spans="1:38" ht="15" customHeight="1" x14ac:dyDescent="0.25">
      <c r="B145" s="32"/>
      <c r="C145" s="32"/>
      <c r="V145" s="70"/>
      <c r="W145" s="32"/>
      <c r="X145" s="70"/>
      <c r="Z145" s="70"/>
      <c r="AD145" s="70"/>
      <c r="AF145" s="70"/>
    </row>
    <row r="146" spans="1:38" ht="15" customHeight="1" x14ac:dyDescent="0.25">
      <c r="A146" s="153"/>
      <c r="B146" s="153"/>
      <c r="C146" s="180" t="s">
        <v>2</v>
      </c>
      <c r="D146" s="211">
        <f>(P144-Q144)/2</f>
        <v>7.5</v>
      </c>
      <c r="F146" s="212">
        <f>IF(AND(E150&lt;E154,E148&lt;E152),MIN((E154-E150)/2,(E152-E148)/2,ABS(D146)),0)</f>
        <v>0.41666666666665719</v>
      </c>
      <c r="H146" s="212">
        <f>IF(AND(E154&lt;E150,E152&lt;E148),MIN((E150-E154)/2,(E148-E152)/2,ABS(D146)),0)</f>
        <v>0</v>
      </c>
      <c r="V146" s="32"/>
      <c r="AF146" s="70"/>
    </row>
    <row r="147" spans="1:38" ht="15" customHeight="1" x14ac:dyDescent="0.25">
      <c r="A147" s="154"/>
      <c r="B147" s="154"/>
      <c r="C147" s="157" t="s">
        <v>65</v>
      </c>
      <c r="D147" s="157" t="s">
        <v>66</v>
      </c>
      <c r="E147" s="174" t="s">
        <v>97</v>
      </c>
      <c r="F147" s="157" t="s">
        <v>180</v>
      </c>
      <c r="G147" s="158" t="s">
        <v>181</v>
      </c>
      <c r="H147" s="157" t="s">
        <v>182</v>
      </c>
      <c r="I147" s="158" t="s">
        <v>183</v>
      </c>
      <c r="J147" s="157" t="s">
        <v>118</v>
      </c>
      <c r="K147" s="158" t="s">
        <v>119</v>
      </c>
      <c r="L147" s="157" t="s">
        <v>120</v>
      </c>
      <c r="M147" s="158" t="s">
        <v>121</v>
      </c>
      <c r="N147" s="157" t="s">
        <v>122</v>
      </c>
      <c r="O147" s="158" t="s">
        <v>123</v>
      </c>
      <c r="P147" s="157" t="s">
        <v>124</v>
      </c>
      <c r="Q147" s="158" t="s">
        <v>125</v>
      </c>
      <c r="R147" s="157" t="s">
        <v>126</v>
      </c>
      <c r="S147" s="158" t="s">
        <v>127</v>
      </c>
      <c r="T147" s="157" t="s">
        <v>128</v>
      </c>
      <c r="U147" s="158" t="s">
        <v>129</v>
      </c>
      <c r="V147" s="157" t="s">
        <v>130</v>
      </c>
      <c r="W147" s="158" t="s">
        <v>131</v>
      </c>
      <c r="X147" s="157" t="s">
        <v>98</v>
      </c>
      <c r="Y147" s="158" t="s">
        <v>99</v>
      </c>
      <c r="Z147" s="244" t="s">
        <v>100</v>
      </c>
      <c r="AF147" s="70"/>
      <c r="AJ147" s="63" t="s">
        <v>109</v>
      </c>
      <c r="AK147" s="33"/>
      <c r="AL147" s="63" t="s">
        <v>110</v>
      </c>
    </row>
    <row r="148" spans="1:38" ht="15" customHeight="1" x14ac:dyDescent="0.3">
      <c r="A148" s="153"/>
      <c r="B148" s="63" t="s">
        <v>67</v>
      </c>
      <c r="C148" s="159">
        <f>Z132</f>
        <v>73.333333333333343</v>
      </c>
      <c r="D148" s="166">
        <f>C148+N144</f>
        <v>73.333333333333343</v>
      </c>
      <c r="E148" s="170">
        <f>D148</f>
        <v>73.333333333333343</v>
      </c>
      <c r="F148" s="213">
        <f>F149+R144/2+F146</f>
        <v>74.166666666666657</v>
      </c>
      <c r="G148" s="160">
        <f>MIN($E148,F148)</f>
        <v>73.333333333333343</v>
      </c>
      <c r="H148" s="213">
        <f>H149+R144/2+H146</f>
        <v>73.75</v>
      </c>
      <c r="I148" s="160">
        <f>MIN($E148,H148)</f>
        <v>73.333333333333343</v>
      </c>
      <c r="J148" s="213">
        <f>J150+P144</f>
        <v>78.333333333333343</v>
      </c>
      <c r="K148" s="160">
        <f>MIN($E148,J148)</f>
        <v>73.333333333333343</v>
      </c>
      <c r="L148" s="213">
        <f>L152</f>
        <v>74.166666666666657</v>
      </c>
      <c r="M148" s="160">
        <f>MIN($E148,L148)</f>
        <v>73.333333333333343</v>
      </c>
      <c r="N148" s="213">
        <f>N149+R144/2</f>
        <v>71.25</v>
      </c>
      <c r="O148" s="160">
        <f>MIN($E148,N148)</f>
        <v>71.25</v>
      </c>
      <c r="P148" s="213">
        <f>P149+R144/2</f>
        <v>68.75</v>
      </c>
      <c r="Q148" s="160">
        <f>MIN($E148,P148)</f>
        <v>68.75</v>
      </c>
      <c r="R148" s="213">
        <f>R149+R144/2</f>
        <v>73.75</v>
      </c>
      <c r="S148" s="160">
        <f>MIN($E148,R148)</f>
        <v>73.333333333333343</v>
      </c>
      <c r="T148" s="213">
        <f>E148</f>
        <v>73.333333333333343</v>
      </c>
      <c r="U148" s="160">
        <f>MIN($E148,T148)</f>
        <v>73.333333333333343</v>
      </c>
      <c r="V148" s="213">
        <f>V152</f>
        <v>74.166666666666657</v>
      </c>
      <c r="W148" s="160">
        <f>MIN($E148,V148)</f>
        <v>73.333333333333343</v>
      </c>
      <c r="X148" s="213">
        <f>X156+R144</f>
        <v>74.166666666666657</v>
      </c>
      <c r="Y148" s="160">
        <f>MIN(E148,X148)</f>
        <v>73.333333333333343</v>
      </c>
      <c r="Z148" s="246">
        <f>Y148+Z156</f>
        <v>73.333333333333343</v>
      </c>
      <c r="AD148" s="177"/>
      <c r="AF148" s="177">
        <f>Y151</f>
        <v>40.000000000000007</v>
      </c>
      <c r="AH148" s="63" t="s">
        <v>67</v>
      </c>
      <c r="AI148" s="32">
        <v>0.1</v>
      </c>
      <c r="AJ148" s="64">
        <f>E148</f>
        <v>73.333333333333343</v>
      </c>
      <c r="AK148" s="32">
        <v>0.2</v>
      </c>
      <c r="AL148" s="64">
        <f>X148</f>
        <v>74.166666666666657</v>
      </c>
    </row>
    <row r="149" spans="1:38" ht="15" customHeight="1" x14ac:dyDescent="0.3">
      <c r="A149" s="153"/>
      <c r="B149" s="63" t="s">
        <v>68</v>
      </c>
      <c r="C149" s="159"/>
      <c r="D149" s="159">
        <f>(D148+D150)/2</f>
        <v>53.333333333333343</v>
      </c>
      <c r="E149" s="160">
        <f>(E148+E150)/2</f>
        <v>53.333333333333343</v>
      </c>
      <c r="F149" s="212">
        <f>(MAX(E150,E154)+MIN(E148,E152))/2</f>
        <v>58.75</v>
      </c>
      <c r="G149" s="160"/>
      <c r="H149" s="212">
        <f>F149</f>
        <v>58.75</v>
      </c>
      <c r="I149" s="160"/>
      <c r="J149" s="213"/>
      <c r="K149" s="160"/>
      <c r="L149" s="213"/>
      <c r="M149" s="160"/>
      <c r="N149" s="213">
        <f>(E149+E153)/2</f>
        <v>56.25</v>
      </c>
      <c r="O149" s="160"/>
      <c r="P149" s="213">
        <f>(E150+E152)/2</f>
        <v>53.75</v>
      </c>
      <c r="Q149" s="160"/>
      <c r="R149" s="213">
        <f>(E148+E154)/2</f>
        <v>58.75</v>
      </c>
      <c r="S149" s="160"/>
      <c r="T149" s="213"/>
      <c r="U149" s="160"/>
      <c r="V149" s="213"/>
      <c r="W149" s="160"/>
      <c r="X149" s="213"/>
      <c r="Y149" s="160"/>
      <c r="Z149" s="247"/>
      <c r="AD149" s="176"/>
      <c r="AF149" s="176"/>
      <c r="AH149" s="63" t="s">
        <v>69</v>
      </c>
      <c r="AI149" s="32">
        <v>0.1</v>
      </c>
      <c r="AJ149" s="64">
        <f>E150</f>
        <v>33.333333333333336</v>
      </c>
      <c r="AK149" s="32">
        <v>0.2</v>
      </c>
      <c r="AL149" s="64">
        <f>X150</f>
        <v>29.166666666666657</v>
      </c>
    </row>
    <row r="150" spans="1:38" ht="15" customHeight="1" x14ac:dyDescent="0.3">
      <c r="A150" s="153"/>
      <c r="B150" s="63" t="s">
        <v>69</v>
      </c>
      <c r="C150" s="159">
        <f>Z134</f>
        <v>33.333333333333336</v>
      </c>
      <c r="D150" s="159">
        <f>C150+N144</f>
        <v>33.333333333333336</v>
      </c>
      <c r="E150" s="172">
        <f>D150</f>
        <v>33.333333333333336</v>
      </c>
      <c r="F150" s="213">
        <f>F148-P144</f>
        <v>29.166666666666657</v>
      </c>
      <c r="G150" s="160">
        <f>MAX($E150,F150)</f>
        <v>33.333333333333336</v>
      </c>
      <c r="H150" s="213">
        <f>H148-P144</f>
        <v>28.75</v>
      </c>
      <c r="I150" s="160">
        <f>MAX($E150,H150)</f>
        <v>33.333333333333336</v>
      </c>
      <c r="J150" s="269">
        <f>E150</f>
        <v>33.333333333333336</v>
      </c>
      <c r="K150" s="160">
        <f>MAX($E150,J150)</f>
        <v>33.333333333333336</v>
      </c>
      <c r="L150" s="213">
        <f>L148-P144</f>
        <v>29.166666666666657</v>
      </c>
      <c r="M150" s="160">
        <f>MAX($E150,L150)</f>
        <v>33.333333333333336</v>
      </c>
      <c r="N150" s="213">
        <f>N148-P144</f>
        <v>26.25</v>
      </c>
      <c r="O150" s="160">
        <f>MAX($E150,N150)</f>
        <v>33.333333333333336</v>
      </c>
      <c r="P150" s="213">
        <f>P148-P144</f>
        <v>23.75</v>
      </c>
      <c r="Q150" s="160">
        <f>MAX($E150,P150)</f>
        <v>33.333333333333336</v>
      </c>
      <c r="R150" s="213">
        <f>R148-P144</f>
        <v>28.75</v>
      </c>
      <c r="S150" s="160">
        <f>MAX($E150,R150)</f>
        <v>33.333333333333336</v>
      </c>
      <c r="T150" s="213">
        <f>T148-P144</f>
        <v>28.333333333333343</v>
      </c>
      <c r="U150" s="160">
        <f>MAX($E150,T150)</f>
        <v>33.333333333333336</v>
      </c>
      <c r="V150" s="213">
        <f>V148-P144</f>
        <v>29.166666666666657</v>
      </c>
      <c r="W150" s="160">
        <f>MAX($E150,V150)</f>
        <v>33.333333333333336</v>
      </c>
      <c r="X150" s="213">
        <f>X148-P144</f>
        <v>29.166666666666657</v>
      </c>
      <c r="Y150" s="160">
        <f>MAX(E150,X150)</f>
        <v>33.333333333333336</v>
      </c>
      <c r="Z150" s="246">
        <f>Y150+Z156</f>
        <v>33.333333333333336</v>
      </c>
      <c r="AD150" s="176"/>
      <c r="AF150" s="176"/>
    </row>
    <row r="151" spans="1:38" ht="15" customHeight="1" x14ac:dyDescent="0.3">
      <c r="A151" s="153"/>
      <c r="B151" s="63" t="s">
        <v>70</v>
      </c>
      <c r="C151" s="161">
        <f>C148-C150</f>
        <v>40.000000000000007</v>
      </c>
      <c r="D151" s="161">
        <f>D148-D150</f>
        <v>40.000000000000007</v>
      </c>
      <c r="E151" s="169">
        <f>E148-E150</f>
        <v>40.000000000000007</v>
      </c>
      <c r="F151" s="161">
        <f>F148-F150</f>
        <v>45</v>
      </c>
      <c r="G151" s="163">
        <f>IF((G148-G150)&lt;0,0,G148-G150)</f>
        <v>40.000000000000007</v>
      </c>
      <c r="H151" s="161">
        <f>H148-H150</f>
        <v>45</v>
      </c>
      <c r="I151" s="163">
        <f>IF((I148-I150)&lt;0,0,I148-I150)</f>
        <v>40.000000000000007</v>
      </c>
      <c r="J151" s="161">
        <f>J148-J150</f>
        <v>45.000000000000007</v>
      </c>
      <c r="K151" s="163">
        <f>IF((K148-K150)&lt;0,0,K148-K150)</f>
        <v>40.000000000000007</v>
      </c>
      <c r="L151" s="161">
        <f>L148-L150</f>
        <v>45</v>
      </c>
      <c r="M151" s="163">
        <f>IF((M148-M150)&lt;0,0,M148-M150)</f>
        <v>40.000000000000007</v>
      </c>
      <c r="N151" s="161">
        <f>N148-N150</f>
        <v>45</v>
      </c>
      <c r="O151" s="163">
        <f>IF((O148-O150)&lt;0,0,O148-O150)</f>
        <v>37.916666666666664</v>
      </c>
      <c r="P151" s="161">
        <f>P148-P150</f>
        <v>45</v>
      </c>
      <c r="Q151" s="163">
        <f>IF((Q148-Q150)&lt;0,0,Q148-Q150)</f>
        <v>35.416666666666664</v>
      </c>
      <c r="R151" s="161">
        <f>R148-R150</f>
        <v>45</v>
      </c>
      <c r="S151" s="163">
        <f>IF((S148-S150)&lt;0,0,S148-S150)</f>
        <v>40.000000000000007</v>
      </c>
      <c r="T151" s="161">
        <f>T148-T150</f>
        <v>45</v>
      </c>
      <c r="U151" s="163">
        <f>IF((U148-U150)&lt;0,0,U148-U150)</f>
        <v>40.000000000000007</v>
      </c>
      <c r="V151" s="161">
        <f>V148-V150</f>
        <v>45</v>
      </c>
      <c r="W151" s="163">
        <f>IF((W148-W150)&lt;0,0,W148-W150)</f>
        <v>40.000000000000007</v>
      </c>
      <c r="X151" s="161">
        <f>X148-X150</f>
        <v>45</v>
      </c>
      <c r="Y151" s="163">
        <f>IF((Y148-Y150)&lt;0,0,Y148-Y150)</f>
        <v>40.000000000000007</v>
      </c>
      <c r="Z151" s="245"/>
      <c r="AD151" s="178"/>
      <c r="AF151" s="178">
        <f>Y155</f>
        <v>30</v>
      </c>
      <c r="AH151" s="63"/>
    </row>
    <row r="152" spans="1:38" ht="15" customHeight="1" x14ac:dyDescent="0.25">
      <c r="A152" s="153"/>
      <c r="B152" s="63" t="s">
        <v>71</v>
      </c>
      <c r="C152" s="159">
        <f>Z136</f>
        <v>74.166666666666657</v>
      </c>
      <c r="D152" s="166">
        <f>C152-O144</f>
        <v>74.166666666666657</v>
      </c>
      <c r="E152" s="170">
        <f>D152+E156</f>
        <v>74.166666666666657</v>
      </c>
      <c r="F152" s="214">
        <f>F148</f>
        <v>74.166666666666657</v>
      </c>
      <c r="G152" s="167">
        <f>MIN($E152,F152)</f>
        <v>74.166666666666657</v>
      </c>
      <c r="H152" s="214">
        <f>H148</f>
        <v>73.75</v>
      </c>
      <c r="I152" s="167">
        <f>MIN($E152,H152)</f>
        <v>73.75</v>
      </c>
      <c r="J152" s="214">
        <f>J148</f>
        <v>78.333333333333343</v>
      </c>
      <c r="K152" s="167">
        <f>MIN($E152,J152)</f>
        <v>74.166666666666657</v>
      </c>
      <c r="L152" s="214">
        <f>L154+Q144</f>
        <v>74.166666666666657</v>
      </c>
      <c r="M152" s="167">
        <f>MIN($E152,L152)</f>
        <v>74.166666666666657</v>
      </c>
      <c r="N152" s="214">
        <f>N148</f>
        <v>71.25</v>
      </c>
      <c r="O152" s="167">
        <f>MIN($E152,N152)</f>
        <v>71.25</v>
      </c>
      <c r="P152" s="214">
        <f>P148</f>
        <v>68.75</v>
      </c>
      <c r="Q152" s="167">
        <f>MIN($E152,P152)</f>
        <v>68.75</v>
      </c>
      <c r="R152" s="214">
        <f>R148</f>
        <v>73.75</v>
      </c>
      <c r="S152" s="167">
        <f>MIN($E152,R152)</f>
        <v>73.75</v>
      </c>
      <c r="T152" s="214">
        <f>T148</f>
        <v>73.333333333333343</v>
      </c>
      <c r="U152" s="167">
        <f>MIN($E152,T152)</f>
        <v>73.333333333333343</v>
      </c>
      <c r="V152" s="214">
        <f>E152</f>
        <v>74.166666666666657</v>
      </c>
      <c r="W152" s="167">
        <f>MIN($E152,V152)</f>
        <v>74.166666666666657</v>
      </c>
      <c r="X152" s="214">
        <f>X148</f>
        <v>74.166666666666657</v>
      </c>
      <c r="Y152" s="167">
        <f>MIN(E152,X152)</f>
        <v>74.166666666666657</v>
      </c>
      <c r="Z152" s="246">
        <f>Y152+Z156</f>
        <v>74.166666666666657</v>
      </c>
      <c r="AF152" s="70"/>
      <c r="AH152" s="63" t="s">
        <v>71</v>
      </c>
      <c r="AI152" s="32">
        <v>0.4</v>
      </c>
      <c r="AJ152" s="64">
        <f>E152</f>
        <v>74.166666666666657</v>
      </c>
      <c r="AK152" s="32">
        <v>0.5</v>
      </c>
      <c r="AL152" s="64">
        <f>X152</f>
        <v>74.166666666666657</v>
      </c>
    </row>
    <row r="153" spans="1:38" ht="15" customHeight="1" x14ac:dyDescent="0.25">
      <c r="A153" s="153"/>
      <c r="B153" s="63" t="s">
        <v>68</v>
      </c>
      <c r="C153" s="159"/>
      <c r="D153" s="159">
        <f>(D152+D154)/2</f>
        <v>59.166666666666657</v>
      </c>
      <c r="E153" s="160">
        <f>(E152+E154)/2</f>
        <v>59.166666666666657</v>
      </c>
      <c r="F153" s="213"/>
      <c r="G153" s="160"/>
      <c r="H153" s="213"/>
      <c r="I153" s="160"/>
      <c r="J153" s="213"/>
      <c r="K153" s="160"/>
      <c r="L153" s="213"/>
      <c r="M153" s="160"/>
      <c r="N153" s="213"/>
      <c r="O153" s="160"/>
      <c r="P153" s="213"/>
      <c r="Q153" s="160"/>
      <c r="R153" s="213"/>
      <c r="S153" s="160"/>
      <c r="T153" s="213"/>
      <c r="U153" s="160"/>
      <c r="V153" s="213"/>
      <c r="W153" s="160"/>
      <c r="X153" s="213"/>
      <c r="Y153" s="160"/>
      <c r="Z153" s="247"/>
      <c r="AF153" s="70"/>
      <c r="AH153" s="63" t="s">
        <v>72</v>
      </c>
      <c r="AI153" s="32">
        <v>0.4</v>
      </c>
      <c r="AJ153" s="64">
        <f>E154</f>
        <v>44.166666666666657</v>
      </c>
      <c r="AK153" s="32">
        <v>0.5</v>
      </c>
      <c r="AL153" s="64">
        <f>X154</f>
        <v>44.166666666666657</v>
      </c>
    </row>
    <row r="154" spans="1:38" ht="15" customHeight="1" x14ac:dyDescent="0.25">
      <c r="A154" s="153"/>
      <c r="B154" s="63" t="s">
        <v>72</v>
      </c>
      <c r="C154" s="159">
        <f>Z138</f>
        <v>44.166666666666657</v>
      </c>
      <c r="D154" s="168">
        <f>C154-O144</f>
        <v>44.166666666666657</v>
      </c>
      <c r="E154" s="171">
        <f>D154+E156</f>
        <v>44.166666666666657</v>
      </c>
      <c r="F154" s="215">
        <f>F152-Q144</f>
        <v>44.166666666666657</v>
      </c>
      <c r="G154" s="165">
        <f>MAX($E154,F154)</f>
        <v>44.166666666666657</v>
      </c>
      <c r="H154" s="215">
        <f>H152-Q144</f>
        <v>43.75</v>
      </c>
      <c r="I154" s="165">
        <f>MAX($E154,H154)</f>
        <v>44.166666666666657</v>
      </c>
      <c r="J154" s="215">
        <f>J152-Q144</f>
        <v>48.333333333333343</v>
      </c>
      <c r="K154" s="165">
        <f>MAX($E154,J154)</f>
        <v>48.333333333333343</v>
      </c>
      <c r="L154" s="270">
        <f>E154</f>
        <v>44.166666666666657</v>
      </c>
      <c r="M154" s="165">
        <f>MAX($E154,L154)</f>
        <v>44.166666666666657</v>
      </c>
      <c r="N154" s="215">
        <f>N152-Q144</f>
        <v>41.25</v>
      </c>
      <c r="O154" s="165">
        <f>MAX($E154,N154)</f>
        <v>44.166666666666657</v>
      </c>
      <c r="P154" s="215">
        <f>P152-Q144</f>
        <v>38.75</v>
      </c>
      <c r="Q154" s="165">
        <f>MAX($E154,P154)</f>
        <v>44.166666666666657</v>
      </c>
      <c r="R154" s="215">
        <f>R152-Q144</f>
        <v>43.75</v>
      </c>
      <c r="S154" s="165">
        <f>MAX($E154,R154)</f>
        <v>44.166666666666657</v>
      </c>
      <c r="T154" s="215">
        <f>T152-Q144</f>
        <v>43.333333333333343</v>
      </c>
      <c r="U154" s="165">
        <f>MAX($E154,T154)</f>
        <v>44.166666666666657</v>
      </c>
      <c r="V154" s="215">
        <f>V152-Q144</f>
        <v>44.166666666666657</v>
      </c>
      <c r="W154" s="165">
        <f>MAX($E154,V154)</f>
        <v>44.166666666666657</v>
      </c>
      <c r="X154" s="215">
        <f>X152-Q144</f>
        <v>44.166666666666657</v>
      </c>
      <c r="Y154" s="165">
        <f>MAX(E154,X154)</f>
        <v>44.166666666666657</v>
      </c>
      <c r="Z154" s="246">
        <f>Y154+Z156</f>
        <v>44.166666666666657</v>
      </c>
      <c r="AF154" s="70"/>
    </row>
    <row r="155" spans="1:38" ht="15" customHeight="1" x14ac:dyDescent="0.25">
      <c r="A155" s="153"/>
      <c r="B155" s="63" t="s">
        <v>73</v>
      </c>
      <c r="C155" s="161">
        <f>C152-C154</f>
        <v>30</v>
      </c>
      <c r="D155" s="161">
        <f>D152-D154</f>
        <v>30</v>
      </c>
      <c r="E155" s="169">
        <f>E152-E154</f>
        <v>30</v>
      </c>
      <c r="F155" s="161">
        <f>F152-F154</f>
        <v>30</v>
      </c>
      <c r="G155" s="163">
        <f>IF((G152-G154)&lt;0,0,G152-G154)</f>
        <v>30</v>
      </c>
      <c r="H155" s="161">
        <f>H152-H154</f>
        <v>30</v>
      </c>
      <c r="I155" s="163">
        <f>IF((I152-I154)&lt;0,0,I152-I154)</f>
        <v>29.583333333333343</v>
      </c>
      <c r="J155" s="161">
        <f>J152-J154</f>
        <v>30</v>
      </c>
      <c r="K155" s="163">
        <f>IF((K152-K154)&lt;0,0,K152-K154)</f>
        <v>25.833333333333314</v>
      </c>
      <c r="L155" s="161">
        <f>L152-L154</f>
        <v>30</v>
      </c>
      <c r="M155" s="163">
        <f>IF((M152-M154)&lt;0,0,M152-M154)</f>
        <v>30</v>
      </c>
      <c r="N155" s="161">
        <f>N152-N154</f>
        <v>30</v>
      </c>
      <c r="O155" s="163">
        <f>IF((O152-O154)&lt;0,0,O152-O154)</f>
        <v>27.083333333333343</v>
      </c>
      <c r="P155" s="161">
        <f>P152-P154</f>
        <v>30</v>
      </c>
      <c r="Q155" s="163">
        <f>IF((Q152-Q154)&lt;0,0,Q152-Q154)</f>
        <v>24.583333333333343</v>
      </c>
      <c r="R155" s="161">
        <f>R152-R154</f>
        <v>30</v>
      </c>
      <c r="S155" s="163">
        <f>IF((S152-S154)&lt;0,0,S152-S154)</f>
        <v>29.583333333333343</v>
      </c>
      <c r="T155" s="161">
        <f>T152-T154</f>
        <v>30</v>
      </c>
      <c r="U155" s="163">
        <f>IF((U152-U154)&lt;0,0,U152-U154)</f>
        <v>29.166666666666686</v>
      </c>
      <c r="V155" s="161">
        <f>V152-V154</f>
        <v>30</v>
      </c>
      <c r="W155" s="163">
        <f>IF((W152-W154)&lt;0,0,W152-W154)</f>
        <v>30</v>
      </c>
      <c r="X155" s="161">
        <f>X152-X154</f>
        <v>30</v>
      </c>
      <c r="Y155" s="163">
        <f>IF((Y152-Y154)&lt;0,0,Y152-Y154)</f>
        <v>30</v>
      </c>
      <c r="Z155" s="245"/>
      <c r="AF155" s="70"/>
    </row>
    <row r="156" spans="1:38" ht="15" customHeight="1" x14ac:dyDescent="0.25">
      <c r="A156" s="153"/>
      <c r="B156" s="153"/>
      <c r="D156" s="164">
        <f>(D149-D153)+D146</f>
        <v>1.6666666666666856</v>
      </c>
      <c r="E156" s="173">
        <f>IF(D156&gt;$T$2*3/2,$T$2*2,IF(D156&gt;$T$2/2,$T$2,0))</f>
        <v>0</v>
      </c>
      <c r="F156" s="216">
        <f>F148-R144</f>
        <v>44.166666666666657</v>
      </c>
      <c r="G156" s="175">
        <f>G151*$P$2*2+G155*$Q$2*2-ABS(G151-G155)*0.95*(1-ABS($P$2-$Q$2))</f>
        <v>60.499999999999993</v>
      </c>
      <c r="H156" s="216">
        <f>H148-R144</f>
        <v>43.75</v>
      </c>
      <c r="I156" s="175">
        <f>I151*$P$2*2+I155*$Q$2*2-ABS(I151-I155)*0.95*(1-ABS($P$2-$Q$2))</f>
        <v>59.687500000000014</v>
      </c>
      <c r="J156" s="216">
        <f>J148-R144</f>
        <v>48.333333333333343</v>
      </c>
      <c r="K156" s="175">
        <f>K151*$P$2*2+K155*$Q$2*2-ABS(K151-K155)*0.95*(1-ABS($P$2-$Q$2))</f>
        <v>52.374999999999957</v>
      </c>
      <c r="L156" s="216">
        <f>L148-R144</f>
        <v>44.166666666666657</v>
      </c>
      <c r="M156" s="175">
        <f>M151*$P$2*2+M155*$Q$2*2-ABS(M151-M155)*0.95*(1-ABS($P$2-$Q$2))</f>
        <v>60.499999999999993</v>
      </c>
      <c r="N156" s="216">
        <f>N148-R144</f>
        <v>41.25</v>
      </c>
      <c r="O156" s="175">
        <f>O151*$P$2*2+O155*$Q$2*2-ABS(O151-O155)*0.95*(1-ABS($P$2-$Q$2))</f>
        <v>54.708333333333343</v>
      </c>
      <c r="P156" s="216">
        <f>P148-R144</f>
        <v>38.75</v>
      </c>
      <c r="Q156" s="175">
        <f>Q151*$P$2*2+Q155*$Q$2*2-ABS(Q151-Q155)*0.95*(1-ABS($P$2-$Q$2))</f>
        <v>49.70833333333335</v>
      </c>
      <c r="R156" s="216">
        <f>R148-R144</f>
        <v>43.75</v>
      </c>
      <c r="S156" s="175">
        <f>S151*$P$2*2+S155*$Q$2*2-ABS(S151-S155)*0.95*(1-ABS($P$2-$Q$2))</f>
        <v>59.687500000000014</v>
      </c>
      <c r="T156" s="216">
        <f>T148-R144</f>
        <v>43.333333333333343</v>
      </c>
      <c r="U156" s="175">
        <f>U151*$P$2*2+U155*$Q$2*2-ABS(U151-U155)*0.95*(1-ABS($P$2-$Q$2))</f>
        <v>58.875000000000028</v>
      </c>
      <c r="V156" s="216">
        <f>V148-R144</f>
        <v>44.166666666666657</v>
      </c>
      <c r="W156" s="175">
        <f>W151*$P$2*2+W155*$Q$2*2-ABS(W151-W155)*0.95*(1-ABS($P$2-$Q$2))</f>
        <v>60.499999999999993</v>
      </c>
      <c r="X156" s="216">
        <f>IF(G156=Y156,F156,IF(I156=Y156,H156,IF(K156=Y156,J156,IF(M156=Y156,L156,IF(O156=Y156,N156,IF(Q156=Y156,P156,IF(S156=Y156,R156,IF(U156=Y156,T156,V156))))))))</f>
        <v>44.166666666666657</v>
      </c>
      <c r="Y156" s="175">
        <f>MAX(G156,I156,K156,M156,O156,Q156,S156,U156,W156)</f>
        <v>60.499999999999993</v>
      </c>
      <c r="Z156" s="173">
        <f>IF(X156*1.05&gt;=2*$T$2,-2*$T$2,IF(X156*1.1&gt;=$T$2,-$T$2,0))</f>
        <v>0</v>
      </c>
      <c r="AF156" s="70"/>
    </row>
    <row r="157" spans="1:38" ht="15" customHeight="1" x14ac:dyDescent="0.25">
      <c r="A157" s="63"/>
      <c r="B157" s="70"/>
      <c r="D157" s="70"/>
      <c r="J157" s="70"/>
      <c r="L157" s="70"/>
      <c r="N157" s="70"/>
      <c r="P157" s="70"/>
      <c r="V157" s="32"/>
      <c r="W157" s="32"/>
      <c r="Z157" s="70"/>
      <c r="AD157" s="136"/>
      <c r="AE157" s="137"/>
      <c r="AF157" s="136"/>
      <c r="AG157" s="137"/>
      <c r="AH157" s="136"/>
      <c r="AI157" s="137"/>
      <c r="AK157" s="70"/>
      <c r="AL157" s="37"/>
    </row>
    <row r="158" spans="1:38" ht="15" customHeight="1" thickBot="1" x14ac:dyDescent="0.3">
      <c r="A158" s="63"/>
      <c r="B158" s="70"/>
      <c r="D158" s="70"/>
      <c r="J158" s="70"/>
      <c r="L158" s="70"/>
      <c r="N158" s="70"/>
      <c r="P158" s="70"/>
      <c r="T158" s="70"/>
      <c r="V158" s="70"/>
      <c r="W158" s="32"/>
      <c r="X158" s="70"/>
      <c r="Z158" s="70"/>
      <c r="AD158" s="136"/>
      <c r="AE158" s="137"/>
      <c r="AF158" s="136"/>
      <c r="AG158" s="137"/>
      <c r="AH158" s="136"/>
      <c r="AI158" s="137"/>
      <c r="AK158" s="70"/>
      <c r="AL158" s="37"/>
    </row>
    <row r="159" spans="1:38" ht="15" customHeight="1" x14ac:dyDescent="0.25">
      <c r="A159" s="149" t="s">
        <v>82</v>
      </c>
      <c r="B159" s="32"/>
      <c r="D159" s="70"/>
      <c r="J159" s="70"/>
      <c r="K159" s="181" t="s">
        <v>64</v>
      </c>
      <c r="L159" s="203" t="s">
        <v>91</v>
      </c>
      <c r="M159" s="151" t="s">
        <v>92</v>
      </c>
      <c r="N159" s="208" t="s">
        <v>95</v>
      </c>
      <c r="O159" s="152" t="s">
        <v>96</v>
      </c>
      <c r="P159" s="150" t="s">
        <v>74</v>
      </c>
      <c r="Q159" s="150" t="s">
        <v>75</v>
      </c>
      <c r="R159" s="205" t="s">
        <v>76</v>
      </c>
      <c r="V159" s="70"/>
      <c r="W159" s="32"/>
      <c r="X159" s="70"/>
      <c r="Z159" s="70"/>
      <c r="AD159" s="70"/>
      <c r="AF159" s="70"/>
    </row>
    <row r="160" spans="1:38" ht="15" customHeight="1" thickBot="1" x14ac:dyDescent="0.3">
      <c r="A160" s="153"/>
      <c r="B160" s="32"/>
      <c r="D160" s="70"/>
      <c r="J160" s="70"/>
      <c r="K160" s="182">
        <f>Q6</f>
        <v>0</v>
      </c>
      <c r="L160" s="204">
        <f>Q$47</f>
        <v>54</v>
      </c>
      <c r="M160" s="156">
        <f>Q$48</f>
        <v>54</v>
      </c>
      <c r="N160" s="210">
        <f>K160/L160*3.6</f>
        <v>0</v>
      </c>
      <c r="O160" s="179">
        <f>K160/M160*3.6</f>
        <v>0</v>
      </c>
      <c r="P160" s="155">
        <f>R55</f>
        <v>45</v>
      </c>
      <c r="Q160" s="155">
        <f>R56</f>
        <v>30</v>
      </c>
      <c r="R160" s="206">
        <f>MIN(P160,Q160)</f>
        <v>30</v>
      </c>
      <c r="V160" s="70"/>
      <c r="W160" s="32"/>
      <c r="X160" s="70"/>
      <c r="Z160" s="70"/>
      <c r="AD160" s="70"/>
      <c r="AF160" s="70"/>
    </row>
    <row r="161" spans="1:38" ht="15" customHeight="1" x14ac:dyDescent="0.25">
      <c r="B161" s="32"/>
      <c r="C161" s="32"/>
      <c r="V161" s="70"/>
      <c r="W161" s="32"/>
      <c r="X161" s="70"/>
      <c r="Z161" s="70"/>
      <c r="AD161" s="70"/>
      <c r="AF161" s="70"/>
    </row>
    <row r="162" spans="1:38" ht="15" customHeight="1" x14ac:dyDescent="0.25">
      <c r="A162" s="153"/>
      <c r="B162" s="153"/>
      <c r="C162" s="180" t="s">
        <v>2</v>
      </c>
      <c r="D162" s="211">
        <f>(P160-Q160)/2</f>
        <v>7.5</v>
      </c>
      <c r="F162" s="212">
        <f>IF(AND(E166&lt;E170,E164&lt;E168),MIN((E170-E166)/2,(E168-E164)/2,ABS(D162)),0)</f>
        <v>0.41666666666665719</v>
      </c>
      <c r="H162" s="212">
        <f>IF(AND(E170&lt;E166,E168&lt;E164),MIN((E166-E170)/2,(E164-E168)/2,ABS(D162)),0)</f>
        <v>0</v>
      </c>
      <c r="V162" s="32"/>
      <c r="AF162" s="70"/>
    </row>
    <row r="163" spans="1:38" ht="15" customHeight="1" x14ac:dyDescent="0.25">
      <c r="A163" s="154"/>
      <c r="B163" s="154"/>
      <c r="C163" s="157" t="s">
        <v>65</v>
      </c>
      <c r="D163" s="157" t="s">
        <v>66</v>
      </c>
      <c r="E163" s="174" t="s">
        <v>97</v>
      </c>
      <c r="F163" s="157" t="s">
        <v>180</v>
      </c>
      <c r="G163" s="158" t="s">
        <v>181</v>
      </c>
      <c r="H163" s="157" t="s">
        <v>182</v>
      </c>
      <c r="I163" s="158" t="s">
        <v>183</v>
      </c>
      <c r="J163" s="157" t="s">
        <v>118</v>
      </c>
      <c r="K163" s="158" t="s">
        <v>119</v>
      </c>
      <c r="L163" s="157" t="s">
        <v>120</v>
      </c>
      <c r="M163" s="158" t="s">
        <v>121</v>
      </c>
      <c r="N163" s="157" t="s">
        <v>122</v>
      </c>
      <c r="O163" s="158" t="s">
        <v>123</v>
      </c>
      <c r="P163" s="157" t="s">
        <v>124</v>
      </c>
      <c r="Q163" s="158" t="s">
        <v>125</v>
      </c>
      <c r="R163" s="157" t="s">
        <v>126</v>
      </c>
      <c r="S163" s="158" t="s">
        <v>127</v>
      </c>
      <c r="T163" s="157" t="s">
        <v>128</v>
      </c>
      <c r="U163" s="158" t="s">
        <v>129</v>
      </c>
      <c r="V163" s="157" t="s">
        <v>130</v>
      </c>
      <c r="W163" s="158" t="s">
        <v>131</v>
      </c>
      <c r="X163" s="157" t="s">
        <v>98</v>
      </c>
      <c r="Y163" s="158" t="s">
        <v>99</v>
      </c>
      <c r="Z163" s="244" t="s">
        <v>100</v>
      </c>
      <c r="AF163" s="70"/>
      <c r="AJ163" s="63" t="s">
        <v>109</v>
      </c>
      <c r="AK163" s="33"/>
      <c r="AL163" s="63" t="s">
        <v>110</v>
      </c>
    </row>
    <row r="164" spans="1:38" ht="15" customHeight="1" x14ac:dyDescent="0.3">
      <c r="A164" s="153"/>
      <c r="B164" s="63" t="s">
        <v>67</v>
      </c>
      <c r="C164" s="159">
        <f>Z148</f>
        <v>73.333333333333343</v>
      </c>
      <c r="D164" s="166">
        <f>C164+N160</f>
        <v>73.333333333333343</v>
      </c>
      <c r="E164" s="170">
        <f>D164</f>
        <v>73.333333333333343</v>
      </c>
      <c r="F164" s="213">
        <f>F165+R160/2+F162</f>
        <v>74.166666666666657</v>
      </c>
      <c r="G164" s="160">
        <f>MIN($E164,F164)</f>
        <v>73.333333333333343</v>
      </c>
      <c r="H164" s="213">
        <f>H165+R160/2+H162</f>
        <v>73.75</v>
      </c>
      <c r="I164" s="160">
        <f>MIN($E164,H164)</f>
        <v>73.333333333333343</v>
      </c>
      <c r="J164" s="213">
        <f>J166+P160</f>
        <v>78.333333333333343</v>
      </c>
      <c r="K164" s="160">
        <f>MIN($E164,J164)</f>
        <v>73.333333333333343</v>
      </c>
      <c r="L164" s="213">
        <f>L168</f>
        <v>74.166666666666657</v>
      </c>
      <c r="M164" s="160">
        <f>MIN($E164,L164)</f>
        <v>73.333333333333343</v>
      </c>
      <c r="N164" s="213">
        <f>N165+R160/2</f>
        <v>71.25</v>
      </c>
      <c r="O164" s="160">
        <f>MIN($E164,N164)</f>
        <v>71.25</v>
      </c>
      <c r="P164" s="213">
        <f>P165+R160/2</f>
        <v>68.75</v>
      </c>
      <c r="Q164" s="160">
        <f>MIN($E164,P164)</f>
        <v>68.75</v>
      </c>
      <c r="R164" s="213">
        <f>R165+R160/2</f>
        <v>73.75</v>
      </c>
      <c r="S164" s="160">
        <f>MIN($E164,R164)</f>
        <v>73.333333333333343</v>
      </c>
      <c r="T164" s="213">
        <f>E164</f>
        <v>73.333333333333343</v>
      </c>
      <c r="U164" s="160">
        <f>MIN($E164,T164)</f>
        <v>73.333333333333343</v>
      </c>
      <c r="V164" s="213">
        <f>V168</f>
        <v>74.166666666666657</v>
      </c>
      <c r="W164" s="160">
        <f>MIN($E164,V164)</f>
        <v>73.333333333333343</v>
      </c>
      <c r="X164" s="213">
        <f>X172+R160</f>
        <v>74.166666666666657</v>
      </c>
      <c r="Y164" s="160">
        <f>MIN(E164,X164)</f>
        <v>73.333333333333343</v>
      </c>
      <c r="Z164" s="246">
        <f>Y164+Z172</f>
        <v>73.333333333333343</v>
      </c>
      <c r="AD164" s="177"/>
      <c r="AF164" s="177">
        <f>Y167</f>
        <v>40.000000000000007</v>
      </c>
      <c r="AH164" s="63" t="s">
        <v>67</v>
      </c>
      <c r="AI164" s="32">
        <v>0.1</v>
      </c>
      <c r="AJ164" s="64">
        <f>E164</f>
        <v>73.333333333333343</v>
      </c>
      <c r="AK164" s="32">
        <v>0.2</v>
      </c>
      <c r="AL164" s="64">
        <f>X164</f>
        <v>74.166666666666657</v>
      </c>
    </row>
    <row r="165" spans="1:38" ht="15" customHeight="1" x14ac:dyDescent="0.3">
      <c r="A165" s="153"/>
      <c r="B165" s="63" t="s">
        <v>68</v>
      </c>
      <c r="C165" s="159"/>
      <c r="D165" s="159">
        <f>(D164+D166)/2</f>
        <v>53.333333333333343</v>
      </c>
      <c r="E165" s="160">
        <f>(E164+E166)/2</f>
        <v>53.333333333333343</v>
      </c>
      <c r="F165" s="212">
        <f>(MAX(E166,E170)+MIN(E164,E168))/2</f>
        <v>58.75</v>
      </c>
      <c r="G165" s="160"/>
      <c r="H165" s="212">
        <f>F165</f>
        <v>58.75</v>
      </c>
      <c r="I165" s="160"/>
      <c r="J165" s="213"/>
      <c r="K165" s="160"/>
      <c r="L165" s="213"/>
      <c r="M165" s="160"/>
      <c r="N165" s="213">
        <f>(E165+E169)/2</f>
        <v>56.25</v>
      </c>
      <c r="O165" s="160"/>
      <c r="P165" s="213">
        <f>(E166+E168)/2</f>
        <v>53.75</v>
      </c>
      <c r="Q165" s="160"/>
      <c r="R165" s="213">
        <f>(E164+E170)/2</f>
        <v>58.75</v>
      </c>
      <c r="S165" s="160"/>
      <c r="T165" s="213"/>
      <c r="U165" s="160"/>
      <c r="V165" s="213"/>
      <c r="W165" s="160"/>
      <c r="X165" s="213"/>
      <c r="Y165" s="160"/>
      <c r="Z165" s="247"/>
      <c r="AD165" s="176"/>
      <c r="AF165" s="176"/>
      <c r="AH165" s="63" t="s">
        <v>69</v>
      </c>
      <c r="AI165" s="32">
        <v>0.1</v>
      </c>
      <c r="AJ165" s="64">
        <f>E166</f>
        <v>33.333333333333336</v>
      </c>
      <c r="AK165" s="32">
        <v>0.2</v>
      </c>
      <c r="AL165" s="64">
        <f>X166</f>
        <v>29.166666666666657</v>
      </c>
    </row>
    <row r="166" spans="1:38" ht="15" customHeight="1" x14ac:dyDescent="0.3">
      <c r="A166" s="153"/>
      <c r="B166" s="63" t="s">
        <v>69</v>
      </c>
      <c r="C166" s="159">
        <f>Z150</f>
        <v>33.333333333333336</v>
      </c>
      <c r="D166" s="159">
        <f>C166+N160</f>
        <v>33.333333333333336</v>
      </c>
      <c r="E166" s="172">
        <f>D166</f>
        <v>33.333333333333336</v>
      </c>
      <c r="F166" s="213">
        <f>F164-P160</f>
        <v>29.166666666666657</v>
      </c>
      <c r="G166" s="160">
        <f>MAX($E166,F166)</f>
        <v>33.333333333333336</v>
      </c>
      <c r="H166" s="213">
        <f>H164-P160</f>
        <v>28.75</v>
      </c>
      <c r="I166" s="160">
        <f>MAX($E166,H166)</f>
        <v>33.333333333333336</v>
      </c>
      <c r="J166" s="269">
        <f>E166</f>
        <v>33.333333333333336</v>
      </c>
      <c r="K166" s="160">
        <f>MAX($E166,J166)</f>
        <v>33.333333333333336</v>
      </c>
      <c r="L166" s="213">
        <f>L164-P160</f>
        <v>29.166666666666657</v>
      </c>
      <c r="M166" s="160">
        <f>MAX($E166,L166)</f>
        <v>33.333333333333336</v>
      </c>
      <c r="N166" s="213">
        <f>N164-P160</f>
        <v>26.25</v>
      </c>
      <c r="O166" s="160">
        <f>MAX($E166,N166)</f>
        <v>33.333333333333336</v>
      </c>
      <c r="P166" s="213">
        <f>P164-P160</f>
        <v>23.75</v>
      </c>
      <c r="Q166" s="160">
        <f>MAX($E166,P166)</f>
        <v>33.333333333333336</v>
      </c>
      <c r="R166" s="213">
        <f>R164-P160</f>
        <v>28.75</v>
      </c>
      <c r="S166" s="160">
        <f>MAX($E166,R166)</f>
        <v>33.333333333333336</v>
      </c>
      <c r="T166" s="213">
        <f>T164-P160</f>
        <v>28.333333333333343</v>
      </c>
      <c r="U166" s="160">
        <f>MAX($E166,T166)</f>
        <v>33.333333333333336</v>
      </c>
      <c r="V166" s="213">
        <f>V164-P160</f>
        <v>29.166666666666657</v>
      </c>
      <c r="W166" s="160">
        <f>MAX($E166,V166)</f>
        <v>33.333333333333336</v>
      </c>
      <c r="X166" s="213">
        <f>X164-P160</f>
        <v>29.166666666666657</v>
      </c>
      <c r="Y166" s="160">
        <f>MAX(E166,X166)</f>
        <v>33.333333333333336</v>
      </c>
      <c r="Z166" s="246">
        <f>Y166+Z172</f>
        <v>33.333333333333336</v>
      </c>
      <c r="AD166" s="176"/>
      <c r="AF166" s="176"/>
    </row>
    <row r="167" spans="1:38" ht="15" customHeight="1" x14ac:dyDescent="0.3">
      <c r="A167" s="153"/>
      <c r="B167" s="63" t="s">
        <v>70</v>
      </c>
      <c r="C167" s="161">
        <f>C164-C166</f>
        <v>40.000000000000007</v>
      </c>
      <c r="D167" s="161">
        <f>D164-D166</f>
        <v>40.000000000000007</v>
      </c>
      <c r="E167" s="169">
        <f>E164-E166</f>
        <v>40.000000000000007</v>
      </c>
      <c r="F167" s="161">
        <f>F164-F166</f>
        <v>45</v>
      </c>
      <c r="G167" s="163">
        <f>IF((G164-G166)&lt;0,0,G164-G166)</f>
        <v>40.000000000000007</v>
      </c>
      <c r="H167" s="161">
        <f>H164-H166</f>
        <v>45</v>
      </c>
      <c r="I167" s="163">
        <f>IF((I164-I166)&lt;0,0,I164-I166)</f>
        <v>40.000000000000007</v>
      </c>
      <c r="J167" s="161">
        <f>J164-J166</f>
        <v>45.000000000000007</v>
      </c>
      <c r="K167" s="163">
        <f>IF((K164-K166)&lt;0,0,K164-K166)</f>
        <v>40.000000000000007</v>
      </c>
      <c r="L167" s="161">
        <f>L164-L166</f>
        <v>45</v>
      </c>
      <c r="M167" s="163">
        <f>IF((M164-M166)&lt;0,0,M164-M166)</f>
        <v>40.000000000000007</v>
      </c>
      <c r="N167" s="161">
        <f>N164-N166</f>
        <v>45</v>
      </c>
      <c r="O167" s="163">
        <f>IF((O164-O166)&lt;0,0,O164-O166)</f>
        <v>37.916666666666664</v>
      </c>
      <c r="P167" s="161">
        <f>P164-P166</f>
        <v>45</v>
      </c>
      <c r="Q167" s="163">
        <f>IF((Q164-Q166)&lt;0,0,Q164-Q166)</f>
        <v>35.416666666666664</v>
      </c>
      <c r="R167" s="161">
        <f>R164-R166</f>
        <v>45</v>
      </c>
      <c r="S167" s="163">
        <f>IF((S164-S166)&lt;0,0,S164-S166)</f>
        <v>40.000000000000007</v>
      </c>
      <c r="T167" s="161">
        <f>T164-T166</f>
        <v>45</v>
      </c>
      <c r="U167" s="163">
        <f>IF((U164-U166)&lt;0,0,U164-U166)</f>
        <v>40.000000000000007</v>
      </c>
      <c r="V167" s="161">
        <f>V164-V166</f>
        <v>45</v>
      </c>
      <c r="W167" s="163">
        <f>IF((W164-W166)&lt;0,0,W164-W166)</f>
        <v>40.000000000000007</v>
      </c>
      <c r="X167" s="161">
        <f>X164-X166</f>
        <v>45</v>
      </c>
      <c r="Y167" s="163">
        <f>IF((Y164-Y166)&lt;0,0,Y164-Y166)</f>
        <v>40.000000000000007</v>
      </c>
      <c r="Z167" s="245"/>
      <c r="AD167" s="178"/>
      <c r="AF167" s="178">
        <f>Y171</f>
        <v>30</v>
      </c>
      <c r="AH167" s="63"/>
    </row>
    <row r="168" spans="1:38" ht="15" customHeight="1" x14ac:dyDescent="0.25">
      <c r="A168" s="153"/>
      <c r="B168" s="63" t="s">
        <v>71</v>
      </c>
      <c r="C168" s="159">
        <f>Z152</f>
        <v>74.166666666666657</v>
      </c>
      <c r="D168" s="166">
        <f>C168-O160</f>
        <v>74.166666666666657</v>
      </c>
      <c r="E168" s="170">
        <f>D168+E172</f>
        <v>74.166666666666657</v>
      </c>
      <c r="F168" s="214">
        <f>F164</f>
        <v>74.166666666666657</v>
      </c>
      <c r="G168" s="167">
        <f>MIN($E168,F168)</f>
        <v>74.166666666666657</v>
      </c>
      <c r="H168" s="214">
        <f>H164</f>
        <v>73.75</v>
      </c>
      <c r="I168" s="167">
        <f>MIN($E168,H168)</f>
        <v>73.75</v>
      </c>
      <c r="J168" s="214">
        <f>J164</f>
        <v>78.333333333333343</v>
      </c>
      <c r="K168" s="167">
        <f>MIN($E168,J168)</f>
        <v>74.166666666666657</v>
      </c>
      <c r="L168" s="214">
        <f>L170+Q160</f>
        <v>74.166666666666657</v>
      </c>
      <c r="M168" s="167">
        <f>MIN($E168,L168)</f>
        <v>74.166666666666657</v>
      </c>
      <c r="N168" s="214">
        <f>N164</f>
        <v>71.25</v>
      </c>
      <c r="O168" s="167">
        <f>MIN($E168,N168)</f>
        <v>71.25</v>
      </c>
      <c r="P168" s="214">
        <f>P164</f>
        <v>68.75</v>
      </c>
      <c r="Q168" s="167">
        <f>MIN($E168,P168)</f>
        <v>68.75</v>
      </c>
      <c r="R168" s="214">
        <f>R164</f>
        <v>73.75</v>
      </c>
      <c r="S168" s="167">
        <f>MIN($E168,R168)</f>
        <v>73.75</v>
      </c>
      <c r="T168" s="214">
        <f>T164</f>
        <v>73.333333333333343</v>
      </c>
      <c r="U168" s="167">
        <f>MIN($E168,T168)</f>
        <v>73.333333333333343</v>
      </c>
      <c r="V168" s="214">
        <f>E168</f>
        <v>74.166666666666657</v>
      </c>
      <c r="W168" s="167">
        <f>MIN($E168,V168)</f>
        <v>74.166666666666657</v>
      </c>
      <c r="X168" s="214">
        <f>X164</f>
        <v>74.166666666666657</v>
      </c>
      <c r="Y168" s="167">
        <f>MIN(E168,X168)</f>
        <v>74.166666666666657</v>
      </c>
      <c r="Z168" s="246">
        <f>Y168+Z172</f>
        <v>74.166666666666657</v>
      </c>
      <c r="AF168" s="70"/>
      <c r="AH168" s="63" t="s">
        <v>71</v>
      </c>
      <c r="AI168" s="32">
        <v>0.4</v>
      </c>
      <c r="AJ168" s="64">
        <f>E168</f>
        <v>74.166666666666657</v>
      </c>
      <c r="AK168" s="32">
        <v>0.5</v>
      </c>
      <c r="AL168" s="64">
        <f>X168</f>
        <v>74.166666666666657</v>
      </c>
    </row>
    <row r="169" spans="1:38" ht="15" customHeight="1" x14ac:dyDescent="0.25">
      <c r="A169" s="153"/>
      <c r="B169" s="63" t="s">
        <v>68</v>
      </c>
      <c r="C169" s="159"/>
      <c r="D169" s="159">
        <f>(D168+D170)/2</f>
        <v>59.166666666666657</v>
      </c>
      <c r="E169" s="160">
        <f>(E168+E170)/2</f>
        <v>59.166666666666657</v>
      </c>
      <c r="F169" s="213"/>
      <c r="G169" s="160"/>
      <c r="H169" s="213"/>
      <c r="I169" s="160"/>
      <c r="J169" s="213"/>
      <c r="K169" s="160"/>
      <c r="L169" s="213"/>
      <c r="M169" s="160"/>
      <c r="N169" s="213"/>
      <c r="O169" s="160"/>
      <c r="P169" s="213"/>
      <c r="Q169" s="160"/>
      <c r="R169" s="213"/>
      <c r="S169" s="160"/>
      <c r="T169" s="213"/>
      <c r="U169" s="160"/>
      <c r="V169" s="213"/>
      <c r="W169" s="160"/>
      <c r="X169" s="213"/>
      <c r="Y169" s="160"/>
      <c r="Z169" s="247"/>
      <c r="AF169" s="70"/>
      <c r="AH169" s="63" t="s">
        <v>72</v>
      </c>
      <c r="AI169" s="32">
        <v>0.4</v>
      </c>
      <c r="AJ169" s="64">
        <f>E170</f>
        <v>44.166666666666657</v>
      </c>
      <c r="AK169" s="32">
        <v>0.5</v>
      </c>
      <c r="AL169" s="64">
        <f>X170</f>
        <v>44.166666666666657</v>
      </c>
    </row>
    <row r="170" spans="1:38" ht="15" customHeight="1" x14ac:dyDescent="0.25">
      <c r="A170" s="153"/>
      <c r="B170" s="63" t="s">
        <v>72</v>
      </c>
      <c r="C170" s="159">
        <f>Z154</f>
        <v>44.166666666666657</v>
      </c>
      <c r="D170" s="168">
        <f>C170-O160</f>
        <v>44.166666666666657</v>
      </c>
      <c r="E170" s="171">
        <f>D170+E172</f>
        <v>44.166666666666657</v>
      </c>
      <c r="F170" s="215">
        <f>F168-Q160</f>
        <v>44.166666666666657</v>
      </c>
      <c r="G170" s="165">
        <f>MAX($E170,F170)</f>
        <v>44.166666666666657</v>
      </c>
      <c r="H170" s="215">
        <f>H168-Q160</f>
        <v>43.75</v>
      </c>
      <c r="I170" s="165">
        <f>MAX($E170,H170)</f>
        <v>44.166666666666657</v>
      </c>
      <c r="J170" s="215">
        <f>J168-Q160</f>
        <v>48.333333333333343</v>
      </c>
      <c r="K170" s="165">
        <f>MAX($E170,J170)</f>
        <v>48.333333333333343</v>
      </c>
      <c r="L170" s="270">
        <f>E170</f>
        <v>44.166666666666657</v>
      </c>
      <c r="M170" s="165">
        <f>MAX($E170,L170)</f>
        <v>44.166666666666657</v>
      </c>
      <c r="N170" s="215">
        <f>N168-Q160</f>
        <v>41.25</v>
      </c>
      <c r="O170" s="165">
        <f>MAX($E170,N170)</f>
        <v>44.166666666666657</v>
      </c>
      <c r="P170" s="215">
        <f>P168-Q160</f>
        <v>38.75</v>
      </c>
      <c r="Q170" s="165">
        <f>MAX($E170,P170)</f>
        <v>44.166666666666657</v>
      </c>
      <c r="R170" s="215">
        <f>R168-Q160</f>
        <v>43.75</v>
      </c>
      <c r="S170" s="165">
        <f>MAX($E170,R170)</f>
        <v>44.166666666666657</v>
      </c>
      <c r="T170" s="215">
        <f>T168-Q160</f>
        <v>43.333333333333343</v>
      </c>
      <c r="U170" s="165">
        <f>MAX($E170,T170)</f>
        <v>44.166666666666657</v>
      </c>
      <c r="V170" s="215">
        <f>V168-Q160</f>
        <v>44.166666666666657</v>
      </c>
      <c r="W170" s="165">
        <f>MAX($E170,V170)</f>
        <v>44.166666666666657</v>
      </c>
      <c r="X170" s="215">
        <f>X168-Q160</f>
        <v>44.166666666666657</v>
      </c>
      <c r="Y170" s="165">
        <f>MAX(E170,X170)</f>
        <v>44.166666666666657</v>
      </c>
      <c r="Z170" s="246">
        <f>Y170+Z172</f>
        <v>44.166666666666657</v>
      </c>
      <c r="AF170" s="70"/>
    </row>
    <row r="171" spans="1:38" ht="15" customHeight="1" x14ac:dyDescent="0.25">
      <c r="A171" s="153"/>
      <c r="B171" s="63" t="s">
        <v>73</v>
      </c>
      <c r="C171" s="161">
        <f>C168-C170</f>
        <v>30</v>
      </c>
      <c r="D171" s="161">
        <f>D168-D170</f>
        <v>30</v>
      </c>
      <c r="E171" s="169">
        <f>E168-E170</f>
        <v>30</v>
      </c>
      <c r="F171" s="161">
        <f>F168-F170</f>
        <v>30</v>
      </c>
      <c r="G171" s="163">
        <f>IF((G168-G170)&lt;0,0,G168-G170)</f>
        <v>30</v>
      </c>
      <c r="H171" s="161">
        <f>H168-H170</f>
        <v>30</v>
      </c>
      <c r="I171" s="163">
        <f>IF((I168-I170)&lt;0,0,I168-I170)</f>
        <v>29.583333333333343</v>
      </c>
      <c r="J171" s="161">
        <f>J168-J170</f>
        <v>30</v>
      </c>
      <c r="K171" s="163">
        <f>IF((K168-K170)&lt;0,0,K168-K170)</f>
        <v>25.833333333333314</v>
      </c>
      <c r="L171" s="161">
        <f>L168-L170</f>
        <v>30</v>
      </c>
      <c r="M171" s="163">
        <f>IF((M168-M170)&lt;0,0,M168-M170)</f>
        <v>30</v>
      </c>
      <c r="N171" s="161">
        <f>N168-N170</f>
        <v>30</v>
      </c>
      <c r="O171" s="163">
        <f>IF((O168-O170)&lt;0,0,O168-O170)</f>
        <v>27.083333333333343</v>
      </c>
      <c r="P171" s="161">
        <f>P168-P170</f>
        <v>30</v>
      </c>
      <c r="Q171" s="163">
        <f>IF((Q168-Q170)&lt;0,0,Q168-Q170)</f>
        <v>24.583333333333343</v>
      </c>
      <c r="R171" s="161">
        <f>R168-R170</f>
        <v>30</v>
      </c>
      <c r="S171" s="163">
        <f>IF((S168-S170)&lt;0,0,S168-S170)</f>
        <v>29.583333333333343</v>
      </c>
      <c r="T171" s="161">
        <f>T168-T170</f>
        <v>30</v>
      </c>
      <c r="U171" s="163">
        <f>IF((U168-U170)&lt;0,0,U168-U170)</f>
        <v>29.166666666666686</v>
      </c>
      <c r="V171" s="161">
        <f>V168-V170</f>
        <v>30</v>
      </c>
      <c r="W171" s="163">
        <f>IF((W168-W170)&lt;0,0,W168-W170)</f>
        <v>30</v>
      </c>
      <c r="X171" s="161">
        <f>X168-X170</f>
        <v>30</v>
      </c>
      <c r="Y171" s="163">
        <f>IF((Y168-Y170)&lt;0,0,Y168-Y170)</f>
        <v>30</v>
      </c>
      <c r="Z171" s="245"/>
      <c r="AF171" s="70"/>
    </row>
    <row r="172" spans="1:38" ht="15" customHeight="1" x14ac:dyDescent="0.25">
      <c r="A172" s="153"/>
      <c r="B172" s="153"/>
      <c r="D172" s="164">
        <f>(D165-D169)+D162</f>
        <v>1.6666666666666856</v>
      </c>
      <c r="E172" s="173">
        <f>IF(D172&gt;$T$2*3/2,$T$2*2,IF(D172&gt;$T$2/2,$T$2,0))</f>
        <v>0</v>
      </c>
      <c r="F172" s="216">
        <f>F164-R160</f>
        <v>44.166666666666657</v>
      </c>
      <c r="G172" s="175">
        <f>G167*$P$2*2+G171*$Q$2*2-ABS(G167-G171)*0.95*(1-ABS($P$2-$Q$2))</f>
        <v>60.499999999999993</v>
      </c>
      <c r="H172" s="216">
        <f>H164-R160</f>
        <v>43.75</v>
      </c>
      <c r="I172" s="175">
        <f>I167*$P$2*2+I171*$Q$2*2-ABS(I167-I171)*0.95*(1-ABS($P$2-$Q$2))</f>
        <v>59.687500000000014</v>
      </c>
      <c r="J172" s="216">
        <f>J164-R160</f>
        <v>48.333333333333343</v>
      </c>
      <c r="K172" s="175">
        <f>K167*$P$2*2+K171*$Q$2*2-ABS(K167-K171)*0.95*(1-ABS($P$2-$Q$2))</f>
        <v>52.374999999999957</v>
      </c>
      <c r="L172" s="216">
        <f>L164-R160</f>
        <v>44.166666666666657</v>
      </c>
      <c r="M172" s="175">
        <f>M167*$P$2*2+M171*$Q$2*2-ABS(M167-M171)*0.95*(1-ABS($P$2-$Q$2))</f>
        <v>60.499999999999993</v>
      </c>
      <c r="N172" s="216">
        <f>N164-R160</f>
        <v>41.25</v>
      </c>
      <c r="O172" s="175">
        <f>O167*$P$2*2+O171*$Q$2*2-ABS(O167-O171)*0.95*(1-ABS($P$2-$Q$2))</f>
        <v>54.708333333333343</v>
      </c>
      <c r="P172" s="216">
        <f>P164-R160</f>
        <v>38.75</v>
      </c>
      <c r="Q172" s="175">
        <f>Q167*$P$2*2+Q171*$Q$2*2-ABS(Q167-Q171)*0.95*(1-ABS($P$2-$Q$2))</f>
        <v>49.70833333333335</v>
      </c>
      <c r="R172" s="216">
        <f>R164-R160</f>
        <v>43.75</v>
      </c>
      <c r="S172" s="175">
        <f>S167*$P$2*2+S171*$Q$2*2-ABS(S167-S171)*0.95*(1-ABS($P$2-$Q$2))</f>
        <v>59.687500000000014</v>
      </c>
      <c r="T172" s="216">
        <f>T164-R160</f>
        <v>43.333333333333343</v>
      </c>
      <c r="U172" s="175">
        <f>U167*$P$2*2+U171*$Q$2*2-ABS(U167-U171)*0.95*(1-ABS($P$2-$Q$2))</f>
        <v>58.875000000000028</v>
      </c>
      <c r="V172" s="216">
        <f>V164-R160</f>
        <v>44.166666666666657</v>
      </c>
      <c r="W172" s="175">
        <f>W167*$P$2*2+W171*$Q$2*2-ABS(W167-W171)*0.95*(1-ABS($P$2-$Q$2))</f>
        <v>60.499999999999993</v>
      </c>
      <c r="X172" s="216">
        <f>IF(G172=Y172,F172,IF(I172=Y172,H172,IF(K172=Y172,J172,IF(M172=Y172,L172,IF(O172=Y172,N172,IF(Q172=Y172,P172,IF(S172=Y172,R172,IF(U172=Y172,T172,V172))))))))</f>
        <v>44.166666666666657</v>
      </c>
      <c r="Y172" s="175">
        <f>MAX(G172,I172,K172,M172,O172,Q172,S172,U172,W172)</f>
        <v>60.499999999999993</v>
      </c>
      <c r="Z172" s="173">
        <f>IF(X172*1.05&gt;=2*$T$2,-2*$T$2,IF(X172*1.1&gt;=$T$2,-$T$2,0))</f>
        <v>0</v>
      </c>
      <c r="AF172" s="70"/>
    </row>
    <row r="173" spans="1:38" ht="15" customHeight="1" x14ac:dyDescent="0.25">
      <c r="A173" s="63"/>
      <c r="B173" s="70"/>
      <c r="D173" s="70"/>
      <c r="J173" s="70"/>
      <c r="L173" s="70"/>
      <c r="N173" s="70"/>
      <c r="P173" s="70"/>
      <c r="V173" s="32"/>
      <c r="W173" s="32"/>
      <c r="Z173" s="70"/>
      <c r="AD173" s="136"/>
      <c r="AE173" s="137"/>
      <c r="AF173" s="136"/>
      <c r="AG173" s="137"/>
      <c r="AH173" s="136"/>
      <c r="AI173" s="137"/>
      <c r="AK173" s="70"/>
      <c r="AL173" s="37"/>
    </row>
    <row r="174" spans="1:38" ht="15" customHeight="1" thickBot="1" x14ac:dyDescent="0.3">
      <c r="A174" s="63"/>
      <c r="B174" s="70"/>
      <c r="D174" s="70"/>
      <c r="J174" s="70"/>
      <c r="L174" s="70"/>
      <c r="N174" s="70"/>
      <c r="P174" s="70"/>
      <c r="T174" s="70"/>
      <c r="V174" s="70"/>
      <c r="W174" s="32"/>
      <c r="X174" s="70"/>
      <c r="Z174" s="70"/>
      <c r="AD174" s="136"/>
      <c r="AE174" s="137"/>
      <c r="AF174" s="136"/>
      <c r="AG174" s="137"/>
      <c r="AH174" s="136"/>
      <c r="AI174" s="137"/>
      <c r="AK174" s="70"/>
      <c r="AL174" s="37"/>
    </row>
    <row r="175" spans="1:38" ht="15" customHeight="1" x14ac:dyDescent="0.25">
      <c r="A175" s="149" t="s">
        <v>83</v>
      </c>
      <c r="B175" s="32"/>
      <c r="D175" s="70"/>
      <c r="J175" s="70"/>
      <c r="K175" s="181" t="s">
        <v>64</v>
      </c>
      <c r="L175" s="203" t="s">
        <v>91</v>
      </c>
      <c r="M175" s="151" t="s">
        <v>92</v>
      </c>
      <c r="N175" s="208" t="s">
        <v>95</v>
      </c>
      <c r="O175" s="152" t="s">
        <v>96</v>
      </c>
      <c r="P175" s="150" t="s">
        <v>74</v>
      </c>
      <c r="Q175" s="150" t="s">
        <v>75</v>
      </c>
      <c r="R175" s="205" t="s">
        <v>76</v>
      </c>
      <c r="V175" s="70"/>
      <c r="W175" s="32"/>
      <c r="X175" s="70"/>
      <c r="Z175" s="70"/>
      <c r="AD175" s="70"/>
      <c r="AF175" s="70"/>
    </row>
    <row r="176" spans="1:38" ht="15" customHeight="1" thickBot="1" x14ac:dyDescent="0.3">
      <c r="A176" s="153"/>
      <c r="B176" s="32"/>
      <c r="D176" s="70"/>
      <c r="J176" s="70"/>
      <c r="K176" s="182">
        <f>S6</f>
        <v>0</v>
      </c>
      <c r="L176" s="204">
        <f>S$47</f>
        <v>54</v>
      </c>
      <c r="M176" s="156">
        <f>S$48</f>
        <v>54</v>
      </c>
      <c r="N176" s="210">
        <f>K176/L176*3.6</f>
        <v>0</v>
      </c>
      <c r="O176" s="179">
        <f>K176/M176*3.6</f>
        <v>0</v>
      </c>
      <c r="P176" s="155">
        <f>T55</f>
        <v>45</v>
      </c>
      <c r="Q176" s="155">
        <f>T56</f>
        <v>30</v>
      </c>
      <c r="R176" s="206">
        <f>MIN(P176,Q176)</f>
        <v>30</v>
      </c>
      <c r="V176" s="70"/>
      <c r="W176" s="32"/>
      <c r="X176" s="70"/>
      <c r="Z176" s="70"/>
      <c r="AD176" s="70"/>
      <c r="AF176" s="70"/>
    </row>
    <row r="177" spans="1:38" ht="15" customHeight="1" x14ac:dyDescent="0.25">
      <c r="B177" s="32"/>
      <c r="C177" s="32"/>
      <c r="V177" s="70"/>
      <c r="W177" s="32"/>
      <c r="X177" s="70"/>
      <c r="Z177" s="70"/>
      <c r="AD177" s="70"/>
      <c r="AF177" s="70"/>
    </row>
    <row r="178" spans="1:38" ht="15" customHeight="1" x14ac:dyDescent="0.25">
      <c r="A178" s="153"/>
      <c r="B178" s="153"/>
      <c r="C178" s="180" t="s">
        <v>2</v>
      </c>
      <c r="D178" s="211">
        <f>(P176-Q176)/2</f>
        <v>7.5</v>
      </c>
      <c r="F178" s="212">
        <f>IF(AND(E182&lt;E186,E180&lt;E184),MIN((E186-E182)/2,(E184-E180)/2,ABS(D178)),0)</f>
        <v>0.41666666666665719</v>
      </c>
      <c r="H178" s="212">
        <f>IF(AND(E186&lt;E182,E184&lt;E180),MIN((E182-E186)/2,(E180-E184)/2,ABS(D178)),0)</f>
        <v>0</v>
      </c>
      <c r="V178" s="32"/>
      <c r="AF178" s="70"/>
    </row>
    <row r="179" spans="1:38" ht="15" customHeight="1" x14ac:dyDescent="0.25">
      <c r="A179" s="154"/>
      <c r="B179" s="154"/>
      <c r="C179" s="157" t="s">
        <v>65</v>
      </c>
      <c r="D179" s="157" t="s">
        <v>66</v>
      </c>
      <c r="E179" s="174" t="s">
        <v>97</v>
      </c>
      <c r="F179" s="157" t="s">
        <v>180</v>
      </c>
      <c r="G179" s="158" t="s">
        <v>181</v>
      </c>
      <c r="H179" s="157" t="s">
        <v>182</v>
      </c>
      <c r="I179" s="158" t="s">
        <v>183</v>
      </c>
      <c r="J179" s="157" t="s">
        <v>118</v>
      </c>
      <c r="K179" s="158" t="s">
        <v>119</v>
      </c>
      <c r="L179" s="157" t="s">
        <v>120</v>
      </c>
      <c r="M179" s="158" t="s">
        <v>121</v>
      </c>
      <c r="N179" s="157" t="s">
        <v>122</v>
      </c>
      <c r="O179" s="158" t="s">
        <v>123</v>
      </c>
      <c r="P179" s="157" t="s">
        <v>124</v>
      </c>
      <c r="Q179" s="158" t="s">
        <v>125</v>
      </c>
      <c r="R179" s="157" t="s">
        <v>126</v>
      </c>
      <c r="S179" s="158" t="s">
        <v>127</v>
      </c>
      <c r="T179" s="157" t="s">
        <v>128</v>
      </c>
      <c r="U179" s="158" t="s">
        <v>129</v>
      </c>
      <c r="V179" s="157" t="s">
        <v>130</v>
      </c>
      <c r="W179" s="158" t="s">
        <v>131</v>
      </c>
      <c r="X179" s="157" t="s">
        <v>98</v>
      </c>
      <c r="Y179" s="158" t="s">
        <v>99</v>
      </c>
      <c r="Z179" s="244" t="s">
        <v>100</v>
      </c>
      <c r="AF179" s="70"/>
      <c r="AJ179" s="63" t="s">
        <v>109</v>
      </c>
      <c r="AK179" s="33"/>
      <c r="AL179" s="63" t="s">
        <v>110</v>
      </c>
    </row>
    <row r="180" spans="1:38" ht="15" customHeight="1" x14ac:dyDescent="0.3">
      <c r="A180" s="153"/>
      <c r="B180" s="63" t="s">
        <v>67</v>
      </c>
      <c r="C180" s="159">
        <f>Z164</f>
        <v>73.333333333333343</v>
      </c>
      <c r="D180" s="166">
        <f>C180+N176</f>
        <v>73.333333333333343</v>
      </c>
      <c r="E180" s="170">
        <f>D180</f>
        <v>73.333333333333343</v>
      </c>
      <c r="F180" s="213">
        <f>F181+R176/2+F178</f>
        <v>74.166666666666657</v>
      </c>
      <c r="G180" s="160">
        <f>MIN($E180,F180)</f>
        <v>73.333333333333343</v>
      </c>
      <c r="H180" s="213">
        <f>H181+R176/2+H178</f>
        <v>73.75</v>
      </c>
      <c r="I180" s="160">
        <f>MIN($E180,H180)</f>
        <v>73.333333333333343</v>
      </c>
      <c r="J180" s="213">
        <f>J182+P176</f>
        <v>78.333333333333343</v>
      </c>
      <c r="K180" s="160">
        <f>MIN($E180,J180)</f>
        <v>73.333333333333343</v>
      </c>
      <c r="L180" s="213">
        <f>L184</f>
        <v>74.166666666666657</v>
      </c>
      <c r="M180" s="160">
        <f>MIN($E180,L180)</f>
        <v>73.333333333333343</v>
      </c>
      <c r="N180" s="213">
        <f>N181+R176/2</f>
        <v>71.25</v>
      </c>
      <c r="O180" s="160">
        <f>MIN($E180,N180)</f>
        <v>71.25</v>
      </c>
      <c r="P180" s="213">
        <f>P181+R176/2</f>
        <v>68.75</v>
      </c>
      <c r="Q180" s="160">
        <f>MIN($E180,P180)</f>
        <v>68.75</v>
      </c>
      <c r="R180" s="213">
        <f>R181+R176/2</f>
        <v>73.75</v>
      </c>
      <c r="S180" s="160">
        <f>MIN($E180,R180)</f>
        <v>73.333333333333343</v>
      </c>
      <c r="T180" s="213">
        <f>E180</f>
        <v>73.333333333333343</v>
      </c>
      <c r="U180" s="160">
        <f>MIN($E180,T180)</f>
        <v>73.333333333333343</v>
      </c>
      <c r="V180" s="213">
        <f>V184</f>
        <v>74.166666666666657</v>
      </c>
      <c r="W180" s="160">
        <f>MIN($E180,V180)</f>
        <v>73.333333333333343</v>
      </c>
      <c r="X180" s="213">
        <f>X188+R176</f>
        <v>74.166666666666657</v>
      </c>
      <c r="Y180" s="160">
        <f>MIN(E180,X180)</f>
        <v>73.333333333333343</v>
      </c>
      <c r="Z180" s="246">
        <f>Y180+Z188</f>
        <v>73.333333333333343</v>
      </c>
      <c r="AD180" s="177"/>
      <c r="AF180" s="177">
        <f>Y183</f>
        <v>40.000000000000007</v>
      </c>
      <c r="AH180" s="63" t="s">
        <v>67</v>
      </c>
      <c r="AI180" s="32">
        <v>0.1</v>
      </c>
      <c r="AJ180" s="64">
        <f>E180</f>
        <v>73.333333333333343</v>
      </c>
      <c r="AK180" s="32">
        <v>0.2</v>
      </c>
      <c r="AL180" s="64">
        <f>X180</f>
        <v>74.166666666666657</v>
      </c>
    </row>
    <row r="181" spans="1:38" ht="15" customHeight="1" x14ac:dyDescent="0.3">
      <c r="A181" s="153"/>
      <c r="B181" s="63" t="s">
        <v>68</v>
      </c>
      <c r="C181" s="159"/>
      <c r="D181" s="159">
        <f>(D180+D182)/2</f>
        <v>53.333333333333343</v>
      </c>
      <c r="E181" s="160">
        <f>(E180+E182)/2</f>
        <v>53.333333333333343</v>
      </c>
      <c r="F181" s="212">
        <f>(MAX(E182,E186)+MIN(E180,E184))/2</f>
        <v>58.75</v>
      </c>
      <c r="G181" s="160"/>
      <c r="H181" s="212">
        <f>F181</f>
        <v>58.75</v>
      </c>
      <c r="I181" s="160"/>
      <c r="J181" s="213"/>
      <c r="K181" s="160"/>
      <c r="L181" s="213"/>
      <c r="M181" s="160"/>
      <c r="N181" s="213">
        <f>(E181+E185)/2</f>
        <v>56.25</v>
      </c>
      <c r="O181" s="160"/>
      <c r="P181" s="213">
        <f>(E182+E184)/2</f>
        <v>53.75</v>
      </c>
      <c r="Q181" s="160"/>
      <c r="R181" s="213">
        <f>(E180+E186)/2</f>
        <v>58.75</v>
      </c>
      <c r="S181" s="160"/>
      <c r="T181" s="213"/>
      <c r="U181" s="160"/>
      <c r="V181" s="213"/>
      <c r="W181" s="160"/>
      <c r="X181" s="213"/>
      <c r="Y181" s="160"/>
      <c r="Z181" s="247"/>
      <c r="AD181" s="176"/>
      <c r="AF181" s="176"/>
      <c r="AH181" s="63" t="s">
        <v>69</v>
      </c>
      <c r="AI181" s="32">
        <v>0.1</v>
      </c>
      <c r="AJ181" s="64">
        <f>E182</f>
        <v>33.333333333333336</v>
      </c>
      <c r="AK181" s="32">
        <v>0.2</v>
      </c>
      <c r="AL181" s="64">
        <f>X182</f>
        <v>29.166666666666657</v>
      </c>
    </row>
    <row r="182" spans="1:38" ht="15" customHeight="1" x14ac:dyDescent="0.3">
      <c r="A182" s="153"/>
      <c r="B182" s="63" t="s">
        <v>69</v>
      </c>
      <c r="C182" s="159">
        <f>Z166</f>
        <v>33.333333333333336</v>
      </c>
      <c r="D182" s="159">
        <f>C182+N176</f>
        <v>33.333333333333336</v>
      </c>
      <c r="E182" s="172">
        <f>D182</f>
        <v>33.333333333333336</v>
      </c>
      <c r="F182" s="213">
        <f>F180-P176</f>
        <v>29.166666666666657</v>
      </c>
      <c r="G182" s="160">
        <f>MAX($E182,F182)</f>
        <v>33.333333333333336</v>
      </c>
      <c r="H182" s="213">
        <f>H180-P176</f>
        <v>28.75</v>
      </c>
      <c r="I182" s="160">
        <f>MAX($E182,H182)</f>
        <v>33.333333333333336</v>
      </c>
      <c r="J182" s="269">
        <f>E182</f>
        <v>33.333333333333336</v>
      </c>
      <c r="K182" s="160">
        <f>MAX($E182,J182)</f>
        <v>33.333333333333336</v>
      </c>
      <c r="L182" s="213">
        <f>L180-P176</f>
        <v>29.166666666666657</v>
      </c>
      <c r="M182" s="160">
        <f>MAX($E182,L182)</f>
        <v>33.333333333333336</v>
      </c>
      <c r="N182" s="213">
        <f>N180-P176</f>
        <v>26.25</v>
      </c>
      <c r="O182" s="160">
        <f>MAX($E182,N182)</f>
        <v>33.333333333333336</v>
      </c>
      <c r="P182" s="213">
        <f>P180-P176</f>
        <v>23.75</v>
      </c>
      <c r="Q182" s="160">
        <f>MAX($E182,P182)</f>
        <v>33.333333333333336</v>
      </c>
      <c r="R182" s="213">
        <f>R180-P176</f>
        <v>28.75</v>
      </c>
      <c r="S182" s="160">
        <f>MAX($E182,R182)</f>
        <v>33.333333333333336</v>
      </c>
      <c r="T182" s="213">
        <f>T180-P176</f>
        <v>28.333333333333343</v>
      </c>
      <c r="U182" s="160">
        <f>MAX($E182,T182)</f>
        <v>33.333333333333336</v>
      </c>
      <c r="V182" s="213">
        <f>V180-P176</f>
        <v>29.166666666666657</v>
      </c>
      <c r="W182" s="160">
        <f>MAX($E182,V182)</f>
        <v>33.333333333333336</v>
      </c>
      <c r="X182" s="213">
        <f>X180-P176</f>
        <v>29.166666666666657</v>
      </c>
      <c r="Y182" s="160">
        <f>MAX(E182,X182)</f>
        <v>33.333333333333336</v>
      </c>
      <c r="Z182" s="246">
        <f>Y182+Z188</f>
        <v>33.333333333333336</v>
      </c>
      <c r="AD182" s="176"/>
      <c r="AF182" s="176"/>
    </row>
    <row r="183" spans="1:38" ht="15" customHeight="1" x14ac:dyDescent="0.3">
      <c r="A183" s="153"/>
      <c r="B183" s="63" t="s">
        <v>70</v>
      </c>
      <c r="C183" s="161">
        <f>C180-C182</f>
        <v>40.000000000000007</v>
      </c>
      <c r="D183" s="161">
        <f>D180-D182</f>
        <v>40.000000000000007</v>
      </c>
      <c r="E183" s="169">
        <f>E180-E182</f>
        <v>40.000000000000007</v>
      </c>
      <c r="F183" s="161">
        <f>F180-F182</f>
        <v>45</v>
      </c>
      <c r="G183" s="163">
        <f>IF((G180-G182)&lt;0,0,G180-G182)</f>
        <v>40.000000000000007</v>
      </c>
      <c r="H183" s="161">
        <f>H180-H182</f>
        <v>45</v>
      </c>
      <c r="I183" s="163">
        <f>IF((I180-I182)&lt;0,0,I180-I182)</f>
        <v>40.000000000000007</v>
      </c>
      <c r="J183" s="161">
        <f>J180-J182</f>
        <v>45.000000000000007</v>
      </c>
      <c r="K183" s="163">
        <f>IF((K180-K182)&lt;0,0,K180-K182)</f>
        <v>40.000000000000007</v>
      </c>
      <c r="L183" s="161">
        <f>L180-L182</f>
        <v>45</v>
      </c>
      <c r="M183" s="163">
        <f>IF((M180-M182)&lt;0,0,M180-M182)</f>
        <v>40.000000000000007</v>
      </c>
      <c r="N183" s="161">
        <f>N180-N182</f>
        <v>45</v>
      </c>
      <c r="O183" s="163">
        <f>IF((O180-O182)&lt;0,0,O180-O182)</f>
        <v>37.916666666666664</v>
      </c>
      <c r="P183" s="161">
        <f>P180-P182</f>
        <v>45</v>
      </c>
      <c r="Q183" s="163">
        <f>IF((Q180-Q182)&lt;0,0,Q180-Q182)</f>
        <v>35.416666666666664</v>
      </c>
      <c r="R183" s="161">
        <f>R180-R182</f>
        <v>45</v>
      </c>
      <c r="S183" s="163">
        <f>IF((S180-S182)&lt;0,0,S180-S182)</f>
        <v>40.000000000000007</v>
      </c>
      <c r="T183" s="161">
        <f>T180-T182</f>
        <v>45</v>
      </c>
      <c r="U183" s="163">
        <f>IF((U180-U182)&lt;0,0,U180-U182)</f>
        <v>40.000000000000007</v>
      </c>
      <c r="V183" s="161">
        <f>V180-V182</f>
        <v>45</v>
      </c>
      <c r="W183" s="163">
        <f>IF((W180-W182)&lt;0,0,W180-W182)</f>
        <v>40.000000000000007</v>
      </c>
      <c r="X183" s="161">
        <f>X180-X182</f>
        <v>45</v>
      </c>
      <c r="Y183" s="163">
        <f>IF((Y180-Y182)&lt;0,0,Y180-Y182)</f>
        <v>40.000000000000007</v>
      </c>
      <c r="Z183" s="245"/>
      <c r="AD183" s="178"/>
      <c r="AF183" s="178">
        <f>Y187</f>
        <v>30</v>
      </c>
      <c r="AH183" s="63"/>
    </row>
    <row r="184" spans="1:38" ht="15" customHeight="1" x14ac:dyDescent="0.25">
      <c r="A184" s="153"/>
      <c r="B184" s="63" t="s">
        <v>71</v>
      </c>
      <c r="C184" s="159">
        <f>Z168</f>
        <v>74.166666666666657</v>
      </c>
      <c r="D184" s="166">
        <f>C184-O176</f>
        <v>74.166666666666657</v>
      </c>
      <c r="E184" s="170">
        <f>D184+E188</f>
        <v>74.166666666666657</v>
      </c>
      <c r="F184" s="214">
        <f>F180</f>
        <v>74.166666666666657</v>
      </c>
      <c r="G184" s="167">
        <f>MIN($E184,F184)</f>
        <v>74.166666666666657</v>
      </c>
      <c r="H184" s="214">
        <f>H180</f>
        <v>73.75</v>
      </c>
      <c r="I184" s="167">
        <f>MIN($E184,H184)</f>
        <v>73.75</v>
      </c>
      <c r="J184" s="214">
        <f>J180</f>
        <v>78.333333333333343</v>
      </c>
      <c r="K184" s="167">
        <f>MIN($E184,J184)</f>
        <v>74.166666666666657</v>
      </c>
      <c r="L184" s="214">
        <f>L186+Q176</f>
        <v>74.166666666666657</v>
      </c>
      <c r="M184" s="167">
        <f>MIN($E184,L184)</f>
        <v>74.166666666666657</v>
      </c>
      <c r="N184" s="214">
        <f>N180</f>
        <v>71.25</v>
      </c>
      <c r="O184" s="167">
        <f>MIN($E184,N184)</f>
        <v>71.25</v>
      </c>
      <c r="P184" s="214">
        <f>P180</f>
        <v>68.75</v>
      </c>
      <c r="Q184" s="167">
        <f>MIN($E184,P184)</f>
        <v>68.75</v>
      </c>
      <c r="R184" s="214">
        <f>R180</f>
        <v>73.75</v>
      </c>
      <c r="S184" s="167">
        <f>MIN($E184,R184)</f>
        <v>73.75</v>
      </c>
      <c r="T184" s="214">
        <f>T180</f>
        <v>73.333333333333343</v>
      </c>
      <c r="U184" s="167">
        <f>MIN($E184,T184)</f>
        <v>73.333333333333343</v>
      </c>
      <c r="V184" s="214">
        <f>E184</f>
        <v>74.166666666666657</v>
      </c>
      <c r="W184" s="167">
        <f>MIN($E184,V184)</f>
        <v>74.166666666666657</v>
      </c>
      <c r="X184" s="214">
        <f>X180</f>
        <v>74.166666666666657</v>
      </c>
      <c r="Y184" s="167">
        <f>MIN(E184,X184)</f>
        <v>74.166666666666657</v>
      </c>
      <c r="Z184" s="246">
        <f>Y184+Z188</f>
        <v>74.166666666666657</v>
      </c>
      <c r="AF184" s="70"/>
      <c r="AH184" s="63" t="s">
        <v>71</v>
      </c>
      <c r="AI184" s="32">
        <v>0.4</v>
      </c>
      <c r="AJ184" s="64">
        <f>E184</f>
        <v>74.166666666666657</v>
      </c>
      <c r="AK184" s="32">
        <v>0.5</v>
      </c>
      <c r="AL184" s="64">
        <f>X184</f>
        <v>74.166666666666657</v>
      </c>
    </row>
    <row r="185" spans="1:38" ht="15" customHeight="1" x14ac:dyDescent="0.25">
      <c r="A185" s="153"/>
      <c r="B185" s="63" t="s">
        <v>68</v>
      </c>
      <c r="C185" s="159"/>
      <c r="D185" s="159">
        <f>(D184+D186)/2</f>
        <v>59.166666666666657</v>
      </c>
      <c r="E185" s="160">
        <f>(E184+E186)/2</f>
        <v>59.166666666666657</v>
      </c>
      <c r="F185" s="213"/>
      <c r="G185" s="160"/>
      <c r="H185" s="213"/>
      <c r="I185" s="160"/>
      <c r="J185" s="213"/>
      <c r="K185" s="160"/>
      <c r="L185" s="213"/>
      <c r="M185" s="160"/>
      <c r="N185" s="213"/>
      <c r="O185" s="160"/>
      <c r="P185" s="213"/>
      <c r="Q185" s="160"/>
      <c r="R185" s="213"/>
      <c r="S185" s="160"/>
      <c r="T185" s="213"/>
      <c r="U185" s="160"/>
      <c r="V185" s="213"/>
      <c r="W185" s="160"/>
      <c r="X185" s="213"/>
      <c r="Y185" s="160"/>
      <c r="Z185" s="247"/>
      <c r="AF185" s="70"/>
      <c r="AH185" s="63" t="s">
        <v>72</v>
      </c>
      <c r="AI185" s="32">
        <v>0.4</v>
      </c>
      <c r="AJ185" s="64">
        <f>E186</f>
        <v>44.166666666666657</v>
      </c>
      <c r="AK185" s="32">
        <v>0.5</v>
      </c>
      <c r="AL185" s="64">
        <f>X186</f>
        <v>44.166666666666657</v>
      </c>
    </row>
    <row r="186" spans="1:38" ht="15" customHeight="1" x14ac:dyDescent="0.25">
      <c r="A186" s="153"/>
      <c r="B186" s="63" t="s">
        <v>72</v>
      </c>
      <c r="C186" s="159">
        <f>Z170</f>
        <v>44.166666666666657</v>
      </c>
      <c r="D186" s="168">
        <f>C186-O176</f>
        <v>44.166666666666657</v>
      </c>
      <c r="E186" s="171">
        <f>D186+E188</f>
        <v>44.166666666666657</v>
      </c>
      <c r="F186" s="215">
        <f>F184-Q176</f>
        <v>44.166666666666657</v>
      </c>
      <c r="G186" s="165">
        <f>MAX($E186,F186)</f>
        <v>44.166666666666657</v>
      </c>
      <c r="H186" s="215">
        <f>H184-Q176</f>
        <v>43.75</v>
      </c>
      <c r="I186" s="165">
        <f>MAX($E186,H186)</f>
        <v>44.166666666666657</v>
      </c>
      <c r="J186" s="215">
        <f>J184-Q176</f>
        <v>48.333333333333343</v>
      </c>
      <c r="K186" s="165">
        <f>MAX($E186,J186)</f>
        <v>48.333333333333343</v>
      </c>
      <c r="L186" s="270">
        <f>E186</f>
        <v>44.166666666666657</v>
      </c>
      <c r="M186" s="165">
        <f>MAX($E186,L186)</f>
        <v>44.166666666666657</v>
      </c>
      <c r="N186" s="215">
        <f>N184-Q176</f>
        <v>41.25</v>
      </c>
      <c r="O186" s="165">
        <f>MAX($E186,N186)</f>
        <v>44.166666666666657</v>
      </c>
      <c r="P186" s="215">
        <f>P184-Q176</f>
        <v>38.75</v>
      </c>
      <c r="Q186" s="165">
        <f>MAX($E186,P186)</f>
        <v>44.166666666666657</v>
      </c>
      <c r="R186" s="215">
        <f>R184-Q176</f>
        <v>43.75</v>
      </c>
      <c r="S186" s="165">
        <f>MAX($E186,R186)</f>
        <v>44.166666666666657</v>
      </c>
      <c r="T186" s="215">
        <f>T184-Q176</f>
        <v>43.333333333333343</v>
      </c>
      <c r="U186" s="165">
        <f>MAX($E186,T186)</f>
        <v>44.166666666666657</v>
      </c>
      <c r="V186" s="215">
        <f>V184-Q176</f>
        <v>44.166666666666657</v>
      </c>
      <c r="W186" s="165">
        <f>MAX($E186,V186)</f>
        <v>44.166666666666657</v>
      </c>
      <c r="X186" s="215">
        <f>X184-Q176</f>
        <v>44.166666666666657</v>
      </c>
      <c r="Y186" s="165">
        <f>MAX(E186,X186)</f>
        <v>44.166666666666657</v>
      </c>
      <c r="Z186" s="246">
        <f>Y186+Z188</f>
        <v>44.166666666666657</v>
      </c>
      <c r="AF186" s="70"/>
    </row>
    <row r="187" spans="1:38" ht="15" customHeight="1" x14ac:dyDescent="0.25">
      <c r="A187" s="153"/>
      <c r="B187" s="63" t="s">
        <v>73</v>
      </c>
      <c r="C187" s="161">
        <f>C184-C186</f>
        <v>30</v>
      </c>
      <c r="D187" s="161">
        <f>D184-D186</f>
        <v>30</v>
      </c>
      <c r="E187" s="169">
        <f>E184-E186</f>
        <v>30</v>
      </c>
      <c r="F187" s="161">
        <f>F184-F186</f>
        <v>30</v>
      </c>
      <c r="G187" s="163">
        <f>IF((G184-G186)&lt;0,0,G184-G186)</f>
        <v>30</v>
      </c>
      <c r="H187" s="161">
        <f>H184-H186</f>
        <v>30</v>
      </c>
      <c r="I187" s="163">
        <f>IF((I184-I186)&lt;0,0,I184-I186)</f>
        <v>29.583333333333343</v>
      </c>
      <c r="J187" s="161">
        <f>J184-J186</f>
        <v>30</v>
      </c>
      <c r="K187" s="163">
        <f>IF((K184-K186)&lt;0,0,K184-K186)</f>
        <v>25.833333333333314</v>
      </c>
      <c r="L187" s="161">
        <f>L184-L186</f>
        <v>30</v>
      </c>
      <c r="M187" s="163">
        <f>IF((M184-M186)&lt;0,0,M184-M186)</f>
        <v>30</v>
      </c>
      <c r="N187" s="161">
        <f>N184-N186</f>
        <v>30</v>
      </c>
      <c r="O187" s="163">
        <f>IF((O184-O186)&lt;0,0,O184-O186)</f>
        <v>27.083333333333343</v>
      </c>
      <c r="P187" s="161">
        <f>P184-P186</f>
        <v>30</v>
      </c>
      <c r="Q187" s="163">
        <f>IF((Q184-Q186)&lt;0,0,Q184-Q186)</f>
        <v>24.583333333333343</v>
      </c>
      <c r="R187" s="161">
        <f>R184-R186</f>
        <v>30</v>
      </c>
      <c r="S187" s="163">
        <f>IF((S184-S186)&lt;0,0,S184-S186)</f>
        <v>29.583333333333343</v>
      </c>
      <c r="T187" s="161">
        <f>T184-T186</f>
        <v>30</v>
      </c>
      <c r="U187" s="163">
        <f>IF((U184-U186)&lt;0,0,U184-U186)</f>
        <v>29.166666666666686</v>
      </c>
      <c r="V187" s="161">
        <f>V184-V186</f>
        <v>30</v>
      </c>
      <c r="W187" s="163">
        <f>IF((W184-W186)&lt;0,0,W184-W186)</f>
        <v>30</v>
      </c>
      <c r="X187" s="161">
        <f>X184-X186</f>
        <v>30</v>
      </c>
      <c r="Y187" s="163">
        <f>IF((Y184-Y186)&lt;0,0,Y184-Y186)</f>
        <v>30</v>
      </c>
      <c r="Z187" s="245"/>
      <c r="AF187" s="70"/>
    </row>
    <row r="188" spans="1:38" ht="15" customHeight="1" x14ac:dyDescent="0.25">
      <c r="A188" s="153"/>
      <c r="B188" s="153"/>
      <c r="D188" s="164">
        <f>(D181-D185)+D178</f>
        <v>1.6666666666666856</v>
      </c>
      <c r="E188" s="173">
        <f>IF(D188&gt;$T$2*3/2,$T$2*2,IF(D188&gt;$T$2/2,$T$2,0))</f>
        <v>0</v>
      </c>
      <c r="F188" s="216">
        <f>F180-R176</f>
        <v>44.166666666666657</v>
      </c>
      <c r="G188" s="175">
        <f>G183*$P$2*2+G187*$Q$2*2-ABS(G183-G187)*0.95*(1-ABS($P$2-$Q$2))</f>
        <v>60.499999999999993</v>
      </c>
      <c r="H188" s="216">
        <f>H180-R176</f>
        <v>43.75</v>
      </c>
      <c r="I188" s="175">
        <f>I183*$P$2*2+I187*$Q$2*2-ABS(I183-I187)*0.95*(1-ABS($P$2-$Q$2))</f>
        <v>59.687500000000014</v>
      </c>
      <c r="J188" s="216">
        <f>J180-R176</f>
        <v>48.333333333333343</v>
      </c>
      <c r="K188" s="175">
        <f>K183*$P$2*2+K187*$Q$2*2-ABS(K183-K187)*0.95*(1-ABS($P$2-$Q$2))</f>
        <v>52.374999999999957</v>
      </c>
      <c r="L188" s="216">
        <f>L180-R176</f>
        <v>44.166666666666657</v>
      </c>
      <c r="M188" s="175">
        <f>M183*$P$2*2+M187*$Q$2*2-ABS(M183-M187)*0.95*(1-ABS($P$2-$Q$2))</f>
        <v>60.499999999999993</v>
      </c>
      <c r="N188" s="216">
        <f>N180-R176</f>
        <v>41.25</v>
      </c>
      <c r="O188" s="175">
        <f>O183*$P$2*2+O187*$Q$2*2-ABS(O183-O187)*0.95*(1-ABS($P$2-$Q$2))</f>
        <v>54.708333333333343</v>
      </c>
      <c r="P188" s="216">
        <f>P180-R176</f>
        <v>38.75</v>
      </c>
      <c r="Q188" s="175">
        <f>Q183*$P$2*2+Q187*$Q$2*2-ABS(Q183-Q187)*0.95*(1-ABS($P$2-$Q$2))</f>
        <v>49.70833333333335</v>
      </c>
      <c r="R188" s="216">
        <f>R180-R176</f>
        <v>43.75</v>
      </c>
      <c r="S188" s="175">
        <f>S183*$P$2*2+S187*$Q$2*2-ABS(S183-S187)*0.95*(1-ABS($P$2-$Q$2))</f>
        <v>59.687500000000014</v>
      </c>
      <c r="T188" s="216">
        <f>T180-R176</f>
        <v>43.333333333333343</v>
      </c>
      <c r="U188" s="175">
        <f>U183*$P$2*2+U187*$Q$2*2-ABS(U183-U187)*0.95*(1-ABS($P$2-$Q$2))</f>
        <v>58.875000000000028</v>
      </c>
      <c r="V188" s="216">
        <f>V180-R176</f>
        <v>44.166666666666657</v>
      </c>
      <c r="W188" s="175">
        <f>W183*$P$2*2+W187*$Q$2*2-ABS(W183-W187)*0.95*(1-ABS($P$2-$Q$2))</f>
        <v>60.499999999999993</v>
      </c>
      <c r="X188" s="216">
        <f>IF(G188=Y188,F188,IF(I188=Y188,H188,IF(K188=Y188,J188,IF(M188=Y188,L188,IF(O188=Y188,N188,IF(Q188=Y188,P188,IF(S188=Y188,R188,IF(U188=Y188,T188,V188))))))))</f>
        <v>44.166666666666657</v>
      </c>
      <c r="Y188" s="175">
        <f>MAX(G188,I188,K188,M188,O188,Q188,S188,U188,W188)</f>
        <v>60.499999999999993</v>
      </c>
      <c r="Z188" s="173">
        <f>IF(X188*1.05&gt;=2*$T$2,-2*$T$2,IF(X188*1.1&gt;=$T$2,-$T$2,0))</f>
        <v>0</v>
      </c>
      <c r="AF188" s="70"/>
    </row>
    <row r="189" spans="1:38" ht="15" customHeight="1" x14ac:dyDescent="0.25">
      <c r="A189" s="153"/>
      <c r="B189" s="153"/>
      <c r="C189" s="249"/>
      <c r="D189" s="250"/>
      <c r="E189" s="251"/>
      <c r="J189" s="249"/>
      <c r="K189" s="249"/>
      <c r="L189" s="249"/>
      <c r="M189" s="249"/>
      <c r="N189" s="249"/>
      <c r="O189" s="249"/>
      <c r="P189" s="249"/>
      <c r="Q189" s="249"/>
      <c r="R189" s="249"/>
      <c r="S189" s="249"/>
      <c r="T189" s="249"/>
      <c r="U189" s="249"/>
      <c r="V189" s="249"/>
      <c r="W189" s="249"/>
      <c r="X189" s="249"/>
      <c r="Y189" s="249"/>
      <c r="Z189" s="249"/>
      <c r="AD189" s="136"/>
      <c r="AE189" s="137"/>
      <c r="AF189" s="136"/>
      <c r="AG189" s="137"/>
      <c r="AH189" s="136"/>
      <c r="AI189" s="137"/>
      <c r="AK189" s="70"/>
      <c r="AL189" s="37"/>
    </row>
    <row r="190" spans="1:38" ht="15" customHeight="1" x14ac:dyDescent="0.25">
      <c r="A190" s="153"/>
      <c r="B190" s="153"/>
      <c r="C190" s="249"/>
      <c r="D190" s="250"/>
      <c r="E190" s="251"/>
      <c r="J190" s="249"/>
      <c r="K190" s="249"/>
      <c r="L190" s="249"/>
      <c r="M190" s="249"/>
      <c r="N190" s="249"/>
      <c r="O190" s="249"/>
      <c r="P190" s="249"/>
      <c r="Q190" s="249"/>
      <c r="R190" s="249"/>
      <c r="S190" s="249"/>
      <c r="T190" s="249"/>
      <c r="U190" s="249"/>
      <c r="V190" s="249"/>
      <c r="W190" s="249"/>
      <c r="X190" s="249"/>
      <c r="Y190" s="249"/>
      <c r="Z190" s="249"/>
      <c r="AC190" s="64"/>
      <c r="AD190" s="136"/>
      <c r="AE190" s="137"/>
      <c r="AF190" s="136"/>
      <c r="AG190" s="137"/>
      <c r="AH190" s="136"/>
      <c r="AI190" s="137"/>
      <c r="AK190" s="70"/>
      <c r="AL190" s="37"/>
    </row>
    <row r="191" spans="1:38" ht="15" customHeight="1" x14ac:dyDescent="0.25">
      <c r="A191" s="153"/>
      <c r="B191" s="153"/>
      <c r="C191" s="249"/>
      <c r="D191" s="250"/>
      <c r="E191" s="251"/>
      <c r="J191" s="249"/>
      <c r="K191" s="249"/>
      <c r="L191" s="249"/>
      <c r="M191" s="249"/>
      <c r="N191" s="249"/>
      <c r="O191" s="249"/>
      <c r="P191" s="249"/>
      <c r="Q191" s="249"/>
      <c r="R191" s="249"/>
      <c r="S191" s="249"/>
      <c r="T191" s="249"/>
      <c r="U191" s="249"/>
      <c r="V191" s="249"/>
      <c r="W191" s="249"/>
      <c r="X191" s="249"/>
      <c r="Y191" s="249"/>
      <c r="Z191" s="249"/>
      <c r="AC191" s="64"/>
      <c r="AD191" s="136"/>
      <c r="AE191" s="137"/>
      <c r="AF191" s="136"/>
      <c r="AG191" s="137"/>
      <c r="AH191" s="136"/>
      <c r="AI191" s="137"/>
      <c r="AK191" s="70"/>
      <c r="AL191" s="37"/>
    </row>
    <row r="192" spans="1:38" ht="15" customHeight="1" x14ac:dyDescent="0.25">
      <c r="A192" s="153"/>
      <c r="B192" s="153"/>
      <c r="C192" s="249"/>
      <c r="D192" s="250"/>
      <c r="E192" s="251"/>
      <c r="J192" s="249"/>
      <c r="K192" s="249"/>
      <c r="L192" s="249"/>
      <c r="M192" s="249"/>
      <c r="N192" s="249"/>
      <c r="O192" s="249"/>
      <c r="P192" s="249"/>
      <c r="Q192" s="249"/>
      <c r="R192" s="249"/>
      <c r="S192" s="249"/>
      <c r="T192" s="249"/>
      <c r="U192" s="249"/>
      <c r="V192" s="249"/>
      <c r="W192" s="249"/>
      <c r="X192" s="249"/>
      <c r="Y192" s="249"/>
      <c r="Z192" s="249"/>
      <c r="AC192" s="64"/>
      <c r="AD192" s="136"/>
      <c r="AE192" s="137"/>
      <c r="AF192" s="136"/>
      <c r="AG192" s="137"/>
      <c r="AH192" s="136"/>
      <c r="AI192" s="137"/>
      <c r="AK192" s="70"/>
      <c r="AL192" s="37"/>
    </row>
    <row r="193" spans="1:137" s="45" customFormat="1" ht="15" customHeight="1" x14ac:dyDescent="0.25">
      <c r="A193" s="253"/>
      <c r="B193" s="253"/>
      <c r="C193" s="254"/>
      <c r="D193" s="255"/>
      <c r="E193" s="256"/>
      <c r="J193" s="254"/>
      <c r="K193" s="254"/>
      <c r="L193" s="254"/>
      <c r="M193" s="254"/>
      <c r="N193" s="254"/>
      <c r="O193" s="254"/>
      <c r="P193" s="254"/>
      <c r="Q193" s="254"/>
      <c r="R193" s="254"/>
      <c r="S193" s="254"/>
      <c r="T193" s="254"/>
      <c r="U193" s="254"/>
      <c r="V193" s="254"/>
      <c r="W193" s="254"/>
      <c r="X193" s="254"/>
      <c r="Y193" s="254"/>
      <c r="Z193" s="254"/>
      <c r="AC193" s="65"/>
      <c r="AD193" s="257"/>
      <c r="AE193" s="258"/>
      <c r="AF193" s="257"/>
      <c r="AG193" s="258"/>
      <c r="AH193" s="257"/>
      <c r="AI193" s="258"/>
      <c r="AK193" s="259"/>
      <c r="AL193" s="260"/>
    </row>
    <row r="194" spans="1:137" ht="15" customHeight="1" x14ac:dyDescent="0.25">
      <c r="A194" s="252" t="s">
        <v>132</v>
      </c>
      <c r="B194" s="153"/>
      <c r="C194" s="249"/>
      <c r="D194" s="250"/>
      <c r="E194" s="251"/>
      <c r="J194" s="249"/>
      <c r="K194" s="249"/>
      <c r="L194" s="249"/>
      <c r="M194" s="249"/>
      <c r="N194" s="249"/>
      <c r="O194" s="249"/>
      <c r="P194" s="249"/>
      <c r="Q194" s="249"/>
      <c r="R194" s="249"/>
      <c r="S194" s="249"/>
      <c r="T194" s="249"/>
      <c r="U194" s="249"/>
      <c r="V194" s="249"/>
      <c r="W194" s="249"/>
      <c r="X194" s="249"/>
      <c r="Y194" s="249"/>
      <c r="Z194" s="249"/>
      <c r="AC194" s="64"/>
      <c r="AD194" s="136"/>
      <c r="AE194" s="137"/>
      <c r="AF194" s="136"/>
      <c r="AG194" s="137"/>
      <c r="AH194" s="136"/>
      <c r="AI194" s="137"/>
      <c r="AK194" s="70"/>
      <c r="AL194" s="37"/>
    </row>
    <row r="195" spans="1:137" ht="15" customHeight="1" x14ac:dyDescent="0.25">
      <c r="A195" s="63"/>
      <c r="B195" s="70"/>
      <c r="D195" s="128">
        <v>1</v>
      </c>
      <c r="E195" s="94"/>
      <c r="F195" s="128">
        <v>2</v>
      </c>
      <c r="G195" s="94"/>
      <c r="H195" s="128">
        <v>3</v>
      </c>
      <c r="I195" s="94"/>
      <c r="J195" s="128">
        <v>4</v>
      </c>
      <c r="K195" s="94"/>
      <c r="L195" s="128">
        <v>5</v>
      </c>
      <c r="M195" s="94"/>
      <c r="N195" s="128">
        <v>6</v>
      </c>
      <c r="O195" s="94"/>
      <c r="P195" s="128">
        <v>7</v>
      </c>
      <c r="Q195" s="94"/>
      <c r="R195" s="128">
        <v>8</v>
      </c>
      <c r="S195" s="94"/>
      <c r="T195" s="128">
        <v>9</v>
      </c>
      <c r="V195" s="32"/>
      <c r="W195" s="32"/>
      <c r="Z195" s="70"/>
      <c r="AD195" s="136"/>
      <c r="AE195" s="137"/>
      <c r="AF195" s="136"/>
      <c r="AG195" s="137"/>
      <c r="AH195" s="136"/>
      <c r="AI195" s="137"/>
      <c r="AK195" s="70"/>
      <c r="AL195" s="37"/>
    </row>
    <row r="196" spans="1:137" ht="15" customHeight="1" x14ac:dyDescent="0.25">
      <c r="A196" s="63"/>
      <c r="B196" s="63" t="s">
        <v>134</v>
      </c>
      <c r="D196" s="70"/>
      <c r="E196" s="173">
        <f>Z76</f>
        <v>0</v>
      </c>
      <c r="G196" s="173">
        <f>Z92</f>
        <v>0</v>
      </c>
      <c r="I196" s="173">
        <f>Z108</f>
        <v>0</v>
      </c>
      <c r="J196" s="70"/>
      <c r="K196" s="173">
        <f>Z124</f>
        <v>0</v>
      </c>
      <c r="L196" s="70"/>
      <c r="M196" s="173">
        <f>Z140</f>
        <v>0</v>
      </c>
      <c r="N196" s="70"/>
      <c r="O196" s="173">
        <f>Z156</f>
        <v>0</v>
      </c>
      <c r="P196" s="70"/>
      <c r="Q196" s="173">
        <f>Z172</f>
        <v>0</v>
      </c>
      <c r="S196" s="173">
        <f>Z188</f>
        <v>0</v>
      </c>
      <c r="U196" s="201" t="s">
        <v>102</v>
      </c>
      <c r="V196" s="32"/>
      <c r="W196" s="32"/>
      <c r="Z196" s="70"/>
      <c r="AD196" s="136"/>
      <c r="AE196" s="137"/>
      <c r="AF196" s="136"/>
      <c r="AG196" s="137"/>
      <c r="AH196" s="136"/>
      <c r="AI196" s="137"/>
      <c r="AK196" s="70"/>
      <c r="AL196" s="37"/>
    </row>
    <row r="197" spans="1:137" ht="15" customHeight="1" x14ac:dyDescent="0.25">
      <c r="A197" s="63"/>
      <c r="B197" s="63" t="s">
        <v>101</v>
      </c>
      <c r="D197" s="70"/>
      <c r="E197" s="173">
        <f>E76+G197</f>
        <v>80</v>
      </c>
      <c r="G197" s="173">
        <f>E92+I197</f>
        <v>0</v>
      </c>
      <c r="I197" s="173">
        <f>E108+K197</f>
        <v>0</v>
      </c>
      <c r="J197" s="70"/>
      <c r="K197" s="173">
        <f>E124+M197</f>
        <v>0</v>
      </c>
      <c r="L197" s="70"/>
      <c r="M197" s="173">
        <f>E140+O197</f>
        <v>0</v>
      </c>
      <c r="N197" s="70"/>
      <c r="O197" s="173">
        <f>E156+Q197</f>
        <v>0</v>
      </c>
      <c r="P197" s="70"/>
      <c r="Q197" s="173">
        <f>E172+S197</f>
        <v>0</v>
      </c>
      <c r="S197" s="173">
        <f>E188+U197</f>
        <v>0</v>
      </c>
      <c r="U197" s="217">
        <f>-S198</f>
        <v>0</v>
      </c>
      <c r="V197" s="70"/>
      <c r="W197" s="32"/>
      <c r="X197" s="37"/>
      <c r="Z197" s="136"/>
      <c r="AA197" s="137"/>
      <c r="AB197" s="136"/>
      <c r="AC197" s="137"/>
      <c r="AD197" s="136"/>
      <c r="AE197" s="137"/>
      <c r="AF197" s="136"/>
      <c r="AG197" s="137"/>
      <c r="AH197" s="136"/>
      <c r="AI197" s="137"/>
      <c r="AK197" s="70"/>
      <c r="AL197" s="37"/>
    </row>
    <row r="198" spans="1:137" x14ac:dyDescent="0.25">
      <c r="A198" s="144"/>
      <c r="B198" s="248" t="s">
        <v>56</v>
      </c>
      <c r="C198" s="130"/>
      <c r="D198" s="138">
        <f>D9</f>
        <v>0</v>
      </c>
      <c r="E198" s="130">
        <f>-E196</f>
        <v>0</v>
      </c>
      <c r="F198" s="138">
        <f>F9+E198</f>
        <v>44.166666666666657</v>
      </c>
      <c r="G198" s="130">
        <f>-G196+E198</f>
        <v>0</v>
      </c>
      <c r="H198" s="138">
        <f>H9+G198</f>
        <v>44.166666666666657</v>
      </c>
      <c r="I198" s="130">
        <f>-I196+G198</f>
        <v>0</v>
      </c>
      <c r="J198" s="138">
        <f>J9+I198</f>
        <v>44.166666666666657</v>
      </c>
      <c r="K198" s="130">
        <f>-K196+I198</f>
        <v>0</v>
      </c>
      <c r="L198" s="138">
        <f>L9+K198</f>
        <v>44.166666666666657</v>
      </c>
      <c r="M198" s="130">
        <f>-M196+K198</f>
        <v>0</v>
      </c>
      <c r="N198" s="138">
        <f>N9+M198</f>
        <v>44.166666666666657</v>
      </c>
      <c r="O198" s="130">
        <f>-O196+M198</f>
        <v>0</v>
      </c>
      <c r="P198" s="138">
        <f>P9+O198</f>
        <v>44.166666666666657</v>
      </c>
      <c r="Q198" s="130">
        <f>-Q196+O198</f>
        <v>0</v>
      </c>
      <c r="R198" s="138">
        <f>R9+Q198</f>
        <v>44.166666666666657</v>
      </c>
      <c r="S198" s="130">
        <f>-S196+Q198</f>
        <v>0</v>
      </c>
      <c r="T198" s="138">
        <f>T9+S198</f>
        <v>44.166666666666657</v>
      </c>
      <c r="U198" s="130"/>
      <c r="V198" s="37"/>
      <c r="W198" s="136"/>
      <c r="Y198" s="137"/>
      <c r="Z198" s="136"/>
      <c r="AA198" s="137"/>
      <c r="AB198" s="136"/>
      <c r="AC198" s="137"/>
      <c r="AD198" s="136"/>
      <c r="AE198" s="137"/>
      <c r="AF198" s="136"/>
      <c r="AG198" s="137"/>
      <c r="AH198" s="136"/>
      <c r="AI198" s="137"/>
      <c r="AK198" s="70"/>
      <c r="AL198" s="37"/>
      <c r="AM198" s="37"/>
      <c r="AN198" s="37"/>
      <c r="AO198" s="136"/>
      <c r="AP198" s="137"/>
      <c r="AQ198" s="136"/>
      <c r="AR198" s="137"/>
      <c r="AS198" s="136"/>
      <c r="AT198" s="137"/>
      <c r="AU198" s="136"/>
      <c r="AV198" s="137"/>
      <c r="AW198" s="136"/>
      <c r="AX198" s="137"/>
      <c r="AY198" s="136"/>
      <c r="AZ198" s="137"/>
      <c r="BB198" s="70"/>
      <c r="BC198" s="37"/>
      <c r="BD198" s="37"/>
      <c r="BE198" s="37"/>
      <c r="BF198" s="136"/>
      <c r="BG198" s="137"/>
      <c r="BH198" s="136"/>
      <c r="BI198" s="137"/>
      <c r="BJ198" s="136"/>
      <c r="BK198" s="137"/>
      <c r="BL198" s="136"/>
      <c r="BM198" s="137"/>
      <c r="BN198" s="136"/>
      <c r="BO198" s="137"/>
      <c r="BP198" s="136"/>
      <c r="BQ198" s="137"/>
      <c r="BS198" s="70"/>
      <c r="BT198" s="37"/>
      <c r="BU198" s="37"/>
      <c r="BV198" s="37"/>
      <c r="BW198" s="136"/>
      <c r="BX198" s="137"/>
      <c r="BY198" s="136"/>
      <c r="BZ198" s="137"/>
      <c r="CA198" s="136"/>
      <c r="CB198" s="137"/>
      <c r="CC198" s="136"/>
      <c r="CD198" s="137"/>
      <c r="CE198" s="136"/>
      <c r="CF198" s="137"/>
      <c r="CG198" s="136"/>
      <c r="CH198" s="137"/>
      <c r="CJ198" s="70"/>
      <c r="CK198" s="37"/>
      <c r="CL198" s="37"/>
      <c r="CM198" s="37"/>
      <c r="CN198" s="136"/>
      <c r="CO198" s="137"/>
      <c r="CP198" s="136"/>
      <c r="CQ198" s="137"/>
      <c r="CR198" s="136"/>
      <c r="CS198" s="137"/>
      <c r="CT198" s="136"/>
      <c r="CU198" s="137"/>
      <c r="CV198" s="136"/>
      <c r="CW198" s="137"/>
      <c r="CX198" s="136"/>
      <c r="CY198" s="137"/>
      <c r="DA198" s="70"/>
      <c r="DB198" s="37"/>
      <c r="DC198" s="37"/>
      <c r="DD198" s="37"/>
      <c r="DE198" s="136"/>
      <c r="DF198" s="137"/>
      <c r="DG198" s="136"/>
      <c r="DH198" s="137"/>
      <c r="DI198" s="136"/>
      <c r="DJ198" s="137"/>
      <c r="DK198" s="136"/>
      <c r="DL198" s="137"/>
      <c r="DM198" s="136"/>
      <c r="DN198" s="137"/>
      <c r="DO198" s="136"/>
      <c r="DP198" s="137"/>
      <c r="DR198" s="70"/>
      <c r="DS198" s="37"/>
      <c r="DT198" s="37"/>
      <c r="DU198" s="37"/>
      <c r="DV198" s="136"/>
      <c r="DW198" s="137"/>
      <c r="DX198" s="136"/>
      <c r="DY198" s="137"/>
      <c r="DZ198" s="136"/>
      <c r="EA198" s="137"/>
      <c r="EB198" s="136"/>
      <c r="EC198" s="137"/>
      <c r="ED198" s="136"/>
      <c r="EE198" s="137"/>
      <c r="EF198" s="136"/>
      <c r="EG198" s="143"/>
    </row>
    <row r="199" spans="1:137" x14ac:dyDescent="0.25">
      <c r="A199" s="144"/>
      <c r="B199" s="248" t="s">
        <v>55</v>
      </c>
      <c r="C199" s="70"/>
      <c r="D199" s="138">
        <f>D9+E197+C198</f>
        <v>80</v>
      </c>
      <c r="E199" s="130"/>
      <c r="F199" s="138">
        <f>F9+G197+E198</f>
        <v>44.166666666666657</v>
      </c>
      <c r="G199" s="130"/>
      <c r="H199" s="138">
        <f>H9+I197+G198</f>
        <v>44.166666666666657</v>
      </c>
      <c r="I199" s="130"/>
      <c r="J199" s="138">
        <f>J9+K197+I198</f>
        <v>44.166666666666657</v>
      </c>
      <c r="K199" s="130"/>
      <c r="L199" s="138">
        <f>L9+M197+K198</f>
        <v>44.166666666666657</v>
      </c>
      <c r="M199" s="130"/>
      <c r="N199" s="138">
        <f>N9+O197+M198</f>
        <v>44.166666666666657</v>
      </c>
      <c r="O199" s="130"/>
      <c r="P199" s="138">
        <f>P9+Q197+O198</f>
        <v>44.166666666666657</v>
      </c>
      <c r="Q199" s="130"/>
      <c r="R199" s="138">
        <f>R9+S197+Q198</f>
        <v>44.166666666666657</v>
      </c>
      <c r="S199" s="130"/>
      <c r="T199" s="138">
        <f>T9+U197+S198</f>
        <v>44.166666666666657</v>
      </c>
      <c r="U199" s="130"/>
      <c r="V199" s="37"/>
      <c r="W199" s="136"/>
      <c r="Y199" s="137"/>
      <c r="Z199" s="136"/>
      <c r="AA199" s="137"/>
      <c r="AB199" s="136"/>
      <c r="AC199" s="137"/>
      <c r="AD199" s="136"/>
      <c r="AE199" s="137"/>
      <c r="AF199" s="136"/>
      <c r="AG199" s="137"/>
      <c r="AH199" s="136"/>
      <c r="AI199" s="137"/>
      <c r="AK199" s="70"/>
      <c r="AL199" s="37"/>
      <c r="AM199" s="37"/>
      <c r="AN199" s="37"/>
      <c r="AO199" s="136"/>
      <c r="AP199" s="137"/>
      <c r="AQ199" s="136"/>
      <c r="AR199" s="137"/>
      <c r="AS199" s="136"/>
      <c r="AT199" s="137"/>
      <c r="AU199" s="136"/>
      <c r="AV199" s="137"/>
      <c r="AW199" s="136"/>
      <c r="AX199" s="137"/>
      <c r="AY199" s="136"/>
      <c r="AZ199" s="137"/>
      <c r="BB199" s="70"/>
      <c r="BC199" s="37"/>
      <c r="BD199" s="37"/>
      <c r="BE199" s="37"/>
      <c r="BF199" s="136"/>
      <c r="BG199" s="137"/>
      <c r="BH199" s="136"/>
      <c r="BI199" s="137"/>
      <c r="BJ199" s="136"/>
      <c r="BK199" s="137"/>
      <c r="BL199" s="136"/>
      <c r="BM199" s="137"/>
      <c r="BN199" s="136"/>
      <c r="BO199" s="137"/>
      <c r="BP199" s="136"/>
      <c r="BQ199" s="137"/>
      <c r="BS199" s="70"/>
      <c r="BT199" s="37"/>
      <c r="BU199" s="37"/>
      <c r="BV199" s="37"/>
      <c r="BW199" s="136"/>
      <c r="BX199" s="137"/>
      <c r="BY199" s="136"/>
      <c r="BZ199" s="137"/>
      <c r="CA199" s="136"/>
      <c r="CB199" s="137"/>
      <c r="CC199" s="136"/>
      <c r="CD199" s="137"/>
      <c r="CE199" s="136"/>
      <c r="CF199" s="137"/>
      <c r="CG199" s="136"/>
      <c r="CH199" s="137"/>
      <c r="CJ199" s="70"/>
      <c r="CK199" s="37"/>
      <c r="CL199" s="37"/>
      <c r="CM199" s="37"/>
      <c r="CN199" s="136"/>
      <c r="CO199" s="137"/>
      <c r="CP199" s="136"/>
      <c r="CQ199" s="137"/>
      <c r="CR199" s="136"/>
      <c r="CS199" s="137"/>
      <c r="CT199" s="136"/>
      <c r="CU199" s="137"/>
      <c r="CV199" s="136"/>
      <c r="CW199" s="137"/>
      <c r="CX199" s="136"/>
      <c r="CY199" s="137"/>
      <c r="DA199" s="70"/>
      <c r="DB199" s="37"/>
      <c r="DC199" s="37"/>
      <c r="DD199" s="37"/>
      <c r="DE199" s="136"/>
      <c r="DF199" s="137"/>
      <c r="DG199" s="136"/>
      <c r="DH199" s="137"/>
      <c r="DI199" s="136"/>
      <c r="DJ199" s="137"/>
      <c r="DK199" s="136"/>
      <c r="DL199" s="137"/>
      <c r="DM199" s="136"/>
      <c r="DN199" s="137"/>
      <c r="DO199" s="136"/>
      <c r="DP199" s="137"/>
      <c r="DR199" s="70"/>
      <c r="DS199" s="37"/>
      <c r="DT199" s="37"/>
      <c r="DU199" s="37"/>
      <c r="DV199" s="136"/>
      <c r="DW199" s="137"/>
      <c r="DX199" s="136"/>
      <c r="DY199" s="137"/>
      <c r="DZ199" s="136"/>
      <c r="EA199" s="137"/>
      <c r="EB199" s="136"/>
      <c r="EC199" s="137"/>
      <c r="ED199" s="136"/>
      <c r="EE199" s="137"/>
      <c r="EF199" s="136"/>
      <c r="EG199" s="143"/>
    </row>
    <row r="200" spans="1:137" x14ac:dyDescent="0.25">
      <c r="A200" s="89"/>
      <c r="B200" s="63" t="s">
        <v>93</v>
      </c>
      <c r="D200" s="186">
        <f>J64</f>
        <v>35</v>
      </c>
      <c r="E200" s="187">
        <f>N64</f>
        <v>38.333333333333336</v>
      </c>
      <c r="F200" s="186">
        <f>R64</f>
        <v>30</v>
      </c>
      <c r="G200" s="187">
        <f>N80</f>
        <v>0</v>
      </c>
      <c r="H200" s="186">
        <f>R80</f>
        <v>30</v>
      </c>
      <c r="I200" s="187">
        <f>N96</f>
        <v>0</v>
      </c>
      <c r="J200" s="186">
        <f>R96</f>
        <v>30</v>
      </c>
      <c r="K200" s="187">
        <f>N112</f>
        <v>0</v>
      </c>
      <c r="L200" s="186">
        <f>R112</f>
        <v>30</v>
      </c>
      <c r="M200" s="187">
        <f>N128</f>
        <v>0</v>
      </c>
      <c r="N200" s="186">
        <f>R128</f>
        <v>30</v>
      </c>
      <c r="O200" s="187">
        <f>N144</f>
        <v>0</v>
      </c>
      <c r="P200" s="186">
        <f>R144</f>
        <v>30</v>
      </c>
      <c r="Q200" s="187">
        <f>N160</f>
        <v>0</v>
      </c>
      <c r="R200" s="186">
        <f>R160</f>
        <v>30</v>
      </c>
      <c r="S200" s="187">
        <f>N176</f>
        <v>0</v>
      </c>
      <c r="T200" s="186">
        <f>R176</f>
        <v>30</v>
      </c>
      <c r="V200" s="37"/>
      <c r="W200" s="32"/>
      <c r="EG200" s="145"/>
    </row>
    <row r="201" spans="1:137" x14ac:dyDescent="0.25">
      <c r="A201" s="89"/>
      <c r="B201" s="63" t="s">
        <v>94</v>
      </c>
      <c r="D201" s="186">
        <f>D200</f>
        <v>35</v>
      </c>
      <c r="E201" s="187">
        <f>O64</f>
        <v>38.333333333333336</v>
      </c>
      <c r="F201" s="186">
        <f>F200</f>
        <v>30</v>
      </c>
      <c r="G201" s="187">
        <f>O80</f>
        <v>0</v>
      </c>
      <c r="H201" s="186">
        <f>H200</f>
        <v>30</v>
      </c>
      <c r="I201" s="187">
        <f>O96</f>
        <v>0</v>
      </c>
      <c r="J201" s="186">
        <f>J200</f>
        <v>30</v>
      </c>
      <c r="K201" s="187">
        <f>O112</f>
        <v>0</v>
      </c>
      <c r="L201" s="186">
        <f>L200</f>
        <v>30</v>
      </c>
      <c r="M201" s="187">
        <f>O128</f>
        <v>0</v>
      </c>
      <c r="N201" s="186">
        <f>N200</f>
        <v>30</v>
      </c>
      <c r="O201" s="187">
        <f>O144</f>
        <v>0</v>
      </c>
      <c r="P201" s="186">
        <f>P200</f>
        <v>30</v>
      </c>
      <c r="Q201" s="187">
        <f>O160</f>
        <v>0</v>
      </c>
      <c r="R201" s="186">
        <f>R200</f>
        <v>30</v>
      </c>
      <c r="S201" s="187">
        <f>O176</f>
        <v>0</v>
      </c>
      <c r="T201" s="186">
        <f>T200</f>
        <v>30</v>
      </c>
      <c r="V201" s="37"/>
      <c r="W201" s="32"/>
      <c r="EG201" s="145"/>
    </row>
    <row r="202" spans="1:137" x14ac:dyDescent="0.25">
      <c r="A202" s="89"/>
      <c r="B202" s="70"/>
      <c r="D202" s="186"/>
      <c r="E202" s="186"/>
      <c r="F202" s="186"/>
      <c r="G202" s="186"/>
      <c r="H202" s="186"/>
      <c r="I202" s="186"/>
      <c r="J202" s="186"/>
      <c r="K202" s="186"/>
      <c r="L202" s="186"/>
      <c r="M202" s="186"/>
      <c r="N202" s="186"/>
      <c r="O202" s="186"/>
      <c r="P202" s="186"/>
      <c r="Q202" s="186"/>
      <c r="R202" s="186"/>
      <c r="S202" s="186"/>
      <c r="T202" s="186"/>
      <c r="V202" s="37"/>
      <c r="W202" s="32"/>
      <c r="EG202" s="145"/>
    </row>
    <row r="203" spans="1:137" x14ac:dyDescent="0.25">
      <c r="A203" s="89"/>
      <c r="D203" s="154"/>
      <c r="E203" s="154"/>
      <c r="F203" s="154"/>
      <c r="G203" s="154"/>
      <c r="H203" s="154"/>
      <c r="I203" s="154"/>
      <c r="J203" s="154"/>
      <c r="K203" s="154"/>
      <c r="L203" s="154"/>
      <c r="M203" s="154"/>
      <c r="N203" s="154"/>
      <c r="O203" s="154"/>
      <c r="P203" s="154"/>
      <c r="Q203" s="154"/>
      <c r="R203" s="154"/>
      <c r="S203" s="154"/>
      <c r="T203" s="154"/>
      <c r="V203" s="32"/>
      <c r="EG203" s="145"/>
    </row>
    <row r="204" spans="1:137" x14ac:dyDescent="0.25">
      <c r="A204" s="252" t="s">
        <v>133</v>
      </c>
      <c r="D204" s="132"/>
      <c r="E204" s="139"/>
      <c r="F204" s="34"/>
      <c r="G204" s="139"/>
      <c r="H204" s="34"/>
      <c r="I204" s="139"/>
      <c r="J204" s="34"/>
      <c r="K204" s="139"/>
      <c r="L204" s="34"/>
      <c r="M204" s="34"/>
      <c r="N204" s="34"/>
      <c r="O204" s="34"/>
      <c r="P204" s="34"/>
      <c r="Q204" s="34"/>
      <c r="R204" s="34"/>
      <c r="S204" s="34"/>
      <c r="T204" s="34"/>
      <c r="U204" s="34"/>
      <c r="V204" s="34"/>
      <c r="W204" s="34"/>
      <c r="X204" s="140" t="s">
        <v>2</v>
      </c>
      <c r="Y204" s="141" t="s">
        <v>38</v>
      </c>
      <c r="Z204" s="139"/>
      <c r="AA204" s="140" t="s">
        <v>2</v>
      </c>
      <c r="AB204" s="141" t="s">
        <v>38</v>
      </c>
      <c r="AC204" s="64"/>
      <c r="AD204" s="140" t="s">
        <v>2</v>
      </c>
      <c r="AE204" s="141" t="s">
        <v>38</v>
      </c>
      <c r="AG204" s="140" t="s">
        <v>2</v>
      </c>
      <c r="AH204" s="141" t="s">
        <v>38</v>
      </c>
      <c r="AJ204" s="140" t="s">
        <v>2</v>
      </c>
      <c r="AK204" s="141" t="s">
        <v>38</v>
      </c>
      <c r="AM204" s="140" t="s">
        <v>2</v>
      </c>
      <c r="AN204" s="141" t="s">
        <v>38</v>
      </c>
      <c r="AP204" s="140" t="s">
        <v>2</v>
      </c>
      <c r="AQ204" s="141" t="s">
        <v>38</v>
      </c>
      <c r="AS204" s="140" t="s">
        <v>2</v>
      </c>
      <c r="AT204" s="141" t="s">
        <v>38</v>
      </c>
      <c r="AV204" s="140" t="s">
        <v>2</v>
      </c>
      <c r="AW204" s="142" t="s">
        <v>38</v>
      </c>
    </row>
    <row r="205" spans="1:137" x14ac:dyDescent="0.25">
      <c r="A205" s="277">
        <f>40/S2*3.6</f>
        <v>2.6666666666666665</v>
      </c>
      <c r="B205" s="49" t="s">
        <v>0</v>
      </c>
      <c r="C205" s="44" t="s">
        <v>2</v>
      </c>
      <c r="D205" s="44">
        <v>1</v>
      </c>
      <c r="E205" s="44">
        <v>1</v>
      </c>
      <c r="F205" s="44">
        <v>2</v>
      </c>
      <c r="G205" s="44">
        <v>2</v>
      </c>
      <c r="H205" s="44">
        <v>3</v>
      </c>
      <c r="I205" s="44">
        <v>3</v>
      </c>
      <c r="J205" s="44">
        <v>4</v>
      </c>
      <c r="K205" s="44">
        <v>4</v>
      </c>
      <c r="L205" s="44">
        <v>5</v>
      </c>
      <c r="M205" s="44">
        <v>5</v>
      </c>
      <c r="N205" s="44">
        <v>6</v>
      </c>
      <c r="O205" s="44">
        <v>6</v>
      </c>
      <c r="P205" s="44">
        <v>7</v>
      </c>
      <c r="Q205" s="44">
        <v>7</v>
      </c>
      <c r="R205" s="44">
        <v>8</v>
      </c>
      <c r="S205" s="44">
        <v>8</v>
      </c>
      <c r="T205" s="44">
        <v>9</v>
      </c>
      <c r="U205" s="44">
        <v>9</v>
      </c>
      <c r="V205" s="44" t="s">
        <v>3</v>
      </c>
      <c r="W205" s="50"/>
      <c r="X205" s="44">
        <v>1</v>
      </c>
      <c r="Y205" s="35"/>
      <c r="Z205" s="35"/>
      <c r="AA205" s="44">
        <v>2</v>
      </c>
      <c r="AB205" s="44"/>
      <c r="AC205" s="44"/>
      <c r="AD205" s="44">
        <v>3</v>
      </c>
      <c r="AE205" s="44"/>
      <c r="AF205" s="44"/>
      <c r="AG205" s="44">
        <v>4</v>
      </c>
      <c r="AH205" s="44"/>
      <c r="AI205" s="44"/>
      <c r="AJ205" s="44">
        <v>5</v>
      </c>
      <c r="AK205" s="44"/>
      <c r="AL205" s="44"/>
      <c r="AM205" s="44">
        <v>6</v>
      </c>
      <c r="AN205" s="44"/>
      <c r="AO205" s="44"/>
      <c r="AP205" s="44">
        <v>7</v>
      </c>
      <c r="AQ205" s="44"/>
      <c r="AR205" s="44"/>
      <c r="AS205" s="44">
        <v>8</v>
      </c>
      <c r="AT205" s="44"/>
      <c r="AU205" s="44"/>
      <c r="AV205" s="44">
        <v>9</v>
      </c>
      <c r="AW205" s="72"/>
    </row>
    <row r="206" spans="1:137" x14ac:dyDescent="0.25">
      <c r="A206" s="73"/>
      <c r="B206" s="51" t="s">
        <v>1</v>
      </c>
      <c r="C206" s="271">
        <v>-40</v>
      </c>
      <c r="D206" s="52">
        <v>0</v>
      </c>
      <c r="E206" s="52">
        <v>0</v>
      </c>
      <c r="F206" s="52">
        <f>G206</f>
        <v>575</v>
      </c>
      <c r="G206" s="52">
        <f>E206+E6</f>
        <v>575</v>
      </c>
      <c r="H206" s="52">
        <f>I206</f>
        <v>575</v>
      </c>
      <c r="I206" s="52">
        <f>G206+G6</f>
        <v>575</v>
      </c>
      <c r="J206" s="52">
        <f>K206</f>
        <v>575</v>
      </c>
      <c r="K206" s="52">
        <f>I206+I6</f>
        <v>575</v>
      </c>
      <c r="L206" s="52">
        <f>M206</f>
        <v>575</v>
      </c>
      <c r="M206" s="52">
        <f>K206+K6</f>
        <v>575</v>
      </c>
      <c r="N206" s="52">
        <f>O206</f>
        <v>575</v>
      </c>
      <c r="O206" s="52">
        <f>M206+M6</f>
        <v>575</v>
      </c>
      <c r="P206" s="52">
        <f>Q206</f>
        <v>575</v>
      </c>
      <c r="Q206" s="52">
        <f>O206+O6</f>
        <v>575</v>
      </c>
      <c r="R206" s="52">
        <f>S206</f>
        <v>575</v>
      </c>
      <c r="S206" s="52">
        <f>Q206+Q6</f>
        <v>575</v>
      </c>
      <c r="T206" s="52">
        <f>U206</f>
        <v>575</v>
      </c>
      <c r="U206" s="52">
        <f>S206+S6</f>
        <v>575</v>
      </c>
      <c r="V206" s="274">
        <f>U206+40</f>
        <v>615</v>
      </c>
      <c r="W206" s="53"/>
      <c r="X206" s="52">
        <f>E206</f>
        <v>0</v>
      </c>
      <c r="Y206" s="52">
        <f>X206</f>
        <v>0</v>
      </c>
      <c r="Z206" s="52"/>
      <c r="AA206" s="52">
        <f>G206</f>
        <v>575</v>
      </c>
      <c r="AB206" s="52">
        <f>AA206</f>
        <v>575</v>
      </c>
      <c r="AC206" s="52"/>
      <c r="AD206" s="52">
        <f>I206</f>
        <v>575</v>
      </c>
      <c r="AE206" s="52">
        <f>AD206</f>
        <v>575</v>
      </c>
      <c r="AF206" s="52"/>
      <c r="AG206" s="52">
        <f>K206</f>
        <v>575</v>
      </c>
      <c r="AH206" s="52">
        <f>AG206</f>
        <v>575</v>
      </c>
      <c r="AI206" s="52"/>
      <c r="AJ206" s="52">
        <f>M206</f>
        <v>575</v>
      </c>
      <c r="AK206" s="52">
        <f>AJ206</f>
        <v>575</v>
      </c>
      <c r="AL206" s="52"/>
      <c r="AM206" s="52">
        <f>O206</f>
        <v>575</v>
      </c>
      <c r="AN206" s="52">
        <f>AM206</f>
        <v>575</v>
      </c>
      <c r="AO206" s="52"/>
      <c r="AP206" s="52">
        <f>Q206</f>
        <v>575</v>
      </c>
      <c r="AQ206" s="52">
        <f>AP206</f>
        <v>575</v>
      </c>
      <c r="AR206" s="52"/>
      <c r="AS206" s="52">
        <f>S206</f>
        <v>575</v>
      </c>
      <c r="AT206" s="52">
        <f>AS206</f>
        <v>575</v>
      </c>
      <c r="AU206" s="52"/>
      <c r="AV206" s="52">
        <f>U206</f>
        <v>575</v>
      </c>
      <c r="AW206" s="74">
        <f>AV206</f>
        <v>575</v>
      </c>
    </row>
    <row r="207" spans="1:137" x14ac:dyDescent="0.25">
      <c r="A207" s="90"/>
      <c r="B207" s="133" t="s">
        <v>51</v>
      </c>
      <c r="C207" s="272">
        <f>D207-$A$205</f>
        <v>32.333333333333336</v>
      </c>
      <c r="D207" s="91">
        <f>E207</f>
        <v>35</v>
      </c>
      <c r="E207" s="91">
        <f>D198+D200</f>
        <v>35</v>
      </c>
      <c r="F207" s="91">
        <f>E207+E200</f>
        <v>73.333333333333343</v>
      </c>
      <c r="G207" s="91">
        <f>MIN(F198+F200,F207)</f>
        <v>73.333333333333343</v>
      </c>
      <c r="H207" s="91">
        <f>G207+G200</f>
        <v>73.333333333333343</v>
      </c>
      <c r="I207" s="91">
        <f>MIN(H198+H200,H207)</f>
        <v>73.333333333333343</v>
      </c>
      <c r="J207" s="91">
        <f>I207+I200</f>
        <v>73.333333333333343</v>
      </c>
      <c r="K207" s="91">
        <f>MIN(J198+J200,J207)</f>
        <v>73.333333333333343</v>
      </c>
      <c r="L207" s="91">
        <f>K207+K200</f>
        <v>73.333333333333343</v>
      </c>
      <c r="M207" s="91">
        <f>MIN(L198+L200,L207)</f>
        <v>73.333333333333343</v>
      </c>
      <c r="N207" s="91">
        <f>M207+M200</f>
        <v>73.333333333333343</v>
      </c>
      <c r="O207" s="91">
        <f>MIN(N198+N200,N207)</f>
        <v>73.333333333333343</v>
      </c>
      <c r="P207" s="91">
        <f>O207+O200</f>
        <v>73.333333333333343</v>
      </c>
      <c r="Q207" s="91">
        <f>MIN(P198+P200,P207)</f>
        <v>73.333333333333343</v>
      </c>
      <c r="R207" s="91">
        <f>Q207+Q200</f>
        <v>73.333333333333343</v>
      </c>
      <c r="S207" s="91">
        <f>MIN(R198+R200,R207)</f>
        <v>73.333333333333343</v>
      </c>
      <c r="T207" s="91">
        <f>S207+S200</f>
        <v>73.333333333333343</v>
      </c>
      <c r="U207" s="91">
        <f>MIN(T198+T200,T207)</f>
        <v>73.333333333333343</v>
      </c>
      <c r="V207" s="275">
        <f>U207+A205</f>
        <v>76.000000000000014</v>
      </c>
      <c r="W207" s="92"/>
      <c r="X207" s="92"/>
      <c r="Y207" s="92"/>
      <c r="Z207" s="92"/>
      <c r="AA207" s="92"/>
      <c r="AB207" s="92"/>
      <c r="AC207" s="92"/>
      <c r="AD207" s="92"/>
      <c r="AE207" s="92"/>
      <c r="AF207" s="92"/>
      <c r="AG207" s="92"/>
      <c r="AH207" s="92"/>
      <c r="AI207" s="92"/>
      <c r="AJ207" s="92"/>
      <c r="AK207" s="92"/>
      <c r="AL207" s="92"/>
      <c r="AM207" s="92"/>
      <c r="AN207" s="92"/>
      <c r="AO207" s="92"/>
      <c r="AP207" s="92"/>
      <c r="AQ207" s="92"/>
      <c r="AR207" s="92"/>
      <c r="AS207" s="92"/>
      <c r="AT207" s="92"/>
      <c r="AU207" s="92"/>
      <c r="AV207" s="92"/>
      <c r="AW207" s="93"/>
    </row>
    <row r="208" spans="1:137" x14ac:dyDescent="0.25">
      <c r="A208" s="71"/>
      <c r="B208" s="134" t="s">
        <v>52</v>
      </c>
      <c r="C208" s="272">
        <f>D208-$A$205</f>
        <v>-7.6666666666666661</v>
      </c>
      <c r="D208" s="64">
        <f>E208</f>
        <v>-5</v>
      </c>
      <c r="E208" s="64">
        <f>E207-D55</f>
        <v>-5</v>
      </c>
      <c r="F208" s="64">
        <f>E208+E200</f>
        <v>33.333333333333336</v>
      </c>
      <c r="G208" s="64">
        <f>MAX(F198+F200-F55,F208)</f>
        <v>33.333333333333336</v>
      </c>
      <c r="H208" s="64">
        <f>G208+G200</f>
        <v>33.333333333333336</v>
      </c>
      <c r="I208" s="64">
        <f>MAX(H198+H200-H55,H208)</f>
        <v>33.333333333333336</v>
      </c>
      <c r="J208" s="64">
        <f>I208+I200</f>
        <v>33.333333333333336</v>
      </c>
      <c r="K208" s="64">
        <f>MAX(J198+J200-J55,J208)</f>
        <v>33.333333333333336</v>
      </c>
      <c r="L208" s="64">
        <f>K208+K200</f>
        <v>33.333333333333336</v>
      </c>
      <c r="M208" s="64">
        <f>MAX(L198+L200-L55,L208)</f>
        <v>33.333333333333336</v>
      </c>
      <c r="N208" s="64">
        <f>M208+M200</f>
        <v>33.333333333333336</v>
      </c>
      <c r="O208" s="64">
        <f>MAX(N198+N200-N55,N208)</f>
        <v>33.333333333333336</v>
      </c>
      <c r="P208" s="64">
        <f>O208+O200</f>
        <v>33.333333333333336</v>
      </c>
      <c r="Q208" s="64">
        <f>MAX(P198+P200-P55,P208)</f>
        <v>33.333333333333336</v>
      </c>
      <c r="R208" s="64">
        <f>Q208+Q200</f>
        <v>33.333333333333336</v>
      </c>
      <c r="S208" s="64">
        <f>MAX(R198+R200-R55,R208)</f>
        <v>33.333333333333336</v>
      </c>
      <c r="T208" s="64">
        <f>S208+S200</f>
        <v>33.333333333333336</v>
      </c>
      <c r="U208" s="64">
        <f>MAX(T198+T200-T55,T208)</f>
        <v>33.333333333333336</v>
      </c>
      <c r="V208" s="276">
        <f>U208+A205</f>
        <v>36</v>
      </c>
      <c r="W208" s="5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75"/>
    </row>
    <row r="209" spans="1:49" x14ac:dyDescent="0.25">
      <c r="A209" s="71"/>
      <c r="B209" s="134" t="s">
        <v>53</v>
      </c>
      <c r="C209" s="272">
        <f>D209+$A$205</f>
        <v>115.16666666666667</v>
      </c>
      <c r="D209" s="64">
        <f>MIN(D199+D201,E209)</f>
        <v>112.5</v>
      </c>
      <c r="E209" s="64">
        <f>F209+E201</f>
        <v>112.5</v>
      </c>
      <c r="F209" s="64">
        <f>MIN(F199+F201,G209)</f>
        <v>74.166666666666657</v>
      </c>
      <c r="G209" s="64">
        <f>H209+G201</f>
        <v>74.166666666666657</v>
      </c>
      <c r="H209" s="64">
        <f>MIN(H199+H201,I209)</f>
        <v>74.166666666666657</v>
      </c>
      <c r="I209" s="64">
        <f>J209+I201</f>
        <v>74.166666666666657</v>
      </c>
      <c r="J209" s="64">
        <f>MIN(J199+J201,K209)</f>
        <v>74.166666666666657</v>
      </c>
      <c r="K209" s="64">
        <f>L209+K201</f>
        <v>74.166666666666657</v>
      </c>
      <c r="L209" s="64">
        <f>MIN(L199+L201,M209)</f>
        <v>74.166666666666657</v>
      </c>
      <c r="M209" s="64">
        <f>N209+M201</f>
        <v>74.166666666666657</v>
      </c>
      <c r="N209" s="64">
        <f>MIN(N199+N201,O209)</f>
        <v>74.166666666666657</v>
      </c>
      <c r="O209" s="64">
        <f>P209+O201</f>
        <v>74.166666666666657</v>
      </c>
      <c r="P209" s="64">
        <f>MIN(P199+P201,Q209)</f>
        <v>74.166666666666657</v>
      </c>
      <c r="Q209" s="64">
        <f>R209+Q201</f>
        <v>74.166666666666657</v>
      </c>
      <c r="R209" s="64">
        <f>MIN(R199+R201,S209)</f>
        <v>74.166666666666657</v>
      </c>
      <c r="S209" s="64">
        <f>T209+S201</f>
        <v>74.166666666666657</v>
      </c>
      <c r="T209" s="64">
        <f>T199+T201</f>
        <v>74.166666666666657</v>
      </c>
      <c r="U209" s="64">
        <f>T209</f>
        <v>74.166666666666657</v>
      </c>
      <c r="V209" s="272">
        <f>U209-$A$205</f>
        <v>71.499999999999986</v>
      </c>
      <c r="W209" s="5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75"/>
    </row>
    <row r="210" spans="1:49" x14ac:dyDescent="0.25">
      <c r="A210" s="78"/>
      <c r="B210" s="135" t="s">
        <v>54</v>
      </c>
      <c r="C210" s="273">
        <f>D210+$A$205</f>
        <v>85.166666666666671</v>
      </c>
      <c r="D210" s="65">
        <f>MAX(D199+D201-D56,E210)</f>
        <v>82.5</v>
      </c>
      <c r="E210" s="65">
        <f>F210+E201</f>
        <v>82.5</v>
      </c>
      <c r="F210" s="65">
        <f>MAX(F199+F201-F56,G210)</f>
        <v>44.166666666666657</v>
      </c>
      <c r="G210" s="65">
        <f>H210+G201</f>
        <v>44.166666666666657</v>
      </c>
      <c r="H210" s="65">
        <f>MAX(H199+H201-H56,I210)</f>
        <v>44.166666666666657</v>
      </c>
      <c r="I210" s="65">
        <f>J210+I201</f>
        <v>44.166666666666657</v>
      </c>
      <c r="J210" s="65">
        <f>MAX(J199+J201-J56,K210)</f>
        <v>44.166666666666657</v>
      </c>
      <c r="K210" s="65">
        <f>L210+K201</f>
        <v>44.166666666666657</v>
      </c>
      <c r="L210" s="65">
        <f>MAX(L199+L201-L56,M210)</f>
        <v>44.166666666666657</v>
      </c>
      <c r="M210" s="65">
        <f>N210+M201</f>
        <v>44.166666666666657</v>
      </c>
      <c r="N210" s="65">
        <f>MAX(N199+N201-N56,O210)</f>
        <v>44.166666666666657</v>
      </c>
      <c r="O210" s="65">
        <f>P210+O201</f>
        <v>44.166666666666657</v>
      </c>
      <c r="P210" s="65">
        <f>MAX(P199+P201-P56,Q210)</f>
        <v>44.166666666666657</v>
      </c>
      <c r="Q210" s="65">
        <f>R210+Q201</f>
        <v>44.166666666666657</v>
      </c>
      <c r="R210" s="65">
        <f>MAX(R199+R201-R56,S210)</f>
        <v>44.166666666666657</v>
      </c>
      <c r="S210" s="65">
        <f>T210+S201</f>
        <v>44.166666666666657</v>
      </c>
      <c r="T210" s="65">
        <f>T209-T56</f>
        <v>44.166666666666657</v>
      </c>
      <c r="U210" s="65">
        <f>T210</f>
        <v>44.166666666666657</v>
      </c>
      <c r="V210" s="273">
        <f>U210-$A$205</f>
        <v>41.499999999999993</v>
      </c>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76"/>
    </row>
    <row r="211" spans="1:49" x14ac:dyDescent="0.25">
      <c r="A211" s="77" t="s">
        <v>32</v>
      </c>
      <c r="B211" s="56" t="s">
        <v>33</v>
      </c>
      <c r="C211" s="56"/>
      <c r="D211" s="54"/>
      <c r="E211" s="54"/>
      <c r="F211" s="54"/>
      <c r="G211" s="54"/>
      <c r="H211" s="54"/>
      <c r="I211" s="54"/>
      <c r="J211" s="54"/>
      <c r="K211" s="54"/>
      <c r="L211" s="54"/>
      <c r="N211" s="54"/>
      <c r="W211" s="54"/>
      <c r="X211" s="34">
        <f t="shared" ref="X211:Y225" si="0">X214+$T$2</f>
        <v>435</v>
      </c>
      <c r="Y211" s="34">
        <f t="shared" si="0"/>
        <v>475</v>
      </c>
      <c r="Z211" s="34"/>
      <c r="AA211" s="34">
        <f t="shared" ref="AA211:AB225" si="1">AA214+$T$2</f>
        <v>474.16666666666663</v>
      </c>
      <c r="AB211" s="34">
        <f t="shared" si="1"/>
        <v>509.16666666666663</v>
      </c>
      <c r="AC211" s="34"/>
      <c r="AD211" s="34">
        <f t="shared" ref="AD211:AE225" si="2">AD214+$T$2</f>
        <v>474.16666666666663</v>
      </c>
      <c r="AE211" s="34">
        <f t="shared" si="2"/>
        <v>509.16666666666663</v>
      </c>
      <c r="AF211" s="34"/>
      <c r="AG211" s="34">
        <f t="shared" ref="AG211:AH225" si="3">AG214+$T$2</f>
        <v>474.16666666666663</v>
      </c>
      <c r="AH211" s="34">
        <f t="shared" si="3"/>
        <v>509.16666666666663</v>
      </c>
      <c r="AI211" s="34"/>
      <c r="AJ211" s="34">
        <f t="shared" ref="AJ211:AK225" si="4">AJ214+$T$2</f>
        <v>474.16666666666663</v>
      </c>
      <c r="AK211" s="34">
        <f t="shared" si="4"/>
        <v>509.16666666666663</v>
      </c>
      <c r="AL211" s="34"/>
      <c r="AM211" s="34">
        <f t="shared" ref="AM211:AN225" si="5">AM214+$T$2</f>
        <v>474.16666666666663</v>
      </c>
      <c r="AN211" s="34">
        <f t="shared" si="5"/>
        <v>509.16666666666663</v>
      </c>
      <c r="AO211" s="34"/>
      <c r="AP211" s="34">
        <f t="shared" ref="AP211:AQ225" si="6">AP214+$T$2</f>
        <v>474.16666666666663</v>
      </c>
      <c r="AQ211" s="34">
        <f t="shared" si="6"/>
        <v>509.16666666666663</v>
      </c>
      <c r="AR211" s="34"/>
      <c r="AS211" s="34">
        <f t="shared" ref="AS211:AT225" si="7">AS214+$T$2</f>
        <v>474.16666666666663</v>
      </c>
      <c r="AT211" s="34">
        <f t="shared" si="7"/>
        <v>509.16666666666663</v>
      </c>
      <c r="AU211" s="34"/>
      <c r="AV211" s="34">
        <f t="shared" ref="AV211:AW225" si="8">AV214+$T$2</f>
        <v>474.16666666666663</v>
      </c>
      <c r="AW211" s="75">
        <f t="shared" si="8"/>
        <v>509.16666666666663</v>
      </c>
    </row>
    <row r="212" spans="1:49" x14ac:dyDescent="0.25">
      <c r="A212" s="71"/>
      <c r="B212" s="56" t="s">
        <v>9</v>
      </c>
      <c r="C212" s="56"/>
      <c r="D212" s="54"/>
      <c r="E212" s="54"/>
      <c r="F212" s="54"/>
      <c r="G212" s="54"/>
      <c r="H212" s="54"/>
      <c r="I212" s="54"/>
      <c r="J212" s="54"/>
      <c r="K212" s="54"/>
      <c r="L212" s="54"/>
      <c r="N212" s="54"/>
      <c r="W212" s="54"/>
      <c r="X212" s="34">
        <f t="shared" si="0"/>
        <v>400</v>
      </c>
      <c r="Y212" s="34">
        <f t="shared" si="0"/>
        <v>400</v>
      </c>
      <c r="Z212" s="34"/>
      <c r="AA212" s="34">
        <f t="shared" si="1"/>
        <v>444.16666666666663</v>
      </c>
      <c r="AB212" s="34">
        <f t="shared" si="1"/>
        <v>444.16666666666663</v>
      </c>
      <c r="AC212" s="34"/>
      <c r="AD212" s="34">
        <f t="shared" si="2"/>
        <v>444.16666666666663</v>
      </c>
      <c r="AE212" s="34">
        <f t="shared" si="2"/>
        <v>444.16666666666663</v>
      </c>
      <c r="AF212" s="34"/>
      <c r="AG212" s="34">
        <f t="shared" si="3"/>
        <v>444.16666666666663</v>
      </c>
      <c r="AH212" s="34">
        <f t="shared" si="3"/>
        <v>444.16666666666663</v>
      </c>
      <c r="AI212" s="34"/>
      <c r="AJ212" s="34">
        <f t="shared" si="4"/>
        <v>444.16666666666663</v>
      </c>
      <c r="AK212" s="34">
        <f t="shared" si="4"/>
        <v>444.16666666666663</v>
      </c>
      <c r="AL212" s="34"/>
      <c r="AM212" s="34">
        <f t="shared" si="5"/>
        <v>444.16666666666663</v>
      </c>
      <c r="AN212" s="34">
        <f t="shared" si="5"/>
        <v>444.16666666666663</v>
      </c>
      <c r="AO212" s="34"/>
      <c r="AP212" s="34">
        <f t="shared" si="6"/>
        <v>444.16666666666663</v>
      </c>
      <c r="AQ212" s="34">
        <f t="shared" si="6"/>
        <v>444.16666666666663</v>
      </c>
      <c r="AR212" s="34"/>
      <c r="AS212" s="34">
        <f t="shared" si="7"/>
        <v>444.16666666666663</v>
      </c>
      <c r="AT212" s="34">
        <f t="shared" si="7"/>
        <v>444.16666666666663</v>
      </c>
      <c r="AU212" s="34"/>
      <c r="AV212" s="34">
        <f t="shared" si="8"/>
        <v>444.16666666666663</v>
      </c>
      <c r="AW212" s="75">
        <f t="shared" si="8"/>
        <v>444.16666666666663</v>
      </c>
    </row>
    <row r="213" spans="1:49" x14ac:dyDescent="0.25">
      <c r="A213" s="78"/>
      <c r="B213" s="57" t="s">
        <v>8</v>
      </c>
      <c r="C213" s="57"/>
      <c r="D213" s="58"/>
      <c r="E213" s="58"/>
      <c r="F213" s="58"/>
      <c r="G213" s="58"/>
      <c r="H213" s="58"/>
      <c r="I213" s="58"/>
      <c r="J213" s="58"/>
      <c r="K213" s="58"/>
      <c r="L213" s="58"/>
      <c r="M213" s="58"/>
      <c r="N213" s="58"/>
      <c r="O213" s="58"/>
      <c r="P213" s="58"/>
      <c r="Q213" s="58"/>
      <c r="R213" s="58"/>
      <c r="S213" s="58"/>
      <c r="T213" s="58"/>
      <c r="U213" s="58"/>
      <c r="V213" s="58"/>
      <c r="W213" s="58"/>
      <c r="X213" s="55">
        <f t="shared" si="0"/>
        <v>395</v>
      </c>
      <c r="Y213" s="55">
        <f t="shared" si="0"/>
        <v>400</v>
      </c>
      <c r="Z213" s="55"/>
      <c r="AA213" s="55">
        <f t="shared" si="1"/>
        <v>429.16666666666663</v>
      </c>
      <c r="AB213" s="55">
        <f t="shared" si="1"/>
        <v>444.16666666666663</v>
      </c>
      <c r="AC213" s="55"/>
      <c r="AD213" s="55">
        <f t="shared" si="2"/>
        <v>429.16666666666663</v>
      </c>
      <c r="AE213" s="55">
        <f t="shared" si="2"/>
        <v>444.16666666666663</v>
      </c>
      <c r="AF213" s="55"/>
      <c r="AG213" s="55">
        <f t="shared" si="3"/>
        <v>429.16666666666663</v>
      </c>
      <c r="AH213" s="55">
        <f t="shared" si="3"/>
        <v>444.16666666666663</v>
      </c>
      <c r="AI213" s="55"/>
      <c r="AJ213" s="55">
        <f t="shared" si="4"/>
        <v>429.16666666666663</v>
      </c>
      <c r="AK213" s="55">
        <f t="shared" si="4"/>
        <v>444.16666666666663</v>
      </c>
      <c r="AL213" s="55"/>
      <c r="AM213" s="55">
        <f t="shared" si="5"/>
        <v>429.16666666666663</v>
      </c>
      <c r="AN213" s="55">
        <f t="shared" si="5"/>
        <v>444.16666666666663</v>
      </c>
      <c r="AO213" s="55"/>
      <c r="AP213" s="55">
        <f t="shared" si="6"/>
        <v>429.16666666666663</v>
      </c>
      <c r="AQ213" s="55">
        <f t="shared" si="6"/>
        <v>444.16666666666663</v>
      </c>
      <c r="AR213" s="55"/>
      <c r="AS213" s="55">
        <f t="shared" si="7"/>
        <v>429.16666666666663</v>
      </c>
      <c r="AT213" s="55">
        <f t="shared" si="7"/>
        <v>444.16666666666663</v>
      </c>
      <c r="AU213" s="55"/>
      <c r="AV213" s="55">
        <f t="shared" si="8"/>
        <v>429.16666666666663</v>
      </c>
      <c r="AW213" s="76">
        <f t="shared" si="8"/>
        <v>444.16666666666663</v>
      </c>
    </row>
    <row r="214" spans="1:49" x14ac:dyDescent="0.25">
      <c r="A214" s="77" t="s">
        <v>10</v>
      </c>
      <c r="B214" s="56" t="s">
        <v>13</v>
      </c>
      <c r="C214" s="56"/>
      <c r="D214" s="54"/>
      <c r="E214" s="54"/>
      <c r="F214" s="54"/>
      <c r="G214" s="54"/>
      <c r="H214" s="54"/>
      <c r="I214" s="54"/>
      <c r="J214" s="54"/>
      <c r="K214" s="54"/>
      <c r="L214" s="54"/>
      <c r="M214" s="54"/>
      <c r="N214" s="54"/>
      <c r="O214" s="54"/>
      <c r="P214" s="54"/>
      <c r="Q214" s="54"/>
      <c r="R214" s="54"/>
      <c r="S214" s="54"/>
      <c r="T214" s="54"/>
      <c r="U214" s="54"/>
      <c r="V214" s="54"/>
      <c r="W214" s="54"/>
      <c r="X214" s="34">
        <f t="shared" si="0"/>
        <v>355</v>
      </c>
      <c r="Y214" s="34">
        <f t="shared" si="0"/>
        <v>395</v>
      </c>
      <c r="Z214" s="34"/>
      <c r="AA214" s="34">
        <f t="shared" si="1"/>
        <v>394.16666666666663</v>
      </c>
      <c r="AB214" s="34">
        <f t="shared" si="1"/>
        <v>429.16666666666663</v>
      </c>
      <c r="AC214" s="34"/>
      <c r="AD214" s="34">
        <f t="shared" si="2"/>
        <v>394.16666666666663</v>
      </c>
      <c r="AE214" s="34">
        <f t="shared" si="2"/>
        <v>429.16666666666663</v>
      </c>
      <c r="AF214" s="34"/>
      <c r="AG214" s="34">
        <f t="shared" si="3"/>
        <v>394.16666666666663</v>
      </c>
      <c r="AH214" s="34">
        <f t="shared" si="3"/>
        <v>429.16666666666663</v>
      </c>
      <c r="AI214" s="34"/>
      <c r="AJ214" s="34">
        <f t="shared" si="4"/>
        <v>394.16666666666663</v>
      </c>
      <c r="AK214" s="34">
        <f t="shared" si="4"/>
        <v>429.16666666666663</v>
      </c>
      <c r="AL214" s="34"/>
      <c r="AM214" s="34">
        <f t="shared" si="5"/>
        <v>394.16666666666663</v>
      </c>
      <c r="AN214" s="34">
        <f t="shared" si="5"/>
        <v>429.16666666666663</v>
      </c>
      <c r="AO214" s="34"/>
      <c r="AP214" s="34">
        <f t="shared" si="6"/>
        <v>394.16666666666663</v>
      </c>
      <c r="AQ214" s="34">
        <f t="shared" si="6"/>
        <v>429.16666666666663</v>
      </c>
      <c r="AR214" s="34"/>
      <c r="AS214" s="34">
        <f t="shared" si="7"/>
        <v>394.16666666666663</v>
      </c>
      <c r="AT214" s="34">
        <f t="shared" si="7"/>
        <v>429.16666666666663</v>
      </c>
      <c r="AU214" s="34"/>
      <c r="AV214" s="34">
        <f t="shared" si="8"/>
        <v>394.16666666666663</v>
      </c>
      <c r="AW214" s="75">
        <f t="shared" si="8"/>
        <v>429.16666666666663</v>
      </c>
    </row>
    <row r="215" spans="1:49" x14ac:dyDescent="0.25">
      <c r="A215" s="71"/>
      <c r="B215" s="56" t="s">
        <v>9</v>
      </c>
      <c r="C215" s="56"/>
      <c r="D215" s="54"/>
      <c r="E215" s="54"/>
      <c r="F215" s="54"/>
      <c r="G215" s="54"/>
      <c r="H215" s="54"/>
      <c r="I215" s="54"/>
      <c r="J215" s="54"/>
      <c r="K215" s="54"/>
      <c r="L215" s="54"/>
      <c r="M215" s="54"/>
      <c r="N215" s="54"/>
      <c r="O215" s="54"/>
      <c r="P215" s="54"/>
      <c r="Q215" s="54"/>
      <c r="R215" s="54"/>
      <c r="S215" s="54"/>
      <c r="T215" s="54"/>
      <c r="U215" s="54"/>
      <c r="V215" s="54"/>
      <c r="W215" s="54"/>
      <c r="X215" s="34">
        <f t="shared" si="0"/>
        <v>320</v>
      </c>
      <c r="Y215" s="34">
        <f t="shared" si="0"/>
        <v>320</v>
      </c>
      <c r="Z215" s="34"/>
      <c r="AA215" s="34">
        <f t="shared" si="1"/>
        <v>364.16666666666663</v>
      </c>
      <c r="AB215" s="34">
        <f t="shared" si="1"/>
        <v>364.16666666666663</v>
      </c>
      <c r="AC215" s="34"/>
      <c r="AD215" s="34">
        <f t="shared" si="2"/>
        <v>364.16666666666663</v>
      </c>
      <c r="AE215" s="34">
        <f t="shared" si="2"/>
        <v>364.16666666666663</v>
      </c>
      <c r="AF215" s="34"/>
      <c r="AG215" s="34">
        <f t="shared" si="3"/>
        <v>364.16666666666663</v>
      </c>
      <c r="AH215" s="34">
        <f t="shared" si="3"/>
        <v>364.16666666666663</v>
      </c>
      <c r="AI215" s="34"/>
      <c r="AJ215" s="34">
        <f t="shared" si="4"/>
        <v>364.16666666666663</v>
      </c>
      <c r="AK215" s="34">
        <f t="shared" si="4"/>
        <v>364.16666666666663</v>
      </c>
      <c r="AL215" s="34"/>
      <c r="AM215" s="34">
        <f t="shared" si="5"/>
        <v>364.16666666666663</v>
      </c>
      <c r="AN215" s="34">
        <f t="shared" si="5"/>
        <v>364.16666666666663</v>
      </c>
      <c r="AO215" s="34"/>
      <c r="AP215" s="34">
        <f t="shared" si="6"/>
        <v>364.16666666666663</v>
      </c>
      <c r="AQ215" s="34">
        <f t="shared" si="6"/>
        <v>364.16666666666663</v>
      </c>
      <c r="AR215" s="34"/>
      <c r="AS215" s="34">
        <f t="shared" si="7"/>
        <v>364.16666666666663</v>
      </c>
      <c r="AT215" s="34">
        <f t="shared" si="7"/>
        <v>364.16666666666663</v>
      </c>
      <c r="AU215" s="34"/>
      <c r="AV215" s="34">
        <f t="shared" si="8"/>
        <v>364.16666666666663</v>
      </c>
      <c r="AW215" s="75">
        <f t="shared" si="8"/>
        <v>364.16666666666663</v>
      </c>
    </row>
    <row r="216" spans="1:49" x14ac:dyDescent="0.25">
      <c r="A216" s="78"/>
      <c r="B216" s="57" t="s">
        <v>8</v>
      </c>
      <c r="C216" s="57"/>
      <c r="D216" s="58"/>
      <c r="E216" s="58"/>
      <c r="F216" s="58"/>
      <c r="G216" s="58"/>
      <c r="H216" s="58"/>
      <c r="I216" s="58"/>
      <c r="J216" s="58"/>
      <c r="K216" s="58"/>
      <c r="L216" s="58"/>
      <c r="M216" s="58"/>
      <c r="N216" s="58"/>
      <c r="O216" s="58"/>
      <c r="P216" s="58"/>
      <c r="Q216" s="58"/>
      <c r="R216" s="58"/>
      <c r="S216" s="58"/>
      <c r="T216" s="58"/>
      <c r="U216" s="58"/>
      <c r="V216" s="58"/>
      <c r="W216" s="58"/>
      <c r="X216" s="55">
        <f t="shared" si="0"/>
        <v>315</v>
      </c>
      <c r="Y216" s="55">
        <f t="shared" si="0"/>
        <v>320</v>
      </c>
      <c r="Z216" s="55"/>
      <c r="AA216" s="55">
        <f t="shared" si="1"/>
        <v>349.16666666666663</v>
      </c>
      <c r="AB216" s="55">
        <f t="shared" si="1"/>
        <v>364.16666666666663</v>
      </c>
      <c r="AC216" s="55"/>
      <c r="AD216" s="55">
        <f t="shared" si="2"/>
        <v>349.16666666666663</v>
      </c>
      <c r="AE216" s="55">
        <f t="shared" si="2"/>
        <v>364.16666666666663</v>
      </c>
      <c r="AF216" s="55"/>
      <c r="AG216" s="55">
        <f t="shared" si="3"/>
        <v>349.16666666666663</v>
      </c>
      <c r="AH216" s="55">
        <f t="shared" si="3"/>
        <v>364.16666666666663</v>
      </c>
      <c r="AI216" s="55"/>
      <c r="AJ216" s="55">
        <f t="shared" si="4"/>
        <v>349.16666666666663</v>
      </c>
      <c r="AK216" s="55">
        <f t="shared" si="4"/>
        <v>364.16666666666663</v>
      </c>
      <c r="AL216" s="55"/>
      <c r="AM216" s="55">
        <f t="shared" si="5"/>
        <v>349.16666666666663</v>
      </c>
      <c r="AN216" s="55">
        <f t="shared" si="5"/>
        <v>364.16666666666663</v>
      </c>
      <c r="AO216" s="55"/>
      <c r="AP216" s="55">
        <f t="shared" si="6"/>
        <v>349.16666666666663</v>
      </c>
      <c r="AQ216" s="55">
        <f t="shared" si="6"/>
        <v>364.16666666666663</v>
      </c>
      <c r="AR216" s="55"/>
      <c r="AS216" s="55">
        <f t="shared" si="7"/>
        <v>349.16666666666663</v>
      </c>
      <c r="AT216" s="55">
        <f t="shared" si="7"/>
        <v>364.16666666666663</v>
      </c>
      <c r="AU216" s="55"/>
      <c r="AV216" s="55">
        <f t="shared" si="8"/>
        <v>349.16666666666663</v>
      </c>
      <c r="AW216" s="76">
        <f t="shared" si="8"/>
        <v>364.16666666666663</v>
      </c>
    </row>
    <row r="217" spans="1:49" s="39" customFormat="1" x14ac:dyDescent="0.25">
      <c r="A217" s="77" t="s">
        <v>7</v>
      </c>
      <c r="B217" s="56" t="s">
        <v>14</v>
      </c>
      <c r="C217" s="56"/>
      <c r="D217" s="54"/>
      <c r="E217" s="54"/>
      <c r="F217" s="54"/>
      <c r="G217" s="54"/>
      <c r="H217" s="54"/>
      <c r="I217" s="54"/>
      <c r="J217" s="54"/>
      <c r="K217" s="54"/>
      <c r="L217" s="54"/>
      <c r="M217" s="54"/>
      <c r="N217" s="54"/>
      <c r="O217" s="54"/>
      <c r="P217" s="54"/>
      <c r="Q217" s="54"/>
      <c r="R217" s="54"/>
      <c r="S217" s="54"/>
      <c r="T217" s="54"/>
      <c r="U217" s="54"/>
      <c r="V217" s="54"/>
      <c r="W217" s="54"/>
      <c r="X217" s="34">
        <f t="shared" si="0"/>
        <v>275</v>
      </c>
      <c r="Y217" s="34">
        <f t="shared" si="0"/>
        <v>315</v>
      </c>
      <c r="Z217" s="34"/>
      <c r="AA217" s="34">
        <f t="shared" si="1"/>
        <v>314.16666666666663</v>
      </c>
      <c r="AB217" s="34">
        <f t="shared" si="1"/>
        <v>349.16666666666663</v>
      </c>
      <c r="AC217" s="34"/>
      <c r="AD217" s="34">
        <f t="shared" si="2"/>
        <v>314.16666666666663</v>
      </c>
      <c r="AE217" s="34">
        <f t="shared" si="2"/>
        <v>349.16666666666663</v>
      </c>
      <c r="AF217" s="34"/>
      <c r="AG217" s="34">
        <f t="shared" si="3"/>
        <v>314.16666666666663</v>
      </c>
      <c r="AH217" s="34">
        <f t="shared" si="3"/>
        <v>349.16666666666663</v>
      </c>
      <c r="AI217" s="34"/>
      <c r="AJ217" s="34">
        <f t="shared" si="4"/>
        <v>314.16666666666663</v>
      </c>
      <c r="AK217" s="34">
        <f t="shared" si="4"/>
        <v>349.16666666666663</v>
      </c>
      <c r="AL217" s="34"/>
      <c r="AM217" s="34">
        <f t="shared" si="5"/>
        <v>314.16666666666663</v>
      </c>
      <c r="AN217" s="34">
        <f t="shared" si="5"/>
        <v>349.16666666666663</v>
      </c>
      <c r="AO217" s="34"/>
      <c r="AP217" s="34">
        <f t="shared" si="6"/>
        <v>314.16666666666663</v>
      </c>
      <c r="AQ217" s="34">
        <f t="shared" si="6"/>
        <v>349.16666666666663</v>
      </c>
      <c r="AR217" s="34"/>
      <c r="AS217" s="34">
        <f t="shared" si="7"/>
        <v>314.16666666666663</v>
      </c>
      <c r="AT217" s="34">
        <f t="shared" si="7"/>
        <v>349.16666666666663</v>
      </c>
      <c r="AU217" s="34"/>
      <c r="AV217" s="34">
        <f t="shared" si="8"/>
        <v>314.16666666666663</v>
      </c>
      <c r="AW217" s="75">
        <f t="shared" si="8"/>
        <v>349.16666666666663</v>
      </c>
    </row>
    <row r="218" spans="1:49" x14ac:dyDescent="0.25">
      <c r="A218" s="71"/>
      <c r="B218" s="56" t="s">
        <v>9</v>
      </c>
      <c r="C218" s="56"/>
      <c r="D218" s="54"/>
      <c r="E218" s="54"/>
      <c r="F218" s="54"/>
      <c r="G218" s="54"/>
      <c r="H218" s="54"/>
      <c r="I218" s="54"/>
      <c r="J218" s="54"/>
      <c r="K218" s="54"/>
      <c r="L218" s="54"/>
      <c r="M218" s="54"/>
      <c r="N218" s="54"/>
      <c r="O218" s="54"/>
      <c r="P218" s="54"/>
      <c r="Q218" s="54"/>
      <c r="R218" s="54"/>
      <c r="S218" s="54"/>
      <c r="T218" s="54"/>
      <c r="U218" s="54"/>
      <c r="V218" s="54"/>
      <c r="W218" s="54"/>
      <c r="X218" s="34">
        <f t="shared" si="0"/>
        <v>240</v>
      </c>
      <c r="Y218" s="34">
        <f t="shared" si="0"/>
        <v>240</v>
      </c>
      <c r="Z218" s="34"/>
      <c r="AA218" s="34">
        <f t="shared" si="1"/>
        <v>284.16666666666663</v>
      </c>
      <c r="AB218" s="34">
        <f t="shared" si="1"/>
        <v>284.16666666666663</v>
      </c>
      <c r="AC218" s="34"/>
      <c r="AD218" s="34">
        <f t="shared" si="2"/>
        <v>284.16666666666663</v>
      </c>
      <c r="AE218" s="34">
        <f t="shared" si="2"/>
        <v>284.16666666666663</v>
      </c>
      <c r="AF218" s="34"/>
      <c r="AG218" s="34">
        <f t="shared" si="3"/>
        <v>284.16666666666663</v>
      </c>
      <c r="AH218" s="34">
        <f t="shared" si="3"/>
        <v>284.16666666666663</v>
      </c>
      <c r="AI218" s="34"/>
      <c r="AJ218" s="34">
        <f t="shared" si="4"/>
        <v>284.16666666666663</v>
      </c>
      <c r="AK218" s="34">
        <f t="shared" si="4"/>
        <v>284.16666666666663</v>
      </c>
      <c r="AL218" s="34"/>
      <c r="AM218" s="34">
        <f t="shared" si="5"/>
        <v>284.16666666666663</v>
      </c>
      <c r="AN218" s="34">
        <f t="shared" si="5"/>
        <v>284.16666666666663</v>
      </c>
      <c r="AO218" s="34"/>
      <c r="AP218" s="34">
        <f t="shared" si="6"/>
        <v>284.16666666666663</v>
      </c>
      <c r="AQ218" s="34">
        <f t="shared" si="6"/>
        <v>284.16666666666663</v>
      </c>
      <c r="AR218" s="34"/>
      <c r="AS218" s="34">
        <f t="shared" si="7"/>
        <v>284.16666666666663</v>
      </c>
      <c r="AT218" s="34">
        <f t="shared" si="7"/>
        <v>284.16666666666663</v>
      </c>
      <c r="AU218" s="34"/>
      <c r="AV218" s="34">
        <f t="shared" si="8"/>
        <v>284.16666666666663</v>
      </c>
      <c r="AW218" s="75">
        <f t="shared" si="8"/>
        <v>284.16666666666663</v>
      </c>
    </row>
    <row r="219" spans="1:49" x14ac:dyDescent="0.25">
      <c r="A219" s="78"/>
      <c r="B219" s="57" t="s">
        <v>8</v>
      </c>
      <c r="C219" s="57"/>
      <c r="D219" s="58"/>
      <c r="E219" s="58"/>
      <c r="F219" s="58"/>
      <c r="G219" s="58"/>
      <c r="H219" s="58"/>
      <c r="I219" s="58"/>
      <c r="J219" s="58"/>
      <c r="K219" s="58"/>
      <c r="L219" s="58"/>
      <c r="M219" s="58"/>
      <c r="N219" s="58"/>
      <c r="O219" s="58"/>
      <c r="P219" s="58"/>
      <c r="Q219" s="58"/>
      <c r="R219" s="58"/>
      <c r="S219" s="58"/>
      <c r="T219" s="58"/>
      <c r="U219" s="58"/>
      <c r="V219" s="58"/>
      <c r="W219" s="58"/>
      <c r="X219" s="55">
        <f t="shared" si="0"/>
        <v>235</v>
      </c>
      <c r="Y219" s="55">
        <f t="shared" si="0"/>
        <v>240</v>
      </c>
      <c r="Z219" s="55"/>
      <c r="AA219" s="55">
        <f t="shared" si="1"/>
        <v>269.16666666666663</v>
      </c>
      <c r="AB219" s="55">
        <f t="shared" si="1"/>
        <v>284.16666666666663</v>
      </c>
      <c r="AC219" s="55"/>
      <c r="AD219" s="55">
        <f t="shared" si="2"/>
        <v>269.16666666666663</v>
      </c>
      <c r="AE219" s="55">
        <f t="shared" si="2"/>
        <v>284.16666666666663</v>
      </c>
      <c r="AF219" s="55"/>
      <c r="AG219" s="55">
        <f t="shared" si="3"/>
        <v>269.16666666666663</v>
      </c>
      <c r="AH219" s="55">
        <f t="shared" si="3"/>
        <v>284.16666666666663</v>
      </c>
      <c r="AI219" s="55"/>
      <c r="AJ219" s="55">
        <f t="shared" si="4"/>
        <v>269.16666666666663</v>
      </c>
      <c r="AK219" s="55">
        <f t="shared" si="4"/>
        <v>284.16666666666663</v>
      </c>
      <c r="AL219" s="55"/>
      <c r="AM219" s="55">
        <f t="shared" si="5"/>
        <v>269.16666666666663</v>
      </c>
      <c r="AN219" s="55">
        <f t="shared" si="5"/>
        <v>284.16666666666663</v>
      </c>
      <c r="AO219" s="55"/>
      <c r="AP219" s="55">
        <f t="shared" si="6"/>
        <v>269.16666666666663</v>
      </c>
      <c r="AQ219" s="55">
        <f t="shared" si="6"/>
        <v>284.16666666666663</v>
      </c>
      <c r="AR219" s="55"/>
      <c r="AS219" s="55">
        <f t="shared" si="7"/>
        <v>269.16666666666663</v>
      </c>
      <c r="AT219" s="55">
        <f t="shared" si="7"/>
        <v>284.16666666666663</v>
      </c>
      <c r="AU219" s="55"/>
      <c r="AV219" s="55">
        <f t="shared" si="8"/>
        <v>269.16666666666663</v>
      </c>
      <c r="AW219" s="76">
        <f t="shared" si="8"/>
        <v>284.16666666666663</v>
      </c>
    </row>
    <row r="220" spans="1:49" x14ac:dyDescent="0.25">
      <c r="A220" s="77" t="s">
        <v>6</v>
      </c>
      <c r="B220" s="56" t="s">
        <v>15</v>
      </c>
      <c r="C220" s="56"/>
      <c r="D220" s="54"/>
      <c r="E220" s="54"/>
      <c r="F220" s="54"/>
      <c r="G220" s="54"/>
      <c r="H220" s="54"/>
      <c r="I220" s="54"/>
      <c r="J220" s="54"/>
      <c r="K220" s="54"/>
      <c r="L220" s="54"/>
      <c r="M220" s="54"/>
      <c r="N220" s="54"/>
      <c r="O220" s="54"/>
      <c r="P220" s="54"/>
      <c r="Q220" s="54"/>
      <c r="R220" s="54"/>
      <c r="S220" s="54"/>
      <c r="T220" s="54"/>
      <c r="U220" s="54"/>
      <c r="V220" s="54"/>
      <c r="W220" s="54"/>
      <c r="X220" s="34">
        <f t="shared" si="0"/>
        <v>195</v>
      </c>
      <c r="Y220" s="34">
        <f t="shared" si="0"/>
        <v>235</v>
      </c>
      <c r="Z220" s="34"/>
      <c r="AA220" s="34">
        <f t="shared" si="1"/>
        <v>234.16666666666666</v>
      </c>
      <c r="AB220" s="34">
        <f t="shared" si="1"/>
        <v>269.16666666666663</v>
      </c>
      <c r="AC220" s="34"/>
      <c r="AD220" s="34">
        <f t="shared" si="2"/>
        <v>234.16666666666666</v>
      </c>
      <c r="AE220" s="34">
        <f t="shared" si="2"/>
        <v>269.16666666666663</v>
      </c>
      <c r="AF220" s="34"/>
      <c r="AG220" s="34">
        <f t="shared" si="3"/>
        <v>234.16666666666666</v>
      </c>
      <c r="AH220" s="34">
        <f t="shared" si="3"/>
        <v>269.16666666666663</v>
      </c>
      <c r="AI220" s="34"/>
      <c r="AJ220" s="34">
        <f t="shared" si="4"/>
        <v>234.16666666666666</v>
      </c>
      <c r="AK220" s="34">
        <f t="shared" si="4"/>
        <v>269.16666666666663</v>
      </c>
      <c r="AL220" s="34"/>
      <c r="AM220" s="34">
        <f t="shared" si="5"/>
        <v>234.16666666666666</v>
      </c>
      <c r="AN220" s="34">
        <f t="shared" si="5"/>
        <v>269.16666666666663</v>
      </c>
      <c r="AO220" s="34"/>
      <c r="AP220" s="34">
        <f t="shared" si="6"/>
        <v>234.16666666666666</v>
      </c>
      <c r="AQ220" s="34">
        <f t="shared" si="6"/>
        <v>269.16666666666663</v>
      </c>
      <c r="AR220" s="34"/>
      <c r="AS220" s="34">
        <f t="shared" si="7"/>
        <v>234.16666666666666</v>
      </c>
      <c r="AT220" s="34">
        <f t="shared" si="7"/>
        <v>269.16666666666663</v>
      </c>
      <c r="AU220" s="34"/>
      <c r="AV220" s="34">
        <f t="shared" si="8"/>
        <v>234.16666666666666</v>
      </c>
      <c r="AW220" s="75">
        <f t="shared" si="8"/>
        <v>269.16666666666663</v>
      </c>
    </row>
    <row r="221" spans="1:49" x14ac:dyDescent="0.25">
      <c r="A221" s="71"/>
      <c r="B221" s="56" t="s">
        <v>9</v>
      </c>
      <c r="C221" s="56"/>
      <c r="D221" s="54"/>
      <c r="E221" s="54"/>
      <c r="F221" s="54"/>
      <c r="G221" s="54"/>
      <c r="H221" s="54"/>
      <c r="I221" s="54"/>
      <c r="J221" s="54"/>
      <c r="K221" s="54"/>
      <c r="L221" s="54"/>
      <c r="M221" s="54"/>
      <c r="N221" s="54"/>
      <c r="O221" s="54"/>
      <c r="P221" s="54"/>
      <c r="Q221" s="54"/>
      <c r="R221" s="54"/>
      <c r="S221" s="54"/>
      <c r="T221" s="54"/>
      <c r="U221" s="54"/>
      <c r="V221" s="54"/>
      <c r="W221" s="54"/>
      <c r="X221" s="34">
        <f t="shared" si="0"/>
        <v>160</v>
      </c>
      <c r="Y221" s="34">
        <f t="shared" si="0"/>
        <v>160</v>
      </c>
      <c r="Z221" s="34"/>
      <c r="AA221" s="34">
        <f t="shared" si="1"/>
        <v>204.16666666666666</v>
      </c>
      <c r="AB221" s="34">
        <f t="shared" si="1"/>
        <v>204.16666666666666</v>
      </c>
      <c r="AC221" s="34"/>
      <c r="AD221" s="34">
        <f t="shared" si="2"/>
        <v>204.16666666666666</v>
      </c>
      <c r="AE221" s="34">
        <f t="shared" si="2"/>
        <v>204.16666666666666</v>
      </c>
      <c r="AF221" s="34"/>
      <c r="AG221" s="34">
        <f t="shared" si="3"/>
        <v>204.16666666666666</v>
      </c>
      <c r="AH221" s="34">
        <f t="shared" si="3"/>
        <v>204.16666666666666</v>
      </c>
      <c r="AI221" s="34"/>
      <c r="AJ221" s="34">
        <f t="shared" si="4"/>
        <v>204.16666666666666</v>
      </c>
      <c r="AK221" s="34">
        <f t="shared" si="4"/>
        <v>204.16666666666666</v>
      </c>
      <c r="AL221" s="34"/>
      <c r="AM221" s="34">
        <f t="shared" si="5"/>
        <v>204.16666666666666</v>
      </c>
      <c r="AN221" s="34">
        <f t="shared" si="5"/>
        <v>204.16666666666666</v>
      </c>
      <c r="AO221" s="34"/>
      <c r="AP221" s="34">
        <f t="shared" si="6"/>
        <v>204.16666666666666</v>
      </c>
      <c r="AQ221" s="34">
        <f t="shared" si="6"/>
        <v>204.16666666666666</v>
      </c>
      <c r="AR221" s="34"/>
      <c r="AS221" s="34">
        <f t="shared" si="7"/>
        <v>204.16666666666666</v>
      </c>
      <c r="AT221" s="34">
        <f t="shared" si="7"/>
        <v>204.16666666666666</v>
      </c>
      <c r="AU221" s="34"/>
      <c r="AV221" s="34">
        <f t="shared" si="8"/>
        <v>204.16666666666666</v>
      </c>
      <c r="AW221" s="75">
        <f t="shared" si="8"/>
        <v>204.16666666666666</v>
      </c>
    </row>
    <row r="222" spans="1:49" x14ac:dyDescent="0.25">
      <c r="A222" s="78"/>
      <c r="B222" s="57" t="s">
        <v>8</v>
      </c>
      <c r="C222" s="57"/>
      <c r="D222" s="58"/>
      <c r="E222" s="58"/>
      <c r="F222" s="58"/>
      <c r="G222" s="58"/>
      <c r="H222" s="58"/>
      <c r="I222" s="58"/>
      <c r="J222" s="58"/>
      <c r="K222" s="58"/>
      <c r="L222" s="58"/>
      <c r="M222" s="58"/>
      <c r="N222" s="58"/>
      <c r="O222" s="58"/>
      <c r="P222" s="58"/>
      <c r="Q222" s="58"/>
      <c r="R222" s="58"/>
      <c r="S222" s="58"/>
      <c r="T222" s="58"/>
      <c r="U222" s="58"/>
      <c r="V222" s="58"/>
      <c r="W222" s="58"/>
      <c r="X222" s="55">
        <f t="shared" si="0"/>
        <v>155</v>
      </c>
      <c r="Y222" s="55">
        <f t="shared" si="0"/>
        <v>160</v>
      </c>
      <c r="Z222" s="55"/>
      <c r="AA222" s="55">
        <f t="shared" si="1"/>
        <v>189.16666666666666</v>
      </c>
      <c r="AB222" s="55">
        <f t="shared" si="1"/>
        <v>204.16666666666666</v>
      </c>
      <c r="AC222" s="55"/>
      <c r="AD222" s="55">
        <f t="shared" si="2"/>
        <v>189.16666666666666</v>
      </c>
      <c r="AE222" s="55">
        <f t="shared" si="2"/>
        <v>204.16666666666666</v>
      </c>
      <c r="AF222" s="55"/>
      <c r="AG222" s="55">
        <f t="shared" si="3"/>
        <v>189.16666666666666</v>
      </c>
      <c r="AH222" s="55">
        <f t="shared" si="3"/>
        <v>204.16666666666666</v>
      </c>
      <c r="AI222" s="55"/>
      <c r="AJ222" s="55">
        <f t="shared" si="4"/>
        <v>189.16666666666666</v>
      </c>
      <c r="AK222" s="55">
        <f t="shared" si="4"/>
        <v>204.16666666666666</v>
      </c>
      <c r="AL222" s="55"/>
      <c r="AM222" s="55">
        <f t="shared" si="5"/>
        <v>189.16666666666666</v>
      </c>
      <c r="AN222" s="55">
        <f t="shared" si="5"/>
        <v>204.16666666666666</v>
      </c>
      <c r="AO222" s="55"/>
      <c r="AP222" s="55">
        <f t="shared" si="6"/>
        <v>189.16666666666666</v>
      </c>
      <c r="AQ222" s="55">
        <f t="shared" si="6"/>
        <v>204.16666666666666</v>
      </c>
      <c r="AR222" s="55"/>
      <c r="AS222" s="55">
        <f t="shared" si="7"/>
        <v>189.16666666666666</v>
      </c>
      <c r="AT222" s="55">
        <f t="shared" si="7"/>
        <v>204.16666666666666</v>
      </c>
      <c r="AU222" s="55"/>
      <c r="AV222" s="55">
        <f t="shared" si="8"/>
        <v>189.16666666666666</v>
      </c>
      <c r="AW222" s="76">
        <f t="shared" si="8"/>
        <v>204.16666666666666</v>
      </c>
    </row>
    <row r="223" spans="1:49" x14ac:dyDescent="0.25">
      <c r="A223" s="77" t="s">
        <v>5</v>
      </c>
      <c r="B223" s="56" t="s">
        <v>16</v>
      </c>
      <c r="C223" s="56"/>
      <c r="D223" s="54"/>
      <c r="E223" s="54"/>
      <c r="F223" s="54"/>
      <c r="G223" s="54"/>
      <c r="H223" s="54"/>
      <c r="I223" s="54"/>
      <c r="J223" s="54"/>
      <c r="K223" s="54"/>
      <c r="L223" s="54"/>
      <c r="M223" s="54"/>
      <c r="N223" s="54"/>
      <c r="O223" s="54"/>
      <c r="P223" s="54"/>
      <c r="Q223" s="54"/>
      <c r="R223" s="54"/>
      <c r="S223" s="54"/>
      <c r="T223" s="54"/>
      <c r="U223" s="54"/>
      <c r="V223" s="54"/>
      <c r="W223" s="54"/>
      <c r="X223" s="34">
        <f t="shared" si="0"/>
        <v>115</v>
      </c>
      <c r="Y223" s="34">
        <f t="shared" si="0"/>
        <v>155</v>
      </c>
      <c r="Z223" s="34"/>
      <c r="AA223" s="34">
        <f t="shared" si="1"/>
        <v>154.16666666666666</v>
      </c>
      <c r="AB223" s="34">
        <f t="shared" si="1"/>
        <v>189.16666666666666</v>
      </c>
      <c r="AC223" s="34"/>
      <c r="AD223" s="34">
        <f t="shared" si="2"/>
        <v>154.16666666666666</v>
      </c>
      <c r="AE223" s="34">
        <f t="shared" si="2"/>
        <v>189.16666666666666</v>
      </c>
      <c r="AF223" s="34"/>
      <c r="AG223" s="34">
        <f t="shared" si="3"/>
        <v>154.16666666666666</v>
      </c>
      <c r="AH223" s="34">
        <f t="shared" si="3"/>
        <v>189.16666666666666</v>
      </c>
      <c r="AI223" s="34"/>
      <c r="AJ223" s="34">
        <f t="shared" si="4"/>
        <v>154.16666666666666</v>
      </c>
      <c r="AK223" s="34">
        <f t="shared" si="4"/>
        <v>189.16666666666666</v>
      </c>
      <c r="AL223" s="34"/>
      <c r="AM223" s="34">
        <f t="shared" si="5"/>
        <v>154.16666666666666</v>
      </c>
      <c r="AN223" s="34">
        <f t="shared" si="5"/>
        <v>189.16666666666666</v>
      </c>
      <c r="AO223" s="34"/>
      <c r="AP223" s="34">
        <f t="shared" si="6"/>
        <v>154.16666666666666</v>
      </c>
      <c r="AQ223" s="34">
        <f t="shared" si="6"/>
        <v>189.16666666666666</v>
      </c>
      <c r="AR223" s="34"/>
      <c r="AS223" s="34">
        <f t="shared" si="7"/>
        <v>154.16666666666666</v>
      </c>
      <c r="AT223" s="34">
        <f t="shared" si="7"/>
        <v>189.16666666666666</v>
      </c>
      <c r="AU223" s="34"/>
      <c r="AV223" s="34">
        <f t="shared" si="8"/>
        <v>154.16666666666666</v>
      </c>
      <c r="AW223" s="75">
        <f t="shared" si="8"/>
        <v>189.16666666666666</v>
      </c>
    </row>
    <row r="224" spans="1:49" x14ac:dyDescent="0.25">
      <c r="A224" s="71"/>
      <c r="B224" s="56" t="s">
        <v>9</v>
      </c>
      <c r="C224" s="56"/>
      <c r="D224" s="34"/>
      <c r="E224" s="34"/>
      <c r="F224" s="34"/>
      <c r="G224" s="34"/>
      <c r="H224" s="34"/>
      <c r="I224" s="34"/>
      <c r="J224" s="34"/>
      <c r="K224" s="34"/>
      <c r="L224" s="34"/>
      <c r="M224" s="34"/>
      <c r="N224" s="34"/>
      <c r="O224" s="34"/>
      <c r="P224" s="34"/>
      <c r="Q224" s="34"/>
      <c r="R224" s="34"/>
      <c r="S224" s="34"/>
      <c r="T224" s="34"/>
      <c r="U224" s="34"/>
      <c r="V224" s="34"/>
      <c r="W224" s="34"/>
      <c r="X224" s="34">
        <f t="shared" si="0"/>
        <v>80</v>
      </c>
      <c r="Y224" s="34">
        <f t="shared" si="0"/>
        <v>80</v>
      </c>
      <c r="Z224" s="34"/>
      <c r="AA224" s="34">
        <f t="shared" si="1"/>
        <v>124.16666666666666</v>
      </c>
      <c r="AB224" s="34">
        <f t="shared" si="1"/>
        <v>124.16666666666666</v>
      </c>
      <c r="AC224" s="34"/>
      <c r="AD224" s="34">
        <f t="shared" si="2"/>
        <v>124.16666666666666</v>
      </c>
      <c r="AE224" s="34">
        <f t="shared" si="2"/>
        <v>124.16666666666666</v>
      </c>
      <c r="AF224" s="34"/>
      <c r="AG224" s="34">
        <f t="shared" si="3"/>
        <v>124.16666666666666</v>
      </c>
      <c r="AH224" s="34">
        <f t="shared" si="3"/>
        <v>124.16666666666666</v>
      </c>
      <c r="AI224" s="34"/>
      <c r="AJ224" s="34">
        <f t="shared" si="4"/>
        <v>124.16666666666666</v>
      </c>
      <c r="AK224" s="34">
        <f t="shared" si="4"/>
        <v>124.16666666666666</v>
      </c>
      <c r="AL224" s="34"/>
      <c r="AM224" s="34">
        <f t="shared" si="5"/>
        <v>124.16666666666666</v>
      </c>
      <c r="AN224" s="34">
        <f t="shared" si="5"/>
        <v>124.16666666666666</v>
      </c>
      <c r="AO224" s="34"/>
      <c r="AP224" s="34">
        <f t="shared" si="6"/>
        <v>124.16666666666666</v>
      </c>
      <c r="AQ224" s="34">
        <f t="shared" si="6"/>
        <v>124.16666666666666</v>
      </c>
      <c r="AR224" s="34"/>
      <c r="AS224" s="34">
        <f t="shared" si="7"/>
        <v>124.16666666666666</v>
      </c>
      <c r="AT224" s="34">
        <f t="shared" si="7"/>
        <v>124.16666666666666</v>
      </c>
      <c r="AU224" s="34"/>
      <c r="AV224" s="34">
        <f t="shared" si="8"/>
        <v>124.16666666666666</v>
      </c>
      <c r="AW224" s="75">
        <f t="shared" si="8"/>
        <v>124.16666666666666</v>
      </c>
    </row>
    <row r="225" spans="1:49" x14ac:dyDescent="0.25">
      <c r="A225" s="78"/>
      <c r="B225" s="57" t="s">
        <v>8</v>
      </c>
      <c r="C225" s="57"/>
      <c r="D225" s="55"/>
      <c r="E225" s="55"/>
      <c r="F225" s="55"/>
      <c r="G225" s="55"/>
      <c r="H225" s="55"/>
      <c r="I225" s="55"/>
      <c r="J225" s="55"/>
      <c r="K225" s="55"/>
      <c r="L225" s="55"/>
      <c r="M225" s="55"/>
      <c r="N225" s="55"/>
      <c r="O225" s="55"/>
      <c r="P225" s="55"/>
      <c r="Q225" s="55"/>
      <c r="R225" s="55"/>
      <c r="S225" s="55"/>
      <c r="T225" s="55"/>
      <c r="U225" s="55"/>
      <c r="V225" s="55"/>
      <c r="W225" s="55"/>
      <c r="X225" s="55">
        <f t="shared" si="0"/>
        <v>75</v>
      </c>
      <c r="Y225" s="55">
        <f t="shared" si="0"/>
        <v>80</v>
      </c>
      <c r="Z225" s="55"/>
      <c r="AA225" s="55">
        <f t="shared" si="1"/>
        <v>109.16666666666666</v>
      </c>
      <c r="AB225" s="55">
        <f t="shared" si="1"/>
        <v>124.16666666666666</v>
      </c>
      <c r="AC225" s="55"/>
      <c r="AD225" s="55">
        <f t="shared" si="2"/>
        <v>109.16666666666666</v>
      </c>
      <c r="AE225" s="55">
        <f t="shared" si="2"/>
        <v>124.16666666666666</v>
      </c>
      <c r="AF225" s="55"/>
      <c r="AG225" s="55">
        <f t="shared" si="3"/>
        <v>109.16666666666666</v>
      </c>
      <c r="AH225" s="55">
        <f t="shared" si="3"/>
        <v>124.16666666666666</v>
      </c>
      <c r="AI225" s="55"/>
      <c r="AJ225" s="55">
        <f t="shared" si="4"/>
        <v>109.16666666666666</v>
      </c>
      <c r="AK225" s="55">
        <f t="shared" si="4"/>
        <v>124.16666666666666</v>
      </c>
      <c r="AL225" s="55"/>
      <c r="AM225" s="55">
        <f t="shared" si="5"/>
        <v>109.16666666666666</v>
      </c>
      <c r="AN225" s="55">
        <f t="shared" si="5"/>
        <v>124.16666666666666</v>
      </c>
      <c r="AO225" s="55"/>
      <c r="AP225" s="55">
        <f t="shared" si="6"/>
        <v>109.16666666666666</v>
      </c>
      <c r="AQ225" s="55">
        <f t="shared" si="6"/>
        <v>124.16666666666666</v>
      </c>
      <c r="AR225" s="55"/>
      <c r="AS225" s="55">
        <f t="shared" si="7"/>
        <v>109.16666666666666</v>
      </c>
      <c r="AT225" s="55">
        <f t="shared" si="7"/>
        <v>124.16666666666666</v>
      </c>
      <c r="AU225" s="55"/>
      <c r="AV225" s="55">
        <f t="shared" si="8"/>
        <v>109.16666666666666</v>
      </c>
      <c r="AW225" s="76">
        <f t="shared" si="8"/>
        <v>124.16666666666666</v>
      </c>
    </row>
    <row r="226" spans="1:49" x14ac:dyDescent="0.25">
      <c r="A226" s="79" t="s">
        <v>4</v>
      </c>
      <c r="B226" s="59" t="s">
        <v>17</v>
      </c>
      <c r="C226" s="59"/>
      <c r="D226" s="60"/>
      <c r="E226" s="60"/>
      <c r="F226" s="60"/>
      <c r="G226" s="60"/>
      <c r="H226" s="60"/>
      <c r="I226" s="60"/>
      <c r="J226" s="60"/>
      <c r="K226" s="60"/>
      <c r="L226" s="60"/>
      <c r="M226" s="60"/>
      <c r="N226" s="60"/>
      <c r="O226" s="60"/>
      <c r="P226" s="60"/>
      <c r="Q226" s="60"/>
      <c r="R226" s="60"/>
      <c r="S226" s="60"/>
      <c r="T226" s="60"/>
      <c r="U226" s="60"/>
      <c r="V226" s="60"/>
      <c r="W226" s="60"/>
      <c r="X226" s="60">
        <f>Y227+MIN(D56,D55)</f>
        <v>35</v>
      </c>
      <c r="Y226" s="60">
        <f>MIN(X227,X228)+$T$2</f>
        <v>75</v>
      </c>
      <c r="Z226" s="60"/>
      <c r="AA226" s="60">
        <f>AB227+MIN(F56,F55)</f>
        <v>74.166666666666657</v>
      </c>
      <c r="AB226" s="60">
        <f>MIN(AA227,AA228)+$T$2</f>
        <v>109.16666666666666</v>
      </c>
      <c r="AC226" s="60"/>
      <c r="AD226" s="60">
        <f>AE227+MIN(H56,H55)</f>
        <v>74.166666666666657</v>
      </c>
      <c r="AE226" s="60">
        <f>MIN(AD227,AD228)+$T$2</f>
        <v>109.16666666666666</v>
      </c>
      <c r="AF226" s="60"/>
      <c r="AG226" s="60">
        <f>AH227+MIN(J56,J55)</f>
        <v>74.166666666666657</v>
      </c>
      <c r="AH226" s="60">
        <f>MIN(AG227,AG228)+$T$2</f>
        <v>109.16666666666666</v>
      </c>
      <c r="AI226" s="60"/>
      <c r="AJ226" s="60">
        <f>AK227+MIN(L56,L55)</f>
        <v>74.166666666666657</v>
      </c>
      <c r="AK226" s="60">
        <f>MIN(AJ227,AJ228)+$T$2</f>
        <v>109.16666666666666</v>
      </c>
      <c r="AL226" s="60"/>
      <c r="AM226" s="60">
        <f>AN227+MIN(N56,N55)</f>
        <v>74.166666666666657</v>
      </c>
      <c r="AN226" s="60">
        <f>MIN(AM227,AM228)+$T$2</f>
        <v>109.16666666666666</v>
      </c>
      <c r="AO226" s="60"/>
      <c r="AP226" s="60">
        <f>AQ227+MIN(P56,P55)</f>
        <v>74.166666666666657</v>
      </c>
      <c r="AQ226" s="60">
        <f>MIN(AP227,AP228)+$T$2</f>
        <v>109.16666666666666</v>
      </c>
      <c r="AR226" s="60"/>
      <c r="AS226" s="60">
        <f>AT227+MIN(R56,R55)</f>
        <v>74.166666666666657</v>
      </c>
      <c r="AT226" s="60">
        <f>MIN(AS227,AS228)+$T$2</f>
        <v>109.16666666666666</v>
      </c>
      <c r="AU226" s="60"/>
      <c r="AV226" s="66">
        <f>AW227+MIN(T56,T55)</f>
        <v>74.166666666666657</v>
      </c>
      <c r="AW226" s="80">
        <f>MIN(AV227,AV228)+$T$2</f>
        <v>109.16666666666666</v>
      </c>
    </row>
    <row r="227" spans="1:49" x14ac:dyDescent="0.25">
      <c r="A227" s="81"/>
      <c r="B227" s="59" t="s">
        <v>9</v>
      </c>
      <c r="C227" s="59"/>
      <c r="D227" s="60"/>
      <c r="E227" s="60"/>
      <c r="F227" s="60"/>
      <c r="G227" s="60"/>
      <c r="H227" s="60"/>
      <c r="I227" s="60"/>
      <c r="J227" s="60"/>
      <c r="K227" s="60"/>
      <c r="L227" s="60"/>
      <c r="M227" s="60"/>
      <c r="N227" s="60"/>
      <c r="O227" s="60"/>
      <c r="P227" s="60"/>
      <c r="Q227" s="60"/>
      <c r="R227" s="60"/>
      <c r="S227" s="60"/>
      <c r="T227" s="60"/>
      <c r="U227" s="60"/>
      <c r="V227" s="60"/>
      <c r="W227" s="60"/>
      <c r="X227" s="60">
        <f>X226-D56</f>
        <v>0</v>
      </c>
      <c r="Y227" s="60">
        <f>D9</f>
        <v>0</v>
      </c>
      <c r="Z227" s="60"/>
      <c r="AA227" s="60">
        <f>AA226-F56</f>
        <v>44.166666666666657</v>
      </c>
      <c r="AB227" s="60">
        <f>F9</f>
        <v>44.166666666666657</v>
      </c>
      <c r="AC227" s="60"/>
      <c r="AD227" s="60">
        <f>AD226-H56</f>
        <v>44.166666666666657</v>
      </c>
      <c r="AE227" s="60">
        <f>H9</f>
        <v>44.166666666666657</v>
      </c>
      <c r="AF227" s="60"/>
      <c r="AG227" s="60">
        <f>AG226-J56</f>
        <v>44.166666666666657</v>
      </c>
      <c r="AH227" s="60">
        <f>J9</f>
        <v>44.166666666666657</v>
      </c>
      <c r="AI227" s="60"/>
      <c r="AJ227" s="60">
        <f>AJ226-L56</f>
        <v>44.166666666666657</v>
      </c>
      <c r="AK227" s="60">
        <f>L9</f>
        <v>44.166666666666657</v>
      </c>
      <c r="AL227" s="60"/>
      <c r="AM227" s="60">
        <f>AM226-N56</f>
        <v>44.166666666666657</v>
      </c>
      <c r="AN227" s="60">
        <f>N9</f>
        <v>44.166666666666657</v>
      </c>
      <c r="AO227" s="60"/>
      <c r="AP227" s="60">
        <f>AP226-P56</f>
        <v>44.166666666666657</v>
      </c>
      <c r="AQ227" s="60">
        <f>P9</f>
        <v>44.166666666666657</v>
      </c>
      <c r="AR227" s="60"/>
      <c r="AS227" s="60">
        <f>AS226-R56</f>
        <v>44.166666666666657</v>
      </c>
      <c r="AT227" s="60">
        <f>R9</f>
        <v>44.166666666666657</v>
      </c>
      <c r="AU227" s="60"/>
      <c r="AV227" s="60">
        <f>AV226-T56</f>
        <v>44.166666666666657</v>
      </c>
      <c r="AW227" s="80">
        <f>T9</f>
        <v>44.166666666666657</v>
      </c>
    </row>
    <row r="228" spans="1:49" x14ac:dyDescent="0.25">
      <c r="A228" s="82"/>
      <c r="B228" s="61" t="s">
        <v>8</v>
      </c>
      <c r="C228" s="61"/>
      <c r="D228" s="62"/>
      <c r="E228" s="62"/>
      <c r="F228" s="62"/>
      <c r="G228" s="62"/>
      <c r="H228" s="62"/>
      <c r="I228" s="62"/>
      <c r="J228" s="62"/>
      <c r="K228" s="62"/>
      <c r="L228" s="62"/>
      <c r="M228" s="62"/>
      <c r="N228" s="62"/>
      <c r="O228" s="62"/>
      <c r="P228" s="62"/>
      <c r="Q228" s="62"/>
      <c r="R228" s="62"/>
      <c r="S228" s="62"/>
      <c r="T228" s="62"/>
      <c r="U228" s="62"/>
      <c r="V228" s="62"/>
      <c r="W228" s="62"/>
      <c r="X228" s="62">
        <f>X226-D55</f>
        <v>-5</v>
      </c>
      <c r="Y228" s="62">
        <f>D9</f>
        <v>0</v>
      </c>
      <c r="Z228" s="62"/>
      <c r="AA228" s="62">
        <f>AA226-F55</f>
        <v>29.166666666666657</v>
      </c>
      <c r="AB228" s="62">
        <f>F9</f>
        <v>44.166666666666657</v>
      </c>
      <c r="AC228" s="62"/>
      <c r="AD228" s="62">
        <f>AD226-H55</f>
        <v>29.166666666666657</v>
      </c>
      <c r="AE228" s="62">
        <f>H9</f>
        <v>44.166666666666657</v>
      </c>
      <c r="AF228" s="62"/>
      <c r="AG228" s="62">
        <f>AG226-J55</f>
        <v>29.166666666666657</v>
      </c>
      <c r="AH228" s="62">
        <f>J9</f>
        <v>44.166666666666657</v>
      </c>
      <c r="AI228" s="62"/>
      <c r="AJ228" s="62">
        <f>AJ226-L55</f>
        <v>29.166666666666657</v>
      </c>
      <c r="AK228" s="62">
        <f>L9</f>
        <v>44.166666666666657</v>
      </c>
      <c r="AL228" s="62"/>
      <c r="AM228" s="62">
        <f>AM226-N55</f>
        <v>29.166666666666657</v>
      </c>
      <c r="AN228" s="62">
        <f>N9</f>
        <v>44.166666666666657</v>
      </c>
      <c r="AO228" s="62"/>
      <c r="AP228" s="62">
        <f>AP226-P55</f>
        <v>29.166666666666657</v>
      </c>
      <c r="AQ228" s="62">
        <f>P9</f>
        <v>44.166666666666657</v>
      </c>
      <c r="AR228" s="62"/>
      <c r="AS228" s="62">
        <f>AS226-R55</f>
        <v>29.166666666666657</v>
      </c>
      <c r="AT228" s="62">
        <f>R9</f>
        <v>44.166666666666657</v>
      </c>
      <c r="AU228" s="62"/>
      <c r="AV228" s="62">
        <f>AV226-T55</f>
        <v>29.166666666666657</v>
      </c>
      <c r="AW228" s="83">
        <f>T9</f>
        <v>44.166666666666657</v>
      </c>
    </row>
    <row r="229" spans="1:49" x14ac:dyDescent="0.25">
      <c r="A229" s="77" t="s">
        <v>12</v>
      </c>
      <c r="B229" s="56" t="s">
        <v>18</v>
      </c>
      <c r="C229" s="56"/>
      <c r="D229" s="34"/>
      <c r="E229" s="34"/>
      <c r="F229" s="34"/>
      <c r="G229" s="34"/>
      <c r="H229" s="34"/>
      <c r="I229" s="34"/>
      <c r="J229" s="34"/>
      <c r="K229" s="34"/>
      <c r="L229" s="34"/>
      <c r="M229" s="34"/>
      <c r="N229" s="34"/>
      <c r="O229" s="34"/>
      <c r="P229" s="34"/>
      <c r="Q229" s="34"/>
      <c r="R229" s="34"/>
      <c r="S229" s="34"/>
      <c r="T229" s="34"/>
      <c r="U229" s="34"/>
      <c r="V229" s="34"/>
      <c r="W229" s="34"/>
      <c r="X229" s="34">
        <f t="shared" ref="X229:Y232" si="9">X226-$T$2</f>
        <v>-45</v>
      </c>
      <c r="Y229" s="34">
        <f t="shared" si="9"/>
        <v>-5</v>
      </c>
      <c r="Z229" s="34"/>
      <c r="AA229" s="34">
        <f t="shared" ref="AA229:AB232" si="10">AA226-$T$2</f>
        <v>-5.8333333333333428</v>
      </c>
      <c r="AB229" s="34">
        <f t="shared" si="10"/>
        <v>29.166666666666657</v>
      </c>
      <c r="AC229" s="34"/>
      <c r="AD229" s="34">
        <f t="shared" ref="AD229:AE232" si="11">AD226-$T$2</f>
        <v>-5.8333333333333428</v>
      </c>
      <c r="AE229" s="34">
        <f t="shared" si="11"/>
        <v>29.166666666666657</v>
      </c>
      <c r="AF229" s="34"/>
      <c r="AG229" s="34">
        <f t="shared" ref="AG229:AH232" si="12">AG226-$T$2</f>
        <v>-5.8333333333333428</v>
      </c>
      <c r="AH229" s="34">
        <f t="shared" si="12"/>
        <v>29.166666666666657</v>
      </c>
      <c r="AI229" s="34"/>
      <c r="AJ229" s="34">
        <f t="shared" ref="AJ229:AK232" si="13">AJ226-$T$2</f>
        <v>-5.8333333333333428</v>
      </c>
      <c r="AK229" s="34">
        <f t="shared" si="13"/>
        <v>29.166666666666657</v>
      </c>
      <c r="AL229" s="34"/>
      <c r="AM229" s="34">
        <f t="shared" ref="AM229:AN232" si="14">AM226-$T$2</f>
        <v>-5.8333333333333428</v>
      </c>
      <c r="AN229" s="34">
        <f t="shared" si="14"/>
        <v>29.166666666666657</v>
      </c>
      <c r="AO229" s="34"/>
      <c r="AP229" s="34">
        <f t="shared" ref="AP229:AQ232" si="15">AP226-$T$2</f>
        <v>-5.8333333333333428</v>
      </c>
      <c r="AQ229" s="34">
        <f t="shared" si="15"/>
        <v>29.166666666666657</v>
      </c>
      <c r="AR229" s="34"/>
      <c r="AS229" s="34">
        <f t="shared" ref="AS229:AT232" si="16">AS226-$T$2</f>
        <v>-5.8333333333333428</v>
      </c>
      <c r="AT229" s="34">
        <f t="shared" si="16"/>
        <v>29.166666666666657</v>
      </c>
      <c r="AU229" s="34"/>
      <c r="AV229" s="34">
        <f t="shared" ref="AV229:AW232" si="17">AV226-$T$2</f>
        <v>-5.8333333333333428</v>
      </c>
      <c r="AW229" s="75">
        <f t="shared" si="17"/>
        <v>29.166666666666657</v>
      </c>
    </row>
    <row r="230" spans="1:49" x14ac:dyDescent="0.25">
      <c r="A230" s="71"/>
      <c r="B230" s="56" t="s">
        <v>9</v>
      </c>
      <c r="C230" s="56"/>
      <c r="D230" s="34"/>
      <c r="E230" s="34"/>
      <c r="F230" s="34"/>
      <c r="G230" s="34"/>
      <c r="H230" s="34"/>
      <c r="I230" s="34"/>
      <c r="J230" s="34"/>
      <c r="K230" s="34"/>
      <c r="L230" s="34"/>
      <c r="M230" s="34"/>
      <c r="N230" s="34"/>
      <c r="O230" s="34"/>
      <c r="P230" s="34"/>
      <c r="Q230" s="34"/>
      <c r="R230" s="34"/>
      <c r="S230" s="34"/>
      <c r="T230" s="34"/>
      <c r="U230" s="34"/>
      <c r="V230" s="34"/>
      <c r="W230" s="34"/>
      <c r="X230" s="34">
        <f t="shared" si="9"/>
        <v>-80</v>
      </c>
      <c r="Y230" s="34">
        <f t="shared" si="9"/>
        <v>-80</v>
      </c>
      <c r="Z230" s="34"/>
      <c r="AA230" s="34">
        <f t="shared" si="10"/>
        <v>-35.833333333333343</v>
      </c>
      <c r="AB230" s="34">
        <f t="shared" si="10"/>
        <v>-35.833333333333343</v>
      </c>
      <c r="AC230" s="34"/>
      <c r="AD230" s="34">
        <f t="shared" si="11"/>
        <v>-35.833333333333343</v>
      </c>
      <c r="AE230" s="34">
        <f t="shared" si="11"/>
        <v>-35.833333333333343</v>
      </c>
      <c r="AF230" s="34"/>
      <c r="AG230" s="34">
        <f t="shared" si="12"/>
        <v>-35.833333333333343</v>
      </c>
      <c r="AH230" s="34">
        <f t="shared" si="12"/>
        <v>-35.833333333333343</v>
      </c>
      <c r="AI230" s="34"/>
      <c r="AJ230" s="34">
        <f t="shared" si="13"/>
        <v>-35.833333333333343</v>
      </c>
      <c r="AK230" s="34">
        <f t="shared" si="13"/>
        <v>-35.833333333333343</v>
      </c>
      <c r="AL230" s="34"/>
      <c r="AM230" s="34">
        <f t="shared" si="14"/>
        <v>-35.833333333333343</v>
      </c>
      <c r="AN230" s="34">
        <f t="shared" si="14"/>
        <v>-35.833333333333343</v>
      </c>
      <c r="AO230" s="34"/>
      <c r="AP230" s="34">
        <f t="shared" si="15"/>
        <v>-35.833333333333343</v>
      </c>
      <c r="AQ230" s="34">
        <f t="shared" si="15"/>
        <v>-35.833333333333343</v>
      </c>
      <c r="AR230" s="34"/>
      <c r="AS230" s="34">
        <f t="shared" si="16"/>
        <v>-35.833333333333343</v>
      </c>
      <c r="AT230" s="34">
        <f t="shared" si="16"/>
        <v>-35.833333333333343</v>
      </c>
      <c r="AU230" s="34"/>
      <c r="AV230" s="34">
        <f t="shared" si="17"/>
        <v>-35.833333333333343</v>
      </c>
      <c r="AW230" s="75">
        <f t="shared" si="17"/>
        <v>-35.833333333333343</v>
      </c>
    </row>
    <row r="231" spans="1:49" x14ac:dyDescent="0.25">
      <c r="A231" s="78"/>
      <c r="B231" s="57" t="s">
        <v>8</v>
      </c>
      <c r="C231" s="57"/>
      <c r="D231" s="55"/>
      <c r="E231" s="55"/>
      <c r="F231" s="55"/>
      <c r="G231" s="55"/>
      <c r="H231" s="55"/>
      <c r="I231" s="55"/>
      <c r="J231" s="55"/>
      <c r="K231" s="55"/>
      <c r="L231" s="55"/>
      <c r="M231" s="55"/>
      <c r="N231" s="55"/>
      <c r="O231" s="55"/>
      <c r="P231" s="55"/>
      <c r="Q231" s="55"/>
      <c r="R231" s="55"/>
      <c r="S231" s="55"/>
      <c r="T231" s="55"/>
      <c r="U231" s="55"/>
      <c r="V231" s="55"/>
      <c r="W231" s="55"/>
      <c r="X231" s="55">
        <f t="shared" si="9"/>
        <v>-85</v>
      </c>
      <c r="Y231" s="55">
        <f t="shared" si="9"/>
        <v>-80</v>
      </c>
      <c r="Z231" s="55"/>
      <c r="AA231" s="55">
        <f t="shared" si="10"/>
        <v>-50.833333333333343</v>
      </c>
      <c r="AB231" s="55">
        <f t="shared" si="10"/>
        <v>-35.833333333333343</v>
      </c>
      <c r="AC231" s="55"/>
      <c r="AD231" s="55">
        <f t="shared" si="11"/>
        <v>-50.833333333333343</v>
      </c>
      <c r="AE231" s="55">
        <f t="shared" si="11"/>
        <v>-35.833333333333343</v>
      </c>
      <c r="AF231" s="55"/>
      <c r="AG231" s="55">
        <f t="shared" si="12"/>
        <v>-50.833333333333343</v>
      </c>
      <c r="AH231" s="55">
        <f t="shared" si="12"/>
        <v>-35.833333333333343</v>
      </c>
      <c r="AI231" s="55"/>
      <c r="AJ231" s="55">
        <f t="shared" si="13"/>
        <v>-50.833333333333343</v>
      </c>
      <c r="AK231" s="55">
        <f t="shared" si="13"/>
        <v>-35.833333333333343</v>
      </c>
      <c r="AL231" s="55"/>
      <c r="AM231" s="55">
        <f t="shared" si="14"/>
        <v>-50.833333333333343</v>
      </c>
      <c r="AN231" s="55">
        <f t="shared" si="14"/>
        <v>-35.833333333333343</v>
      </c>
      <c r="AO231" s="55"/>
      <c r="AP231" s="55">
        <f t="shared" si="15"/>
        <v>-50.833333333333343</v>
      </c>
      <c r="AQ231" s="55">
        <f t="shared" si="15"/>
        <v>-35.833333333333343</v>
      </c>
      <c r="AR231" s="55"/>
      <c r="AS231" s="55">
        <f t="shared" si="16"/>
        <v>-50.833333333333343</v>
      </c>
      <c r="AT231" s="55">
        <f t="shared" si="16"/>
        <v>-35.833333333333343</v>
      </c>
      <c r="AU231" s="55"/>
      <c r="AV231" s="55">
        <f t="shared" si="17"/>
        <v>-50.833333333333343</v>
      </c>
      <c r="AW231" s="76">
        <f t="shared" si="17"/>
        <v>-35.833333333333343</v>
      </c>
    </row>
    <row r="232" spans="1:49" x14ac:dyDescent="0.25">
      <c r="A232" s="71"/>
      <c r="B232" s="56" t="s">
        <v>19</v>
      </c>
      <c r="C232" s="56"/>
      <c r="D232" s="34"/>
      <c r="E232" s="34"/>
      <c r="F232" s="34"/>
      <c r="G232" s="34"/>
      <c r="H232" s="34"/>
      <c r="I232" s="34"/>
      <c r="J232" s="34"/>
      <c r="K232" s="34"/>
      <c r="L232" s="34"/>
      <c r="M232" s="34"/>
      <c r="N232" s="34"/>
      <c r="O232" s="34"/>
      <c r="P232" s="34"/>
      <c r="Q232" s="34"/>
      <c r="R232" s="34"/>
      <c r="S232" s="34"/>
      <c r="T232" s="34"/>
      <c r="U232" s="34"/>
      <c r="V232" s="34"/>
      <c r="W232" s="34"/>
      <c r="X232" s="34">
        <f t="shared" si="9"/>
        <v>-125</v>
      </c>
      <c r="Y232" s="34">
        <f t="shared" si="9"/>
        <v>-85</v>
      </c>
      <c r="Z232" s="34"/>
      <c r="AA232" s="34">
        <f t="shared" si="10"/>
        <v>-85.833333333333343</v>
      </c>
      <c r="AB232" s="34">
        <f t="shared" si="10"/>
        <v>-50.833333333333343</v>
      </c>
      <c r="AC232" s="34"/>
      <c r="AD232" s="34">
        <f t="shared" si="11"/>
        <v>-85.833333333333343</v>
      </c>
      <c r="AE232" s="34">
        <f t="shared" si="11"/>
        <v>-50.833333333333343</v>
      </c>
      <c r="AF232" s="34"/>
      <c r="AG232" s="34">
        <f t="shared" si="12"/>
        <v>-85.833333333333343</v>
      </c>
      <c r="AH232" s="34">
        <f t="shared" si="12"/>
        <v>-50.833333333333343</v>
      </c>
      <c r="AI232" s="34"/>
      <c r="AJ232" s="34">
        <f t="shared" si="13"/>
        <v>-85.833333333333343</v>
      </c>
      <c r="AK232" s="34">
        <f t="shared" si="13"/>
        <v>-50.833333333333343</v>
      </c>
      <c r="AL232" s="34"/>
      <c r="AM232" s="34">
        <f t="shared" si="14"/>
        <v>-85.833333333333343</v>
      </c>
      <c r="AN232" s="34">
        <f t="shared" si="14"/>
        <v>-50.833333333333343</v>
      </c>
      <c r="AO232" s="34"/>
      <c r="AP232" s="34">
        <f t="shared" si="15"/>
        <v>-85.833333333333343</v>
      </c>
      <c r="AQ232" s="34">
        <f t="shared" si="15"/>
        <v>-50.833333333333343</v>
      </c>
      <c r="AR232" s="34"/>
      <c r="AS232" s="34">
        <f t="shared" si="16"/>
        <v>-85.833333333333343</v>
      </c>
      <c r="AT232" s="34">
        <f t="shared" si="16"/>
        <v>-50.833333333333343</v>
      </c>
      <c r="AU232" s="34"/>
      <c r="AV232" s="34">
        <f t="shared" si="17"/>
        <v>-85.833333333333343</v>
      </c>
      <c r="AW232" s="75">
        <f t="shared" si="17"/>
        <v>-50.833333333333343</v>
      </c>
    </row>
    <row r="233" spans="1:49" ht="15.75" thickBot="1" x14ac:dyDescent="0.3">
      <c r="A233" s="84"/>
      <c r="B233" s="85" t="s">
        <v>11</v>
      </c>
      <c r="C233" s="86"/>
      <c r="D233" s="86"/>
      <c r="E233" s="86"/>
      <c r="F233" s="86"/>
      <c r="G233" s="86"/>
      <c r="H233" s="86"/>
      <c r="I233" s="86"/>
      <c r="J233" s="86"/>
      <c r="K233" s="86"/>
      <c r="L233" s="86"/>
      <c r="M233" s="86"/>
      <c r="N233" s="86"/>
      <c r="O233" s="86"/>
      <c r="P233" s="86"/>
      <c r="Q233" s="86"/>
      <c r="R233" s="86"/>
      <c r="S233" s="86"/>
      <c r="T233" s="86"/>
      <c r="U233" s="86"/>
      <c r="V233" s="86"/>
      <c r="W233" s="86"/>
      <c r="X233" s="87">
        <v>-20</v>
      </c>
      <c r="Y233" s="87"/>
      <c r="Z233" s="87"/>
      <c r="AA233" s="87">
        <v>-20</v>
      </c>
      <c r="AB233" s="87"/>
      <c r="AC233" s="87"/>
      <c r="AD233" s="87">
        <f>IF(G6=0,-100,-20)</f>
        <v>-100</v>
      </c>
      <c r="AE233" s="87"/>
      <c r="AF233" s="87"/>
      <c r="AG233" s="87">
        <f>IF(I6=0,-100,-20)</f>
        <v>-100</v>
      </c>
      <c r="AH233" s="87"/>
      <c r="AI233" s="87"/>
      <c r="AJ233" s="87">
        <f>IF(K6=0,-100,-20)</f>
        <v>-100</v>
      </c>
      <c r="AK233" s="87"/>
      <c r="AL233" s="87"/>
      <c r="AM233" s="87">
        <f>IF(M6=0,-100,-20)</f>
        <v>-100</v>
      </c>
      <c r="AN233" s="87"/>
      <c r="AO233" s="87"/>
      <c r="AP233" s="87">
        <f>IF(O6=0,-100,-20)</f>
        <v>-100</v>
      </c>
      <c r="AQ233" s="87"/>
      <c r="AR233" s="87"/>
      <c r="AS233" s="87">
        <f>IF(Q6=0,-100,-20)</f>
        <v>-100</v>
      </c>
      <c r="AT233" s="87"/>
      <c r="AU233" s="87"/>
      <c r="AV233" s="87">
        <f>IF(S6=0,-100,-20)</f>
        <v>-100</v>
      </c>
      <c r="AW233" s="88"/>
    </row>
    <row r="234" spans="1:49" ht="15.75" thickTop="1" x14ac:dyDescent="0.25"/>
  </sheetData>
  <mergeCells count="1">
    <mergeCell ref="C2:M2"/>
  </mergeCells>
  <conditionalFormatting sqref="A6:A8">
    <cfRule type="cellIs" dxfId="14" priority="4" operator="lessThan">
      <formula>0</formula>
    </cfRule>
  </conditionalFormatting>
  <conditionalFormatting sqref="F7:F8 H7:H8 J7:J8 L7:L8 N7:N8 P7:P8 R7:R8 T7:T8">
    <cfRule type="expression" dxfId="13" priority="1">
      <formula>E$6=0</formula>
    </cfRule>
  </conditionalFormatting>
  <conditionalFormatting sqref="G9 I9 K9 M9 O9 Q9 S9">
    <cfRule type="expression" dxfId="12" priority="5">
      <formula>G47=0</formula>
    </cfRule>
  </conditionalFormatting>
  <conditionalFormatting sqref="G47 I47 K47 M47 O47 Q47 S47">
    <cfRule type="expression" dxfId="11" priority="9">
      <formula>G6=0</formula>
    </cfRule>
  </conditionalFormatting>
  <conditionalFormatting sqref="G48 I48 K48 M48 O48 Q48 S48">
    <cfRule type="expression" dxfId="10" priority="10">
      <formula>G6=0</formula>
    </cfRule>
  </conditionalFormatting>
  <conditionalFormatting sqref="G61 I61 K61 M61 O61 Q61 S61">
    <cfRule type="expression" dxfId="9" priority="6">
      <formula>G15=0</formula>
    </cfRule>
  </conditionalFormatting>
  <printOptions horizontalCentered="1" verticalCentered="1"/>
  <pageMargins left="0.35433070866141736" right="0.35433070866141736" top="0" bottom="0.15748031496062992" header="0.11811023622047245" footer="0.31496062992125984"/>
  <pageSetup paperSize="9" scale="87" orientation="landscape" r:id="rId1"/>
  <headerFooter>
    <oddFooter>&amp;L&amp;9Copyright: Dr John Sampson&amp;C&amp;F&amp;R&amp;D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8C33A-017B-4B85-B0D8-4C973031DCF8}">
  <sheetPr>
    <pageSetUpPr fitToPage="1"/>
  </sheetPr>
  <dimension ref="A1:EH234"/>
  <sheetViews>
    <sheetView showGridLines="0" zoomScale="120" zoomScaleNormal="120" zoomScaleSheetLayoutView="100" workbookViewId="0">
      <pane ySplit="9" topLeftCell="A10" activePane="bottomLeft" state="frozen"/>
      <selection pane="bottomLeft"/>
    </sheetView>
  </sheetViews>
  <sheetFormatPr defaultColWidth="9.140625" defaultRowHeight="15" x14ac:dyDescent="0.25"/>
  <cols>
    <col min="1" max="1" width="6.85546875" style="32" customWidth="1"/>
    <col min="2" max="2" width="18.7109375" style="33" customWidth="1"/>
    <col min="3" max="3" width="7.42578125" style="33" customWidth="1"/>
    <col min="4" max="5" width="7.42578125" style="32" customWidth="1"/>
    <col min="6" max="6" width="7.5703125" style="32" customWidth="1"/>
    <col min="7" max="21" width="7.42578125" style="32" customWidth="1"/>
    <col min="22" max="22" width="7.42578125" style="35" customWidth="1"/>
    <col min="23" max="23" width="7.42578125" style="37" customWidth="1"/>
    <col min="24" max="137" width="7.42578125" style="32" customWidth="1"/>
    <col min="138" max="138" width="7.140625" style="32" customWidth="1"/>
    <col min="139" max="16384" width="9.140625" style="32"/>
  </cols>
  <sheetData>
    <row r="1" spans="1:23" x14ac:dyDescent="0.25">
      <c r="A1" s="46"/>
      <c r="H1" s="268" t="s">
        <v>142</v>
      </c>
      <c r="O1" s="267" t="s">
        <v>140</v>
      </c>
      <c r="P1" s="201" t="s">
        <v>154</v>
      </c>
      <c r="Q1" s="201" t="s">
        <v>155</v>
      </c>
      <c r="S1" s="267" t="s">
        <v>141</v>
      </c>
      <c r="T1" s="267" t="s">
        <v>143</v>
      </c>
    </row>
    <row r="2" spans="1:23" s="264" customFormat="1" ht="26.25" customHeight="1" x14ac:dyDescent="0.25">
      <c r="A2" s="202"/>
      <c r="B2" s="262"/>
      <c r="C2" s="305" t="s">
        <v>44</v>
      </c>
      <c r="D2" s="306"/>
      <c r="E2" s="306"/>
      <c r="F2" s="306"/>
      <c r="G2" s="306"/>
      <c r="H2" s="306"/>
      <c r="I2" s="306"/>
      <c r="J2" s="306"/>
      <c r="K2" s="306"/>
      <c r="L2" s="306"/>
      <c r="M2" s="307"/>
      <c r="N2" s="279"/>
      <c r="O2" s="125" t="s">
        <v>139</v>
      </c>
      <c r="P2" s="299">
        <v>0.5</v>
      </c>
      <c r="Q2" s="286">
        <f>1-P2</f>
        <v>0.5</v>
      </c>
      <c r="R2" s="279"/>
      <c r="S2" s="263">
        <v>54</v>
      </c>
      <c r="T2" s="188">
        <v>80</v>
      </c>
      <c r="V2" s="265"/>
      <c r="W2" s="266"/>
    </row>
    <row r="3" spans="1:23" s="264" customFormat="1" ht="6.75" customHeight="1" x14ac:dyDescent="0.25">
      <c r="A3" s="202"/>
      <c r="B3" s="262"/>
      <c r="C3" s="280"/>
      <c r="D3" s="280"/>
      <c r="E3" s="280"/>
      <c r="F3" s="280"/>
      <c r="G3" s="280"/>
      <c r="H3" s="280"/>
      <c r="I3" s="280"/>
      <c r="J3" s="280"/>
      <c r="K3" s="280"/>
      <c r="L3" s="280"/>
      <c r="M3" s="280"/>
      <c r="O3" s="281"/>
      <c r="P3" s="282"/>
      <c r="Q3" s="282"/>
      <c r="S3" s="283"/>
      <c r="T3" s="284"/>
      <c r="V3" s="265"/>
      <c r="W3" s="266"/>
    </row>
    <row r="4" spans="1:23" x14ac:dyDescent="0.25">
      <c r="B4" s="63" t="s">
        <v>144</v>
      </c>
      <c r="D4" s="292" t="s">
        <v>193</v>
      </c>
      <c r="F4" s="292" t="s">
        <v>163</v>
      </c>
      <c r="H4" s="292" t="s">
        <v>163</v>
      </c>
      <c r="J4" s="292" t="s">
        <v>163</v>
      </c>
      <c r="L4" s="292" t="s">
        <v>163</v>
      </c>
      <c r="N4" s="292" t="s">
        <v>163</v>
      </c>
      <c r="P4" s="292" t="s">
        <v>163</v>
      </c>
      <c r="R4" s="292" t="s">
        <v>163</v>
      </c>
      <c r="T4" s="292" t="s">
        <v>163</v>
      </c>
    </row>
    <row r="5" spans="1:23" x14ac:dyDescent="0.25">
      <c r="A5" s="267" t="s">
        <v>135</v>
      </c>
      <c r="B5" s="63" t="s">
        <v>145</v>
      </c>
      <c r="D5" s="128" t="s">
        <v>192</v>
      </c>
      <c r="E5" s="94"/>
      <c r="F5" s="128">
        <v>2</v>
      </c>
      <c r="G5" s="94"/>
      <c r="H5" s="128">
        <v>3</v>
      </c>
      <c r="I5" s="94"/>
      <c r="J5" s="128">
        <v>4</v>
      </c>
      <c r="K5" s="94"/>
      <c r="L5" s="128">
        <v>5</v>
      </c>
      <c r="M5" s="94"/>
      <c r="N5" s="128">
        <v>6</v>
      </c>
      <c r="O5" s="94"/>
      <c r="P5" s="128">
        <v>7</v>
      </c>
      <c r="Q5" s="94"/>
      <c r="R5" s="128">
        <v>8</v>
      </c>
      <c r="S5" s="94"/>
      <c r="T5" s="128">
        <v>9</v>
      </c>
    </row>
    <row r="6" spans="1:23" x14ac:dyDescent="0.25">
      <c r="A6" s="123">
        <f>SUM(E6:S6)</f>
        <v>400</v>
      </c>
      <c r="B6" s="63" t="s">
        <v>105</v>
      </c>
      <c r="D6" s="190"/>
      <c r="E6" s="189">
        <v>400</v>
      </c>
      <c r="F6" s="190"/>
      <c r="G6" s="189"/>
      <c r="H6" s="190"/>
      <c r="I6" s="189"/>
      <c r="J6" s="190"/>
      <c r="K6" s="189"/>
      <c r="L6" s="190"/>
      <c r="M6" s="189"/>
      <c r="N6" s="190"/>
      <c r="O6" s="189"/>
      <c r="P6" s="190"/>
      <c r="Q6" s="189"/>
      <c r="R6" s="190"/>
      <c r="S6" s="189"/>
      <c r="T6" s="190"/>
    </row>
    <row r="7" spans="1:23" x14ac:dyDescent="0.25">
      <c r="A7" s="289">
        <f>(U207-U208)/T2</f>
        <v>0.4</v>
      </c>
      <c r="B7" s="63" t="s">
        <v>147</v>
      </c>
      <c r="C7" s="218"/>
      <c r="D7" s="218"/>
      <c r="E7" s="220"/>
      <c r="F7" s="219">
        <v>0.4</v>
      </c>
      <c r="G7" s="220"/>
      <c r="H7" s="219">
        <f>F7</f>
        <v>0.4</v>
      </c>
      <c r="I7" s="220"/>
      <c r="J7" s="219">
        <f>H7</f>
        <v>0.4</v>
      </c>
      <c r="K7" s="220"/>
      <c r="L7" s="219">
        <f>J7</f>
        <v>0.4</v>
      </c>
      <c r="M7" s="220"/>
      <c r="N7" s="219">
        <f>L7</f>
        <v>0.4</v>
      </c>
      <c r="O7" s="220"/>
      <c r="P7" s="219">
        <f>N7</f>
        <v>0.4</v>
      </c>
      <c r="Q7" s="220"/>
      <c r="R7" s="219">
        <f>P7</f>
        <v>0.4</v>
      </c>
      <c r="S7" s="220"/>
      <c r="T7" s="219">
        <f>R7</f>
        <v>0.4</v>
      </c>
    </row>
    <row r="8" spans="1:23" x14ac:dyDescent="0.25">
      <c r="A8" s="289">
        <f>(D209-D210)/T2</f>
        <v>0.4</v>
      </c>
      <c r="B8" s="63" t="s">
        <v>148</v>
      </c>
      <c r="C8" s="218"/>
      <c r="D8" s="219">
        <v>0.4</v>
      </c>
      <c r="E8" s="220"/>
      <c r="F8" s="219">
        <v>0.5</v>
      </c>
      <c r="G8" s="220"/>
      <c r="H8" s="219">
        <f>F8</f>
        <v>0.5</v>
      </c>
      <c r="I8" s="220"/>
      <c r="J8" s="219">
        <f>H8</f>
        <v>0.5</v>
      </c>
      <c r="K8" s="220"/>
      <c r="L8" s="219">
        <f>J8</f>
        <v>0.5</v>
      </c>
      <c r="M8" s="220"/>
      <c r="N8" s="219">
        <f>L8</f>
        <v>0.5</v>
      </c>
      <c r="O8" s="220"/>
      <c r="P8" s="219">
        <f>N8</f>
        <v>0.5</v>
      </c>
      <c r="Q8" s="220"/>
      <c r="R8" s="219">
        <f>P8</f>
        <v>0.5</v>
      </c>
      <c r="S8" s="220"/>
      <c r="T8" s="219">
        <f>R8</f>
        <v>0.5</v>
      </c>
    </row>
    <row r="9" spans="1:23" x14ac:dyDescent="0.25">
      <c r="A9" s="124">
        <v>0</v>
      </c>
      <c r="B9" s="63" t="s">
        <v>108</v>
      </c>
      <c r="D9" s="36">
        <f>C76</f>
        <v>0</v>
      </c>
      <c r="F9" s="36">
        <f>IF(E6=0,D9,X76+Z76)</f>
        <v>58.666666666666671</v>
      </c>
      <c r="H9" s="36">
        <f>IF(G6=0,F9,X92+Z92)</f>
        <v>58.666666666666671</v>
      </c>
      <c r="J9" s="36">
        <f>IF(I6=0,H9,X108+Z108)</f>
        <v>58.666666666666671</v>
      </c>
      <c r="L9" s="36">
        <f>IF(K6=0,J9,X124+Z124)</f>
        <v>58.666666666666671</v>
      </c>
      <c r="N9" s="36">
        <f>IF(M6=0,L9,X140+Z140)</f>
        <v>58.666666666666671</v>
      </c>
      <c r="P9" s="36">
        <f>IF(O6=0,N9,X156+Z156)</f>
        <v>58.666666666666671</v>
      </c>
      <c r="R9" s="36">
        <f>IF(Q6=0,P9,X172+Z172)</f>
        <v>58.666666666666671</v>
      </c>
      <c r="T9" s="36">
        <f>IF(S6=0,R9,X188+Z188)</f>
        <v>58.666666666666671</v>
      </c>
    </row>
    <row r="10" spans="1:23" x14ac:dyDescent="0.25">
      <c r="A10" s="63"/>
      <c r="B10" s="70"/>
      <c r="D10" s="70"/>
      <c r="F10" s="70"/>
      <c r="H10" s="70"/>
      <c r="J10" s="70"/>
      <c r="L10" s="70"/>
      <c r="N10" s="70"/>
      <c r="P10" s="70"/>
      <c r="R10" s="70"/>
      <c r="T10" s="70"/>
    </row>
    <row r="11" spans="1:23" x14ac:dyDescent="0.25">
      <c r="A11" s="63"/>
      <c r="B11" s="70"/>
      <c r="D11" s="70"/>
      <c r="F11" s="70"/>
      <c r="H11" s="70"/>
      <c r="J11" s="70"/>
      <c r="L11" s="70"/>
      <c r="N11" s="70"/>
      <c r="P11" s="70"/>
      <c r="R11" s="70"/>
      <c r="T11" s="70"/>
    </row>
    <row r="12" spans="1:23" x14ac:dyDescent="0.25">
      <c r="A12" s="63"/>
      <c r="B12" s="70"/>
      <c r="D12" s="70"/>
      <c r="F12" s="70"/>
      <c r="H12" s="70"/>
      <c r="J12" s="70"/>
      <c r="L12" s="70"/>
      <c r="N12" s="70"/>
      <c r="P12" s="70"/>
      <c r="R12" s="70"/>
      <c r="T12" s="70"/>
    </row>
    <row r="13" spans="1:23" x14ac:dyDescent="0.25">
      <c r="A13" s="63"/>
      <c r="B13" s="70"/>
      <c r="D13" s="70"/>
      <c r="F13" s="70"/>
      <c r="H13" s="70"/>
      <c r="J13" s="70"/>
      <c r="L13" s="70"/>
      <c r="N13" s="70"/>
      <c r="P13" s="70"/>
      <c r="R13" s="70"/>
      <c r="T13" s="70"/>
    </row>
    <row r="14" spans="1:23" x14ac:dyDescent="0.25">
      <c r="A14" s="63"/>
      <c r="B14" s="70"/>
      <c r="D14" s="70"/>
      <c r="F14" s="70"/>
      <c r="H14" s="70"/>
      <c r="J14" s="70"/>
      <c r="L14" s="70"/>
      <c r="N14" s="70"/>
      <c r="P14" s="70"/>
      <c r="R14" s="70"/>
      <c r="T14" s="70"/>
    </row>
    <row r="15" spans="1:23" x14ac:dyDescent="0.25">
      <c r="A15" s="63"/>
      <c r="B15" s="70"/>
      <c r="D15" s="70"/>
      <c r="F15" s="70"/>
      <c r="H15" s="70"/>
      <c r="J15" s="70"/>
      <c r="L15" s="70"/>
      <c r="N15" s="70"/>
      <c r="P15" s="70"/>
      <c r="R15" s="70"/>
      <c r="T15" s="70"/>
    </row>
    <row r="16" spans="1:23" x14ac:dyDescent="0.25">
      <c r="A16" s="63"/>
      <c r="B16" s="70"/>
      <c r="D16" s="70"/>
      <c r="F16" s="70"/>
      <c r="H16" s="70"/>
      <c r="J16" s="70"/>
      <c r="L16" s="70"/>
      <c r="N16" s="70"/>
      <c r="P16" s="70"/>
      <c r="R16" s="70"/>
      <c r="T16" s="70"/>
    </row>
    <row r="17" spans="1:20" x14ac:dyDescent="0.25">
      <c r="A17" s="63"/>
      <c r="B17" s="70"/>
      <c r="D17" s="70"/>
      <c r="F17" s="70"/>
      <c r="H17" s="70"/>
      <c r="J17" s="70"/>
      <c r="L17" s="70"/>
      <c r="N17" s="70"/>
      <c r="P17" s="70"/>
      <c r="R17" s="70"/>
      <c r="T17" s="70"/>
    </row>
    <row r="18" spans="1:20" x14ac:dyDescent="0.25">
      <c r="A18" s="63"/>
      <c r="B18" s="70"/>
      <c r="D18" s="70"/>
      <c r="F18" s="70"/>
      <c r="H18" s="70"/>
      <c r="J18" s="70"/>
      <c r="L18" s="70"/>
      <c r="N18" s="70"/>
      <c r="P18" s="70"/>
      <c r="R18" s="70"/>
      <c r="T18" s="70"/>
    </row>
    <row r="19" spans="1:20" x14ac:dyDescent="0.25">
      <c r="A19" s="63"/>
      <c r="B19" s="70"/>
      <c r="D19" s="70"/>
      <c r="F19" s="70"/>
      <c r="H19" s="70"/>
      <c r="J19" s="70"/>
      <c r="L19" s="70"/>
      <c r="N19" s="70"/>
      <c r="P19" s="70"/>
      <c r="R19" s="70"/>
      <c r="T19" s="70"/>
    </row>
    <row r="20" spans="1:20" x14ac:dyDescent="0.25">
      <c r="A20" s="63"/>
      <c r="B20" s="70"/>
      <c r="D20" s="70"/>
      <c r="F20" s="70"/>
      <c r="H20" s="70"/>
      <c r="J20" s="70"/>
      <c r="L20" s="70"/>
      <c r="N20" s="70"/>
      <c r="P20" s="70"/>
      <c r="R20" s="70"/>
      <c r="T20" s="70"/>
    </row>
    <row r="21" spans="1:20" x14ac:dyDescent="0.25">
      <c r="A21" s="63"/>
      <c r="B21" s="70"/>
      <c r="D21" s="70"/>
      <c r="F21" s="70"/>
      <c r="H21" s="70"/>
      <c r="J21" s="70"/>
      <c r="L21" s="70"/>
      <c r="N21" s="70"/>
      <c r="P21" s="70"/>
      <c r="R21" s="70"/>
      <c r="T21" s="70"/>
    </row>
    <row r="22" spans="1:20" x14ac:dyDescent="0.25">
      <c r="A22" s="63"/>
      <c r="B22" s="70"/>
      <c r="D22" s="70"/>
      <c r="F22" s="70"/>
      <c r="H22" s="70"/>
      <c r="J22" s="70"/>
      <c r="L22" s="70"/>
      <c r="N22" s="70"/>
      <c r="P22" s="70"/>
      <c r="R22" s="70"/>
      <c r="T22" s="70"/>
    </row>
    <row r="23" spans="1:20" x14ac:dyDescent="0.25">
      <c r="A23" s="63"/>
      <c r="B23" s="70"/>
      <c r="D23" s="70"/>
      <c r="F23" s="70"/>
      <c r="H23" s="70"/>
      <c r="J23" s="70"/>
      <c r="L23" s="70"/>
      <c r="N23" s="70"/>
      <c r="P23" s="70"/>
      <c r="R23" s="70"/>
      <c r="T23" s="70"/>
    </row>
    <row r="24" spans="1:20" x14ac:dyDescent="0.25">
      <c r="A24" s="63"/>
      <c r="B24" s="70"/>
      <c r="D24" s="70"/>
      <c r="F24" s="70"/>
      <c r="H24" s="70"/>
      <c r="J24" s="70"/>
      <c r="L24" s="70"/>
      <c r="N24" s="70"/>
      <c r="P24" s="70"/>
      <c r="R24" s="70"/>
      <c r="T24" s="70"/>
    </row>
    <row r="25" spans="1:20" x14ac:dyDescent="0.25">
      <c r="A25" s="63"/>
      <c r="B25" s="70"/>
      <c r="D25" s="70"/>
      <c r="F25" s="70"/>
      <c r="H25" s="70"/>
      <c r="J25" s="70"/>
      <c r="L25" s="70"/>
      <c r="N25" s="70"/>
      <c r="P25" s="70"/>
      <c r="R25" s="70"/>
      <c r="T25" s="70"/>
    </row>
    <row r="26" spans="1:20" x14ac:dyDescent="0.25">
      <c r="A26" s="63"/>
      <c r="B26" s="70"/>
      <c r="D26" s="70"/>
      <c r="F26" s="70"/>
      <c r="H26" s="70"/>
      <c r="J26" s="70"/>
      <c r="L26" s="70"/>
      <c r="N26" s="70"/>
      <c r="P26" s="70"/>
      <c r="R26" s="70"/>
      <c r="T26" s="70"/>
    </row>
    <row r="27" spans="1:20" x14ac:dyDescent="0.25">
      <c r="A27" s="63"/>
      <c r="B27" s="70"/>
      <c r="D27" s="70"/>
      <c r="F27" s="70"/>
      <c r="H27" s="70"/>
      <c r="J27" s="70"/>
      <c r="L27" s="70"/>
      <c r="N27" s="70"/>
      <c r="P27" s="70"/>
      <c r="R27" s="70"/>
      <c r="T27" s="70"/>
    </row>
    <row r="28" spans="1:20" x14ac:dyDescent="0.25">
      <c r="A28" s="63"/>
      <c r="B28" s="70"/>
      <c r="D28" s="70"/>
      <c r="F28" s="70"/>
      <c r="H28" s="70"/>
      <c r="J28" s="70"/>
      <c r="L28" s="70"/>
      <c r="N28" s="70"/>
      <c r="P28" s="70"/>
      <c r="R28" s="70"/>
      <c r="T28" s="70"/>
    </row>
    <row r="29" spans="1:20" x14ac:dyDescent="0.25">
      <c r="A29" s="63"/>
      <c r="B29" s="70"/>
      <c r="D29" s="70"/>
      <c r="F29" s="70"/>
      <c r="H29" s="70"/>
      <c r="J29" s="70"/>
      <c r="L29" s="70"/>
      <c r="N29" s="70"/>
      <c r="P29" s="70"/>
      <c r="R29" s="70"/>
      <c r="T29" s="70"/>
    </row>
    <row r="30" spans="1:20" x14ac:dyDescent="0.25">
      <c r="A30" s="63"/>
      <c r="B30" s="70"/>
      <c r="D30" s="70"/>
      <c r="F30" s="70"/>
      <c r="H30" s="70"/>
      <c r="J30" s="70"/>
      <c r="L30" s="70"/>
      <c r="N30" s="70"/>
      <c r="P30" s="70"/>
      <c r="R30" s="70"/>
      <c r="T30" s="70"/>
    </row>
    <row r="31" spans="1:20" x14ac:dyDescent="0.25">
      <c r="A31" s="63"/>
      <c r="B31" s="70"/>
      <c r="D31" s="70"/>
      <c r="F31" s="70"/>
      <c r="H31" s="70"/>
      <c r="J31" s="70"/>
      <c r="L31" s="70"/>
      <c r="N31" s="70"/>
      <c r="P31" s="70"/>
      <c r="R31" s="70"/>
      <c r="T31" s="70"/>
    </row>
    <row r="32" spans="1:20" x14ac:dyDescent="0.25">
      <c r="A32" s="63"/>
      <c r="B32" s="70"/>
      <c r="D32" s="70"/>
      <c r="F32" s="70"/>
      <c r="H32" s="70"/>
      <c r="J32" s="70"/>
      <c r="L32" s="70"/>
      <c r="N32" s="70"/>
      <c r="P32" s="70"/>
      <c r="R32" s="70"/>
      <c r="T32" s="70"/>
    </row>
    <row r="33" spans="1:138" x14ac:dyDescent="0.25">
      <c r="A33" s="63"/>
      <c r="B33" s="70"/>
      <c r="D33" s="70"/>
      <c r="F33" s="70"/>
      <c r="H33" s="70"/>
      <c r="J33" s="70"/>
      <c r="L33" s="70"/>
      <c r="N33" s="70"/>
      <c r="P33" s="70"/>
      <c r="R33" s="70"/>
      <c r="T33" s="70"/>
    </row>
    <row r="34" spans="1:138" s="35" customFormat="1" x14ac:dyDescent="0.25">
      <c r="A34" s="63"/>
      <c r="B34" s="70"/>
      <c r="C34" s="33"/>
      <c r="D34" s="70"/>
      <c r="E34" s="32"/>
      <c r="F34" s="70"/>
      <c r="G34" s="32"/>
      <c r="H34" s="70"/>
      <c r="I34" s="32"/>
      <c r="J34" s="70"/>
      <c r="K34" s="32"/>
      <c r="L34" s="70"/>
      <c r="M34" s="32"/>
      <c r="N34" s="70"/>
      <c r="O34" s="32"/>
      <c r="P34" s="70"/>
      <c r="Q34" s="32"/>
      <c r="R34" s="70"/>
      <c r="S34" s="32"/>
      <c r="T34" s="70"/>
      <c r="U34" s="32"/>
      <c r="W34" s="37"/>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row>
    <row r="35" spans="1:138" s="35" customFormat="1" x14ac:dyDescent="0.25">
      <c r="A35" s="63"/>
      <c r="B35" s="70"/>
      <c r="C35" s="33"/>
      <c r="D35" s="70"/>
      <c r="E35" s="32"/>
      <c r="F35" s="70"/>
      <c r="G35" s="32"/>
      <c r="H35" s="70"/>
      <c r="I35" s="32"/>
      <c r="J35" s="70"/>
      <c r="K35" s="32"/>
      <c r="L35" s="70"/>
      <c r="M35" s="32"/>
      <c r="N35" s="70"/>
      <c r="O35" s="32"/>
      <c r="P35" s="70"/>
      <c r="Q35" s="32"/>
      <c r="R35" s="70"/>
      <c r="S35" s="32"/>
      <c r="T35" s="70"/>
      <c r="U35" s="32"/>
      <c r="W35" s="37"/>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row>
    <row r="36" spans="1:138" s="35" customFormat="1" x14ac:dyDescent="0.25">
      <c r="A36" s="63"/>
      <c r="B36" s="70"/>
      <c r="C36" s="33"/>
      <c r="D36" s="70"/>
      <c r="E36" s="32"/>
      <c r="F36" s="70"/>
      <c r="G36" s="32"/>
      <c r="H36" s="70"/>
      <c r="I36" s="32"/>
      <c r="J36" s="70"/>
      <c r="K36" s="32"/>
      <c r="L36" s="70"/>
      <c r="M36" s="32"/>
      <c r="N36" s="70"/>
      <c r="O36" s="32"/>
      <c r="P36" s="70"/>
      <c r="Q36" s="32"/>
      <c r="R36" s="70"/>
      <c r="S36" s="32"/>
      <c r="T36" s="70"/>
      <c r="U36" s="32"/>
      <c r="W36" s="37"/>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row>
    <row r="37" spans="1:138" s="35" customFormat="1" x14ac:dyDescent="0.25">
      <c r="A37" s="63"/>
      <c r="B37" s="70"/>
      <c r="C37" s="33"/>
      <c r="D37" s="70"/>
      <c r="E37" s="32"/>
      <c r="F37" s="70"/>
      <c r="G37" s="32"/>
      <c r="H37" s="70"/>
      <c r="I37" s="32"/>
      <c r="J37" s="70"/>
      <c r="K37" s="32"/>
      <c r="L37" s="70"/>
      <c r="M37" s="32"/>
      <c r="N37" s="70"/>
      <c r="O37" s="32"/>
      <c r="P37" s="70"/>
      <c r="Q37" s="32"/>
      <c r="R37" s="70"/>
      <c r="S37" s="32"/>
      <c r="T37" s="70"/>
      <c r="U37" s="32"/>
      <c r="W37" s="37"/>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row>
    <row r="38" spans="1:138" s="35" customFormat="1" x14ac:dyDescent="0.25">
      <c r="A38" s="63"/>
      <c r="B38" s="70"/>
      <c r="C38" s="33"/>
      <c r="D38" s="70"/>
      <c r="E38" s="32"/>
      <c r="F38" s="70"/>
      <c r="G38" s="32"/>
      <c r="H38" s="70"/>
      <c r="I38" s="32"/>
      <c r="J38" s="70"/>
      <c r="K38" s="32"/>
      <c r="L38" s="70"/>
      <c r="M38" s="32"/>
      <c r="N38" s="70"/>
      <c r="O38" s="32"/>
      <c r="P38" s="70"/>
      <c r="Q38" s="32"/>
      <c r="R38" s="70"/>
      <c r="S38" s="32"/>
      <c r="T38" s="70"/>
      <c r="U38" s="32"/>
      <c r="W38" s="37"/>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row>
    <row r="39" spans="1:138" s="35" customFormat="1" x14ac:dyDescent="0.25">
      <c r="A39" s="63"/>
      <c r="B39" s="70"/>
      <c r="C39" s="33"/>
      <c r="D39" s="70"/>
      <c r="E39" s="32"/>
      <c r="F39" s="70"/>
      <c r="G39" s="32"/>
      <c r="H39" s="70"/>
      <c r="I39" s="32"/>
      <c r="J39" s="70"/>
      <c r="K39" s="32"/>
      <c r="L39" s="70"/>
      <c r="M39" s="32"/>
      <c r="N39" s="70"/>
      <c r="O39" s="32"/>
      <c r="P39" s="70"/>
      <c r="Q39" s="32"/>
      <c r="R39" s="70"/>
      <c r="S39" s="32"/>
      <c r="T39" s="70"/>
      <c r="U39" s="32"/>
      <c r="W39" s="37"/>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row>
    <row r="40" spans="1:138" s="35" customFormat="1" x14ac:dyDescent="0.25">
      <c r="A40" s="63"/>
      <c r="B40" s="70"/>
      <c r="C40" s="33"/>
      <c r="D40" s="70"/>
      <c r="E40" s="32"/>
      <c r="F40" s="70"/>
      <c r="G40" s="32"/>
      <c r="H40" s="70"/>
      <c r="I40" s="32"/>
      <c r="J40" s="70"/>
      <c r="K40" s="32"/>
      <c r="L40" s="70"/>
      <c r="M40" s="32"/>
      <c r="N40" s="70"/>
      <c r="O40" s="32"/>
      <c r="P40" s="70"/>
      <c r="Q40" s="32"/>
      <c r="R40" s="70"/>
      <c r="S40" s="32"/>
      <c r="T40" s="70"/>
      <c r="U40" s="32"/>
      <c r="W40" s="37"/>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row>
    <row r="41" spans="1:138" s="35" customFormat="1" x14ac:dyDescent="0.25">
      <c r="A41" s="63"/>
      <c r="B41" s="70"/>
      <c r="C41" s="33"/>
      <c r="D41" s="70"/>
      <c r="E41" s="32"/>
      <c r="F41" s="70"/>
      <c r="G41" s="32"/>
      <c r="H41" s="70"/>
      <c r="I41" s="32"/>
      <c r="J41" s="70"/>
      <c r="K41" s="32"/>
      <c r="L41" s="70"/>
      <c r="M41" s="32"/>
      <c r="N41" s="70"/>
      <c r="O41" s="32"/>
      <c r="P41" s="70"/>
      <c r="Q41" s="32"/>
      <c r="R41" s="70"/>
      <c r="S41" s="32"/>
      <c r="T41" s="70"/>
      <c r="U41" s="32"/>
      <c r="W41" s="37"/>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row>
    <row r="42" spans="1:138" s="35" customFormat="1" x14ac:dyDescent="0.25">
      <c r="A42" s="63"/>
      <c r="B42" s="70"/>
      <c r="C42" s="33"/>
      <c r="D42" s="70"/>
      <c r="E42" s="32"/>
      <c r="F42" s="70"/>
      <c r="G42" s="32"/>
      <c r="H42" s="70"/>
      <c r="I42" s="32"/>
      <c r="J42" s="70"/>
      <c r="K42" s="32"/>
      <c r="L42" s="70"/>
      <c r="M42" s="32"/>
      <c r="N42" s="70"/>
      <c r="O42" s="32"/>
      <c r="P42" s="70"/>
      <c r="Q42" s="32"/>
      <c r="R42" s="70"/>
      <c r="S42" s="32"/>
      <c r="T42" s="70"/>
      <c r="U42" s="32"/>
      <c r="W42" s="37"/>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row>
    <row r="43" spans="1:138" s="35" customFormat="1" x14ac:dyDescent="0.25">
      <c r="A43" s="63"/>
      <c r="B43" s="70"/>
      <c r="C43" s="33"/>
      <c r="D43" s="70"/>
      <c r="E43" s="32"/>
      <c r="F43" s="70"/>
      <c r="G43" s="32"/>
      <c r="H43" s="70"/>
      <c r="I43" s="32"/>
      <c r="J43" s="70"/>
      <c r="K43" s="32"/>
      <c r="L43" s="70"/>
      <c r="M43" s="32"/>
      <c r="N43" s="70"/>
      <c r="O43" s="32"/>
      <c r="P43" s="70"/>
      <c r="Q43" s="32"/>
      <c r="R43" s="70"/>
      <c r="S43" s="32"/>
      <c r="T43" s="70"/>
      <c r="U43" s="32"/>
      <c r="W43" s="37"/>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row>
    <row r="44" spans="1:138" s="35" customFormat="1" x14ac:dyDescent="0.25">
      <c r="A44" s="63"/>
      <c r="B44" s="70"/>
      <c r="C44" s="33"/>
      <c r="D44" s="70"/>
      <c r="E44" s="32"/>
      <c r="F44" s="70"/>
      <c r="G44" s="32"/>
      <c r="H44" s="70"/>
      <c r="I44" s="32"/>
      <c r="J44" s="70"/>
      <c r="K44" s="32"/>
      <c r="L44" s="70"/>
      <c r="M44" s="32"/>
      <c r="N44" s="70"/>
      <c r="O44" s="32"/>
      <c r="P44" s="70"/>
      <c r="Q44" s="32"/>
      <c r="R44" s="70"/>
      <c r="S44" s="32"/>
      <c r="T44" s="70"/>
      <c r="U44" s="32"/>
      <c r="W44" s="37"/>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row>
    <row r="45" spans="1:138" s="35" customFormat="1" x14ac:dyDescent="0.25">
      <c r="A45" s="190" t="s">
        <v>151</v>
      </c>
      <c r="B45" s="70"/>
      <c r="C45" s="33"/>
      <c r="D45" s="70"/>
      <c r="E45" s="32"/>
      <c r="F45" s="70"/>
      <c r="G45" s="32"/>
      <c r="H45" s="70"/>
      <c r="I45" s="32"/>
      <c r="J45" s="70"/>
      <c r="K45" s="32"/>
      <c r="L45" s="70"/>
      <c r="M45" s="32"/>
      <c r="N45" s="70"/>
      <c r="O45" s="32"/>
      <c r="P45" s="70"/>
      <c r="Q45" s="32"/>
      <c r="R45" s="70"/>
      <c r="S45" s="32"/>
      <c r="T45" s="70"/>
      <c r="U45" s="32"/>
      <c r="W45" s="37"/>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row>
    <row r="46" spans="1:138" s="35" customFormat="1" x14ac:dyDescent="0.25">
      <c r="A46" s="32"/>
      <c r="B46" s="221"/>
      <c r="C46" s="33"/>
      <c r="D46" s="128">
        <v>1</v>
      </c>
      <c r="E46" s="94"/>
      <c r="F46" s="128">
        <v>2</v>
      </c>
      <c r="G46" s="94"/>
      <c r="H46" s="128">
        <v>3</v>
      </c>
      <c r="I46" s="94"/>
      <c r="J46" s="128">
        <v>4</v>
      </c>
      <c r="K46" s="94"/>
      <c r="L46" s="128">
        <v>5</v>
      </c>
      <c r="M46" s="94"/>
      <c r="N46" s="128">
        <v>6</v>
      </c>
      <c r="O46" s="94"/>
      <c r="P46" s="128">
        <v>7</v>
      </c>
      <c r="Q46" s="94"/>
      <c r="R46" s="128">
        <v>8</v>
      </c>
      <c r="S46" s="94"/>
      <c r="T46" s="128">
        <v>9</v>
      </c>
      <c r="U46" s="32"/>
      <c r="W46" s="37"/>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row>
    <row r="47" spans="1:138" s="35" customFormat="1" x14ac:dyDescent="0.25">
      <c r="A47" s="32"/>
      <c r="B47" s="63" t="s">
        <v>103</v>
      </c>
      <c r="C47" s="33"/>
      <c r="D47" s="32"/>
      <c r="E47" s="131">
        <f>$S$2</f>
        <v>54</v>
      </c>
      <c r="F47" s="38"/>
      <c r="G47" s="131">
        <f>$S$2</f>
        <v>54</v>
      </c>
      <c r="H47" s="38"/>
      <c r="I47" s="131">
        <f>$S$2</f>
        <v>54</v>
      </c>
      <c r="J47" s="38"/>
      <c r="K47" s="131">
        <f>$S$2</f>
        <v>54</v>
      </c>
      <c r="L47" s="38"/>
      <c r="M47" s="131">
        <f>$S$2</f>
        <v>54</v>
      </c>
      <c r="N47" s="38"/>
      <c r="O47" s="131">
        <f>$S$2</f>
        <v>54</v>
      </c>
      <c r="P47" s="38"/>
      <c r="Q47" s="131">
        <f>$S$2</f>
        <v>54</v>
      </c>
      <c r="R47" s="38"/>
      <c r="S47" s="131">
        <f>$S$2</f>
        <v>54</v>
      </c>
      <c r="T47" s="32"/>
      <c r="U47" s="32"/>
      <c r="W47" s="37"/>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row>
    <row r="48" spans="1:138" s="35" customFormat="1" x14ac:dyDescent="0.25">
      <c r="A48" s="201"/>
      <c r="B48" s="63" t="s">
        <v>146</v>
      </c>
      <c r="C48" s="33"/>
      <c r="D48" s="70"/>
      <c r="E48" s="131">
        <f>$S$2</f>
        <v>54</v>
      </c>
      <c r="F48" s="38"/>
      <c r="G48" s="131">
        <f>$S$2</f>
        <v>54</v>
      </c>
      <c r="H48" s="38"/>
      <c r="I48" s="131">
        <f>$S$2</f>
        <v>54</v>
      </c>
      <c r="J48" s="38"/>
      <c r="K48" s="131">
        <f>$S$2</f>
        <v>54</v>
      </c>
      <c r="L48" s="38"/>
      <c r="M48" s="131">
        <f>$S$2</f>
        <v>54</v>
      </c>
      <c r="N48" s="38"/>
      <c r="O48" s="131">
        <f>$S$2</f>
        <v>54</v>
      </c>
      <c r="P48" s="38"/>
      <c r="Q48" s="131">
        <f>$S$2</f>
        <v>54</v>
      </c>
      <c r="R48" s="38"/>
      <c r="S48" s="131">
        <f>$S$2</f>
        <v>54</v>
      </c>
      <c r="T48" s="70"/>
      <c r="U48" s="32"/>
      <c r="W48" s="37"/>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row>
    <row r="49" spans="1:138" s="35" customFormat="1" x14ac:dyDescent="0.25">
      <c r="W49" s="37"/>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row>
    <row r="50" spans="1:138" x14ac:dyDescent="0.25">
      <c r="A50" s="35"/>
      <c r="B50" s="35"/>
      <c r="C50" s="35"/>
      <c r="D50" s="35"/>
      <c r="E50" s="35"/>
      <c r="F50" s="35"/>
      <c r="G50" s="35"/>
      <c r="H50" s="35"/>
      <c r="I50" s="35"/>
      <c r="J50" s="35"/>
      <c r="K50" s="35"/>
      <c r="L50" s="35"/>
      <c r="M50" s="35"/>
      <c r="N50" s="35"/>
      <c r="O50" s="35"/>
      <c r="P50" s="35"/>
      <c r="Q50" s="35"/>
      <c r="R50" s="35"/>
      <c r="S50" s="35"/>
      <c r="T50" s="35"/>
      <c r="U50" s="35"/>
    </row>
    <row r="51" spans="1:138" x14ac:dyDescent="0.25">
      <c r="A51" s="35"/>
      <c r="B51" s="35"/>
      <c r="C51" s="35"/>
      <c r="D51" s="35"/>
      <c r="E51" s="35"/>
      <c r="F51" s="35"/>
      <c r="G51" s="35"/>
      <c r="H51" s="35"/>
      <c r="I51" s="35"/>
      <c r="J51" s="35"/>
      <c r="K51" s="35"/>
      <c r="L51" s="35"/>
      <c r="M51" s="35"/>
      <c r="N51" s="35"/>
      <c r="O51" s="35"/>
      <c r="P51" s="35"/>
      <c r="Q51" s="35"/>
      <c r="R51" s="35"/>
      <c r="S51" s="35"/>
      <c r="T51" s="35"/>
      <c r="U51" s="35"/>
    </row>
    <row r="52" spans="1:138" s="147" customFormat="1" ht="15" customHeight="1" thickBot="1" x14ac:dyDescent="0.3">
      <c r="A52" s="184"/>
      <c r="B52" s="129"/>
      <c r="C52" s="146"/>
      <c r="D52" s="129"/>
      <c r="F52" s="129"/>
      <c r="H52" s="129"/>
      <c r="J52" s="129"/>
      <c r="L52" s="129"/>
      <c r="N52" s="129"/>
      <c r="P52" s="129"/>
      <c r="R52" s="129"/>
      <c r="T52" s="129"/>
      <c r="V52" s="185"/>
      <c r="W52" s="148"/>
    </row>
    <row r="53" spans="1:138" ht="15" customHeight="1" x14ac:dyDescent="0.25">
      <c r="A53" s="183" t="s">
        <v>57</v>
      </c>
      <c r="B53" s="70"/>
      <c r="D53" s="70"/>
      <c r="F53" s="70"/>
      <c r="H53" s="70"/>
      <c r="J53" s="70"/>
      <c r="L53" s="70"/>
      <c r="N53" s="70"/>
      <c r="P53" s="70"/>
      <c r="R53" s="70"/>
      <c r="T53" s="70"/>
      <c r="W53" s="243" t="s">
        <v>136</v>
      </c>
      <c r="AG53" s="243"/>
    </row>
    <row r="54" spans="1:138" x14ac:dyDescent="0.25">
      <c r="A54" s="225" t="s">
        <v>138</v>
      </c>
      <c r="C54" s="32"/>
      <c r="D54" s="128">
        <v>1</v>
      </c>
      <c r="E54" s="94"/>
      <c r="F54" s="128">
        <v>2</v>
      </c>
      <c r="G54" s="94"/>
      <c r="H54" s="128">
        <v>3</v>
      </c>
      <c r="I54" s="94"/>
      <c r="J54" s="128">
        <v>4</v>
      </c>
      <c r="K54" s="94"/>
      <c r="L54" s="128">
        <v>5</v>
      </c>
      <c r="M54" s="94"/>
      <c r="N54" s="128">
        <v>6</v>
      </c>
      <c r="O54" s="94"/>
      <c r="P54" s="128">
        <v>7</v>
      </c>
      <c r="Q54" s="94"/>
      <c r="R54" s="128">
        <v>8</v>
      </c>
      <c r="S54" s="94"/>
      <c r="T54" s="128">
        <v>9</v>
      </c>
      <c r="V54" s="32"/>
      <c r="W54" s="32">
        <v>1</v>
      </c>
      <c r="X54" t="s">
        <v>113</v>
      </c>
    </row>
    <row r="55" spans="1:138" x14ac:dyDescent="0.25">
      <c r="B55" s="63" t="s">
        <v>46</v>
      </c>
      <c r="D55" s="189">
        <f>T2-D56</f>
        <v>48</v>
      </c>
      <c r="E55" s="190"/>
      <c r="F55" s="189">
        <f>F7*$T$2</f>
        <v>32</v>
      </c>
      <c r="G55" s="190"/>
      <c r="H55" s="189">
        <f>H7*$T$2</f>
        <v>32</v>
      </c>
      <c r="I55" s="190"/>
      <c r="J55" s="189">
        <f>J7*$T$2</f>
        <v>32</v>
      </c>
      <c r="K55" s="190"/>
      <c r="L55" s="189">
        <f>L7*$T$2</f>
        <v>32</v>
      </c>
      <c r="M55" s="190"/>
      <c r="N55" s="189">
        <f>N7*$T$2</f>
        <v>32</v>
      </c>
      <c r="O55" s="190"/>
      <c r="P55" s="189">
        <f>P7*$T$2</f>
        <v>32</v>
      </c>
      <c r="Q55" s="190"/>
      <c r="R55" s="189">
        <f>R7*$T$2</f>
        <v>32</v>
      </c>
      <c r="S55" s="190"/>
      <c r="T55" s="189">
        <f>T7*$T$2</f>
        <v>32</v>
      </c>
      <c r="W55" s="32">
        <v>2</v>
      </c>
      <c r="X55" t="s">
        <v>114</v>
      </c>
    </row>
    <row r="56" spans="1:138" x14ac:dyDescent="0.25">
      <c r="B56" s="63" t="s">
        <v>45</v>
      </c>
      <c r="D56" s="189">
        <f>D8*$T$2</f>
        <v>32</v>
      </c>
      <c r="E56" s="190"/>
      <c r="F56" s="189">
        <f>F8*$T$2</f>
        <v>40</v>
      </c>
      <c r="G56" s="190"/>
      <c r="H56" s="189">
        <f>H8*$T$2</f>
        <v>40</v>
      </c>
      <c r="I56" s="190"/>
      <c r="J56" s="189">
        <f>J8*$T$2</f>
        <v>40</v>
      </c>
      <c r="K56" s="190"/>
      <c r="L56" s="189">
        <f>L8*$T$2</f>
        <v>40</v>
      </c>
      <c r="M56" s="190"/>
      <c r="N56" s="189">
        <f>N8*$T$2</f>
        <v>40</v>
      </c>
      <c r="O56" s="190"/>
      <c r="P56" s="189">
        <f>P8*$T$2</f>
        <v>40</v>
      </c>
      <c r="Q56" s="190"/>
      <c r="R56" s="189">
        <f>R8*$T$2</f>
        <v>40</v>
      </c>
      <c r="S56" s="190"/>
      <c r="T56" s="189">
        <f>T8*$T$2</f>
        <v>40</v>
      </c>
      <c r="W56" s="63" t="s">
        <v>178</v>
      </c>
      <c r="X56" t="s">
        <v>184</v>
      </c>
    </row>
    <row r="57" spans="1:138" x14ac:dyDescent="0.25">
      <c r="B57" s="63"/>
      <c r="D57" s="139"/>
      <c r="E57" s="190"/>
      <c r="F57" s="139"/>
      <c r="G57" s="190"/>
      <c r="H57" s="139"/>
      <c r="I57" s="190"/>
      <c r="J57" s="139"/>
      <c r="K57" s="190"/>
      <c r="L57" s="139"/>
      <c r="M57" s="190"/>
      <c r="N57" s="139"/>
      <c r="O57" s="190"/>
      <c r="P57" s="139"/>
      <c r="Q57" s="190"/>
      <c r="R57" s="139"/>
      <c r="S57" s="190"/>
      <c r="T57" s="139"/>
      <c r="W57" s="63" t="s">
        <v>179</v>
      </c>
      <c r="X57" t="s">
        <v>185</v>
      </c>
    </row>
    <row r="58" spans="1:138" x14ac:dyDescent="0.25">
      <c r="B58" s="63"/>
      <c r="D58" s="139"/>
      <c r="E58" s="190"/>
      <c r="F58" s="139"/>
      <c r="G58" s="190"/>
      <c r="H58" s="139"/>
      <c r="I58" s="190"/>
      <c r="J58" s="139"/>
      <c r="K58" s="190"/>
      <c r="L58" s="139"/>
      <c r="M58" s="190"/>
      <c r="N58" s="139"/>
      <c r="O58" s="190"/>
      <c r="P58" s="139"/>
      <c r="Q58" s="190"/>
      <c r="R58" s="139"/>
      <c r="S58" s="190"/>
      <c r="T58" s="139"/>
      <c r="W58" s="32">
        <v>3</v>
      </c>
      <c r="X58" t="s">
        <v>186</v>
      </c>
    </row>
    <row r="59" spans="1:138" x14ac:dyDescent="0.25">
      <c r="B59" s="63"/>
      <c r="D59" s="139"/>
      <c r="E59" s="190"/>
      <c r="F59" s="139"/>
      <c r="G59" s="190"/>
      <c r="H59" s="139"/>
      <c r="I59" s="190"/>
      <c r="J59" s="139"/>
      <c r="K59" s="190"/>
      <c r="L59" s="139"/>
      <c r="M59" s="190"/>
      <c r="N59" s="139"/>
      <c r="O59" s="190"/>
      <c r="P59" s="139"/>
      <c r="Q59" s="190"/>
      <c r="R59" s="139"/>
      <c r="S59" s="190"/>
      <c r="T59" s="139"/>
      <c r="W59" s="32">
        <v>4</v>
      </c>
      <c r="X59" t="s">
        <v>115</v>
      </c>
    </row>
    <row r="60" spans="1:138" x14ac:dyDescent="0.25">
      <c r="B60" s="63"/>
      <c r="D60" s="139"/>
      <c r="E60" s="190"/>
      <c r="F60" s="139"/>
      <c r="G60" s="190"/>
      <c r="H60" s="139"/>
      <c r="I60" s="190"/>
      <c r="J60" s="139"/>
      <c r="K60" s="190"/>
      <c r="L60" s="139"/>
      <c r="M60" s="190"/>
      <c r="N60" s="139"/>
      <c r="O60" s="190"/>
      <c r="P60" s="139"/>
      <c r="Q60" s="190"/>
      <c r="R60" s="139"/>
      <c r="S60" s="190"/>
      <c r="T60" s="139"/>
      <c r="W60" s="32">
        <v>5</v>
      </c>
      <c r="X60" t="s">
        <v>202</v>
      </c>
    </row>
    <row r="61" spans="1:138" x14ac:dyDescent="0.25">
      <c r="A61" s="63"/>
      <c r="B61" s="63"/>
      <c r="D61" s="70"/>
      <c r="E61" s="40"/>
      <c r="F61" s="38"/>
      <c r="G61" s="40"/>
      <c r="H61" s="38"/>
      <c r="I61" s="40"/>
      <c r="J61" s="38"/>
      <c r="K61" s="40"/>
      <c r="L61" s="38"/>
      <c r="M61" s="40"/>
      <c r="N61" s="38"/>
      <c r="O61" s="40"/>
      <c r="P61" s="38"/>
      <c r="Q61" s="40"/>
      <c r="R61" s="38"/>
      <c r="S61" s="40"/>
      <c r="T61" s="70"/>
      <c r="W61" s="32">
        <v>6</v>
      </c>
      <c r="X61" t="s">
        <v>116</v>
      </c>
    </row>
    <row r="62" spans="1:138" ht="15" customHeight="1" x14ac:dyDescent="0.25">
      <c r="A62" s="63"/>
      <c r="B62" s="70"/>
      <c r="D62" s="70"/>
      <c r="J62" s="70"/>
      <c r="L62" s="70"/>
      <c r="N62" s="70"/>
      <c r="P62" s="70"/>
      <c r="T62" s="70"/>
      <c r="V62" s="70"/>
      <c r="W62" s="32">
        <v>7</v>
      </c>
      <c r="X62" t="s">
        <v>117</v>
      </c>
      <c r="AD62" s="70"/>
      <c r="AF62" s="70"/>
      <c r="AH62" s="35"/>
    </row>
    <row r="63" spans="1:138" ht="15" customHeight="1" x14ac:dyDescent="0.25">
      <c r="A63" s="149" t="s">
        <v>61</v>
      </c>
      <c r="B63" s="32"/>
      <c r="H63" s="229" t="s">
        <v>62</v>
      </c>
      <c r="I63" s="230" t="s">
        <v>63</v>
      </c>
      <c r="J63" s="231" t="s">
        <v>111</v>
      </c>
      <c r="K63" s="235" t="s">
        <v>64</v>
      </c>
      <c r="L63" s="236" t="s">
        <v>91</v>
      </c>
      <c r="M63" s="236" t="s">
        <v>92</v>
      </c>
      <c r="N63" s="237" t="s">
        <v>95</v>
      </c>
      <c r="O63" s="238" t="s">
        <v>96</v>
      </c>
      <c r="P63" s="229" t="s">
        <v>106</v>
      </c>
      <c r="Q63" s="230" t="s">
        <v>107</v>
      </c>
      <c r="R63" s="231" t="s">
        <v>112</v>
      </c>
      <c r="V63" s="70"/>
      <c r="W63" s="261" t="s">
        <v>98</v>
      </c>
      <c r="X63" s="94" t="s">
        <v>137</v>
      </c>
      <c r="AD63" s="70"/>
      <c r="AF63" s="70"/>
    </row>
    <row r="64" spans="1:138" ht="15" customHeight="1" x14ac:dyDescent="0.25">
      <c r="A64" s="153"/>
      <c r="B64" s="32"/>
      <c r="H64" s="232">
        <f>T2*D7</f>
        <v>0</v>
      </c>
      <c r="I64" s="233">
        <f>T2*D8</f>
        <v>32</v>
      </c>
      <c r="J64" s="234">
        <f>I64</f>
        <v>32</v>
      </c>
      <c r="K64" s="239">
        <f>E6</f>
        <v>400</v>
      </c>
      <c r="L64" s="240">
        <f>E$47</f>
        <v>54</v>
      </c>
      <c r="M64" s="240">
        <f>E$48</f>
        <v>54</v>
      </c>
      <c r="N64" s="241">
        <f>K64/L64*3.6</f>
        <v>26.666666666666668</v>
      </c>
      <c r="O64" s="242">
        <f>K64/M64*3.6</f>
        <v>26.666666666666668</v>
      </c>
      <c r="P64" s="232">
        <f>T2*F7</f>
        <v>32</v>
      </c>
      <c r="Q64" s="233">
        <f>T2*F8</f>
        <v>40</v>
      </c>
      <c r="R64" s="234">
        <f>MIN(P64,Q64)</f>
        <v>32</v>
      </c>
      <c r="V64" s="70"/>
      <c r="AD64" s="70"/>
      <c r="AF64" s="70"/>
    </row>
    <row r="65" spans="1:38" ht="15" customHeight="1" x14ac:dyDescent="0.25">
      <c r="B65" s="32"/>
      <c r="C65" s="32"/>
      <c r="V65" s="70"/>
      <c r="AD65" s="70"/>
      <c r="AF65" s="70"/>
      <c r="AJ65" s="201" t="s">
        <v>203</v>
      </c>
      <c r="AL65" s="201" t="s">
        <v>204</v>
      </c>
    </row>
    <row r="66" spans="1:38" ht="15" customHeight="1" x14ac:dyDescent="0.25">
      <c r="A66" s="153"/>
      <c r="B66" s="153"/>
      <c r="C66" s="180" t="s">
        <v>2</v>
      </c>
      <c r="D66" s="211">
        <f>(P64-Q64)/2</f>
        <v>-4</v>
      </c>
      <c r="F66" s="212">
        <f>IF(AND(E70&lt;E74,E68&lt;E72),MIN((E74-E70)/2,(E72-E68)/2,ABS(D66)),0)</f>
        <v>0</v>
      </c>
      <c r="H66" s="212">
        <f>IF(AND(E74&lt;E70,E72&lt;E68),MIN((E70-E74)/2,(E68-E72)/2,ABS(D66)),0)</f>
        <v>2.6666666666666714</v>
      </c>
      <c r="V66" s="32"/>
      <c r="AF66" s="70"/>
      <c r="AJ66" s="201" t="s">
        <v>206</v>
      </c>
      <c r="AK66" s="37"/>
      <c r="AL66" s="201" t="s">
        <v>205</v>
      </c>
    </row>
    <row r="67" spans="1:38" ht="15" customHeight="1" x14ac:dyDescent="0.25">
      <c r="A67" s="154"/>
      <c r="B67" s="154"/>
      <c r="C67" s="157" t="s">
        <v>65</v>
      </c>
      <c r="D67" s="157" t="s">
        <v>66</v>
      </c>
      <c r="E67" s="174" t="s">
        <v>97</v>
      </c>
      <c r="F67" s="157" t="s">
        <v>180</v>
      </c>
      <c r="G67" s="158" t="s">
        <v>181</v>
      </c>
      <c r="H67" s="157" t="s">
        <v>182</v>
      </c>
      <c r="I67" s="158" t="s">
        <v>183</v>
      </c>
      <c r="J67" s="157" t="s">
        <v>118</v>
      </c>
      <c r="K67" s="158" t="s">
        <v>119</v>
      </c>
      <c r="L67" s="157" t="s">
        <v>120</v>
      </c>
      <c r="M67" s="158" t="s">
        <v>121</v>
      </c>
      <c r="N67" s="157" t="s">
        <v>122</v>
      </c>
      <c r="O67" s="158" t="s">
        <v>123</v>
      </c>
      <c r="P67" s="157" t="s">
        <v>124</v>
      </c>
      <c r="Q67" s="158" t="s">
        <v>125</v>
      </c>
      <c r="R67" s="157" t="s">
        <v>126</v>
      </c>
      <c r="S67" s="158" t="s">
        <v>127</v>
      </c>
      <c r="T67" s="157" t="s">
        <v>128</v>
      </c>
      <c r="U67" s="158" t="s">
        <v>129</v>
      </c>
      <c r="V67" s="157" t="s">
        <v>130</v>
      </c>
      <c r="W67" s="158" t="s">
        <v>131</v>
      </c>
      <c r="X67" s="157" t="s">
        <v>98</v>
      </c>
      <c r="Y67" s="158" t="s">
        <v>99</v>
      </c>
      <c r="Z67" s="244" t="s">
        <v>100</v>
      </c>
      <c r="AF67" s="70"/>
      <c r="AJ67" s="201" t="s">
        <v>177</v>
      </c>
      <c r="AK67" s="37"/>
      <c r="AL67" s="201" t="s">
        <v>177</v>
      </c>
    </row>
    <row r="68" spans="1:38" ht="15" customHeight="1" x14ac:dyDescent="0.3">
      <c r="A68" s="153"/>
      <c r="B68" s="63" t="s">
        <v>67</v>
      </c>
      <c r="C68" s="159">
        <f>C70+D55</f>
        <v>80</v>
      </c>
      <c r="D68" s="166">
        <f>C68+N64</f>
        <v>106.66666666666667</v>
      </c>
      <c r="E68" s="170">
        <f>D68</f>
        <v>106.66666666666667</v>
      </c>
      <c r="F68" s="213">
        <f>F69+R64/2+F66</f>
        <v>88</v>
      </c>
      <c r="G68" s="160">
        <f>MIN($E68,F68)</f>
        <v>88</v>
      </c>
      <c r="H68" s="213">
        <f>H69+R64/2+H66</f>
        <v>90.666666666666671</v>
      </c>
      <c r="I68" s="160">
        <f>MIN($E68,H68)</f>
        <v>90.666666666666671</v>
      </c>
      <c r="J68" s="213">
        <f>J70+P64</f>
        <v>90.666666666666671</v>
      </c>
      <c r="K68" s="160">
        <f>MIN($E68,J68)</f>
        <v>90.666666666666671</v>
      </c>
      <c r="L68" s="213">
        <f>L72</f>
        <v>93.333333333333329</v>
      </c>
      <c r="M68" s="160">
        <f>MIN($E68,L68)</f>
        <v>93.333333333333329</v>
      </c>
      <c r="N68" s="213">
        <f>N69+R64/2</f>
        <v>92</v>
      </c>
      <c r="O68" s="160">
        <f>MIN($E68,N68)</f>
        <v>92</v>
      </c>
      <c r="P68" s="213">
        <f>P69+R64/2</f>
        <v>88</v>
      </c>
      <c r="Q68" s="160">
        <f>MIN($E68,P68)</f>
        <v>88</v>
      </c>
      <c r="R68" s="213">
        <f>R69+R64/2</f>
        <v>96</v>
      </c>
      <c r="S68" s="160">
        <f>MIN($E68,R68)</f>
        <v>96</v>
      </c>
      <c r="T68" s="213">
        <f>E68</f>
        <v>106.66666666666667</v>
      </c>
      <c r="U68" s="160">
        <f>MIN($E68,T68)</f>
        <v>106.66666666666667</v>
      </c>
      <c r="V68" s="213">
        <f>V72</f>
        <v>85.333333333333329</v>
      </c>
      <c r="W68" s="160">
        <f>MIN($E68,V68)</f>
        <v>85.333333333333329</v>
      </c>
      <c r="X68" s="213">
        <f>X76+R64</f>
        <v>90.666666666666671</v>
      </c>
      <c r="Y68" s="160">
        <f>MIN(E68,X68)</f>
        <v>90.666666666666671</v>
      </c>
      <c r="Z68" s="246">
        <f>Y68+Z76</f>
        <v>90.666666666666671</v>
      </c>
      <c r="AD68" s="177"/>
      <c r="AF68" s="177">
        <f>Y71</f>
        <v>32</v>
      </c>
      <c r="AH68" s="63" t="s">
        <v>67</v>
      </c>
      <c r="AI68" s="32">
        <v>0.1</v>
      </c>
      <c r="AJ68" s="297">
        <f>E68</f>
        <v>106.66666666666667</v>
      </c>
      <c r="AK68" s="32">
        <v>0.2</v>
      </c>
      <c r="AL68" s="298">
        <f>X68</f>
        <v>90.666666666666671</v>
      </c>
    </row>
    <row r="69" spans="1:38" ht="15" customHeight="1" x14ac:dyDescent="0.3">
      <c r="A69" s="153"/>
      <c r="B69" s="63" t="s">
        <v>68</v>
      </c>
      <c r="C69" s="159"/>
      <c r="D69" s="159">
        <f>(D68+D70)/2</f>
        <v>82.666666666666671</v>
      </c>
      <c r="E69" s="160">
        <f>(E68+E70)/2</f>
        <v>82.666666666666671</v>
      </c>
      <c r="F69" s="212">
        <f>(MAX(E70,E74)+MIN(E68,E72))/2</f>
        <v>72</v>
      </c>
      <c r="G69" s="160"/>
      <c r="H69" s="212">
        <f>F69</f>
        <v>72</v>
      </c>
      <c r="I69" s="160"/>
      <c r="J69" s="213"/>
      <c r="K69" s="160"/>
      <c r="L69" s="213"/>
      <c r="M69" s="160"/>
      <c r="N69" s="213">
        <f>(E69+E73)/2</f>
        <v>76</v>
      </c>
      <c r="O69" s="160"/>
      <c r="P69" s="213">
        <f>(E70+E72)/2</f>
        <v>72</v>
      </c>
      <c r="Q69" s="160"/>
      <c r="R69" s="213">
        <f>(E68+E74)/2</f>
        <v>80</v>
      </c>
      <c r="S69" s="160"/>
      <c r="T69" s="213"/>
      <c r="U69" s="160"/>
      <c r="V69" s="213"/>
      <c r="W69" s="160"/>
      <c r="X69" s="213"/>
      <c r="Y69" s="160"/>
      <c r="Z69" s="247"/>
      <c r="AD69" s="176"/>
      <c r="AF69" s="176"/>
      <c r="AH69" s="63" t="s">
        <v>69</v>
      </c>
      <c r="AI69" s="32">
        <v>0.1</v>
      </c>
      <c r="AJ69" s="297">
        <f>E70</f>
        <v>58.666666666666671</v>
      </c>
      <c r="AK69" s="32">
        <v>0.2</v>
      </c>
      <c r="AL69" s="298">
        <f>X70</f>
        <v>58.666666666666671</v>
      </c>
    </row>
    <row r="70" spans="1:38" ht="15" customHeight="1" x14ac:dyDescent="0.3">
      <c r="A70" s="153"/>
      <c r="B70" s="63" t="s">
        <v>69</v>
      </c>
      <c r="C70" s="159">
        <f>C72</f>
        <v>32</v>
      </c>
      <c r="D70" s="159">
        <f>C70+N64</f>
        <v>58.666666666666671</v>
      </c>
      <c r="E70" s="172">
        <f>D70</f>
        <v>58.666666666666671</v>
      </c>
      <c r="F70" s="213">
        <f>F68-P64</f>
        <v>56</v>
      </c>
      <c r="G70" s="160">
        <f>MAX($E70,F70)</f>
        <v>58.666666666666671</v>
      </c>
      <c r="H70" s="213">
        <f>H68-P64</f>
        <v>58.666666666666671</v>
      </c>
      <c r="I70" s="160">
        <f>MAX($E70,H70)</f>
        <v>58.666666666666671</v>
      </c>
      <c r="J70" s="269">
        <f>E70</f>
        <v>58.666666666666671</v>
      </c>
      <c r="K70" s="160">
        <f>MAX($E70,J70)</f>
        <v>58.666666666666671</v>
      </c>
      <c r="L70" s="213">
        <f>L68-P64</f>
        <v>61.333333333333329</v>
      </c>
      <c r="M70" s="160">
        <f>MAX($E70,L70)</f>
        <v>61.333333333333329</v>
      </c>
      <c r="N70" s="213">
        <f>N68-P64</f>
        <v>60</v>
      </c>
      <c r="O70" s="160">
        <f>MAX($E70,N70)</f>
        <v>60</v>
      </c>
      <c r="P70" s="213">
        <f>P68-P64</f>
        <v>56</v>
      </c>
      <c r="Q70" s="160">
        <f>MAX($E70,P70)</f>
        <v>58.666666666666671</v>
      </c>
      <c r="R70" s="213">
        <f>R68-P64</f>
        <v>64</v>
      </c>
      <c r="S70" s="160">
        <f>MAX($E70,R70)</f>
        <v>64</v>
      </c>
      <c r="T70" s="213">
        <f>T68-P64</f>
        <v>74.666666666666671</v>
      </c>
      <c r="U70" s="160">
        <f>MAX($E70,T70)</f>
        <v>74.666666666666671</v>
      </c>
      <c r="V70" s="213">
        <f>V68-P64</f>
        <v>53.333333333333329</v>
      </c>
      <c r="W70" s="160">
        <f>MAX($E70,V70)</f>
        <v>58.666666666666671</v>
      </c>
      <c r="X70" s="213">
        <f>X68-P64</f>
        <v>58.666666666666671</v>
      </c>
      <c r="Y70" s="160">
        <f>MAX(E70,X70)</f>
        <v>58.666666666666671</v>
      </c>
      <c r="Z70" s="246">
        <f>Y70+Z76</f>
        <v>58.666666666666671</v>
      </c>
      <c r="AD70" s="176"/>
      <c r="AF70" s="176"/>
    </row>
    <row r="71" spans="1:38" ht="15" customHeight="1" x14ac:dyDescent="0.3">
      <c r="A71" s="153"/>
      <c r="B71" s="63"/>
      <c r="C71" s="161">
        <f>C68-C70</f>
        <v>48</v>
      </c>
      <c r="D71" s="161">
        <f>D68-D70</f>
        <v>48</v>
      </c>
      <c r="E71" s="169">
        <f>E68-E70</f>
        <v>48</v>
      </c>
      <c r="F71" s="161">
        <f>F68-F70</f>
        <v>32</v>
      </c>
      <c r="G71" s="163">
        <f>IF((G68-G70)&lt;0,0,G68-G70)</f>
        <v>29.333333333333329</v>
      </c>
      <c r="H71" s="161">
        <f>H68-H70</f>
        <v>32</v>
      </c>
      <c r="I71" s="163">
        <f>IF((I68-I70)&lt;0,0,I68-I70)</f>
        <v>32</v>
      </c>
      <c r="J71" s="161">
        <f>J68-J70</f>
        <v>32</v>
      </c>
      <c r="K71" s="163">
        <f>IF((K68-K70)&lt;0,0,K68-K70)</f>
        <v>32</v>
      </c>
      <c r="L71" s="161">
        <f>L68-L70</f>
        <v>32</v>
      </c>
      <c r="M71" s="163">
        <f>IF((M68-M70)&lt;0,0,M68-M70)</f>
        <v>32</v>
      </c>
      <c r="N71" s="161">
        <f>N68-N70</f>
        <v>32</v>
      </c>
      <c r="O71" s="163">
        <f>IF((O68-O70)&lt;0,0,O68-O70)</f>
        <v>32</v>
      </c>
      <c r="P71" s="161">
        <f>P68-P70</f>
        <v>32</v>
      </c>
      <c r="Q71" s="163">
        <f>IF((Q68-Q70)&lt;0,0,Q68-Q70)</f>
        <v>29.333333333333329</v>
      </c>
      <c r="R71" s="161">
        <f>R68-R70</f>
        <v>32</v>
      </c>
      <c r="S71" s="163">
        <f>IF((S68-S70)&lt;0,0,S68-S70)</f>
        <v>32</v>
      </c>
      <c r="T71" s="161">
        <f>T68-T70</f>
        <v>32</v>
      </c>
      <c r="U71" s="163">
        <f>IF((U68-U70)&lt;0,0,U68-U70)</f>
        <v>32</v>
      </c>
      <c r="V71" s="161">
        <f>V68-V70</f>
        <v>32</v>
      </c>
      <c r="W71" s="163">
        <f>IF((W68-W70)&lt;0,0,W68-W70)</f>
        <v>26.666666666666657</v>
      </c>
      <c r="X71" s="161">
        <f>X68-X70</f>
        <v>32</v>
      </c>
      <c r="Y71" s="163">
        <f>IF((Y68-Y70)&lt;0,0,Y68-Y70)</f>
        <v>32</v>
      </c>
      <c r="Z71" s="245"/>
      <c r="AD71" s="178"/>
      <c r="AF71" s="178">
        <f>Y75</f>
        <v>32</v>
      </c>
      <c r="AH71" s="63"/>
    </row>
    <row r="72" spans="1:38" ht="15" customHeight="1" x14ac:dyDescent="0.25">
      <c r="A72" s="153"/>
      <c r="B72" s="63" t="s">
        <v>71</v>
      </c>
      <c r="C72" s="159">
        <f>C76+J64</f>
        <v>32</v>
      </c>
      <c r="D72" s="166">
        <f>C72-O64</f>
        <v>5.3333333333333321</v>
      </c>
      <c r="E72" s="170">
        <f>D72+E76</f>
        <v>85.333333333333329</v>
      </c>
      <c r="F72" s="214">
        <f>F68</f>
        <v>88</v>
      </c>
      <c r="G72" s="167">
        <f>MIN($E72,F72)</f>
        <v>85.333333333333329</v>
      </c>
      <c r="H72" s="214">
        <f>H68</f>
        <v>90.666666666666671</v>
      </c>
      <c r="I72" s="167">
        <f>MIN($E72,H72)</f>
        <v>85.333333333333329</v>
      </c>
      <c r="J72" s="214">
        <f>J68</f>
        <v>90.666666666666671</v>
      </c>
      <c r="K72" s="167">
        <f>MIN($E72,J72)</f>
        <v>85.333333333333329</v>
      </c>
      <c r="L72" s="214">
        <f>L74+Q64</f>
        <v>93.333333333333329</v>
      </c>
      <c r="M72" s="167">
        <f>MIN($E72,L72)</f>
        <v>85.333333333333329</v>
      </c>
      <c r="N72" s="214">
        <f>N68</f>
        <v>92</v>
      </c>
      <c r="O72" s="167">
        <f>MIN($E72,N72)</f>
        <v>85.333333333333329</v>
      </c>
      <c r="P72" s="214">
        <f>P68</f>
        <v>88</v>
      </c>
      <c r="Q72" s="167">
        <f>MIN($E72,P72)</f>
        <v>85.333333333333329</v>
      </c>
      <c r="R72" s="214">
        <f>R68</f>
        <v>96</v>
      </c>
      <c r="S72" s="167">
        <f>MIN($E72,R72)</f>
        <v>85.333333333333329</v>
      </c>
      <c r="T72" s="214">
        <f>T68</f>
        <v>106.66666666666667</v>
      </c>
      <c r="U72" s="167">
        <f>MIN($E72,T72)</f>
        <v>85.333333333333329</v>
      </c>
      <c r="V72" s="214">
        <f>E72</f>
        <v>85.333333333333329</v>
      </c>
      <c r="W72" s="167">
        <f>MIN($E72,V72)</f>
        <v>85.333333333333329</v>
      </c>
      <c r="X72" s="214">
        <f>X68</f>
        <v>90.666666666666671</v>
      </c>
      <c r="Y72" s="167">
        <f>MIN(E72,X72)</f>
        <v>85.333333333333329</v>
      </c>
      <c r="Z72" s="246">
        <f>Y72+Z76</f>
        <v>85.333333333333329</v>
      </c>
      <c r="AF72" s="70"/>
      <c r="AH72" s="63" t="s">
        <v>71</v>
      </c>
      <c r="AI72" s="32">
        <v>0.4</v>
      </c>
      <c r="AJ72" s="295">
        <f>E72</f>
        <v>85.333333333333329</v>
      </c>
      <c r="AK72" s="32">
        <v>0.5</v>
      </c>
      <c r="AL72" s="296">
        <f>X72</f>
        <v>90.666666666666671</v>
      </c>
    </row>
    <row r="73" spans="1:38" ht="15" customHeight="1" x14ac:dyDescent="0.25">
      <c r="A73" s="153"/>
      <c r="B73" s="63" t="s">
        <v>68</v>
      </c>
      <c r="C73" s="159"/>
      <c r="D73" s="159">
        <f>(D72+D74)/2</f>
        <v>-10.666666666666668</v>
      </c>
      <c r="E73" s="160">
        <f>(E72+E74)/2</f>
        <v>69.333333333333329</v>
      </c>
      <c r="F73" s="213"/>
      <c r="G73" s="160"/>
      <c r="H73" s="213"/>
      <c r="I73" s="160"/>
      <c r="J73" s="213"/>
      <c r="K73" s="160"/>
      <c r="L73" s="213"/>
      <c r="M73" s="160"/>
      <c r="N73" s="213"/>
      <c r="O73" s="160"/>
      <c r="P73" s="213"/>
      <c r="Q73" s="160"/>
      <c r="R73" s="213"/>
      <c r="S73" s="160"/>
      <c r="T73" s="213"/>
      <c r="U73" s="160"/>
      <c r="V73" s="213"/>
      <c r="W73" s="160"/>
      <c r="X73" s="213"/>
      <c r="Y73" s="160"/>
      <c r="Z73" s="247"/>
      <c r="AF73" s="70"/>
      <c r="AH73" s="63" t="s">
        <v>72</v>
      </c>
      <c r="AI73" s="32">
        <v>0.4</v>
      </c>
      <c r="AJ73" s="295">
        <f>E74</f>
        <v>53.333333333333329</v>
      </c>
      <c r="AK73" s="32">
        <v>0.5</v>
      </c>
      <c r="AL73" s="296">
        <f>X74</f>
        <v>50.666666666666671</v>
      </c>
    </row>
    <row r="74" spans="1:38" ht="15" customHeight="1" x14ac:dyDescent="0.25">
      <c r="A74" s="153"/>
      <c r="B74" s="63" t="s">
        <v>72</v>
      </c>
      <c r="C74" s="159">
        <f>C72-I64</f>
        <v>0</v>
      </c>
      <c r="D74" s="168">
        <f>C74-O64</f>
        <v>-26.666666666666668</v>
      </c>
      <c r="E74" s="171">
        <f>D74+E76</f>
        <v>53.333333333333329</v>
      </c>
      <c r="F74" s="215">
        <f>F72-Q64</f>
        <v>48</v>
      </c>
      <c r="G74" s="165">
        <f>MAX($E74,F74)</f>
        <v>53.333333333333329</v>
      </c>
      <c r="H74" s="215">
        <f>H72-Q64</f>
        <v>50.666666666666671</v>
      </c>
      <c r="I74" s="165">
        <f>MAX($E74,H74)</f>
        <v>53.333333333333329</v>
      </c>
      <c r="J74" s="215">
        <f>J72-Q64</f>
        <v>50.666666666666671</v>
      </c>
      <c r="K74" s="165">
        <f>MAX($E74,J74)</f>
        <v>53.333333333333329</v>
      </c>
      <c r="L74" s="270">
        <f>E74</f>
        <v>53.333333333333329</v>
      </c>
      <c r="M74" s="165">
        <f>MAX($E74,L74)</f>
        <v>53.333333333333329</v>
      </c>
      <c r="N74" s="215">
        <f>N72-Q64</f>
        <v>52</v>
      </c>
      <c r="O74" s="165">
        <f>MAX($E74,N74)</f>
        <v>53.333333333333329</v>
      </c>
      <c r="P74" s="215">
        <f>P72-Q64</f>
        <v>48</v>
      </c>
      <c r="Q74" s="165">
        <f>MAX($E74,P74)</f>
        <v>53.333333333333329</v>
      </c>
      <c r="R74" s="215">
        <f>R72-Q64</f>
        <v>56</v>
      </c>
      <c r="S74" s="165">
        <f>MAX($E74,R74)</f>
        <v>56</v>
      </c>
      <c r="T74" s="215">
        <f>T72-Q64</f>
        <v>66.666666666666671</v>
      </c>
      <c r="U74" s="165">
        <f>MAX($E74,T74)</f>
        <v>66.666666666666671</v>
      </c>
      <c r="V74" s="215">
        <f>V72-Q64</f>
        <v>45.333333333333329</v>
      </c>
      <c r="W74" s="165">
        <f>MAX($E74,V74)</f>
        <v>53.333333333333329</v>
      </c>
      <c r="X74" s="215">
        <f>X72-Q64</f>
        <v>50.666666666666671</v>
      </c>
      <c r="Y74" s="165">
        <f>MAX(E74,X74)</f>
        <v>53.333333333333329</v>
      </c>
      <c r="Z74" s="246">
        <f>Y74+Z76</f>
        <v>53.333333333333329</v>
      </c>
      <c r="AF74" s="70"/>
    </row>
    <row r="75" spans="1:38" ht="15" customHeight="1" x14ac:dyDescent="0.25">
      <c r="A75" s="153"/>
      <c r="B75" s="63"/>
      <c r="C75" s="161">
        <f>C72-C74</f>
        <v>32</v>
      </c>
      <c r="D75" s="161">
        <f>D72-D74</f>
        <v>32</v>
      </c>
      <c r="E75" s="169">
        <f>E72-E74</f>
        <v>32</v>
      </c>
      <c r="F75" s="161">
        <f>F72-F74</f>
        <v>40</v>
      </c>
      <c r="G75" s="163">
        <f>IF((G72-G74)&lt;0,0,G72-G74)</f>
        <v>32</v>
      </c>
      <c r="H75" s="161">
        <f>H72-H74</f>
        <v>40</v>
      </c>
      <c r="I75" s="163">
        <f>IF((I72-I74)&lt;0,0,I72-I74)</f>
        <v>32</v>
      </c>
      <c r="J75" s="161">
        <f>J72-J74</f>
        <v>40</v>
      </c>
      <c r="K75" s="163">
        <f>IF((K72-K74)&lt;0,0,K72-K74)</f>
        <v>32</v>
      </c>
      <c r="L75" s="161">
        <f>L72-L74</f>
        <v>40</v>
      </c>
      <c r="M75" s="163">
        <f>IF((M72-M74)&lt;0,0,M72-M74)</f>
        <v>32</v>
      </c>
      <c r="N75" s="161">
        <f>N72-N74</f>
        <v>40</v>
      </c>
      <c r="O75" s="163">
        <f>IF((O72-O74)&lt;0,0,O72-O74)</f>
        <v>32</v>
      </c>
      <c r="P75" s="161">
        <f>P72-P74</f>
        <v>40</v>
      </c>
      <c r="Q75" s="163">
        <f>IF((Q72-Q74)&lt;0,0,Q72-Q74)</f>
        <v>32</v>
      </c>
      <c r="R75" s="161">
        <f>R72-R74</f>
        <v>40</v>
      </c>
      <c r="S75" s="163">
        <f>IF((S72-S74)&lt;0,0,S72-S74)</f>
        <v>29.333333333333329</v>
      </c>
      <c r="T75" s="161">
        <f>T72-T74</f>
        <v>40</v>
      </c>
      <c r="U75" s="163">
        <f>IF((U72-U74)&lt;0,0,U72-U74)</f>
        <v>18.666666666666657</v>
      </c>
      <c r="V75" s="161">
        <f>V72-V74</f>
        <v>40</v>
      </c>
      <c r="W75" s="163">
        <f>IF((W72-W74)&lt;0,0,W72-W74)</f>
        <v>32</v>
      </c>
      <c r="X75" s="161">
        <f>X72-X74</f>
        <v>40</v>
      </c>
      <c r="Y75" s="163">
        <f>IF((Y72-Y74)&lt;0,0,Y72-Y74)</f>
        <v>32</v>
      </c>
      <c r="Z75" s="245"/>
      <c r="AF75" s="70"/>
    </row>
    <row r="76" spans="1:38" ht="15" customHeight="1" x14ac:dyDescent="0.25">
      <c r="A76" s="153"/>
      <c r="B76" s="153"/>
      <c r="C76" s="162">
        <f>A9</f>
        <v>0</v>
      </c>
      <c r="D76" s="164">
        <f>(D69-D73)+D66</f>
        <v>89.333333333333343</v>
      </c>
      <c r="E76" s="173">
        <f>IF(D76&gt;$T$2*3/2,$T$2*2,IF(D76&gt;$T$2/2,$T$2,0))</f>
        <v>80</v>
      </c>
      <c r="F76" s="216">
        <f>F68-R64</f>
        <v>56</v>
      </c>
      <c r="G76" s="175">
        <f>G71*$P$2*2+G75*$Q$2*2-ABS(G71-G75)*0.95*(1-ABS($P$2-$Q$2))</f>
        <v>58.79999999999999</v>
      </c>
      <c r="H76" s="216">
        <f>H68-R64</f>
        <v>58.666666666666671</v>
      </c>
      <c r="I76" s="175">
        <f>I71*$P$2*2+I75*$Q$2*2-ABS(I71-I75)*0.95*(1-ABS($P$2-$Q$2))</f>
        <v>64</v>
      </c>
      <c r="J76" s="216">
        <f>J68-R64</f>
        <v>58.666666666666671</v>
      </c>
      <c r="K76" s="175">
        <f>K71*$P$2*2+K75*$Q$2*2-ABS(K71-K75)*0.95*(1-ABS($P$2-$Q$2))</f>
        <v>64</v>
      </c>
      <c r="L76" s="216">
        <f>L68-R64</f>
        <v>61.333333333333329</v>
      </c>
      <c r="M76" s="175">
        <f>M71*$P$2*2+M75*$Q$2*2-ABS(M71-M75)*0.95*(1-ABS($P$2-$Q$2))</f>
        <v>64</v>
      </c>
      <c r="N76" s="216">
        <f>N68-R64</f>
        <v>60</v>
      </c>
      <c r="O76" s="175">
        <f>O71*$P$2*2+O75*$Q$2*2-ABS(O71-O75)*0.95*(1-ABS($P$2-$Q$2))</f>
        <v>64</v>
      </c>
      <c r="P76" s="216">
        <f>P68-R64</f>
        <v>56</v>
      </c>
      <c r="Q76" s="175">
        <f>Q71*$P$2*2+Q75*$Q$2*2-ABS(Q71-Q75)*0.95*(1-ABS($P$2-$Q$2))</f>
        <v>58.79999999999999</v>
      </c>
      <c r="R76" s="216">
        <f>R68-R64</f>
        <v>64</v>
      </c>
      <c r="S76" s="175">
        <f>S71*$P$2*2+S75*$Q$2*2-ABS(S71-S75)*0.95*(1-ABS($P$2-$Q$2))</f>
        <v>58.79999999999999</v>
      </c>
      <c r="T76" s="216">
        <f>T68-R64</f>
        <v>74.666666666666671</v>
      </c>
      <c r="U76" s="175">
        <f>U71*$P$2*2+U75*$Q$2*2-ABS(U71-U75)*0.95*(1-ABS($P$2-$Q$2))</f>
        <v>37.999999999999986</v>
      </c>
      <c r="V76" s="216">
        <f>V68-R64</f>
        <v>53.333333333333329</v>
      </c>
      <c r="W76" s="175">
        <f>W71*$P$2*2+W75*$Q$2*2-ABS(W71-W75)*0.95*(1-ABS($P$2-$Q$2))</f>
        <v>53.59999999999998</v>
      </c>
      <c r="X76" s="216">
        <f>IF(G76=Y76,F76,IF(I76=Y76,H76,IF(K76=Y76,J76,IF(M76=Y76,L76,IF(O76=Y76,N76,IF(Q76=Y76,P76,IF(S76=Y76,R76,IF(U76=Y76,T76,V76))))))))</f>
        <v>58.666666666666671</v>
      </c>
      <c r="Y76" s="175">
        <f>MAX(G76,I76,K76,M76,O76,Q76,S76,U76,W76)</f>
        <v>64</v>
      </c>
      <c r="Z76" s="173">
        <f>IF(X76*1.05&gt;=2*$T$2,-2*$T$2,IF(X76*1.1&gt;=$T$2,-$T$2,0))</f>
        <v>0</v>
      </c>
      <c r="AF76" s="70"/>
    </row>
    <row r="77" spans="1:38" ht="15" customHeight="1" x14ac:dyDescent="0.25">
      <c r="A77" s="63"/>
      <c r="B77" s="70"/>
      <c r="D77" s="70"/>
      <c r="J77" s="70"/>
      <c r="L77" s="70"/>
      <c r="N77" s="70"/>
      <c r="P77" s="70"/>
      <c r="V77" s="32"/>
      <c r="AF77" s="70"/>
    </row>
    <row r="78" spans="1:38" ht="15" customHeight="1" thickBot="1" x14ac:dyDescent="0.3">
      <c r="A78" s="63"/>
      <c r="B78" s="70"/>
      <c r="D78" s="70"/>
      <c r="J78" s="70"/>
      <c r="L78" s="70"/>
      <c r="N78" s="70"/>
      <c r="P78" s="70"/>
      <c r="T78" s="70"/>
      <c r="V78" s="70"/>
      <c r="AD78" s="70"/>
      <c r="AF78" s="70"/>
      <c r="AH78" s="35"/>
    </row>
    <row r="79" spans="1:38" ht="15" customHeight="1" x14ac:dyDescent="0.25">
      <c r="A79" s="149" t="s">
        <v>77</v>
      </c>
      <c r="B79" s="32"/>
      <c r="D79" s="70"/>
      <c r="J79" s="70"/>
      <c r="K79" s="207" t="s">
        <v>64</v>
      </c>
      <c r="L79" s="203" t="s">
        <v>91</v>
      </c>
      <c r="M79" s="203" t="s">
        <v>92</v>
      </c>
      <c r="N79" s="208" t="s">
        <v>95</v>
      </c>
      <c r="O79" s="152" t="s">
        <v>96</v>
      </c>
      <c r="P79" s="150" t="s">
        <v>74</v>
      </c>
      <c r="Q79" s="150" t="s">
        <v>75</v>
      </c>
      <c r="R79" s="205" t="s">
        <v>76</v>
      </c>
      <c r="V79" s="70"/>
      <c r="AD79" s="70"/>
      <c r="AF79" s="70"/>
    </row>
    <row r="80" spans="1:38" ht="15" customHeight="1" thickBot="1" x14ac:dyDescent="0.3">
      <c r="A80" s="153"/>
      <c r="B80" s="32"/>
      <c r="D80" s="70"/>
      <c r="J80" s="70"/>
      <c r="K80" s="209">
        <f>G6</f>
        <v>0</v>
      </c>
      <c r="L80" s="204">
        <f>G$47</f>
        <v>54</v>
      </c>
      <c r="M80" s="204">
        <f>G$48</f>
        <v>54</v>
      </c>
      <c r="N80" s="210">
        <f>K80/L80*3.6</f>
        <v>0</v>
      </c>
      <c r="O80" s="179">
        <f>K80/M80*3.6</f>
        <v>0</v>
      </c>
      <c r="P80" s="155">
        <f>H55</f>
        <v>32</v>
      </c>
      <c r="Q80" s="155">
        <f>H56</f>
        <v>40</v>
      </c>
      <c r="R80" s="206">
        <f>MIN(P80,Q80)</f>
        <v>32</v>
      </c>
      <c r="V80" s="70"/>
      <c r="AD80" s="70"/>
      <c r="AF80" s="70"/>
    </row>
    <row r="81" spans="1:39" ht="15" customHeight="1" x14ac:dyDescent="0.25">
      <c r="B81" s="32"/>
      <c r="C81" s="32"/>
      <c r="V81" s="70"/>
      <c r="AD81" s="70"/>
      <c r="AF81" s="70"/>
    </row>
    <row r="82" spans="1:39" ht="15" customHeight="1" x14ac:dyDescent="0.25">
      <c r="A82" s="153"/>
      <c r="B82" s="153"/>
      <c r="C82" s="180" t="s">
        <v>2</v>
      </c>
      <c r="D82" s="211">
        <f>(P80-Q80)/2</f>
        <v>-4</v>
      </c>
      <c r="F82" s="212">
        <f>IF(AND(E86&lt;E90,E84&lt;E88),MIN((E90-E86)/2,(E88-E84)/2,ABS(D82)),0)</f>
        <v>0</v>
      </c>
      <c r="H82" s="212">
        <f>IF(AND(E90&lt;E86,E88&lt;E84),MIN((E86-E90)/2,(E84-E88)/2,ABS(D82)),0)</f>
        <v>2.6666666666666714</v>
      </c>
      <c r="V82" s="32"/>
      <c r="AF82" s="70"/>
    </row>
    <row r="83" spans="1:39" ht="15" customHeight="1" x14ac:dyDescent="0.25">
      <c r="A83" s="154"/>
      <c r="B83" s="154"/>
      <c r="C83" s="157" t="s">
        <v>65</v>
      </c>
      <c r="D83" s="157" t="s">
        <v>66</v>
      </c>
      <c r="E83" s="174" t="s">
        <v>97</v>
      </c>
      <c r="F83" s="157" t="s">
        <v>180</v>
      </c>
      <c r="G83" s="158" t="s">
        <v>181</v>
      </c>
      <c r="H83" s="157" t="s">
        <v>182</v>
      </c>
      <c r="I83" s="158" t="s">
        <v>183</v>
      </c>
      <c r="J83" s="157" t="s">
        <v>118</v>
      </c>
      <c r="K83" s="158" t="s">
        <v>119</v>
      </c>
      <c r="L83" s="157" t="s">
        <v>120</v>
      </c>
      <c r="M83" s="158" t="s">
        <v>121</v>
      </c>
      <c r="N83" s="157" t="s">
        <v>122</v>
      </c>
      <c r="O83" s="158" t="s">
        <v>123</v>
      </c>
      <c r="P83" s="157" t="s">
        <v>124</v>
      </c>
      <c r="Q83" s="158" t="s">
        <v>125</v>
      </c>
      <c r="R83" s="157" t="s">
        <v>126</v>
      </c>
      <c r="S83" s="158" t="s">
        <v>127</v>
      </c>
      <c r="T83" s="157" t="s">
        <v>128</v>
      </c>
      <c r="U83" s="158" t="s">
        <v>129</v>
      </c>
      <c r="V83" s="157" t="s">
        <v>130</v>
      </c>
      <c r="W83" s="158" t="s">
        <v>131</v>
      </c>
      <c r="X83" s="157" t="s">
        <v>98</v>
      </c>
      <c r="Y83" s="158" t="s">
        <v>99</v>
      </c>
      <c r="Z83" s="244" t="s">
        <v>100</v>
      </c>
      <c r="AF83" s="70"/>
      <c r="AJ83" s="63" t="s">
        <v>109</v>
      </c>
      <c r="AK83" s="33"/>
      <c r="AL83" s="63" t="s">
        <v>110</v>
      </c>
    </row>
    <row r="84" spans="1:39" ht="15" customHeight="1" x14ac:dyDescent="0.3">
      <c r="A84" s="153"/>
      <c r="B84" s="63" t="s">
        <v>67</v>
      </c>
      <c r="C84" s="159">
        <f>Z68</f>
        <v>90.666666666666671</v>
      </c>
      <c r="D84" s="166">
        <f>C84+N80</f>
        <v>90.666666666666671</v>
      </c>
      <c r="E84" s="170">
        <f>D84</f>
        <v>90.666666666666671</v>
      </c>
      <c r="F84" s="213">
        <f>F85+R80/2+F82</f>
        <v>88</v>
      </c>
      <c r="G84" s="160">
        <f>MIN($E84,F84)</f>
        <v>88</v>
      </c>
      <c r="H84" s="213">
        <f>H85+R80/2+H82</f>
        <v>90.666666666666671</v>
      </c>
      <c r="I84" s="160">
        <f>MIN($E84,H84)</f>
        <v>90.666666666666671</v>
      </c>
      <c r="J84" s="213">
        <f>J86+P80</f>
        <v>90.666666666666671</v>
      </c>
      <c r="K84" s="160">
        <f>MIN($E84,J84)</f>
        <v>90.666666666666671</v>
      </c>
      <c r="L84" s="213">
        <f>L88</f>
        <v>93.333333333333329</v>
      </c>
      <c r="M84" s="160">
        <f>MIN($E84,L84)</f>
        <v>90.666666666666671</v>
      </c>
      <c r="N84" s="213">
        <f>N85+R80/2</f>
        <v>88</v>
      </c>
      <c r="O84" s="160">
        <f>MIN($E84,N84)</f>
        <v>88</v>
      </c>
      <c r="P84" s="213">
        <f>P85+R80/2</f>
        <v>88</v>
      </c>
      <c r="Q84" s="160">
        <f>MIN($E84,P84)</f>
        <v>88</v>
      </c>
      <c r="R84" s="213">
        <f>R85+R80/2</f>
        <v>88</v>
      </c>
      <c r="S84" s="160">
        <f>MIN($E84,R84)</f>
        <v>88</v>
      </c>
      <c r="T84" s="213">
        <f>E84</f>
        <v>90.666666666666671</v>
      </c>
      <c r="U84" s="160">
        <f>MIN($E84,T84)</f>
        <v>90.666666666666671</v>
      </c>
      <c r="V84" s="213">
        <f>V88</f>
        <v>85.333333333333329</v>
      </c>
      <c r="W84" s="160">
        <f>MIN($E84,V84)</f>
        <v>85.333333333333329</v>
      </c>
      <c r="X84" s="213">
        <f>X92+R80</f>
        <v>90.666666666666671</v>
      </c>
      <c r="Y84" s="160">
        <f>MIN(E84,X84)</f>
        <v>90.666666666666671</v>
      </c>
      <c r="Z84" s="246">
        <f>Y84+Z92</f>
        <v>90.666666666666671</v>
      </c>
      <c r="AD84" s="177"/>
      <c r="AF84" s="177">
        <f>Y87</f>
        <v>32</v>
      </c>
      <c r="AH84" s="63" t="s">
        <v>67</v>
      </c>
      <c r="AI84" s="32">
        <v>0.1</v>
      </c>
      <c r="AJ84" s="64">
        <f>E84</f>
        <v>90.666666666666671</v>
      </c>
      <c r="AK84" s="32">
        <v>0.2</v>
      </c>
      <c r="AL84" s="64">
        <f>X84</f>
        <v>90.666666666666671</v>
      </c>
    </row>
    <row r="85" spans="1:39" ht="15" customHeight="1" x14ac:dyDescent="0.3">
      <c r="A85" s="153"/>
      <c r="B85" s="63" t="s">
        <v>68</v>
      </c>
      <c r="C85" s="159"/>
      <c r="D85" s="159">
        <f>(D84+D86)/2</f>
        <v>74.666666666666671</v>
      </c>
      <c r="E85" s="160">
        <f>(E84+E86)/2</f>
        <v>74.666666666666671</v>
      </c>
      <c r="F85" s="212">
        <f>(MAX(E86,E90)+MIN(E84,E88))/2</f>
        <v>72</v>
      </c>
      <c r="G85" s="160"/>
      <c r="H85" s="212">
        <f>F85</f>
        <v>72</v>
      </c>
      <c r="I85" s="160"/>
      <c r="J85" s="213"/>
      <c r="K85" s="160"/>
      <c r="L85" s="213"/>
      <c r="M85" s="160"/>
      <c r="N85" s="213">
        <f>(E85+E89)/2</f>
        <v>72</v>
      </c>
      <c r="O85" s="160"/>
      <c r="P85" s="213">
        <f>(E86+E88)/2</f>
        <v>72</v>
      </c>
      <c r="Q85" s="160"/>
      <c r="R85" s="213">
        <f>(E84+E90)/2</f>
        <v>72</v>
      </c>
      <c r="S85" s="160"/>
      <c r="T85" s="213"/>
      <c r="U85" s="160"/>
      <c r="V85" s="213"/>
      <c r="W85" s="160"/>
      <c r="X85" s="213"/>
      <c r="Y85" s="160"/>
      <c r="Z85" s="247"/>
      <c r="AD85" s="176"/>
      <c r="AF85" s="176"/>
      <c r="AH85" s="63" t="s">
        <v>69</v>
      </c>
      <c r="AI85" s="32">
        <v>0.1</v>
      </c>
      <c r="AJ85" s="64">
        <f>E86</f>
        <v>58.666666666666671</v>
      </c>
      <c r="AK85" s="32">
        <v>0.2</v>
      </c>
      <c r="AL85" s="64">
        <f>X86</f>
        <v>58.666666666666671</v>
      </c>
    </row>
    <row r="86" spans="1:39" ht="15" customHeight="1" x14ac:dyDescent="0.3">
      <c r="A86" s="153"/>
      <c r="B86" s="63" t="s">
        <v>69</v>
      </c>
      <c r="C86" s="159">
        <f>Z70</f>
        <v>58.666666666666671</v>
      </c>
      <c r="D86" s="159">
        <f>C86+N80</f>
        <v>58.666666666666671</v>
      </c>
      <c r="E86" s="172">
        <f>D86</f>
        <v>58.666666666666671</v>
      </c>
      <c r="F86" s="213">
        <f>F84-P80</f>
        <v>56</v>
      </c>
      <c r="G86" s="160">
        <f>MAX($E86,F86)</f>
        <v>58.666666666666671</v>
      </c>
      <c r="H86" s="213">
        <f>H84-P80</f>
        <v>58.666666666666671</v>
      </c>
      <c r="I86" s="160">
        <f>MAX($E86,H86)</f>
        <v>58.666666666666671</v>
      </c>
      <c r="J86" s="269">
        <f>E86</f>
        <v>58.666666666666671</v>
      </c>
      <c r="K86" s="160">
        <f>MAX($E86,J86)</f>
        <v>58.666666666666671</v>
      </c>
      <c r="L86" s="213">
        <f>L84-P80</f>
        <v>61.333333333333329</v>
      </c>
      <c r="M86" s="160">
        <f>MAX($E86,L86)</f>
        <v>61.333333333333329</v>
      </c>
      <c r="N86" s="213">
        <f>N84-P80</f>
        <v>56</v>
      </c>
      <c r="O86" s="160">
        <f>MAX($E86,N86)</f>
        <v>58.666666666666671</v>
      </c>
      <c r="P86" s="213">
        <f>P84-P80</f>
        <v>56</v>
      </c>
      <c r="Q86" s="160">
        <f>MAX($E86,P86)</f>
        <v>58.666666666666671</v>
      </c>
      <c r="R86" s="213">
        <f>R84-P80</f>
        <v>56</v>
      </c>
      <c r="S86" s="160">
        <f>MAX($E86,R86)</f>
        <v>58.666666666666671</v>
      </c>
      <c r="T86" s="213">
        <f>T84-P80</f>
        <v>58.666666666666671</v>
      </c>
      <c r="U86" s="160">
        <f>MAX($E86,T86)</f>
        <v>58.666666666666671</v>
      </c>
      <c r="V86" s="213">
        <f>V84-P80</f>
        <v>53.333333333333329</v>
      </c>
      <c r="W86" s="160">
        <f>MAX($E86,V86)</f>
        <v>58.666666666666671</v>
      </c>
      <c r="X86" s="213">
        <f>X84-P80</f>
        <v>58.666666666666671</v>
      </c>
      <c r="Y86" s="160">
        <f>MAX(E86,X86)</f>
        <v>58.666666666666671</v>
      </c>
      <c r="Z86" s="246">
        <f>Y86+Z92</f>
        <v>58.666666666666671</v>
      </c>
      <c r="AD86" s="176"/>
      <c r="AF86" s="176"/>
    </row>
    <row r="87" spans="1:39" ht="15" customHeight="1" x14ac:dyDescent="0.3">
      <c r="A87" s="153"/>
      <c r="B87" s="63" t="s">
        <v>70</v>
      </c>
      <c r="C87" s="161">
        <f>C84-C86</f>
        <v>32</v>
      </c>
      <c r="D87" s="161">
        <f>D84-D86</f>
        <v>32</v>
      </c>
      <c r="E87" s="169">
        <f>E84-E86</f>
        <v>32</v>
      </c>
      <c r="F87" s="161">
        <f>F84-F86</f>
        <v>32</v>
      </c>
      <c r="G87" s="163">
        <f>IF((G84-G86)&lt;0,0,G84-G86)</f>
        <v>29.333333333333329</v>
      </c>
      <c r="H87" s="161">
        <f>H84-H86</f>
        <v>32</v>
      </c>
      <c r="I87" s="163">
        <f>IF((I84-I86)&lt;0,0,I84-I86)</f>
        <v>32</v>
      </c>
      <c r="J87" s="161">
        <f>J84-J86</f>
        <v>32</v>
      </c>
      <c r="K87" s="163">
        <f>IF((K84-K86)&lt;0,0,K84-K86)</f>
        <v>32</v>
      </c>
      <c r="L87" s="161">
        <f>L84-L86</f>
        <v>32</v>
      </c>
      <c r="M87" s="163">
        <f>IF((M84-M86)&lt;0,0,M84-M86)</f>
        <v>29.333333333333343</v>
      </c>
      <c r="N87" s="161">
        <f>N84-N86</f>
        <v>32</v>
      </c>
      <c r="O87" s="163">
        <f>IF((O84-O86)&lt;0,0,O84-O86)</f>
        <v>29.333333333333329</v>
      </c>
      <c r="P87" s="161">
        <f>P84-P86</f>
        <v>32</v>
      </c>
      <c r="Q87" s="163">
        <f>IF((Q84-Q86)&lt;0,0,Q84-Q86)</f>
        <v>29.333333333333329</v>
      </c>
      <c r="R87" s="161">
        <f>R84-R86</f>
        <v>32</v>
      </c>
      <c r="S87" s="163">
        <f>IF((S84-S86)&lt;0,0,S84-S86)</f>
        <v>29.333333333333329</v>
      </c>
      <c r="T87" s="161">
        <f>T84-T86</f>
        <v>32</v>
      </c>
      <c r="U87" s="163">
        <f>IF((U84-U86)&lt;0,0,U84-U86)</f>
        <v>32</v>
      </c>
      <c r="V87" s="161">
        <f>V84-V86</f>
        <v>32</v>
      </c>
      <c r="W87" s="163">
        <f>IF((W84-W86)&lt;0,0,W84-W86)</f>
        <v>26.666666666666657</v>
      </c>
      <c r="X87" s="161">
        <f>X84-X86</f>
        <v>32</v>
      </c>
      <c r="Y87" s="163">
        <f>IF((Y84-Y86)&lt;0,0,Y84-Y86)</f>
        <v>32</v>
      </c>
      <c r="Z87" s="245"/>
      <c r="AD87" s="178"/>
      <c r="AF87" s="178">
        <f>Y91</f>
        <v>32</v>
      </c>
      <c r="AH87" s="63"/>
    </row>
    <row r="88" spans="1:39" ht="15" customHeight="1" x14ac:dyDescent="0.25">
      <c r="A88" s="153"/>
      <c r="B88" s="63" t="s">
        <v>71</v>
      </c>
      <c r="C88" s="159">
        <f>Z72</f>
        <v>85.333333333333329</v>
      </c>
      <c r="D88" s="166">
        <f>C88-O80</f>
        <v>85.333333333333329</v>
      </c>
      <c r="E88" s="170">
        <f>D88+E92</f>
        <v>85.333333333333329</v>
      </c>
      <c r="F88" s="214">
        <f>F84</f>
        <v>88</v>
      </c>
      <c r="G88" s="167">
        <f>MIN($E88,F88)</f>
        <v>85.333333333333329</v>
      </c>
      <c r="H88" s="214">
        <f>H84</f>
        <v>90.666666666666671</v>
      </c>
      <c r="I88" s="167">
        <f>MIN($E88,H88)</f>
        <v>85.333333333333329</v>
      </c>
      <c r="J88" s="214">
        <f>J84</f>
        <v>90.666666666666671</v>
      </c>
      <c r="K88" s="167">
        <f>MIN($E88,J88)</f>
        <v>85.333333333333329</v>
      </c>
      <c r="L88" s="214">
        <f>L90+Q80</f>
        <v>93.333333333333329</v>
      </c>
      <c r="M88" s="167">
        <f>MIN($E88,L88)</f>
        <v>85.333333333333329</v>
      </c>
      <c r="N88" s="214">
        <f>N84</f>
        <v>88</v>
      </c>
      <c r="O88" s="167">
        <f>MIN($E88,N88)</f>
        <v>85.333333333333329</v>
      </c>
      <c r="P88" s="214">
        <f>P84</f>
        <v>88</v>
      </c>
      <c r="Q88" s="167">
        <f>MIN($E88,P88)</f>
        <v>85.333333333333329</v>
      </c>
      <c r="R88" s="214">
        <f>R84</f>
        <v>88</v>
      </c>
      <c r="S88" s="167">
        <f>MIN($E88,R88)</f>
        <v>85.333333333333329</v>
      </c>
      <c r="T88" s="214">
        <f>T84</f>
        <v>90.666666666666671</v>
      </c>
      <c r="U88" s="167">
        <f>MIN($E88,T88)</f>
        <v>85.333333333333329</v>
      </c>
      <c r="V88" s="214">
        <f>E88</f>
        <v>85.333333333333329</v>
      </c>
      <c r="W88" s="167">
        <f>MIN($E88,V88)</f>
        <v>85.333333333333329</v>
      </c>
      <c r="X88" s="214">
        <f>X84</f>
        <v>90.666666666666671</v>
      </c>
      <c r="Y88" s="167">
        <f>MIN(E88,X88)</f>
        <v>85.333333333333329</v>
      </c>
      <c r="Z88" s="246">
        <f>Y88+Z92</f>
        <v>85.333333333333329</v>
      </c>
      <c r="AF88" s="70"/>
      <c r="AH88" s="63" t="s">
        <v>71</v>
      </c>
      <c r="AI88" s="32">
        <v>0.4</v>
      </c>
      <c r="AJ88" s="64">
        <f>E88</f>
        <v>85.333333333333329</v>
      </c>
      <c r="AK88" s="32">
        <v>0.5</v>
      </c>
      <c r="AL88" s="64">
        <f>X88</f>
        <v>90.666666666666671</v>
      </c>
    </row>
    <row r="89" spans="1:39" ht="15" customHeight="1" x14ac:dyDescent="0.25">
      <c r="A89" s="153"/>
      <c r="B89" s="63" t="s">
        <v>68</v>
      </c>
      <c r="C89" s="159"/>
      <c r="D89" s="159">
        <f>(D88+D90)/2</f>
        <v>69.333333333333329</v>
      </c>
      <c r="E89" s="160">
        <f>(E88+E90)/2</f>
        <v>69.333333333333329</v>
      </c>
      <c r="F89" s="213"/>
      <c r="G89" s="160"/>
      <c r="H89" s="213"/>
      <c r="I89" s="160"/>
      <c r="J89" s="213"/>
      <c r="K89" s="160"/>
      <c r="L89" s="213"/>
      <c r="M89" s="160"/>
      <c r="N89" s="213"/>
      <c r="O89" s="160"/>
      <c r="P89" s="213"/>
      <c r="Q89" s="160"/>
      <c r="R89" s="213"/>
      <c r="S89" s="160"/>
      <c r="T89" s="213"/>
      <c r="U89" s="160"/>
      <c r="V89" s="213"/>
      <c r="W89" s="160"/>
      <c r="X89" s="213"/>
      <c r="Y89" s="160"/>
      <c r="Z89" s="247"/>
      <c r="AF89" s="70"/>
      <c r="AH89" s="63" t="s">
        <v>72</v>
      </c>
      <c r="AI89" s="32">
        <v>0.4</v>
      </c>
      <c r="AJ89" s="64">
        <f>E90</f>
        <v>53.333333333333329</v>
      </c>
      <c r="AK89" s="32">
        <v>0.5</v>
      </c>
      <c r="AL89" s="64">
        <f>X90</f>
        <v>50.666666666666671</v>
      </c>
    </row>
    <row r="90" spans="1:39" ht="15" customHeight="1" x14ac:dyDescent="0.25">
      <c r="A90" s="153"/>
      <c r="B90" s="63" t="s">
        <v>72</v>
      </c>
      <c r="C90" s="159">
        <f>Z74</f>
        <v>53.333333333333329</v>
      </c>
      <c r="D90" s="168">
        <f>C90-O80</f>
        <v>53.333333333333329</v>
      </c>
      <c r="E90" s="171">
        <f>D90+E92</f>
        <v>53.333333333333329</v>
      </c>
      <c r="F90" s="215">
        <f>F88-Q80</f>
        <v>48</v>
      </c>
      <c r="G90" s="165">
        <f>MAX($E90,F90)</f>
        <v>53.333333333333329</v>
      </c>
      <c r="H90" s="215">
        <f>H88-Q80</f>
        <v>50.666666666666671</v>
      </c>
      <c r="I90" s="165">
        <f>MAX($E90,H90)</f>
        <v>53.333333333333329</v>
      </c>
      <c r="J90" s="215">
        <f>J88-Q80</f>
        <v>50.666666666666671</v>
      </c>
      <c r="K90" s="165">
        <f>MAX($E90,J90)</f>
        <v>53.333333333333329</v>
      </c>
      <c r="L90" s="270">
        <f>E90</f>
        <v>53.333333333333329</v>
      </c>
      <c r="M90" s="165">
        <f>MAX($E90,L90)</f>
        <v>53.333333333333329</v>
      </c>
      <c r="N90" s="215">
        <f>N88-Q80</f>
        <v>48</v>
      </c>
      <c r="O90" s="165">
        <f>MAX($E90,N90)</f>
        <v>53.333333333333329</v>
      </c>
      <c r="P90" s="215">
        <f>P88-Q80</f>
        <v>48</v>
      </c>
      <c r="Q90" s="165">
        <f>MAX($E90,P90)</f>
        <v>53.333333333333329</v>
      </c>
      <c r="R90" s="215">
        <f>R88-Q80</f>
        <v>48</v>
      </c>
      <c r="S90" s="165">
        <f>MAX($E90,R90)</f>
        <v>53.333333333333329</v>
      </c>
      <c r="T90" s="215">
        <f>T88-Q80</f>
        <v>50.666666666666671</v>
      </c>
      <c r="U90" s="165">
        <f>MAX($E90,T90)</f>
        <v>53.333333333333329</v>
      </c>
      <c r="V90" s="215">
        <f>V88-Q80</f>
        <v>45.333333333333329</v>
      </c>
      <c r="W90" s="165">
        <f>MAX($E90,V90)</f>
        <v>53.333333333333329</v>
      </c>
      <c r="X90" s="215">
        <f>X88-Q80</f>
        <v>50.666666666666671</v>
      </c>
      <c r="Y90" s="165">
        <f>MAX(E90,X90)</f>
        <v>53.333333333333329</v>
      </c>
      <c r="Z90" s="246">
        <f>Y90+Z92</f>
        <v>53.333333333333329</v>
      </c>
      <c r="AF90" s="70"/>
    </row>
    <row r="91" spans="1:39" ht="15" customHeight="1" x14ac:dyDescent="0.25">
      <c r="A91" s="153"/>
      <c r="B91" s="63" t="s">
        <v>73</v>
      </c>
      <c r="C91" s="161">
        <f>C88-C90</f>
        <v>32</v>
      </c>
      <c r="D91" s="161">
        <f>D88-D90</f>
        <v>32</v>
      </c>
      <c r="E91" s="169">
        <f>E88-E90</f>
        <v>32</v>
      </c>
      <c r="F91" s="161">
        <f>F88-F90</f>
        <v>40</v>
      </c>
      <c r="G91" s="163">
        <f>IF((G88-G90)&lt;0,0,G88-G90)</f>
        <v>32</v>
      </c>
      <c r="H91" s="161">
        <f>H88-H90</f>
        <v>40</v>
      </c>
      <c r="I91" s="163">
        <f>IF((I88-I90)&lt;0,0,I88-I90)</f>
        <v>32</v>
      </c>
      <c r="J91" s="161">
        <f>J88-J90</f>
        <v>40</v>
      </c>
      <c r="K91" s="163">
        <f>IF((K88-K90)&lt;0,0,K88-K90)</f>
        <v>32</v>
      </c>
      <c r="L91" s="161">
        <f>L88-L90</f>
        <v>40</v>
      </c>
      <c r="M91" s="163">
        <f>IF((M88-M90)&lt;0,0,M88-M90)</f>
        <v>32</v>
      </c>
      <c r="N91" s="161">
        <f>N88-N90</f>
        <v>40</v>
      </c>
      <c r="O91" s="163">
        <f>IF((O88-O90)&lt;0,0,O88-O90)</f>
        <v>32</v>
      </c>
      <c r="P91" s="161">
        <f>P88-P90</f>
        <v>40</v>
      </c>
      <c r="Q91" s="163">
        <f>IF((Q88-Q90)&lt;0,0,Q88-Q90)</f>
        <v>32</v>
      </c>
      <c r="R91" s="161">
        <f>R88-R90</f>
        <v>40</v>
      </c>
      <c r="S91" s="163">
        <f>IF((S88-S90)&lt;0,0,S88-S90)</f>
        <v>32</v>
      </c>
      <c r="T91" s="161">
        <f>T88-T90</f>
        <v>40</v>
      </c>
      <c r="U91" s="163">
        <f>IF((U88-U90)&lt;0,0,U88-U90)</f>
        <v>32</v>
      </c>
      <c r="V91" s="161">
        <f>V88-V90</f>
        <v>40</v>
      </c>
      <c r="W91" s="163">
        <f>IF((W88-W90)&lt;0,0,W88-W90)</f>
        <v>32</v>
      </c>
      <c r="X91" s="161">
        <f>X88-X90</f>
        <v>40</v>
      </c>
      <c r="Y91" s="163">
        <f>IF((Y88-Y90)&lt;0,0,Y88-Y90)</f>
        <v>32</v>
      </c>
      <c r="Z91" s="245"/>
      <c r="AF91" s="70"/>
    </row>
    <row r="92" spans="1:39" ht="15" customHeight="1" x14ac:dyDescent="0.25">
      <c r="A92" s="153"/>
      <c r="B92" s="153"/>
      <c r="D92" s="164">
        <f>(D85-D89)+D82</f>
        <v>1.3333333333333428</v>
      </c>
      <c r="E92" s="173">
        <f>IF(D92&gt;$T$2*3/2,$T$2*2,IF(D92&gt;$T$2/2,$T$2,0))</f>
        <v>0</v>
      </c>
      <c r="F92" s="216">
        <f>F84-R80</f>
        <v>56</v>
      </c>
      <c r="G92" s="175">
        <f>G87*$P$2*2+G91*$Q$2*2-ABS(G87-G91)*0.95*(1-ABS($P$2-$Q$2))</f>
        <v>58.79999999999999</v>
      </c>
      <c r="H92" s="216">
        <f>H84-R80</f>
        <v>58.666666666666671</v>
      </c>
      <c r="I92" s="175">
        <f>I87*$P$2*2+I91*$Q$2*2-ABS(I87-I91)*0.95*(1-ABS($P$2-$Q$2))</f>
        <v>64</v>
      </c>
      <c r="J92" s="216">
        <f>J84-R80</f>
        <v>58.666666666666671</v>
      </c>
      <c r="K92" s="175">
        <f>K87*$P$2*2+K91*$Q$2*2-ABS(K87-K91)*0.95*(1-ABS($P$2-$Q$2))</f>
        <v>64</v>
      </c>
      <c r="L92" s="216">
        <f>L84-R80</f>
        <v>61.333333333333329</v>
      </c>
      <c r="M92" s="175">
        <f>M87*$P$2*2+M91*$Q$2*2-ABS(M87-M91)*0.95*(1-ABS($P$2-$Q$2))</f>
        <v>58.800000000000018</v>
      </c>
      <c r="N92" s="216">
        <f>N84-R80</f>
        <v>56</v>
      </c>
      <c r="O92" s="175">
        <f>O87*$P$2*2+O91*$Q$2*2-ABS(O87-O91)*0.95*(1-ABS($P$2-$Q$2))</f>
        <v>58.79999999999999</v>
      </c>
      <c r="P92" s="216">
        <f>P84-R80</f>
        <v>56</v>
      </c>
      <c r="Q92" s="175">
        <f>Q87*$P$2*2+Q91*$Q$2*2-ABS(Q87-Q91)*0.95*(1-ABS($P$2-$Q$2))</f>
        <v>58.79999999999999</v>
      </c>
      <c r="R92" s="216">
        <f>R84-R80</f>
        <v>56</v>
      </c>
      <c r="S92" s="175">
        <f>S87*$P$2*2+S91*$Q$2*2-ABS(S87-S91)*0.95*(1-ABS($P$2-$Q$2))</f>
        <v>58.79999999999999</v>
      </c>
      <c r="T92" s="216">
        <f>T84-R80</f>
        <v>58.666666666666671</v>
      </c>
      <c r="U92" s="175">
        <f>U87*$P$2*2+U91*$Q$2*2-ABS(U87-U91)*0.95*(1-ABS($P$2-$Q$2))</f>
        <v>64</v>
      </c>
      <c r="V92" s="216">
        <f>V84-R80</f>
        <v>53.333333333333329</v>
      </c>
      <c r="W92" s="175">
        <f>W87*$P$2*2+W91*$Q$2*2-ABS(W87-W91)*0.95*(1-ABS($P$2-$Q$2))</f>
        <v>53.59999999999998</v>
      </c>
      <c r="X92" s="216">
        <f>IF(G92=Y92,F92,IF(I92=Y92,H92,IF(K92=Y92,J92,IF(M92=Y92,L92,IF(O92=Y92,N92,IF(Q92=Y92,P92,IF(S92=Y92,R92,IF(U92=Y92,T92,V92))))))))</f>
        <v>58.666666666666671</v>
      </c>
      <c r="Y92" s="175">
        <f>MAX(G92,I92,K92,M92,O92,Q92,S92,U92,W92)</f>
        <v>64</v>
      </c>
      <c r="Z92" s="173">
        <f>IF(X92*1.05&gt;=2*$T$2,-2*$T$2,IF(X92*1.1&gt;=$T$2,-$T$2,0))</f>
        <v>0</v>
      </c>
      <c r="AF92" s="70"/>
    </row>
    <row r="93" spans="1:39" ht="15" customHeight="1" x14ac:dyDescent="0.25">
      <c r="A93" s="63"/>
      <c r="B93" s="70"/>
      <c r="D93" s="70"/>
      <c r="J93" s="70"/>
      <c r="L93" s="70"/>
      <c r="N93" s="70"/>
      <c r="P93" s="70"/>
      <c r="V93" s="32"/>
      <c r="AF93" s="70"/>
      <c r="AM93" s="137"/>
    </row>
    <row r="94" spans="1:39" ht="15" customHeight="1" thickBot="1" x14ac:dyDescent="0.3">
      <c r="A94" s="63"/>
      <c r="B94" s="70"/>
      <c r="D94" s="70"/>
      <c r="J94" s="70"/>
      <c r="L94" s="70"/>
      <c r="N94" s="70"/>
      <c r="P94" s="70"/>
      <c r="T94" s="70"/>
      <c r="V94" s="70"/>
      <c r="AD94" s="70"/>
      <c r="AF94" s="70"/>
      <c r="AH94" s="35"/>
    </row>
    <row r="95" spans="1:39" ht="15" customHeight="1" x14ac:dyDescent="0.25">
      <c r="A95" s="149" t="s">
        <v>78</v>
      </c>
      <c r="B95" s="32"/>
      <c r="D95" s="70"/>
      <c r="J95" s="70"/>
      <c r="K95" s="181" t="s">
        <v>64</v>
      </c>
      <c r="L95" s="203" t="s">
        <v>91</v>
      </c>
      <c r="M95" s="151" t="s">
        <v>92</v>
      </c>
      <c r="N95" s="208" t="s">
        <v>95</v>
      </c>
      <c r="O95" s="152" t="s">
        <v>96</v>
      </c>
      <c r="P95" s="150" t="s">
        <v>74</v>
      </c>
      <c r="Q95" s="150" t="s">
        <v>75</v>
      </c>
      <c r="R95" s="205" t="s">
        <v>76</v>
      </c>
      <c r="V95" s="70"/>
      <c r="W95" s="32"/>
      <c r="X95" s="70"/>
      <c r="Z95" s="70"/>
      <c r="AD95" s="70"/>
      <c r="AF95" s="70"/>
    </row>
    <row r="96" spans="1:39" ht="15" customHeight="1" thickBot="1" x14ac:dyDescent="0.3">
      <c r="A96" s="153"/>
      <c r="B96" s="32"/>
      <c r="D96" s="70"/>
      <c r="J96" s="70"/>
      <c r="K96" s="182">
        <f>I6</f>
        <v>0</v>
      </c>
      <c r="L96" s="204">
        <f>I$47</f>
        <v>54</v>
      </c>
      <c r="M96" s="156">
        <f>I$48</f>
        <v>54</v>
      </c>
      <c r="N96" s="210">
        <f>K96/L96*3.6</f>
        <v>0</v>
      </c>
      <c r="O96" s="179">
        <f>K96/M96*3.6</f>
        <v>0</v>
      </c>
      <c r="P96" s="155">
        <f>J55</f>
        <v>32</v>
      </c>
      <c r="Q96" s="155">
        <f>J56</f>
        <v>40</v>
      </c>
      <c r="R96" s="206">
        <f>MIN(P96,Q96)</f>
        <v>32</v>
      </c>
      <c r="V96" s="70"/>
      <c r="W96" s="32"/>
      <c r="X96" s="70"/>
      <c r="Z96" s="70"/>
      <c r="AD96" s="70"/>
      <c r="AF96" s="70"/>
    </row>
    <row r="97" spans="1:39" ht="15" customHeight="1" x14ac:dyDescent="0.25">
      <c r="B97" s="32"/>
      <c r="C97" s="32"/>
      <c r="V97" s="70"/>
      <c r="W97" s="32"/>
      <c r="X97" s="70"/>
      <c r="Z97" s="70"/>
      <c r="AD97" s="70"/>
      <c r="AF97" s="70"/>
    </row>
    <row r="98" spans="1:39" ht="15" customHeight="1" x14ac:dyDescent="0.25">
      <c r="A98" s="153"/>
      <c r="B98" s="153"/>
      <c r="C98" s="180" t="s">
        <v>2</v>
      </c>
      <c r="D98" s="211">
        <f>(P96-Q96)/2</f>
        <v>-4</v>
      </c>
      <c r="F98" s="212">
        <f>IF(AND(E102&lt;E106,E100&lt;E104),MIN((E106-E102)/2,(E104-E100)/2,ABS(D98)),0)</f>
        <v>0</v>
      </c>
      <c r="H98" s="212">
        <f>IF(AND(E106&lt;E102,E104&lt;E100),MIN((E102-E106)/2,(E100-E104)/2,ABS(D98)),0)</f>
        <v>2.6666666666666714</v>
      </c>
      <c r="V98" s="32"/>
      <c r="AF98" s="70"/>
    </row>
    <row r="99" spans="1:39" ht="15" customHeight="1" x14ac:dyDescent="0.25">
      <c r="A99" s="154"/>
      <c r="B99" s="154"/>
      <c r="C99" s="157" t="s">
        <v>65</v>
      </c>
      <c r="D99" s="157" t="s">
        <v>66</v>
      </c>
      <c r="E99" s="174" t="s">
        <v>97</v>
      </c>
      <c r="F99" s="157" t="s">
        <v>180</v>
      </c>
      <c r="G99" s="158" t="s">
        <v>181</v>
      </c>
      <c r="H99" s="157" t="s">
        <v>182</v>
      </c>
      <c r="I99" s="158" t="s">
        <v>183</v>
      </c>
      <c r="J99" s="157" t="s">
        <v>118</v>
      </c>
      <c r="K99" s="158" t="s">
        <v>119</v>
      </c>
      <c r="L99" s="157" t="s">
        <v>120</v>
      </c>
      <c r="M99" s="158" t="s">
        <v>121</v>
      </c>
      <c r="N99" s="157" t="s">
        <v>122</v>
      </c>
      <c r="O99" s="158" t="s">
        <v>123</v>
      </c>
      <c r="P99" s="157" t="s">
        <v>124</v>
      </c>
      <c r="Q99" s="158" t="s">
        <v>125</v>
      </c>
      <c r="R99" s="157" t="s">
        <v>126</v>
      </c>
      <c r="S99" s="158" t="s">
        <v>127</v>
      </c>
      <c r="T99" s="157" t="s">
        <v>128</v>
      </c>
      <c r="U99" s="158" t="s">
        <v>129</v>
      </c>
      <c r="V99" s="157" t="s">
        <v>130</v>
      </c>
      <c r="W99" s="158" t="s">
        <v>131</v>
      </c>
      <c r="X99" s="157" t="s">
        <v>98</v>
      </c>
      <c r="Y99" s="158" t="s">
        <v>99</v>
      </c>
      <c r="Z99" s="244" t="s">
        <v>100</v>
      </c>
      <c r="AF99" s="70"/>
      <c r="AJ99" s="63" t="s">
        <v>109</v>
      </c>
      <c r="AK99" s="33"/>
      <c r="AL99" s="63" t="s">
        <v>110</v>
      </c>
    </row>
    <row r="100" spans="1:39" ht="15" customHeight="1" x14ac:dyDescent="0.3">
      <c r="A100" s="153"/>
      <c r="B100" s="63" t="s">
        <v>67</v>
      </c>
      <c r="C100" s="159">
        <f>Z84</f>
        <v>90.666666666666671</v>
      </c>
      <c r="D100" s="166">
        <f>C100+N96</f>
        <v>90.666666666666671</v>
      </c>
      <c r="E100" s="170">
        <f>D100</f>
        <v>90.666666666666671</v>
      </c>
      <c r="F100" s="213">
        <f>F101+R96/2+F98</f>
        <v>88</v>
      </c>
      <c r="G100" s="160">
        <f>MIN($E100,F100)</f>
        <v>88</v>
      </c>
      <c r="H100" s="213">
        <f>H101+R96/2+H98</f>
        <v>90.666666666666671</v>
      </c>
      <c r="I100" s="160">
        <f>MIN($E100,H100)</f>
        <v>90.666666666666671</v>
      </c>
      <c r="J100" s="213">
        <f>J102+P96</f>
        <v>90.666666666666671</v>
      </c>
      <c r="K100" s="160">
        <f>MIN($E100,J100)</f>
        <v>90.666666666666671</v>
      </c>
      <c r="L100" s="213">
        <f>L104</f>
        <v>93.333333333333329</v>
      </c>
      <c r="M100" s="160">
        <f>MIN($E100,L100)</f>
        <v>90.666666666666671</v>
      </c>
      <c r="N100" s="213">
        <f>N101+R96/2</f>
        <v>88</v>
      </c>
      <c r="O100" s="160">
        <f>MIN($E100,N100)</f>
        <v>88</v>
      </c>
      <c r="P100" s="213">
        <f>P101+R96/2</f>
        <v>88</v>
      </c>
      <c r="Q100" s="160">
        <f>MIN($E100,P100)</f>
        <v>88</v>
      </c>
      <c r="R100" s="213">
        <f>R101+R96/2</f>
        <v>88</v>
      </c>
      <c r="S100" s="160">
        <f>MIN($E100,R100)</f>
        <v>88</v>
      </c>
      <c r="T100" s="213">
        <f>E100</f>
        <v>90.666666666666671</v>
      </c>
      <c r="U100" s="160">
        <f>MIN($E100,T100)</f>
        <v>90.666666666666671</v>
      </c>
      <c r="V100" s="213">
        <f>V104</f>
        <v>85.333333333333329</v>
      </c>
      <c r="W100" s="160">
        <f>MIN($E100,V100)</f>
        <v>85.333333333333329</v>
      </c>
      <c r="X100" s="213">
        <f>X108+R96</f>
        <v>90.666666666666671</v>
      </c>
      <c r="Y100" s="160">
        <f>MIN(E100,X100)</f>
        <v>90.666666666666671</v>
      </c>
      <c r="Z100" s="246">
        <f>Y100+Z108</f>
        <v>90.666666666666671</v>
      </c>
      <c r="AD100" s="177"/>
      <c r="AF100" s="177">
        <f>Y103</f>
        <v>32</v>
      </c>
      <c r="AH100" s="63" t="s">
        <v>67</v>
      </c>
      <c r="AI100" s="32">
        <v>0.1</v>
      </c>
      <c r="AJ100" s="64">
        <f>E100</f>
        <v>90.666666666666671</v>
      </c>
      <c r="AK100" s="32">
        <v>0.2</v>
      </c>
      <c r="AL100" s="64">
        <f>X100</f>
        <v>90.666666666666671</v>
      </c>
    </row>
    <row r="101" spans="1:39" ht="15" customHeight="1" x14ac:dyDescent="0.3">
      <c r="A101" s="153"/>
      <c r="B101" s="63" t="s">
        <v>68</v>
      </c>
      <c r="C101" s="159"/>
      <c r="D101" s="159">
        <f>(D100+D102)/2</f>
        <v>74.666666666666671</v>
      </c>
      <c r="E101" s="160">
        <f>(E100+E102)/2</f>
        <v>74.666666666666671</v>
      </c>
      <c r="F101" s="212">
        <f>(MAX(E102,E106)+MIN(E100,E104))/2</f>
        <v>72</v>
      </c>
      <c r="G101" s="160"/>
      <c r="H101" s="212">
        <f>F101</f>
        <v>72</v>
      </c>
      <c r="I101" s="160"/>
      <c r="J101" s="213"/>
      <c r="K101" s="160"/>
      <c r="L101" s="213"/>
      <c r="M101" s="160"/>
      <c r="N101" s="213">
        <f>(E101+E105)/2</f>
        <v>72</v>
      </c>
      <c r="O101" s="160"/>
      <c r="P101" s="213">
        <f>(E102+E104)/2</f>
        <v>72</v>
      </c>
      <c r="Q101" s="160"/>
      <c r="R101" s="213">
        <f>(E100+E106)/2</f>
        <v>72</v>
      </c>
      <c r="S101" s="160"/>
      <c r="T101" s="213"/>
      <c r="U101" s="160"/>
      <c r="V101" s="213"/>
      <c r="W101" s="160"/>
      <c r="X101" s="213"/>
      <c r="Y101" s="160"/>
      <c r="Z101" s="247"/>
      <c r="AD101" s="176"/>
      <c r="AF101" s="176"/>
      <c r="AH101" s="63" t="s">
        <v>69</v>
      </c>
      <c r="AI101" s="32">
        <v>0.1</v>
      </c>
      <c r="AJ101" s="64">
        <f>E102</f>
        <v>58.666666666666671</v>
      </c>
      <c r="AK101" s="32">
        <v>0.2</v>
      </c>
      <c r="AL101" s="64">
        <f>X102</f>
        <v>58.666666666666671</v>
      </c>
    </row>
    <row r="102" spans="1:39" ht="15" customHeight="1" x14ac:dyDescent="0.3">
      <c r="A102" s="153"/>
      <c r="B102" s="63" t="s">
        <v>69</v>
      </c>
      <c r="C102" s="159">
        <f>Z86</f>
        <v>58.666666666666671</v>
      </c>
      <c r="D102" s="159">
        <f>C102+N96</f>
        <v>58.666666666666671</v>
      </c>
      <c r="E102" s="172">
        <f>D102</f>
        <v>58.666666666666671</v>
      </c>
      <c r="F102" s="213">
        <f>F100-P96</f>
        <v>56</v>
      </c>
      <c r="G102" s="160">
        <f>MAX($E102,F102)</f>
        <v>58.666666666666671</v>
      </c>
      <c r="H102" s="213">
        <f>H100-P96</f>
        <v>58.666666666666671</v>
      </c>
      <c r="I102" s="160">
        <f>MAX($E102,H102)</f>
        <v>58.666666666666671</v>
      </c>
      <c r="J102" s="269">
        <f>E102</f>
        <v>58.666666666666671</v>
      </c>
      <c r="K102" s="160">
        <f>MAX($E102,J102)</f>
        <v>58.666666666666671</v>
      </c>
      <c r="L102" s="213">
        <f>L100-P96</f>
        <v>61.333333333333329</v>
      </c>
      <c r="M102" s="160">
        <f>MAX($E102,L102)</f>
        <v>61.333333333333329</v>
      </c>
      <c r="N102" s="213">
        <f>N100-P96</f>
        <v>56</v>
      </c>
      <c r="O102" s="160">
        <f>MAX($E102,N102)</f>
        <v>58.666666666666671</v>
      </c>
      <c r="P102" s="213">
        <f>P100-P96</f>
        <v>56</v>
      </c>
      <c r="Q102" s="160">
        <f>MAX($E102,P102)</f>
        <v>58.666666666666671</v>
      </c>
      <c r="R102" s="213">
        <f>R100-P96</f>
        <v>56</v>
      </c>
      <c r="S102" s="160">
        <f>MAX($E102,R102)</f>
        <v>58.666666666666671</v>
      </c>
      <c r="T102" s="213">
        <f>T100-P96</f>
        <v>58.666666666666671</v>
      </c>
      <c r="U102" s="160">
        <f>MAX($E102,T102)</f>
        <v>58.666666666666671</v>
      </c>
      <c r="V102" s="213">
        <f>V100-P96</f>
        <v>53.333333333333329</v>
      </c>
      <c r="W102" s="160">
        <f>MAX($E102,V102)</f>
        <v>58.666666666666671</v>
      </c>
      <c r="X102" s="213">
        <f>X100-P96</f>
        <v>58.666666666666671</v>
      </c>
      <c r="Y102" s="160">
        <f>MAX(E102,X102)</f>
        <v>58.666666666666671</v>
      </c>
      <c r="Z102" s="246">
        <f>Y102+Z108</f>
        <v>58.666666666666671</v>
      </c>
      <c r="AD102" s="176"/>
      <c r="AF102" s="176"/>
    </row>
    <row r="103" spans="1:39" ht="15" customHeight="1" x14ac:dyDescent="0.3">
      <c r="A103" s="153"/>
      <c r="B103" s="63" t="s">
        <v>70</v>
      </c>
      <c r="C103" s="161">
        <f>C100-C102</f>
        <v>32</v>
      </c>
      <c r="D103" s="161">
        <f>D100-D102</f>
        <v>32</v>
      </c>
      <c r="E103" s="169">
        <f>E100-E102</f>
        <v>32</v>
      </c>
      <c r="F103" s="161">
        <f>F100-F102</f>
        <v>32</v>
      </c>
      <c r="G103" s="163">
        <f>IF((G100-G102)&lt;0,0,G100-G102)</f>
        <v>29.333333333333329</v>
      </c>
      <c r="H103" s="161">
        <f>H100-H102</f>
        <v>32</v>
      </c>
      <c r="I103" s="163">
        <f>IF((I100-I102)&lt;0,0,I100-I102)</f>
        <v>32</v>
      </c>
      <c r="J103" s="161">
        <f>J100-J102</f>
        <v>32</v>
      </c>
      <c r="K103" s="163">
        <f>IF((K100-K102)&lt;0,0,K100-K102)</f>
        <v>32</v>
      </c>
      <c r="L103" s="161">
        <f>L100-L102</f>
        <v>32</v>
      </c>
      <c r="M103" s="163">
        <f>IF((M100-M102)&lt;0,0,M100-M102)</f>
        <v>29.333333333333343</v>
      </c>
      <c r="N103" s="161">
        <f>N100-N102</f>
        <v>32</v>
      </c>
      <c r="O103" s="163">
        <f>IF((O100-O102)&lt;0,0,O100-O102)</f>
        <v>29.333333333333329</v>
      </c>
      <c r="P103" s="161">
        <f>P100-P102</f>
        <v>32</v>
      </c>
      <c r="Q103" s="163">
        <f>IF((Q100-Q102)&lt;0,0,Q100-Q102)</f>
        <v>29.333333333333329</v>
      </c>
      <c r="R103" s="161">
        <f>R100-R102</f>
        <v>32</v>
      </c>
      <c r="S103" s="163">
        <f>IF((S100-S102)&lt;0,0,S100-S102)</f>
        <v>29.333333333333329</v>
      </c>
      <c r="T103" s="161">
        <f>T100-T102</f>
        <v>32</v>
      </c>
      <c r="U103" s="163">
        <f>IF((U100-U102)&lt;0,0,U100-U102)</f>
        <v>32</v>
      </c>
      <c r="V103" s="161">
        <f>V100-V102</f>
        <v>32</v>
      </c>
      <c r="W103" s="163">
        <f>IF((W100-W102)&lt;0,0,W100-W102)</f>
        <v>26.666666666666657</v>
      </c>
      <c r="X103" s="161">
        <f>X100-X102</f>
        <v>32</v>
      </c>
      <c r="Y103" s="163">
        <f>IF((Y100-Y102)&lt;0,0,Y100-Y102)</f>
        <v>32</v>
      </c>
      <c r="Z103" s="245"/>
      <c r="AD103" s="178"/>
      <c r="AF103" s="178">
        <f>Y107</f>
        <v>32</v>
      </c>
      <c r="AH103" s="63"/>
    </row>
    <row r="104" spans="1:39" ht="15" customHeight="1" x14ac:dyDescent="0.25">
      <c r="A104" s="153"/>
      <c r="B104" s="63" t="s">
        <v>71</v>
      </c>
      <c r="C104" s="159">
        <f>Z88</f>
        <v>85.333333333333329</v>
      </c>
      <c r="D104" s="166">
        <f>C104-O96</f>
        <v>85.333333333333329</v>
      </c>
      <c r="E104" s="170">
        <f>D104+E108</f>
        <v>85.333333333333329</v>
      </c>
      <c r="F104" s="214">
        <f>F100</f>
        <v>88</v>
      </c>
      <c r="G104" s="167">
        <f>MIN($E104,F104)</f>
        <v>85.333333333333329</v>
      </c>
      <c r="H104" s="214">
        <f>H100</f>
        <v>90.666666666666671</v>
      </c>
      <c r="I104" s="167">
        <f>MIN($E104,H104)</f>
        <v>85.333333333333329</v>
      </c>
      <c r="J104" s="214">
        <f>J100</f>
        <v>90.666666666666671</v>
      </c>
      <c r="K104" s="167">
        <f>MIN($E104,J104)</f>
        <v>85.333333333333329</v>
      </c>
      <c r="L104" s="214">
        <f>L106+Q96</f>
        <v>93.333333333333329</v>
      </c>
      <c r="M104" s="167">
        <f>MIN($E104,L104)</f>
        <v>85.333333333333329</v>
      </c>
      <c r="N104" s="214">
        <f>N100</f>
        <v>88</v>
      </c>
      <c r="O104" s="167">
        <f>MIN($E104,N104)</f>
        <v>85.333333333333329</v>
      </c>
      <c r="P104" s="214">
        <f>P100</f>
        <v>88</v>
      </c>
      <c r="Q104" s="167">
        <f>MIN($E104,P104)</f>
        <v>85.333333333333329</v>
      </c>
      <c r="R104" s="214">
        <f>R100</f>
        <v>88</v>
      </c>
      <c r="S104" s="167">
        <f>MIN($E104,R104)</f>
        <v>85.333333333333329</v>
      </c>
      <c r="T104" s="214">
        <f>T100</f>
        <v>90.666666666666671</v>
      </c>
      <c r="U104" s="167">
        <f>MIN($E104,T104)</f>
        <v>85.333333333333329</v>
      </c>
      <c r="V104" s="214">
        <f>E104</f>
        <v>85.333333333333329</v>
      </c>
      <c r="W104" s="167">
        <f>MIN($E104,V104)</f>
        <v>85.333333333333329</v>
      </c>
      <c r="X104" s="214">
        <f>X100</f>
        <v>90.666666666666671</v>
      </c>
      <c r="Y104" s="167">
        <f>MIN(E104,X104)</f>
        <v>85.333333333333329</v>
      </c>
      <c r="Z104" s="246">
        <f>Y104+Z108</f>
        <v>85.333333333333329</v>
      </c>
      <c r="AF104" s="70"/>
      <c r="AH104" s="63" t="s">
        <v>71</v>
      </c>
      <c r="AI104" s="32">
        <v>0.4</v>
      </c>
      <c r="AJ104" s="64">
        <f>E104</f>
        <v>85.333333333333329</v>
      </c>
      <c r="AK104" s="32">
        <v>0.5</v>
      </c>
      <c r="AL104" s="64">
        <f>X104</f>
        <v>90.666666666666671</v>
      </c>
    </row>
    <row r="105" spans="1:39" ht="15" customHeight="1" x14ac:dyDescent="0.25">
      <c r="A105" s="153"/>
      <c r="B105" s="63" t="s">
        <v>68</v>
      </c>
      <c r="C105" s="159"/>
      <c r="D105" s="159">
        <f>(D104+D106)/2</f>
        <v>69.333333333333329</v>
      </c>
      <c r="E105" s="160">
        <f>(E104+E106)/2</f>
        <v>69.333333333333329</v>
      </c>
      <c r="F105" s="213"/>
      <c r="G105" s="160"/>
      <c r="H105" s="213"/>
      <c r="I105" s="160"/>
      <c r="J105" s="213"/>
      <c r="K105" s="160"/>
      <c r="L105" s="213"/>
      <c r="M105" s="160"/>
      <c r="N105" s="213"/>
      <c r="O105" s="160"/>
      <c r="P105" s="213"/>
      <c r="Q105" s="160"/>
      <c r="R105" s="213"/>
      <c r="S105" s="160"/>
      <c r="T105" s="213"/>
      <c r="U105" s="160"/>
      <c r="V105" s="213"/>
      <c r="W105" s="160"/>
      <c r="X105" s="213"/>
      <c r="Y105" s="160"/>
      <c r="Z105" s="247"/>
      <c r="AF105" s="70"/>
      <c r="AH105" s="63" t="s">
        <v>72</v>
      </c>
      <c r="AI105" s="32">
        <v>0.4</v>
      </c>
      <c r="AJ105" s="64">
        <f>E106</f>
        <v>53.333333333333329</v>
      </c>
      <c r="AK105" s="32">
        <v>0.5</v>
      </c>
      <c r="AL105" s="64">
        <f>X106</f>
        <v>50.666666666666671</v>
      </c>
    </row>
    <row r="106" spans="1:39" ht="15" customHeight="1" x14ac:dyDescent="0.25">
      <c r="A106" s="153"/>
      <c r="B106" s="63" t="s">
        <v>72</v>
      </c>
      <c r="C106" s="159">
        <f>Z90</f>
        <v>53.333333333333329</v>
      </c>
      <c r="D106" s="168">
        <f>C106-O96</f>
        <v>53.333333333333329</v>
      </c>
      <c r="E106" s="171">
        <f>D106+E108</f>
        <v>53.333333333333329</v>
      </c>
      <c r="F106" s="215">
        <f>F104-Q96</f>
        <v>48</v>
      </c>
      <c r="G106" s="165">
        <f>MAX($E106,F106)</f>
        <v>53.333333333333329</v>
      </c>
      <c r="H106" s="215">
        <f>H104-Q96</f>
        <v>50.666666666666671</v>
      </c>
      <c r="I106" s="165">
        <f>MAX($E106,H106)</f>
        <v>53.333333333333329</v>
      </c>
      <c r="J106" s="215">
        <f>J104-Q96</f>
        <v>50.666666666666671</v>
      </c>
      <c r="K106" s="165">
        <f>MAX($E106,J106)</f>
        <v>53.333333333333329</v>
      </c>
      <c r="L106" s="270">
        <f>E106</f>
        <v>53.333333333333329</v>
      </c>
      <c r="M106" s="165">
        <f>MAX($E106,L106)</f>
        <v>53.333333333333329</v>
      </c>
      <c r="N106" s="215">
        <f>N104-Q96</f>
        <v>48</v>
      </c>
      <c r="O106" s="165">
        <f>MAX($E106,N106)</f>
        <v>53.333333333333329</v>
      </c>
      <c r="P106" s="215">
        <f>P104-Q96</f>
        <v>48</v>
      </c>
      <c r="Q106" s="165">
        <f>MAX($E106,P106)</f>
        <v>53.333333333333329</v>
      </c>
      <c r="R106" s="215">
        <f>R104-Q96</f>
        <v>48</v>
      </c>
      <c r="S106" s="165">
        <f>MAX($E106,R106)</f>
        <v>53.333333333333329</v>
      </c>
      <c r="T106" s="215">
        <f>T104-Q96</f>
        <v>50.666666666666671</v>
      </c>
      <c r="U106" s="165">
        <f>MAX($E106,T106)</f>
        <v>53.333333333333329</v>
      </c>
      <c r="V106" s="215">
        <f>V104-Q96</f>
        <v>45.333333333333329</v>
      </c>
      <c r="W106" s="165">
        <f>MAX($E106,V106)</f>
        <v>53.333333333333329</v>
      </c>
      <c r="X106" s="215">
        <f>X104-Q96</f>
        <v>50.666666666666671</v>
      </c>
      <c r="Y106" s="165">
        <f>MAX(E106,X106)</f>
        <v>53.333333333333329</v>
      </c>
      <c r="Z106" s="246">
        <f>Y106+Z108</f>
        <v>53.333333333333329</v>
      </c>
      <c r="AF106" s="70"/>
    </row>
    <row r="107" spans="1:39" ht="15" customHeight="1" x14ac:dyDescent="0.25">
      <c r="A107" s="153"/>
      <c r="B107" s="63" t="s">
        <v>73</v>
      </c>
      <c r="C107" s="161">
        <f>C104-C106</f>
        <v>32</v>
      </c>
      <c r="D107" s="161">
        <f>D104-D106</f>
        <v>32</v>
      </c>
      <c r="E107" s="169">
        <f>E104-E106</f>
        <v>32</v>
      </c>
      <c r="F107" s="161">
        <f>F104-F106</f>
        <v>40</v>
      </c>
      <c r="G107" s="163">
        <f>IF((G104-G106)&lt;0,0,G104-G106)</f>
        <v>32</v>
      </c>
      <c r="H107" s="161">
        <f>H104-H106</f>
        <v>40</v>
      </c>
      <c r="I107" s="163">
        <f>IF((I104-I106)&lt;0,0,I104-I106)</f>
        <v>32</v>
      </c>
      <c r="J107" s="161">
        <f>J104-J106</f>
        <v>40</v>
      </c>
      <c r="K107" s="163">
        <f>IF((K104-K106)&lt;0,0,K104-K106)</f>
        <v>32</v>
      </c>
      <c r="L107" s="161">
        <f>L104-L106</f>
        <v>40</v>
      </c>
      <c r="M107" s="163">
        <f>IF((M104-M106)&lt;0,0,M104-M106)</f>
        <v>32</v>
      </c>
      <c r="N107" s="161">
        <f>N104-N106</f>
        <v>40</v>
      </c>
      <c r="O107" s="163">
        <f>IF((O104-O106)&lt;0,0,O104-O106)</f>
        <v>32</v>
      </c>
      <c r="P107" s="161">
        <f>P104-P106</f>
        <v>40</v>
      </c>
      <c r="Q107" s="163">
        <f>IF((Q104-Q106)&lt;0,0,Q104-Q106)</f>
        <v>32</v>
      </c>
      <c r="R107" s="161">
        <f>R104-R106</f>
        <v>40</v>
      </c>
      <c r="S107" s="163">
        <f>IF((S104-S106)&lt;0,0,S104-S106)</f>
        <v>32</v>
      </c>
      <c r="T107" s="161">
        <f>T104-T106</f>
        <v>40</v>
      </c>
      <c r="U107" s="163">
        <f>IF((U104-U106)&lt;0,0,U104-U106)</f>
        <v>32</v>
      </c>
      <c r="V107" s="161">
        <f>V104-V106</f>
        <v>40</v>
      </c>
      <c r="W107" s="163">
        <f>IF((W104-W106)&lt;0,0,W104-W106)</f>
        <v>32</v>
      </c>
      <c r="X107" s="161">
        <f>X104-X106</f>
        <v>40</v>
      </c>
      <c r="Y107" s="163">
        <f>IF((Y104-Y106)&lt;0,0,Y104-Y106)</f>
        <v>32</v>
      </c>
      <c r="Z107" s="245"/>
      <c r="AF107" s="70"/>
    </row>
    <row r="108" spans="1:39" ht="15" customHeight="1" x14ac:dyDescent="0.25">
      <c r="A108" s="153"/>
      <c r="B108" s="153"/>
      <c r="D108" s="164">
        <f>(D101-D105)+D98</f>
        <v>1.3333333333333428</v>
      </c>
      <c r="E108" s="173">
        <f>IF(D108&gt;$T$2*3/2,$T$2*2,IF(D108&gt;$T$2/2,$T$2,0))</f>
        <v>0</v>
      </c>
      <c r="F108" s="216">
        <f>F100-R96</f>
        <v>56</v>
      </c>
      <c r="G108" s="175">
        <f>G103*$P$2*2+G107*$Q$2*2-ABS(G103-G107)*0.95*(1-ABS($P$2-$Q$2))</f>
        <v>58.79999999999999</v>
      </c>
      <c r="H108" s="216">
        <f>H100-R96</f>
        <v>58.666666666666671</v>
      </c>
      <c r="I108" s="175">
        <f>I103*$P$2*2+I107*$Q$2*2-ABS(I103-I107)*0.95*(1-ABS($P$2-$Q$2))</f>
        <v>64</v>
      </c>
      <c r="J108" s="216">
        <f>J100-R96</f>
        <v>58.666666666666671</v>
      </c>
      <c r="K108" s="175">
        <f>K103*$P$2*2+K107*$Q$2*2-ABS(K103-K107)*0.95*(1-ABS($P$2-$Q$2))</f>
        <v>64</v>
      </c>
      <c r="L108" s="216">
        <f>L100-R96</f>
        <v>61.333333333333329</v>
      </c>
      <c r="M108" s="175">
        <f>M103*$P$2*2+M107*$Q$2*2-ABS(M103-M107)*0.95*(1-ABS($P$2-$Q$2))</f>
        <v>58.800000000000018</v>
      </c>
      <c r="N108" s="216">
        <f>N100-R96</f>
        <v>56</v>
      </c>
      <c r="O108" s="175">
        <f>O103*$P$2*2+O107*$Q$2*2-ABS(O103-O107)*0.95*(1-ABS($P$2-$Q$2))</f>
        <v>58.79999999999999</v>
      </c>
      <c r="P108" s="216">
        <f>P100-R96</f>
        <v>56</v>
      </c>
      <c r="Q108" s="175">
        <f>Q103*$P$2*2+Q107*$Q$2*2-ABS(Q103-Q107)*0.95*(1-ABS($P$2-$Q$2))</f>
        <v>58.79999999999999</v>
      </c>
      <c r="R108" s="216">
        <f>R100-R96</f>
        <v>56</v>
      </c>
      <c r="S108" s="175">
        <f>S103*$P$2*2+S107*$Q$2*2-ABS(S103-S107)*0.95*(1-ABS($P$2-$Q$2))</f>
        <v>58.79999999999999</v>
      </c>
      <c r="T108" s="216">
        <f>T100-R96</f>
        <v>58.666666666666671</v>
      </c>
      <c r="U108" s="175">
        <f>U103*$P$2*2+U107*$Q$2*2-ABS(U103-U107)*0.95*(1-ABS($P$2-$Q$2))</f>
        <v>64</v>
      </c>
      <c r="V108" s="216">
        <f>V100-R96</f>
        <v>53.333333333333329</v>
      </c>
      <c r="W108" s="175">
        <f>W103*$P$2*2+W107*$Q$2*2-ABS(W103-W107)*0.95*(1-ABS($P$2-$Q$2))</f>
        <v>53.59999999999998</v>
      </c>
      <c r="X108" s="216">
        <f>IF(G108=Y108,F108,IF(I108=Y108,H108,IF(K108=Y108,J108,IF(M108=Y108,L108,IF(O108=Y108,N108,IF(Q108=Y108,P108,IF(S108=Y108,R108,IF(U108=Y108,T108,V108))))))))</f>
        <v>58.666666666666671</v>
      </c>
      <c r="Y108" s="175">
        <f>MAX(G108,I108,K108,M108,O108,Q108,S108,U108,W108)</f>
        <v>64</v>
      </c>
      <c r="Z108" s="173">
        <f>IF(X108*1.05&gt;=2*$T$2,-2*$T$2,IF(X108*1.1&gt;=$T$2,-$T$2,0))</f>
        <v>0</v>
      </c>
      <c r="AF108" s="70"/>
    </row>
    <row r="109" spans="1:39" ht="15" customHeight="1" x14ac:dyDescent="0.25">
      <c r="A109" s="63"/>
      <c r="B109" s="70"/>
      <c r="D109" s="70"/>
      <c r="J109" s="70"/>
      <c r="L109" s="70"/>
      <c r="N109" s="70"/>
      <c r="P109" s="70"/>
      <c r="V109" s="32"/>
      <c r="W109" s="32"/>
      <c r="Z109" s="70"/>
      <c r="AF109" s="70"/>
      <c r="AM109" s="137"/>
    </row>
    <row r="110" spans="1:39" ht="15" customHeight="1" thickBot="1" x14ac:dyDescent="0.3">
      <c r="A110" s="63"/>
      <c r="B110" s="70"/>
      <c r="D110" s="70"/>
      <c r="J110" s="70"/>
      <c r="L110" s="70"/>
      <c r="N110" s="70"/>
      <c r="P110" s="70"/>
      <c r="T110" s="70"/>
      <c r="V110" s="70"/>
      <c r="W110" s="32"/>
      <c r="X110" s="70"/>
      <c r="Z110" s="70"/>
      <c r="AD110" s="70"/>
      <c r="AF110" s="70"/>
      <c r="AH110" s="35"/>
    </row>
    <row r="111" spans="1:39" ht="15" customHeight="1" x14ac:dyDescent="0.25">
      <c r="A111" s="149" t="s">
        <v>79</v>
      </c>
      <c r="B111" s="32"/>
      <c r="D111" s="70"/>
      <c r="J111" s="70"/>
      <c r="K111" s="181" t="s">
        <v>64</v>
      </c>
      <c r="L111" s="203" t="s">
        <v>91</v>
      </c>
      <c r="M111" s="151" t="s">
        <v>92</v>
      </c>
      <c r="N111" s="208" t="s">
        <v>95</v>
      </c>
      <c r="O111" s="152" t="s">
        <v>96</v>
      </c>
      <c r="P111" s="150" t="s">
        <v>74</v>
      </c>
      <c r="Q111" s="150" t="s">
        <v>75</v>
      </c>
      <c r="R111" s="205" t="s">
        <v>76</v>
      </c>
      <c r="V111" s="70"/>
      <c r="W111" s="32"/>
      <c r="X111" s="70"/>
      <c r="Z111" s="70"/>
      <c r="AD111" s="70"/>
      <c r="AF111" s="70"/>
    </row>
    <row r="112" spans="1:39" ht="15" customHeight="1" thickBot="1" x14ac:dyDescent="0.3">
      <c r="A112" s="153"/>
      <c r="B112" s="32"/>
      <c r="D112" s="70"/>
      <c r="J112" s="70"/>
      <c r="K112" s="182">
        <f>K6</f>
        <v>0</v>
      </c>
      <c r="L112" s="204">
        <f>K$47</f>
        <v>54</v>
      </c>
      <c r="M112" s="156">
        <f>K$48</f>
        <v>54</v>
      </c>
      <c r="N112" s="210">
        <f>K112/L112*3.6</f>
        <v>0</v>
      </c>
      <c r="O112" s="179">
        <f>K112/M112*3.6</f>
        <v>0</v>
      </c>
      <c r="P112" s="155">
        <f>L55</f>
        <v>32</v>
      </c>
      <c r="Q112" s="155">
        <f>L56</f>
        <v>40</v>
      </c>
      <c r="R112" s="206">
        <f>MIN(P112,Q112)</f>
        <v>32</v>
      </c>
      <c r="V112" s="70"/>
      <c r="W112" s="32"/>
      <c r="X112" s="70"/>
      <c r="Z112" s="70"/>
      <c r="AD112" s="70"/>
      <c r="AF112" s="70"/>
    </row>
    <row r="113" spans="1:39" ht="15" customHeight="1" x14ac:dyDescent="0.25">
      <c r="B113" s="32"/>
      <c r="C113" s="32"/>
      <c r="V113" s="70"/>
      <c r="W113" s="32"/>
      <c r="X113" s="70"/>
      <c r="Z113" s="70"/>
      <c r="AD113" s="70"/>
      <c r="AF113" s="70"/>
    </row>
    <row r="114" spans="1:39" ht="15" customHeight="1" x14ac:dyDescent="0.25">
      <c r="A114" s="153"/>
      <c r="B114" s="153"/>
      <c r="C114" s="180" t="s">
        <v>2</v>
      </c>
      <c r="D114" s="211">
        <f>(P112-Q112)/2</f>
        <v>-4</v>
      </c>
      <c r="F114" s="212">
        <f>IF(AND(E118&lt;E122,E116&lt;E120),MIN((E122-E118)/2,(E120-E116)/2,ABS(D114)),0)</f>
        <v>0</v>
      </c>
      <c r="H114" s="212">
        <f>IF(AND(E122&lt;E118,E120&lt;E116),MIN((E118-E122)/2,(E116-E120)/2,ABS(D114)),0)</f>
        <v>2.6666666666666714</v>
      </c>
      <c r="V114" s="32"/>
      <c r="AF114" s="70"/>
    </row>
    <row r="115" spans="1:39" ht="15" customHeight="1" x14ac:dyDescent="0.25">
      <c r="A115" s="154"/>
      <c r="B115" s="154"/>
      <c r="C115" s="157" t="s">
        <v>65</v>
      </c>
      <c r="D115" s="157" t="s">
        <v>66</v>
      </c>
      <c r="E115" s="174" t="s">
        <v>97</v>
      </c>
      <c r="F115" s="157" t="s">
        <v>180</v>
      </c>
      <c r="G115" s="158" t="s">
        <v>181</v>
      </c>
      <c r="H115" s="157" t="s">
        <v>182</v>
      </c>
      <c r="I115" s="158" t="s">
        <v>183</v>
      </c>
      <c r="J115" s="157" t="s">
        <v>118</v>
      </c>
      <c r="K115" s="158" t="s">
        <v>119</v>
      </c>
      <c r="L115" s="157" t="s">
        <v>120</v>
      </c>
      <c r="M115" s="158" t="s">
        <v>121</v>
      </c>
      <c r="N115" s="157" t="s">
        <v>122</v>
      </c>
      <c r="O115" s="158" t="s">
        <v>123</v>
      </c>
      <c r="P115" s="157" t="s">
        <v>124</v>
      </c>
      <c r="Q115" s="158" t="s">
        <v>125</v>
      </c>
      <c r="R115" s="157" t="s">
        <v>126</v>
      </c>
      <c r="S115" s="158" t="s">
        <v>127</v>
      </c>
      <c r="T115" s="157" t="s">
        <v>128</v>
      </c>
      <c r="U115" s="158" t="s">
        <v>129</v>
      </c>
      <c r="V115" s="157" t="s">
        <v>130</v>
      </c>
      <c r="W115" s="158" t="s">
        <v>131</v>
      </c>
      <c r="X115" s="157" t="s">
        <v>98</v>
      </c>
      <c r="Y115" s="158" t="s">
        <v>99</v>
      </c>
      <c r="Z115" s="244" t="s">
        <v>100</v>
      </c>
      <c r="AF115" s="70"/>
      <c r="AJ115" s="63" t="s">
        <v>109</v>
      </c>
      <c r="AK115" s="33"/>
      <c r="AL115" s="63" t="s">
        <v>110</v>
      </c>
    </row>
    <row r="116" spans="1:39" ht="15" customHeight="1" x14ac:dyDescent="0.3">
      <c r="A116" s="153"/>
      <c r="B116" s="63" t="s">
        <v>67</v>
      </c>
      <c r="C116" s="159">
        <f>Z100</f>
        <v>90.666666666666671</v>
      </c>
      <c r="D116" s="166">
        <f>C116+N112</f>
        <v>90.666666666666671</v>
      </c>
      <c r="E116" s="170">
        <f>D116</f>
        <v>90.666666666666671</v>
      </c>
      <c r="F116" s="213">
        <f>F117+R112/2+F114</f>
        <v>88</v>
      </c>
      <c r="G116" s="160">
        <f>MIN($E116,F116)</f>
        <v>88</v>
      </c>
      <c r="H116" s="213">
        <f>H117+R112/2+H114</f>
        <v>90.666666666666671</v>
      </c>
      <c r="I116" s="160">
        <f>MIN($E116,H116)</f>
        <v>90.666666666666671</v>
      </c>
      <c r="J116" s="213">
        <f>J118+P112</f>
        <v>90.666666666666671</v>
      </c>
      <c r="K116" s="160">
        <f>MIN($E116,J116)</f>
        <v>90.666666666666671</v>
      </c>
      <c r="L116" s="213">
        <f>L120</f>
        <v>93.333333333333329</v>
      </c>
      <c r="M116" s="160">
        <f>MIN($E116,L116)</f>
        <v>90.666666666666671</v>
      </c>
      <c r="N116" s="213">
        <f>N117+R112/2</f>
        <v>88</v>
      </c>
      <c r="O116" s="160">
        <f>MIN($E116,N116)</f>
        <v>88</v>
      </c>
      <c r="P116" s="213">
        <f>P117+R112/2</f>
        <v>88</v>
      </c>
      <c r="Q116" s="160">
        <f>MIN($E116,P116)</f>
        <v>88</v>
      </c>
      <c r="R116" s="213">
        <f>R117+R112/2</f>
        <v>88</v>
      </c>
      <c r="S116" s="160">
        <f>MIN($E116,R116)</f>
        <v>88</v>
      </c>
      <c r="T116" s="213">
        <f>E116</f>
        <v>90.666666666666671</v>
      </c>
      <c r="U116" s="160">
        <f>MIN($E116,T116)</f>
        <v>90.666666666666671</v>
      </c>
      <c r="V116" s="213">
        <f>V120</f>
        <v>85.333333333333329</v>
      </c>
      <c r="W116" s="160">
        <f>MIN($E116,V116)</f>
        <v>85.333333333333329</v>
      </c>
      <c r="X116" s="213">
        <f>X124+R112</f>
        <v>90.666666666666671</v>
      </c>
      <c r="Y116" s="160">
        <f>MIN(E116,X116)</f>
        <v>90.666666666666671</v>
      </c>
      <c r="Z116" s="246">
        <f>Y116+Z124</f>
        <v>90.666666666666671</v>
      </c>
      <c r="AD116" s="177"/>
      <c r="AF116" s="177">
        <f>Y119</f>
        <v>32</v>
      </c>
      <c r="AH116" s="63" t="s">
        <v>67</v>
      </c>
      <c r="AI116" s="32">
        <v>0.1</v>
      </c>
      <c r="AJ116" s="64">
        <f>E116</f>
        <v>90.666666666666671</v>
      </c>
      <c r="AK116" s="32">
        <v>0.2</v>
      </c>
      <c r="AL116" s="64">
        <f>X116</f>
        <v>90.666666666666671</v>
      </c>
    </row>
    <row r="117" spans="1:39" ht="15" customHeight="1" x14ac:dyDescent="0.3">
      <c r="A117" s="153"/>
      <c r="B117" s="63" t="s">
        <v>68</v>
      </c>
      <c r="C117" s="159"/>
      <c r="D117" s="159">
        <f>(D116+D118)/2</f>
        <v>74.666666666666671</v>
      </c>
      <c r="E117" s="160">
        <f>(E116+E118)/2</f>
        <v>74.666666666666671</v>
      </c>
      <c r="F117" s="212">
        <f>(MAX(E118,E122)+MIN(E116,E120))/2</f>
        <v>72</v>
      </c>
      <c r="G117" s="160"/>
      <c r="H117" s="212">
        <f>F117</f>
        <v>72</v>
      </c>
      <c r="I117" s="160"/>
      <c r="J117" s="213"/>
      <c r="K117" s="160"/>
      <c r="L117" s="213"/>
      <c r="M117" s="160"/>
      <c r="N117" s="213">
        <f>(E117+E121)/2</f>
        <v>72</v>
      </c>
      <c r="O117" s="160"/>
      <c r="P117" s="213">
        <f>(E118+E120)/2</f>
        <v>72</v>
      </c>
      <c r="Q117" s="160"/>
      <c r="R117" s="213">
        <f>(E116+E122)/2</f>
        <v>72</v>
      </c>
      <c r="S117" s="160"/>
      <c r="T117" s="213"/>
      <c r="U117" s="160"/>
      <c r="V117" s="213"/>
      <c r="W117" s="160"/>
      <c r="X117" s="213"/>
      <c r="Y117" s="160"/>
      <c r="Z117" s="247"/>
      <c r="AD117" s="176"/>
      <c r="AF117" s="176"/>
      <c r="AH117" s="63" t="s">
        <v>69</v>
      </c>
      <c r="AI117" s="32">
        <v>0.1</v>
      </c>
      <c r="AJ117" s="64">
        <f>E118</f>
        <v>58.666666666666671</v>
      </c>
      <c r="AK117" s="32">
        <v>0.2</v>
      </c>
      <c r="AL117" s="64">
        <f>X118</f>
        <v>58.666666666666671</v>
      </c>
    </row>
    <row r="118" spans="1:39" ht="15" customHeight="1" x14ac:dyDescent="0.3">
      <c r="A118" s="153"/>
      <c r="B118" s="63" t="s">
        <v>69</v>
      </c>
      <c r="C118" s="159">
        <f>Z102</f>
        <v>58.666666666666671</v>
      </c>
      <c r="D118" s="159">
        <f>C118+N112</f>
        <v>58.666666666666671</v>
      </c>
      <c r="E118" s="172">
        <f>D118</f>
        <v>58.666666666666671</v>
      </c>
      <c r="F118" s="213">
        <f>F116-P112</f>
        <v>56</v>
      </c>
      <c r="G118" s="160">
        <f>MAX($E118,F118)</f>
        <v>58.666666666666671</v>
      </c>
      <c r="H118" s="213">
        <f>H116-P112</f>
        <v>58.666666666666671</v>
      </c>
      <c r="I118" s="160">
        <f>MAX($E118,H118)</f>
        <v>58.666666666666671</v>
      </c>
      <c r="J118" s="269">
        <f>E118</f>
        <v>58.666666666666671</v>
      </c>
      <c r="K118" s="160">
        <f>MAX($E118,J118)</f>
        <v>58.666666666666671</v>
      </c>
      <c r="L118" s="213">
        <f>L116-P112</f>
        <v>61.333333333333329</v>
      </c>
      <c r="M118" s="160">
        <f>MAX($E118,L118)</f>
        <v>61.333333333333329</v>
      </c>
      <c r="N118" s="213">
        <f>N116-P112</f>
        <v>56</v>
      </c>
      <c r="O118" s="160">
        <f>MAX($E118,N118)</f>
        <v>58.666666666666671</v>
      </c>
      <c r="P118" s="213">
        <f>P116-P112</f>
        <v>56</v>
      </c>
      <c r="Q118" s="160">
        <f>MAX($E118,P118)</f>
        <v>58.666666666666671</v>
      </c>
      <c r="R118" s="213">
        <f>R116-P112</f>
        <v>56</v>
      </c>
      <c r="S118" s="160">
        <f>MAX($E118,R118)</f>
        <v>58.666666666666671</v>
      </c>
      <c r="T118" s="213">
        <f>T116-P112</f>
        <v>58.666666666666671</v>
      </c>
      <c r="U118" s="160">
        <f>MAX($E118,T118)</f>
        <v>58.666666666666671</v>
      </c>
      <c r="V118" s="213">
        <f>V116-P112</f>
        <v>53.333333333333329</v>
      </c>
      <c r="W118" s="160">
        <f>MAX($E118,V118)</f>
        <v>58.666666666666671</v>
      </c>
      <c r="X118" s="213">
        <f>X116-P112</f>
        <v>58.666666666666671</v>
      </c>
      <c r="Y118" s="160">
        <f>MAX(E118,X118)</f>
        <v>58.666666666666671</v>
      </c>
      <c r="Z118" s="246">
        <f>Y118+Z124</f>
        <v>58.666666666666671</v>
      </c>
      <c r="AD118" s="176"/>
      <c r="AF118" s="176"/>
    </row>
    <row r="119" spans="1:39" ht="15" customHeight="1" x14ac:dyDescent="0.3">
      <c r="A119" s="153"/>
      <c r="B119" s="63" t="s">
        <v>70</v>
      </c>
      <c r="C119" s="161">
        <f>C116-C118</f>
        <v>32</v>
      </c>
      <c r="D119" s="161">
        <f>D116-D118</f>
        <v>32</v>
      </c>
      <c r="E119" s="169">
        <f>E116-E118</f>
        <v>32</v>
      </c>
      <c r="F119" s="161">
        <f>F116-F118</f>
        <v>32</v>
      </c>
      <c r="G119" s="163">
        <f>IF((G116-G118)&lt;0,0,G116-G118)</f>
        <v>29.333333333333329</v>
      </c>
      <c r="H119" s="161">
        <f>H116-H118</f>
        <v>32</v>
      </c>
      <c r="I119" s="163">
        <f>IF((I116-I118)&lt;0,0,I116-I118)</f>
        <v>32</v>
      </c>
      <c r="J119" s="161">
        <f>J116-J118</f>
        <v>32</v>
      </c>
      <c r="K119" s="163">
        <f>IF((K116-K118)&lt;0,0,K116-K118)</f>
        <v>32</v>
      </c>
      <c r="L119" s="161">
        <f>L116-L118</f>
        <v>32</v>
      </c>
      <c r="M119" s="163">
        <f>IF((M116-M118)&lt;0,0,M116-M118)</f>
        <v>29.333333333333343</v>
      </c>
      <c r="N119" s="161">
        <f>N116-N118</f>
        <v>32</v>
      </c>
      <c r="O119" s="163">
        <f>IF((O116-O118)&lt;0,0,O116-O118)</f>
        <v>29.333333333333329</v>
      </c>
      <c r="P119" s="161">
        <f>P116-P118</f>
        <v>32</v>
      </c>
      <c r="Q119" s="163">
        <f>IF((Q116-Q118)&lt;0,0,Q116-Q118)</f>
        <v>29.333333333333329</v>
      </c>
      <c r="R119" s="161">
        <f>R116-R118</f>
        <v>32</v>
      </c>
      <c r="S119" s="163">
        <f>IF((S116-S118)&lt;0,0,S116-S118)</f>
        <v>29.333333333333329</v>
      </c>
      <c r="T119" s="161">
        <f>T116-T118</f>
        <v>32</v>
      </c>
      <c r="U119" s="163">
        <f>IF((U116-U118)&lt;0,0,U116-U118)</f>
        <v>32</v>
      </c>
      <c r="V119" s="161">
        <f>V116-V118</f>
        <v>32</v>
      </c>
      <c r="W119" s="163">
        <f>IF((W116-W118)&lt;0,0,W116-W118)</f>
        <v>26.666666666666657</v>
      </c>
      <c r="X119" s="161">
        <f>X116-X118</f>
        <v>32</v>
      </c>
      <c r="Y119" s="163">
        <f>IF((Y116-Y118)&lt;0,0,Y116-Y118)</f>
        <v>32</v>
      </c>
      <c r="Z119" s="245"/>
      <c r="AD119" s="178"/>
      <c r="AF119" s="178">
        <f>Y123</f>
        <v>32</v>
      </c>
      <c r="AH119" s="63"/>
    </row>
    <row r="120" spans="1:39" ht="15" customHeight="1" x14ac:dyDescent="0.25">
      <c r="A120" s="153"/>
      <c r="B120" s="63" t="s">
        <v>71</v>
      </c>
      <c r="C120" s="159">
        <f>Z104</f>
        <v>85.333333333333329</v>
      </c>
      <c r="D120" s="166">
        <f>C120-O112</f>
        <v>85.333333333333329</v>
      </c>
      <c r="E120" s="170">
        <f>D120+E124</f>
        <v>85.333333333333329</v>
      </c>
      <c r="F120" s="214">
        <f>F116</f>
        <v>88</v>
      </c>
      <c r="G120" s="167">
        <f>MIN($E120,F120)</f>
        <v>85.333333333333329</v>
      </c>
      <c r="H120" s="214">
        <f>H116</f>
        <v>90.666666666666671</v>
      </c>
      <c r="I120" s="167">
        <f>MIN($E120,H120)</f>
        <v>85.333333333333329</v>
      </c>
      <c r="J120" s="214">
        <f>J116</f>
        <v>90.666666666666671</v>
      </c>
      <c r="K120" s="167">
        <f>MIN($E120,J120)</f>
        <v>85.333333333333329</v>
      </c>
      <c r="L120" s="214">
        <f>L122+Q112</f>
        <v>93.333333333333329</v>
      </c>
      <c r="M120" s="167">
        <f>MIN($E120,L120)</f>
        <v>85.333333333333329</v>
      </c>
      <c r="N120" s="214">
        <f>N116</f>
        <v>88</v>
      </c>
      <c r="O120" s="167">
        <f>MIN($E120,N120)</f>
        <v>85.333333333333329</v>
      </c>
      <c r="P120" s="214">
        <f>P116</f>
        <v>88</v>
      </c>
      <c r="Q120" s="167">
        <f>MIN($E120,P120)</f>
        <v>85.333333333333329</v>
      </c>
      <c r="R120" s="214">
        <f>R116</f>
        <v>88</v>
      </c>
      <c r="S120" s="167">
        <f>MIN($E120,R120)</f>
        <v>85.333333333333329</v>
      </c>
      <c r="T120" s="214">
        <f>T116</f>
        <v>90.666666666666671</v>
      </c>
      <c r="U120" s="167">
        <f>MIN($E120,T120)</f>
        <v>85.333333333333329</v>
      </c>
      <c r="V120" s="214">
        <f>E120</f>
        <v>85.333333333333329</v>
      </c>
      <c r="W120" s="167">
        <f>MIN($E120,V120)</f>
        <v>85.333333333333329</v>
      </c>
      <c r="X120" s="214">
        <f>X116</f>
        <v>90.666666666666671</v>
      </c>
      <c r="Y120" s="167">
        <f>MIN(E120,X120)</f>
        <v>85.333333333333329</v>
      </c>
      <c r="Z120" s="246">
        <f>Y120+Z124</f>
        <v>85.333333333333329</v>
      </c>
      <c r="AF120" s="70"/>
      <c r="AH120" s="63" t="s">
        <v>71</v>
      </c>
      <c r="AI120" s="32">
        <v>0.4</v>
      </c>
      <c r="AJ120" s="64">
        <f>E120</f>
        <v>85.333333333333329</v>
      </c>
      <c r="AK120" s="32">
        <v>0.5</v>
      </c>
      <c r="AL120" s="64">
        <f>X120</f>
        <v>90.666666666666671</v>
      </c>
    </row>
    <row r="121" spans="1:39" ht="15" customHeight="1" x14ac:dyDescent="0.25">
      <c r="A121" s="153"/>
      <c r="B121" s="63" t="s">
        <v>68</v>
      </c>
      <c r="C121" s="159"/>
      <c r="D121" s="159">
        <f>(D120+D122)/2</f>
        <v>69.333333333333329</v>
      </c>
      <c r="E121" s="160">
        <f>(E120+E122)/2</f>
        <v>69.333333333333329</v>
      </c>
      <c r="F121" s="213"/>
      <c r="G121" s="160"/>
      <c r="H121" s="213"/>
      <c r="I121" s="160"/>
      <c r="J121" s="213"/>
      <c r="K121" s="160"/>
      <c r="L121" s="213"/>
      <c r="M121" s="160"/>
      <c r="N121" s="213"/>
      <c r="O121" s="160"/>
      <c r="P121" s="213"/>
      <c r="Q121" s="160"/>
      <c r="R121" s="213"/>
      <c r="S121" s="160"/>
      <c r="T121" s="213"/>
      <c r="U121" s="160"/>
      <c r="V121" s="213"/>
      <c r="W121" s="160"/>
      <c r="X121" s="213"/>
      <c r="Y121" s="160"/>
      <c r="Z121" s="247"/>
      <c r="AF121" s="70"/>
      <c r="AH121" s="63" t="s">
        <v>72</v>
      </c>
      <c r="AI121" s="32">
        <v>0.4</v>
      </c>
      <c r="AJ121" s="64">
        <f>E122</f>
        <v>53.333333333333329</v>
      </c>
      <c r="AK121" s="32">
        <v>0.5</v>
      </c>
      <c r="AL121" s="64">
        <f>X122</f>
        <v>50.666666666666671</v>
      </c>
    </row>
    <row r="122" spans="1:39" ht="15" customHeight="1" x14ac:dyDescent="0.25">
      <c r="A122" s="153"/>
      <c r="B122" s="63" t="s">
        <v>72</v>
      </c>
      <c r="C122" s="159">
        <f>Z106</f>
        <v>53.333333333333329</v>
      </c>
      <c r="D122" s="168">
        <f>C122-O112</f>
        <v>53.333333333333329</v>
      </c>
      <c r="E122" s="171">
        <f>D122+E124</f>
        <v>53.333333333333329</v>
      </c>
      <c r="F122" s="215">
        <f>F120-Q112</f>
        <v>48</v>
      </c>
      <c r="G122" s="165">
        <f>MAX($E122,F122)</f>
        <v>53.333333333333329</v>
      </c>
      <c r="H122" s="215">
        <f>H120-Q112</f>
        <v>50.666666666666671</v>
      </c>
      <c r="I122" s="165">
        <f>MAX($E122,H122)</f>
        <v>53.333333333333329</v>
      </c>
      <c r="J122" s="215">
        <f>J120-Q112</f>
        <v>50.666666666666671</v>
      </c>
      <c r="K122" s="165">
        <f>MAX($E122,J122)</f>
        <v>53.333333333333329</v>
      </c>
      <c r="L122" s="270">
        <f>E122</f>
        <v>53.333333333333329</v>
      </c>
      <c r="M122" s="165">
        <f>MAX($E122,L122)</f>
        <v>53.333333333333329</v>
      </c>
      <c r="N122" s="215">
        <f>N120-Q112</f>
        <v>48</v>
      </c>
      <c r="O122" s="165">
        <f>MAX($E122,N122)</f>
        <v>53.333333333333329</v>
      </c>
      <c r="P122" s="215">
        <f>P120-Q112</f>
        <v>48</v>
      </c>
      <c r="Q122" s="165">
        <f>MAX($E122,P122)</f>
        <v>53.333333333333329</v>
      </c>
      <c r="R122" s="215">
        <f>R120-Q112</f>
        <v>48</v>
      </c>
      <c r="S122" s="165">
        <f>MAX($E122,R122)</f>
        <v>53.333333333333329</v>
      </c>
      <c r="T122" s="215">
        <f>T120-Q112</f>
        <v>50.666666666666671</v>
      </c>
      <c r="U122" s="165">
        <f>MAX($E122,T122)</f>
        <v>53.333333333333329</v>
      </c>
      <c r="V122" s="215">
        <f>V120-Q112</f>
        <v>45.333333333333329</v>
      </c>
      <c r="W122" s="165">
        <f>MAX($E122,V122)</f>
        <v>53.333333333333329</v>
      </c>
      <c r="X122" s="215">
        <f>X120-Q112</f>
        <v>50.666666666666671</v>
      </c>
      <c r="Y122" s="165">
        <f>MAX(E122,X122)</f>
        <v>53.333333333333329</v>
      </c>
      <c r="Z122" s="246">
        <f>Y122+Z124</f>
        <v>53.333333333333329</v>
      </c>
      <c r="AF122" s="70"/>
    </row>
    <row r="123" spans="1:39" ht="15" customHeight="1" x14ac:dyDescent="0.25">
      <c r="A123" s="153"/>
      <c r="B123" s="63" t="s">
        <v>73</v>
      </c>
      <c r="C123" s="161">
        <f>C120-C122</f>
        <v>32</v>
      </c>
      <c r="D123" s="161">
        <f>D120-D122</f>
        <v>32</v>
      </c>
      <c r="E123" s="169">
        <f>E120-E122</f>
        <v>32</v>
      </c>
      <c r="F123" s="161">
        <f>F120-F122</f>
        <v>40</v>
      </c>
      <c r="G123" s="163">
        <f>IF((G120-G122)&lt;0,0,G120-G122)</f>
        <v>32</v>
      </c>
      <c r="H123" s="161">
        <f>H120-H122</f>
        <v>40</v>
      </c>
      <c r="I123" s="163">
        <f>IF((I120-I122)&lt;0,0,I120-I122)</f>
        <v>32</v>
      </c>
      <c r="J123" s="161">
        <f>J120-J122</f>
        <v>40</v>
      </c>
      <c r="K123" s="163">
        <f>IF((K120-K122)&lt;0,0,K120-K122)</f>
        <v>32</v>
      </c>
      <c r="L123" s="161">
        <f>L120-L122</f>
        <v>40</v>
      </c>
      <c r="M123" s="163">
        <f>IF((M120-M122)&lt;0,0,M120-M122)</f>
        <v>32</v>
      </c>
      <c r="N123" s="161">
        <f>N120-N122</f>
        <v>40</v>
      </c>
      <c r="O123" s="163">
        <f>IF((O120-O122)&lt;0,0,O120-O122)</f>
        <v>32</v>
      </c>
      <c r="P123" s="161">
        <f>P120-P122</f>
        <v>40</v>
      </c>
      <c r="Q123" s="163">
        <f>IF((Q120-Q122)&lt;0,0,Q120-Q122)</f>
        <v>32</v>
      </c>
      <c r="R123" s="161">
        <f>R120-R122</f>
        <v>40</v>
      </c>
      <c r="S123" s="163">
        <f>IF((S120-S122)&lt;0,0,S120-S122)</f>
        <v>32</v>
      </c>
      <c r="T123" s="161">
        <f>T120-T122</f>
        <v>40</v>
      </c>
      <c r="U123" s="163">
        <f>IF((U120-U122)&lt;0,0,U120-U122)</f>
        <v>32</v>
      </c>
      <c r="V123" s="161">
        <f>V120-V122</f>
        <v>40</v>
      </c>
      <c r="W123" s="163">
        <f>IF((W120-W122)&lt;0,0,W120-W122)</f>
        <v>32</v>
      </c>
      <c r="X123" s="161">
        <f>X120-X122</f>
        <v>40</v>
      </c>
      <c r="Y123" s="163">
        <f>IF((Y120-Y122)&lt;0,0,Y120-Y122)</f>
        <v>32</v>
      </c>
      <c r="Z123" s="245"/>
      <c r="AF123" s="70"/>
    </row>
    <row r="124" spans="1:39" ht="15" customHeight="1" x14ac:dyDescent="0.25">
      <c r="A124" s="153"/>
      <c r="B124" s="153"/>
      <c r="D124" s="164">
        <f>(D117-D121)+D114</f>
        <v>1.3333333333333428</v>
      </c>
      <c r="E124" s="173">
        <f>IF(D124&gt;$T$2*3/2,$T$2*2,IF(D124&gt;$T$2/2,$T$2,0))</f>
        <v>0</v>
      </c>
      <c r="F124" s="216">
        <f>F116-R112</f>
        <v>56</v>
      </c>
      <c r="G124" s="175">
        <f>G119*$P$2*2+G123*$Q$2*2-ABS(G119-G123)*0.95*(1-ABS($P$2-$Q$2))</f>
        <v>58.79999999999999</v>
      </c>
      <c r="H124" s="216">
        <f>H116-R112</f>
        <v>58.666666666666671</v>
      </c>
      <c r="I124" s="175">
        <f>I119*$P$2*2+I123*$Q$2*2-ABS(I119-I123)*0.95*(1-ABS($P$2-$Q$2))</f>
        <v>64</v>
      </c>
      <c r="J124" s="216">
        <f>J116-R112</f>
        <v>58.666666666666671</v>
      </c>
      <c r="K124" s="175">
        <f>K119*$P$2*2+K123*$Q$2*2-ABS(K119-K123)*0.95*(1-ABS($P$2-$Q$2))</f>
        <v>64</v>
      </c>
      <c r="L124" s="216">
        <f>L116-R112</f>
        <v>61.333333333333329</v>
      </c>
      <c r="M124" s="175">
        <f>M119*$P$2*2+M123*$Q$2*2-ABS(M119-M123)*0.95*(1-ABS($P$2-$Q$2))</f>
        <v>58.800000000000018</v>
      </c>
      <c r="N124" s="216">
        <f>N116-R112</f>
        <v>56</v>
      </c>
      <c r="O124" s="175">
        <f>O119*$P$2*2+O123*$Q$2*2-ABS(O119-O123)*0.95*(1-ABS($P$2-$Q$2))</f>
        <v>58.79999999999999</v>
      </c>
      <c r="P124" s="216">
        <f>P116-R112</f>
        <v>56</v>
      </c>
      <c r="Q124" s="175">
        <f>Q119*$P$2*2+Q123*$Q$2*2-ABS(Q119-Q123)*0.95*(1-ABS($P$2-$Q$2))</f>
        <v>58.79999999999999</v>
      </c>
      <c r="R124" s="216">
        <f>R116-R112</f>
        <v>56</v>
      </c>
      <c r="S124" s="175">
        <f>S119*$P$2*2+S123*$Q$2*2-ABS(S119-S123)*0.95*(1-ABS($P$2-$Q$2))</f>
        <v>58.79999999999999</v>
      </c>
      <c r="T124" s="216">
        <f>T116-R112</f>
        <v>58.666666666666671</v>
      </c>
      <c r="U124" s="175">
        <f>U119*$P$2*2+U123*$Q$2*2-ABS(U119-U123)*0.95*(1-ABS($P$2-$Q$2))</f>
        <v>64</v>
      </c>
      <c r="V124" s="216">
        <f>V116-R112</f>
        <v>53.333333333333329</v>
      </c>
      <c r="W124" s="175">
        <f>W119*$P$2*2+W123*$Q$2*2-ABS(W119-W123)*0.95*(1-ABS($P$2-$Q$2))</f>
        <v>53.59999999999998</v>
      </c>
      <c r="X124" s="216">
        <f>IF(G124=Y124,F124,IF(I124=Y124,H124,IF(K124=Y124,J124,IF(M124=Y124,L124,IF(O124=Y124,N124,IF(Q124=Y124,P124,IF(S124=Y124,R124,IF(U124=Y124,T124,V124))))))))</f>
        <v>58.666666666666671</v>
      </c>
      <c r="Y124" s="175">
        <f>MAX(G124,I124,K124,M124,O124,Q124,S124,U124,W124)</f>
        <v>64</v>
      </c>
      <c r="Z124" s="173">
        <f>IF(X124*1.05&gt;=2*$T$2,-2*$T$2,IF(X124*1.1&gt;=$T$2,-$T$2,0))</f>
        <v>0</v>
      </c>
      <c r="AF124" s="70"/>
    </row>
    <row r="125" spans="1:39" ht="15" customHeight="1" x14ac:dyDescent="0.25">
      <c r="A125" s="63"/>
      <c r="B125" s="70"/>
      <c r="D125" s="70"/>
      <c r="J125" s="70"/>
      <c r="L125" s="70"/>
      <c r="N125" s="70"/>
      <c r="P125" s="70"/>
      <c r="V125" s="32"/>
      <c r="W125" s="32"/>
      <c r="Z125" s="70"/>
      <c r="AF125" s="70"/>
      <c r="AM125" s="137"/>
    </row>
    <row r="126" spans="1:39" ht="15" customHeight="1" thickBot="1" x14ac:dyDescent="0.3">
      <c r="A126" s="63"/>
      <c r="B126" s="70"/>
      <c r="D126" s="70"/>
      <c r="J126" s="70"/>
      <c r="L126" s="70"/>
      <c r="N126" s="70"/>
      <c r="P126" s="70"/>
      <c r="T126" s="70"/>
      <c r="V126" s="70"/>
      <c r="W126" s="32"/>
      <c r="X126" s="70"/>
      <c r="Z126" s="70"/>
      <c r="AD126" s="136"/>
      <c r="AE126" s="137"/>
      <c r="AF126" s="136"/>
      <c r="AG126" s="137"/>
      <c r="AH126" s="136"/>
      <c r="AI126" s="137"/>
      <c r="AK126" s="70"/>
      <c r="AL126" s="37"/>
    </row>
    <row r="127" spans="1:39" ht="15" customHeight="1" x14ac:dyDescent="0.25">
      <c r="A127" s="149" t="s">
        <v>80</v>
      </c>
      <c r="B127" s="32"/>
      <c r="D127" s="70"/>
      <c r="J127" s="70"/>
      <c r="K127" s="181" t="s">
        <v>64</v>
      </c>
      <c r="L127" s="203" t="s">
        <v>91</v>
      </c>
      <c r="M127" s="151" t="s">
        <v>92</v>
      </c>
      <c r="N127" s="208" t="s">
        <v>95</v>
      </c>
      <c r="O127" s="152" t="s">
        <v>96</v>
      </c>
      <c r="P127" s="150" t="s">
        <v>74</v>
      </c>
      <c r="Q127" s="150" t="s">
        <v>75</v>
      </c>
      <c r="R127" s="205" t="s">
        <v>76</v>
      </c>
      <c r="V127" s="70"/>
      <c r="W127" s="32"/>
      <c r="X127" s="70"/>
      <c r="Z127" s="70"/>
      <c r="AD127" s="70"/>
      <c r="AF127" s="70"/>
    </row>
    <row r="128" spans="1:39" ht="15" customHeight="1" thickBot="1" x14ac:dyDescent="0.3">
      <c r="A128" s="153"/>
      <c r="B128" s="32"/>
      <c r="D128" s="70"/>
      <c r="J128" s="70"/>
      <c r="K128" s="182">
        <f>M6</f>
        <v>0</v>
      </c>
      <c r="L128" s="204">
        <f>M$47</f>
        <v>54</v>
      </c>
      <c r="M128" s="156">
        <f>M$48</f>
        <v>54</v>
      </c>
      <c r="N128" s="210">
        <f>K128/L128*3.6</f>
        <v>0</v>
      </c>
      <c r="O128" s="179">
        <f>K128/M128*3.6</f>
        <v>0</v>
      </c>
      <c r="P128" s="155">
        <f>N55</f>
        <v>32</v>
      </c>
      <c r="Q128" s="155">
        <f>N56</f>
        <v>40</v>
      </c>
      <c r="R128" s="206">
        <f>MIN(P128,Q128)</f>
        <v>32</v>
      </c>
      <c r="V128" s="70"/>
      <c r="W128" s="32"/>
      <c r="X128" s="70"/>
      <c r="Z128" s="70"/>
      <c r="AD128" s="70"/>
      <c r="AF128" s="70"/>
    </row>
    <row r="129" spans="1:38" ht="15" customHeight="1" x14ac:dyDescent="0.25">
      <c r="B129" s="32"/>
      <c r="C129" s="32"/>
      <c r="V129" s="70"/>
      <c r="W129" s="32"/>
      <c r="X129" s="70"/>
      <c r="Z129" s="70"/>
      <c r="AD129" s="70"/>
      <c r="AF129" s="70"/>
    </row>
    <row r="130" spans="1:38" ht="15" customHeight="1" x14ac:dyDescent="0.25">
      <c r="A130" s="153"/>
      <c r="B130" s="153"/>
      <c r="C130" s="180" t="s">
        <v>2</v>
      </c>
      <c r="D130" s="211">
        <f>(P128-Q128)/2</f>
        <v>-4</v>
      </c>
      <c r="F130" s="212">
        <f>IF(AND(E134&lt;E138,E132&lt;E136),MIN((E138-E134)/2,(E136-E132)/2,ABS(D130)),0)</f>
        <v>0</v>
      </c>
      <c r="H130" s="212">
        <f>IF(AND(E138&lt;E134,E136&lt;E132),MIN((E134-E138)/2,(E132-E136)/2,ABS(D130)),0)</f>
        <v>2.6666666666666714</v>
      </c>
      <c r="V130" s="32"/>
      <c r="AF130" s="70"/>
    </row>
    <row r="131" spans="1:38" ht="15" customHeight="1" x14ac:dyDescent="0.25">
      <c r="A131" s="154"/>
      <c r="B131" s="154"/>
      <c r="C131" s="157" t="s">
        <v>65</v>
      </c>
      <c r="D131" s="157" t="s">
        <v>66</v>
      </c>
      <c r="E131" s="174" t="s">
        <v>97</v>
      </c>
      <c r="F131" s="157" t="s">
        <v>180</v>
      </c>
      <c r="G131" s="158" t="s">
        <v>181</v>
      </c>
      <c r="H131" s="157" t="s">
        <v>182</v>
      </c>
      <c r="I131" s="158" t="s">
        <v>183</v>
      </c>
      <c r="J131" s="157" t="s">
        <v>118</v>
      </c>
      <c r="K131" s="158" t="s">
        <v>119</v>
      </c>
      <c r="L131" s="157" t="s">
        <v>120</v>
      </c>
      <c r="M131" s="158" t="s">
        <v>121</v>
      </c>
      <c r="N131" s="157" t="s">
        <v>122</v>
      </c>
      <c r="O131" s="158" t="s">
        <v>123</v>
      </c>
      <c r="P131" s="157" t="s">
        <v>124</v>
      </c>
      <c r="Q131" s="158" t="s">
        <v>125</v>
      </c>
      <c r="R131" s="157" t="s">
        <v>126</v>
      </c>
      <c r="S131" s="158" t="s">
        <v>127</v>
      </c>
      <c r="T131" s="157" t="s">
        <v>128</v>
      </c>
      <c r="U131" s="158" t="s">
        <v>129</v>
      </c>
      <c r="V131" s="157" t="s">
        <v>130</v>
      </c>
      <c r="W131" s="158" t="s">
        <v>131</v>
      </c>
      <c r="X131" s="157" t="s">
        <v>98</v>
      </c>
      <c r="Y131" s="158" t="s">
        <v>99</v>
      </c>
      <c r="Z131" s="244" t="s">
        <v>100</v>
      </c>
      <c r="AF131" s="70"/>
      <c r="AJ131" s="63" t="s">
        <v>109</v>
      </c>
      <c r="AK131" s="33"/>
      <c r="AL131" s="63" t="s">
        <v>110</v>
      </c>
    </row>
    <row r="132" spans="1:38" ht="15" customHeight="1" x14ac:dyDescent="0.3">
      <c r="A132" s="153"/>
      <c r="B132" s="63" t="s">
        <v>67</v>
      </c>
      <c r="C132" s="159">
        <f>Z116</f>
        <v>90.666666666666671</v>
      </c>
      <c r="D132" s="166">
        <f>C132+N128</f>
        <v>90.666666666666671</v>
      </c>
      <c r="E132" s="170">
        <f>D132</f>
        <v>90.666666666666671</v>
      </c>
      <c r="F132" s="213">
        <f>F133+R128/2+F130</f>
        <v>88</v>
      </c>
      <c r="G132" s="160">
        <f>MIN($E132,F132)</f>
        <v>88</v>
      </c>
      <c r="H132" s="213">
        <f>H133+R128/2+H130</f>
        <v>90.666666666666671</v>
      </c>
      <c r="I132" s="160">
        <f>MIN($E132,H132)</f>
        <v>90.666666666666671</v>
      </c>
      <c r="J132" s="213">
        <f>J134+P128</f>
        <v>90.666666666666671</v>
      </c>
      <c r="K132" s="160">
        <f>MIN($E132,J132)</f>
        <v>90.666666666666671</v>
      </c>
      <c r="L132" s="213">
        <f>L136</f>
        <v>93.333333333333329</v>
      </c>
      <c r="M132" s="160">
        <f>MIN($E132,L132)</f>
        <v>90.666666666666671</v>
      </c>
      <c r="N132" s="213">
        <f>N133+R128/2</f>
        <v>88</v>
      </c>
      <c r="O132" s="160">
        <f>MIN($E132,N132)</f>
        <v>88</v>
      </c>
      <c r="P132" s="213">
        <f>P133+R128/2</f>
        <v>88</v>
      </c>
      <c r="Q132" s="160">
        <f>MIN($E132,P132)</f>
        <v>88</v>
      </c>
      <c r="R132" s="213">
        <f>R133+R128/2</f>
        <v>88</v>
      </c>
      <c r="S132" s="160">
        <f>MIN($E132,R132)</f>
        <v>88</v>
      </c>
      <c r="T132" s="213">
        <f>E132</f>
        <v>90.666666666666671</v>
      </c>
      <c r="U132" s="160">
        <f>MIN($E132,T132)</f>
        <v>90.666666666666671</v>
      </c>
      <c r="V132" s="213">
        <f>V136</f>
        <v>85.333333333333329</v>
      </c>
      <c r="W132" s="160">
        <f>MIN($E132,V132)</f>
        <v>85.333333333333329</v>
      </c>
      <c r="X132" s="213">
        <f>X140+R128</f>
        <v>90.666666666666671</v>
      </c>
      <c r="Y132" s="160">
        <f>MIN(E132,X132)</f>
        <v>90.666666666666671</v>
      </c>
      <c r="Z132" s="246">
        <f>Y132+Z140</f>
        <v>90.666666666666671</v>
      </c>
      <c r="AD132" s="177"/>
      <c r="AF132" s="177">
        <f>Y135</f>
        <v>32</v>
      </c>
      <c r="AH132" s="63" t="s">
        <v>67</v>
      </c>
      <c r="AI132" s="32">
        <v>0.1</v>
      </c>
      <c r="AJ132" s="64">
        <f>E132</f>
        <v>90.666666666666671</v>
      </c>
      <c r="AK132" s="32">
        <v>0.2</v>
      </c>
      <c r="AL132" s="64">
        <f>X132</f>
        <v>90.666666666666671</v>
      </c>
    </row>
    <row r="133" spans="1:38" ht="15" customHeight="1" x14ac:dyDescent="0.3">
      <c r="A133" s="153"/>
      <c r="B133" s="63" t="s">
        <v>68</v>
      </c>
      <c r="C133" s="159"/>
      <c r="D133" s="159">
        <f>(D132+D134)/2</f>
        <v>74.666666666666671</v>
      </c>
      <c r="E133" s="160">
        <f>(E132+E134)/2</f>
        <v>74.666666666666671</v>
      </c>
      <c r="F133" s="212">
        <f>(MAX(E134,E138)+MIN(E132,E136))/2</f>
        <v>72</v>
      </c>
      <c r="G133" s="160"/>
      <c r="H133" s="212">
        <f>F133</f>
        <v>72</v>
      </c>
      <c r="I133" s="160"/>
      <c r="J133" s="213"/>
      <c r="K133" s="160"/>
      <c r="L133" s="213"/>
      <c r="M133" s="160"/>
      <c r="N133" s="213">
        <f>(E133+E137)/2</f>
        <v>72</v>
      </c>
      <c r="O133" s="160"/>
      <c r="P133" s="213">
        <f>(E134+E136)/2</f>
        <v>72</v>
      </c>
      <c r="Q133" s="160"/>
      <c r="R133" s="213">
        <f>(E132+E138)/2</f>
        <v>72</v>
      </c>
      <c r="S133" s="160"/>
      <c r="T133" s="213"/>
      <c r="U133" s="160"/>
      <c r="V133" s="213"/>
      <c r="W133" s="160"/>
      <c r="X133" s="213"/>
      <c r="Y133" s="160"/>
      <c r="Z133" s="247"/>
      <c r="AD133" s="176"/>
      <c r="AF133" s="176"/>
      <c r="AH133" s="63" t="s">
        <v>69</v>
      </c>
      <c r="AI133" s="32">
        <v>0.1</v>
      </c>
      <c r="AJ133" s="64">
        <f>E134</f>
        <v>58.666666666666671</v>
      </c>
      <c r="AK133" s="32">
        <v>0.2</v>
      </c>
      <c r="AL133" s="64">
        <f>X134</f>
        <v>58.666666666666671</v>
      </c>
    </row>
    <row r="134" spans="1:38" ht="15" customHeight="1" x14ac:dyDescent="0.3">
      <c r="A134" s="153"/>
      <c r="B134" s="63" t="s">
        <v>69</v>
      </c>
      <c r="C134" s="159">
        <f>Z118</f>
        <v>58.666666666666671</v>
      </c>
      <c r="D134" s="159">
        <f>C134+N128</f>
        <v>58.666666666666671</v>
      </c>
      <c r="E134" s="172">
        <f>D134</f>
        <v>58.666666666666671</v>
      </c>
      <c r="F134" s="213">
        <f>F132-P128</f>
        <v>56</v>
      </c>
      <c r="G134" s="160">
        <f>MAX($E134,F134)</f>
        <v>58.666666666666671</v>
      </c>
      <c r="H134" s="213">
        <f>H132-P128</f>
        <v>58.666666666666671</v>
      </c>
      <c r="I134" s="160">
        <f>MAX($E134,H134)</f>
        <v>58.666666666666671</v>
      </c>
      <c r="J134" s="269">
        <f>E134</f>
        <v>58.666666666666671</v>
      </c>
      <c r="K134" s="160">
        <f>MAX($E134,J134)</f>
        <v>58.666666666666671</v>
      </c>
      <c r="L134" s="213">
        <f>L132-P128</f>
        <v>61.333333333333329</v>
      </c>
      <c r="M134" s="160">
        <f>MAX($E134,L134)</f>
        <v>61.333333333333329</v>
      </c>
      <c r="N134" s="213">
        <f>N132-P128</f>
        <v>56</v>
      </c>
      <c r="O134" s="160">
        <f>MAX($E134,N134)</f>
        <v>58.666666666666671</v>
      </c>
      <c r="P134" s="213">
        <f>P132-P128</f>
        <v>56</v>
      </c>
      <c r="Q134" s="160">
        <f>MAX($E134,P134)</f>
        <v>58.666666666666671</v>
      </c>
      <c r="R134" s="213">
        <f>R132-P128</f>
        <v>56</v>
      </c>
      <c r="S134" s="160">
        <f>MAX($E134,R134)</f>
        <v>58.666666666666671</v>
      </c>
      <c r="T134" s="213">
        <f>T132-P128</f>
        <v>58.666666666666671</v>
      </c>
      <c r="U134" s="160">
        <f>MAX($E134,T134)</f>
        <v>58.666666666666671</v>
      </c>
      <c r="V134" s="213">
        <f>V132-P128</f>
        <v>53.333333333333329</v>
      </c>
      <c r="W134" s="160">
        <f>MAX($E134,V134)</f>
        <v>58.666666666666671</v>
      </c>
      <c r="X134" s="213">
        <f>X132-P128</f>
        <v>58.666666666666671</v>
      </c>
      <c r="Y134" s="160">
        <f>MAX(E134,X134)</f>
        <v>58.666666666666671</v>
      </c>
      <c r="Z134" s="246">
        <f>Y134+Z140</f>
        <v>58.666666666666671</v>
      </c>
      <c r="AD134" s="176"/>
      <c r="AF134" s="176"/>
    </row>
    <row r="135" spans="1:38" ht="15" customHeight="1" x14ac:dyDescent="0.3">
      <c r="A135" s="153"/>
      <c r="B135" s="63" t="s">
        <v>70</v>
      </c>
      <c r="C135" s="161">
        <f>C132-C134</f>
        <v>32</v>
      </c>
      <c r="D135" s="161">
        <f>D132-D134</f>
        <v>32</v>
      </c>
      <c r="E135" s="169">
        <f>E132-E134</f>
        <v>32</v>
      </c>
      <c r="F135" s="161">
        <f>F132-F134</f>
        <v>32</v>
      </c>
      <c r="G135" s="163">
        <f>IF((G132-G134)&lt;0,0,G132-G134)</f>
        <v>29.333333333333329</v>
      </c>
      <c r="H135" s="161">
        <f>H132-H134</f>
        <v>32</v>
      </c>
      <c r="I135" s="163">
        <f>IF((I132-I134)&lt;0,0,I132-I134)</f>
        <v>32</v>
      </c>
      <c r="J135" s="161">
        <f>J132-J134</f>
        <v>32</v>
      </c>
      <c r="K135" s="163">
        <f>IF((K132-K134)&lt;0,0,K132-K134)</f>
        <v>32</v>
      </c>
      <c r="L135" s="161">
        <f>L132-L134</f>
        <v>32</v>
      </c>
      <c r="M135" s="163">
        <f>IF((M132-M134)&lt;0,0,M132-M134)</f>
        <v>29.333333333333343</v>
      </c>
      <c r="N135" s="161">
        <f>N132-N134</f>
        <v>32</v>
      </c>
      <c r="O135" s="163">
        <f>IF((O132-O134)&lt;0,0,O132-O134)</f>
        <v>29.333333333333329</v>
      </c>
      <c r="P135" s="161">
        <f>P132-P134</f>
        <v>32</v>
      </c>
      <c r="Q135" s="163">
        <f>IF((Q132-Q134)&lt;0,0,Q132-Q134)</f>
        <v>29.333333333333329</v>
      </c>
      <c r="R135" s="161">
        <f>R132-R134</f>
        <v>32</v>
      </c>
      <c r="S135" s="163">
        <f>IF((S132-S134)&lt;0,0,S132-S134)</f>
        <v>29.333333333333329</v>
      </c>
      <c r="T135" s="161">
        <f>T132-T134</f>
        <v>32</v>
      </c>
      <c r="U135" s="163">
        <f>IF((U132-U134)&lt;0,0,U132-U134)</f>
        <v>32</v>
      </c>
      <c r="V135" s="161">
        <f>V132-V134</f>
        <v>32</v>
      </c>
      <c r="W135" s="163">
        <f>IF((W132-W134)&lt;0,0,W132-W134)</f>
        <v>26.666666666666657</v>
      </c>
      <c r="X135" s="161">
        <f>X132-X134</f>
        <v>32</v>
      </c>
      <c r="Y135" s="163">
        <f>IF((Y132-Y134)&lt;0,0,Y132-Y134)</f>
        <v>32</v>
      </c>
      <c r="Z135" s="245"/>
      <c r="AD135" s="178"/>
      <c r="AF135" s="178">
        <f>Y139</f>
        <v>32</v>
      </c>
      <c r="AH135" s="63"/>
    </row>
    <row r="136" spans="1:38" ht="15" customHeight="1" x14ac:dyDescent="0.25">
      <c r="A136" s="153"/>
      <c r="B136" s="63" t="s">
        <v>71</v>
      </c>
      <c r="C136" s="159">
        <f>Z120</f>
        <v>85.333333333333329</v>
      </c>
      <c r="D136" s="166">
        <f>C136-O128</f>
        <v>85.333333333333329</v>
      </c>
      <c r="E136" s="170">
        <f>D136+E140</f>
        <v>85.333333333333329</v>
      </c>
      <c r="F136" s="214">
        <f>F132</f>
        <v>88</v>
      </c>
      <c r="G136" s="167">
        <f>MIN($E136,F136)</f>
        <v>85.333333333333329</v>
      </c>
      <c r="H136" s="214">
        <f>H132</f>
        <v>90.666666666666671</v>
      </c>
      <c r="I136" s="167">
        <f>MIN($E136,H136)</f>
        <v>85.333333333333329</v>
      </c>
      <c r="J136" s="214">
        <f>J132</f>
        <v>90.666666666666671</v>
      </c>
      <c r="K136" s="167">
        <f>MIN($E136,J136)</f>
        <v>85.333333333333329</v>
      </c>
      <c r="L136" s="214">
        <f>L138+Q128</f>
        <v>93.333333333333329</v>
      </c>
      <c r="M136" s="167">
        <f>MIN($E136,L136)</f>
        <v>85.333333333333329</v>
      </c>
      <c r="N136" s="214">
        <f>N132</f>
        <v>88</v>
      </c>
      <c r="O136" s="167">
        <f>MIN($E136,N136)</f>
        <v>85.333333333333329</v>
      </c>
      <c r="P136" s="214">
        <f>P132</f>
        <v>88</v>
      </c>
      <c r="Q136" s="167">
        <f>MIN($E136,P136)</f>
        <v>85.333333333333329</v>
      </c>
      <c r="R136" s="214">
        <f>R132</f>
        <v>88</v>
      </c>
      <c r="S136" s="167">
        <f>MIN($E136,R136)</f>
        <v>85.333333333333329</v>
      </c>
      <c r="T136" s="214">
        <f>T132</f>
        <v>90.666666666666671</v>
      </c>
      <c r="U136" s="167">
        <f>MIN($E136,T136)</f>
        <v>85.333333333333329</v>
      </c>
      <c r="V136" s="214">
        <f>E136</f>
        <v>85.333333333333329</v>
      </c>
      <c r="W136" s="167">
        <f>MIN($E136,V136)</f>
        <v>85.333333333333329</v>
      </c>
      <c r="X136" s="214">
        <f>X132</f>
        <v>90.666666666666671</v>
      </c>
      <c r="Y136" s="167">
        <f>MIN(E136,X136)</f>
        <v>85.333333333333329</v>
      </c>
      <c r="Z136" s="246">
        <f>Y136+Z140</f>
        <v>85.333333333333329</v>
      </c>
      <c r="AF136" s="70"/>
      <c r="AH136" s="63" t="s">
        <v>71</v>
      </c>
      <c r="AI136" s="32">
        <v>0.4</v>
      </c>
      <c r="AJ136" s="64">
        <f>E136</f>
        <v>85.333333333333329</v>
      </c>
      <c r="AK136" s="32">
        <v>0.5</v>
      </c>
      <c r="AL136" s="64">
        <f>X136</f>
        <v>90.666666666666671</v>
      </c>
    </row>
    <row r="137" spans="1:38" ht="15" customHeight="1" x14ac:dyDescent="0.25">
      <c r="A137" s="153"/>
      <c r="B137" s="63" t="s">
        <v>68</v>
      </c>
      <c r="C137" s="159"/>
      <c r="D137" s="159">
        <f>(D136+D138)/2</f>
        <v>69.333333333333329</v>
      </c>
      <c r="E137" s="160">
        <f>(E136+E138)/2</f>
        <v>69.333333333333329</v>
      </c>
      <c r="F137" s="213"/>
      <c r="G137" s="160"/>
      <c r="H137" s="213"/>
      <c r="I137" s="160"/>
      <c r="J137" s="213"/>
      <c r="K137" s="160"/>
      <c r="L137" s="213"/>
      <c r="M137" s="160"/>
      <c r="N137" s="213"/>
      <c r="O137" s="160"/>
      <c r="P137" s="213"/>
      <c r="Q137" s="160"/>
      <c r="R137" s="213"/>
      <c r="S137" s="160"/>
      <c r="T137" s="213"/>
      <c r="U137" s="160"/>
      <c r="V137" s="213"/>
      <c r="W137" s="160"/>
      <c r="X137" s="213"/>
      <c r="Y137" s="160"/>
      <c r="Z137" s="247"/>
      <c r="AF137" s="70"/>
      <c r="AH137" s="63" t="s">
        <v>72</v>
      </c>
      <c r="AI137" s="32">
        <v>0.4</v>
      </c>
      <c r="AJ137" s="64">
        <f>E138</f>
        <v>53.333333333333329</v>
      </c>
      <c r="AK137" s="32">
        <v>0.5</v>
      </c>
      <c r="AL137" s="64">
        <f>X138</f>
        <v>50.666666666666671</v>
      </c>
    </row>
    <row r="138" spans="1:38" ht="15" customHeight="1" x14ac:dyDescent="0.25">
      <c r="A138" s="153"/>
      <c r="B138" s="63" t="s">
        <v>72</v>
      </c>
      <c r="C138" s="159">
        <f>Z122</f>
        <v>53.333333333333329</v>
      </c>
      <c r="D138" s="168">
        <f>C138-O128</f>
        <v>53.333333333333329</v>
      </c>
      <c r="E138" s="171">
        <f>D138+E140</f>
        <v>53.333333333333329</v>
      </c>
      <c r="F138" s="215">
        <f>F136-Q128</f>
        <v>48</v>
      </c>
      <c r="G138" s="165">
        <f>MAX($E138,F138)</f>
        <v>53.333333333333329</v>
      </c>
      <c r="H138" s="215">
        <f>H136-Q128</f>
        <v>50.666666666666671</v>
      </c>
      <c r="I138" s="165">
        <f>MAX($E138,H138)</f>
        <v>53.333333333333329</v>
      </c>
      <c r="J138" s="215">
        <f>J136-Q128</f>
        <v>50.666666666666671</v>
      </c>
      <c r="K138" s="165">
        <f>MAX($E138,J138)</f>
        <v>53.333333333333329</v>
      </c>
      <c r="L138" s="270">
        <f>E138</f>
        <v>53.333333333333329</v>
      </c>
      <c r="M138" s="165">
        <f>MAX($E138,L138)</f>
        <v>53.333333333333329</v>
      </c>
      <c r="N138" s="215">
        <f>N136-Q128</f>
        <v>48</v>
      </c>
      <c r="O138" s="165">
        <f>MAX($E138,N138)</f>
        <v>53.333333333333329</v>
      </c>
      <c r="P138" s="215">
        <f>P136-Q128</f>
        <v>48</v>
      </c>
      <c r="Q138" s="165">
        <f>MAX($E138,P138)</f>
        <v>53.333333333333329</v>
      </c>
      <c r="R138" s="215">
        <f>R136-Q128</f>
        <v>48</v>
      </c>
      <c r="S138" s="165">
        <f>MAX($E138,R138)</f>
        <v>53.333333333333329</v>
      </c>
      <c r="T138" s="215">
        <f>T136-Q128</f>
        <v>50.666666666666671</v>
      </c>
      <c r="U138" s="165">
        <f>MAX($E138,T138)</f>
        <v>53.333333333333329</v>
      </c>
      <c r="V138" s="215">
        <f>V136-Q128</f>
        <v>45.333333333333329</v>
      </c>
      <c r="W138" s="165">
        <f>MAX($E138,V138)</f>
        <v>53.333333333333329</v>
      </c>
      <c r="X138" s="215">
        <f>X136-Q128</f>
        <v>50.666666666666671</v>
      </c>
      <c r="Y138" s="165">
        <f>MAX(E138,X138)</f>
        <v>53.333333333333329</v>
      </c>
      <c r="Z138" s="246">
        <f>Y138+Z140</f>
        <v>53.333333333333329</v>
      </c>
      <c r="AF138" s="70"/>
    </row>
    <row r="139" spans="1:38" ht="15" customHeight="1" x14ac:dyDescent="0.25">
      <c r="A139" s="153"/>
      <c r="B139" s="63" t="s">
        <v>73</v>
      </c>
      <c r="C139" s="161">
        <f>C136-C138</f>
        <v>32</v>
      </c>
      <c r="D139" s="161">
        <f>D136-D138</f>
        <v>32</v>
      </c>
      <c r="E139" s="169">
        <f>E136-E138</f>
        <v>32</v>
      </c>
      <c r="F139" s="161">
        <f>F136-F138</f>
        <v>40</v>
      </c>
      <c r="G139" s="163">
        <f>IF((G136-G138)&lt;0,0,G136-G138)</f>
        <v>32</v>
      </c>
      <c r="H139" s="161">
        <f>H136-H138</f>
        <v>40</v>
      </c>
      <c r="I139" s="163">
        <f>IF((I136-I138)&lt;0,0,I136-I138)</f>
        <v>32</v>
      </c>
      <c r="J139" s="161">
        <f>J136-J138</f>
        <v>40</v>
      </c>
      <c r="K139" s="163">
        <f>IF((K136-K138)&lt;0,0,K136-K138)</f>
        <v>32</v>
      </c>
      <c r="L139" s="161">
        <f>L136-L138</f>
        <v>40</v>
      </c>
      <c r="M139" s="163">
        <f>IF((M136-M138)&lt;0,0,M136-M138)</f>
        <v>32</v>
      </c>
      <c r="N139" s="161">
        <f>N136-N138</f>
        <v>40</v>
      </c>
      <c r="O139" s="163">
        <f>IF((O136-O138)&lt;0,0,O136-O138)</f>
        <v>32</v>
      </c>
      <c r="P139" s="161">
        <f>P136-P138</f>
        <v>40</v>
      </c>
      <c r="Q139" s="163">
        <f>IF((Q136-Q138)&lt;0,0,Q136-Q138)</f>
        <v>32</v>
      </c>
      <c r="R139" s="161">
        <f>R136-R138</f>
        <v>40</v>
      </c>
      <c r="S139" s="163">
        <f>IF((S136-S138)&lt;0,0,S136-S138)</f>
        <v>32</v>
      </c>
      <c r="T139" s="161">
        <f>T136-T138</f>
        <v>40</v>
      </c>
      <c r="U139" s="163">
        <f>IF((U136-U138)&lt;0,0,U136-U138)</f>
        <v>32</v>
      </c>
      <c r="V139" s="161">
        <f>V136-V138</f>
        <v>40</v>
      </c>
      <c r="W139" s="163">
        <f>IF((W136-W138)&lt;0,0,W136-W138)</f>
        <v>32</v>
      </c>
      <c r="X139" s="161">
        <f>X136-X138</f>
        <v>40</v>
      </c>
      <c r="Y139" s="163">
        <f>IF((Y136-Y138)&lt;0,0,Y136-Y138)</f>
        <v>32</v>
      </c>
      <c r="Z139" s="245"/>
      <c r="AF139" s="70"/>
    </row>
    <row r="140" spans="1:38" ht="15" customHeight="1" x14ac:dyDescent="0.25">
      <c r="A140" s="153"/>
      <c r="B140" s="153"/>
      <c r="D140" s="164">
        <f>(D133-D137)+D130</f>
        <v>1.3333333333333428</v>
      </c>
      <c r="E140" s="173">
        <f>IF(D140&gt;$T$2*3/2,$T$2*2,IF(D140&gt;$T$2/2,$T$2,0))</f>
        <v>0</v>
      </c>
      <c r="F140" s="216">
        <f>F132-R128</f>
        <v>56</v>
      </c>
      <c r="G140" s="175">
        <f>G135*$P$2*2+G139*$Q$2*2-ABS(G135-G139)*0.95*(1-ABS($P$2-$Q$2))</f>
        <v>58.79999999999999</v>
      </c>
      <c r="H140" s="216">
        <f>H132-R128</f>
        <v>58.666666666666671</v>
      </c>
      <c r="I140" s="175">
        <f>I135*$P$2*2+I139*$Q$2*2-ABS(I135-I139)*0.95*(1-ABS($P$2-$Q$2))</f>
        <v>64</v>
      </c>
      <c r="J140" s="216">
        <f>J132-R128</f>
        <v>58.666666666666671</v>
      </c>
      <c r="K140" s="175">
        <f>K135*$P$2*2+K139*$Q$2*2-ABS(K135-K139)*0.95*(1-ABS($P$2-$Q$2))</f>
        <v>64</v>
      </c>
      <c r="L140" s="216">
        <f>L132-R128</f>
        <v>61.333333333333329</v>
      </c>
      <c r="M140" s="175">
        <f>M135*$P$2*2+M139*$Q$2*2-ABS(M135-M139)*0.95*(1-ABS($P$2-$Q$2))</f>
        <v>58.800000000000018</v>
      </c>
      <c r="N140" s="216">
        <f>N132-R128</f>
        <v>56</v>
      </c>
      <c r="O140" s="175">
        <f>O135*$P$2*2+O139*$Q$2*2-ABS(O135-O139)*0.95*(1-ABS($P$2-$Q$2))</f>
        <v>58.79999999999999</v>
      </c>
      <c r="P140" s="216">
        <f>P132-R128</f>
        <v>56</v>
      </c>
      <c r="Q140" s="175">
        <f>Q135*$P$2*2+Q139*$Q$2*2-ABS(Q135-Q139)*0.95*(1-ABS($P$2-$Q$2))</f>
        <v>58.79999999999999</v>
      </c>
      <c r="R140" s="216">
        <f>R132-R128</f>
        <v>56</v>
      </c>
      <c r="S140" s="175">
        <f>S135*$P$2*2+S139*$Q$2*2-ABS(S135-S139)*0.95*(1-ABS($P$2-$Q$2))</f>
        <v>58.79999999999999</v>
      </c>
      <c r="T140" s="216">
        <f>T132-R128</f>
        <v>58.666666666666671</v>
      </c>
      <c r="U140" s="175">
        <f>U135*$P$2*2+U139*$Q$2*2-ABS(U135-U139)*0.95*(1-ABS($P$2-$Q$2))</f>
        <v>64</v>
      </c>
      <c r="V140" s="216">
        <f>V132-R128</f>
        <v>53.333333333333329</v>
      </c>
      <c r="W140" s="175">
        <f>W135*$P$2*2+W139*$Q$2*2-ABS(W135-W139)*0.95*(1-ABS($P$2-$Q$2))</f>
        <v>53.59999999999998</v>
      </c>
      <c r="X140" s="216">
        <f>IF(G140=Y140,F140,IF(I140=Y140,H140,IF(K140=Y140,J140,IF(M140=Y140,L140,IF(O140=Y140,N140,IF(Q140=Y140,P140,IF(S140=Y140,R140,IF(U140=Y140,T140,V140))))))))</f>
        <v>58.666666666666671</v>
      </c>
      <c r="Y140" s="175">
        <f>MAX(G140,I140,K140,M140,O140,Q140,S140,U140,W140)</f>
        <v>64</v>
      </c>
      <c r="Z140" s="173">
        <f>IF(X140*1.05&gt;=2*$T$2,-2*$T$2,IF(X140*1.1&gt;=$T$2,-$T$2,0))</f>
        <v>0</v>
      </c>
      <c r="AF140" s="70"/>
    </row>
    <row r="141" spans="1:38" ht="15" customHeight="1" x14ac:dyDescent="0.25">
      <c r="A141" s="63"/>
      <c r="B141" s="70"/>
      <c r="D141" s="70"/>
      <c r="J141" s="70"/>
      <c r="L141" s="70"/>
      <c r="N141" s="70"/>
      <c r="P141" s="70"/>
      <c r="V141" s="32"/>
      <c r="W141" s="32"/>
      <c r="Z141" s="70"/>
      <c r="AF141" s="70"/>
    </row>
    <row r="142" spans="1:38" ht="15" customHeight="1" thickBot="1" x14ac:dyDescent="0.3">
      <c r="A142" s="63"/>
      <c r="B142" s="70"/>
      <c r="D142" s="70"/>
      <c r="J142" s="70"/>
      <c r="L142" s="70"/>
      <c r="N142" s="70"/>
      <c r="P142" s="70"/>
      <c r="T142" s="70"/>
      <c r="V142" s="70"/>
      <c r="W142" s="32"/>
      <c r="X142" s="70"/>
      <c r="Z142" s="70"/>
      <c r="AD142" s="136"/>
      <c r="AE142" s="137"/>
      <c r="AF142" s="136"/>
      <c r="AG142" s="137"/>
      <c r="AH142" s="136"/>
      <c r="AI142" s="137"/>
      <c r="AK142" s="70"/>
      <c r="AL142" s="37"/>
    </row>
    <row r="143" spans="1:38" ht="15" customHeight="1" x14ac:dyDescent="0.25">
      <c r="A143" s="149" t="s">
        <v>81</v>
      </c>
      <c r="B143" s="32"/>
      <c r="D143" s="70"/>
      <c r="J143" s="70"/>
      <c r="K143" s="181" t="s">
        <v>64</v>
      </c>
      <c r="L143" s="203" t="s">
        <v>91</v>
      </c>
      <c r="M143" s="151" t="s">
        <v>92</v>
      </c>
      <c r="N143" s="208" t="s">
        <v>95</v>
      </c>
      <c r="O143" s="152" t="s">
        <v>96</v>
      </c>
      <c r="P143" s="150" t="s">
        <v>74</v>
      </c>
      <c r="Q143" s="150" t="s">
        <v>75</v>
      </c>
      <c r="R143" s="205" t="s">
        <v>76</v>
      </c>
      <c r="V143" s="70"/>
      <c r="W143" s="32"/>
      <c r="X143" s="70"/>
      <c r="Z143" s="70"/>
      <c r="AD143" s="70"/>
      <c r="AF143" s="70"/>
    </row>
    <row r="144" spans="1:38" ht="15" customHeight="1" thickBot="1" x14ac:dyDescent="0.3">
      <c r="A144" s="153"/>
      <c r="B144" s="32"/>
      <c r="D144" s="70"/>
      <c r="J144" s="70"/>
      <c r="K144" s="182">
        <f>O6</f>
        <v>0</v>
      </c>
      <c r="L144" s="204">
        <f>O$47</f>
        <v>54</v>
      </c>
      <c r="M144" s="156">
        <f>O$48</f>
        <v>54</v>
      </c>
      <c r="N144" s="210">
        <f>K144/L144*3.6</f>
        <v>0</v>
      </c>
      <c r="O144" s="179">
        <f>K144/M144*3.6</f>
        <v>0</v>
      </c>
      <c r="P144" s="155">
        <f>P55</f>
        <v>32</v>
      </c>
      <c r="Q144" s="155">
        <f>P56</f>
        <v>40</v>
      </c>
      <c r="R144" s="206">
        <f>MIN(P144,Q144)</f>
        <v>32</v>
      </c>
      <c r="V144" s="70"/>
      <c r="W144" s="32"/>
      <c r="X144" s="70"/>
      <c r="Z144" s="70"/>
      <c r="AD144" s="70"/>
      <c r="AF144" s="70"/>
    </row>
    <row r="145" spans="1:38" ht="15" customHeight="1" x14ac:dyDescent="0.25">
      <c r="B145" s="32"/>
      <c r="C145" s="32"/>
      <c r="V145" s="70"/>
      <c r="W145" s="32"/>
      <c r="X145" s="70"/>
      <c r="Z145" s="70"/>
      <c r="AD145" s="70"/>
      <c r="AF145" s="70"/>
    </row>
    <row r="146" spans="1:38" ht="15" customHeight="1" x14ac:dyDescent="0.25">
      <c r="A146" s="153"/>
      <c r="B146" s="153"/>
      <c r="C146" s="180" t="s">
        <v>2</v>
      </c>
      <c r="D146" s="211">
        <f>(P144-Q144)/2</f>
        <v>-4</v>
      </c>
      <c r="F146" s="212">
        <f>IF(AND(E150&lt;E154,E148&lt;E152),MIN((E154-E150)/2,(E152-E148)/2,ABS(D146)),0)</f>
        <v>0</v>
      </c>
      <c r="H146" s="212">
        <f>IF(AND(E154&lt;E150,E152&lt;E148),MIN((E150-E154)/2,(E148-E152)/2,ABS(D146)),0)</f>
        <v>2.6666666666666714</v>
      </c>
      <c r="V146" s="32"/>
      <c r="AF146" s="70"/>
    </row>
    <row r="147" spans="1:38" ht="15" customHeight="1" x14ac:dyDescent="0.25">
      <c r="A147" s="154"/>
      <c r="B147" s="154"/>
      <c r="C147" s="157" t="s">
        <v>65</v>
      </c>
      <c r="D147" s="157" t="s">
        <v>66</v>
      </c>
      <c r="E147" s="174" t="s">
        <v>97</v>
      </c>
      <c r="F147" s="157" t="s">
        <v>180</v>
      </c>
      <c r="G147" s="158" t="s">
        <v>181</v>
      </c>
      <c r="H147" s="157" t="s">
        <v>182</v>
      </c>
      <c r="I147" s="158" t="s">
        <v>183</v>
      </c>
      <c r="J147" s="157" t="s">
        <v>118</v>
      </c>
      <c r="K147" s="158" t="s">
        <v>119</v>
      </c>
      <c r="L147" s="157" t="s">
        <v>120</v>
      </c>
      <c r="M147" s="158" t="s">
        <v>121</v>
      </c>
      <c r="N147" s="157" t="s">
        <v>122</v>
      </c>
      <c r="O147" s="158" t="s">
        <v>123</v>
      </c>
      <c r="P147" s="157" t="s">
        <v>124</v>
      </c>
      <c r="Q147" s="158" t="s">
        <v>125</v>
      </c>
      <c r="R147" s="157" t="s">
        <v>126</v>
      </c>
      <c r="S147" s="158" t="s">
        <v>127</v>
      </c>
      <c r="T147" s="157" t="s">
        <v>128</v>
      </c>
      <c r="U147" s="158" t="s">
        <v>129</v>
      </c>
      <c r="V147" s="157" t="s">
        <v>130</v>
      </c>
      <c r="W147" s="158" t="s">
        <v>131</v>
      </c>
      <c r="X147" s="157" t="s">
        <v>98</v>
      </c>
      <c r="Y147" s="158" t="s">
        <v>99</v>
      </c>
      <c r="Z147" s="244" t="s">
        <v>100</v>
      </c>
      <c r="AF147" s="70"/>
      <c r="AJ147" s="63" t="s">
        <v>109</v>
      </c>
      <c r="AK147" s="33"/>
      <c r="AL147" s="63" t="s">
        <v>110</v>
      </c>
    </row>
    <row r="148" spans="1:38" ht="15" customHeight="1" x14ac:dyDescent="0.3">
      <c r="A148" s="153"/>
      <c r="B148" s="63" t="s">
        <v>67</v>
      </c>
      <c r="C148" s="159">
        <f>Z132</f>
        <v>90.666666666666671</v>
      </c>
      <c r="D148" s="166">
        <f>C148+N144</f>
        <v>90.666666666666671</v>
      </c>
      <c r="E148" s="170">
        <f>D148</f>
        <v>90.666666666666671</v>
      </c>
      <c r="F148" s="213">
        <f>F149+R144/2+F146</f>
        <v>88</v>
      </c>
      <c r="G148" s="160">
        <f>MIN($E148,F148)</f>
        <v>88</v>
      </c>
      <c r="H148" s="213">
        <f>H149+R144/2+H146</f>
        <v>90.666666666666671</v>
      </c>
      <c r="I148" s="160">
        <f>MIN($E148,H148)</f>
        <v>90.666666666666671</v>
      </c>
      <c r="J148" s="213">
        <f>J150+P144</f>
        <v>90.666666666666671</v>
      </c>
      <c r="K148" s="160">
        <f>MIN($E148,J148)</f>
        <v>90.666666666666671</v>
      </c>
      <c r="L148" s="213">
        <f>L152</f>
        <v>93.333333333333329</v>
      </c>
      <c r="M148" s="160">
        <f>MIN($E148,L148)</f>
        <v>90.666666666666671</v>
      </c>
      <c r="N148" s="213">
        <f>N149+R144/2</f>
        <v>88</v>
      </c>
      <c r="O148" s="160">
        <f>MIN($E148,N148)</f>
        <v>88</v>
      </c>
      <c r="P148" s="213">
        <f>P149+R144/2</f>
        <v>88</v>
      </c>
      <c r="Q148" s="160">
        <f>MIN($E148,P148)</f>
        <v>88</v>
      </c>
      <c r="R148" s="213">
        <f>R149+R144/2</f>
        <v>88</v>
      </c>
      <c r="S148" s="160">
        <f>MIN($E148,R148)</f>
        <v>88</v>
      </c>
      <c r="T148" s="213">
        <f>E148</f>
        <v>90.666666666666671</v>
      </c>
      <c r="U148" s="160">
        <f>MIN($E148,T148)</f>
        <v>90.666666666666671</v>
      </c>
      <c r="V148" s="213">
        <f>V152</f>
        <v>85.333333333333329</v>
      </c>
      <c r="W148" s="160">
        <f>MIN($E148,V148)</f>
        <v>85.333333333333329</v>
      </c>
      <c r="X148" s="213">
        <f>X156+R144</f>
        <v>90.666666666666671</v>
      </c>
      <c r="Y148" s="160">
        <f>MIN(E148,X148)</f>
        <v>90.666666666666671</v>
      </c>
      <c r="Z148" s="246">
        <f>Y148+Z156</f>
        <v>90.666666666666671</v>
      </c>
      <c r="AD148" s="177"/>
      <c r="AF148" s="177">
        <f>Y151</f>
        <v>32</v>
      </c>
      <c r="AH148" s="63" t="s">
        <v>67</v>
      </c>
      <c r="AI148" s="32">
        <v>0.1</v>
      </c>
      <c r="AJ148" s="64">
        <f>E148</f>
        <v>90.666666666666671</v>
      </c>
      <c r="AK148" s="32">
        <v>0.2</v>
      </c>
      <c r="AL148" s="64">
        <f>X148</f>
        <v>90.666666666666671</v>
      </c>
    </row>
    <row r="149" spans="1:38" ht="15" customHeight="1" x14ac:dyDescent="0.3">
      <c r="A149" s="153"/>
      <c r="B149" s="63" t="s">
        <v>68</v>
      </c>
      <c r="C149" s="159"/>
      <c r="D149" s="159">
        <f>(D148+D150)/2</f>
        <v>74.666666666666671</v>
      </c>
      <c r="E149" s="160">
        <f>(E148+E150)/2</f>
        <v>74.666666666666671</v>
      </c>
      <c r="F149" s="212">
        <f>(MAX(E150,E154)+MIN(E148,E152))/2</f>
        <v>72</v>
      </c>
      <c r="G149" s="160"/>
      <c r="H149" s="212">
        <f>F149</f>
        <v>72</v>
      </c>
      <c r="I149" s="160"/>
      <c r="J149" s="213"/>
      <c r="K149" s="160"/>
      <c r="L149" s="213"/>
      <c r="M149" s="160"/>
      <c r="N149" s="213">
        <f>(E149+E153)/2</f>
        <v>72</v>
      </c>
      <c r="O149" s="160"/>
      <c r="P149" s="213">
        <f>(E150+E152)/2</f>
        <v>72</v>
      </c>
      <c r="Q149" s="160"/>
      <c r="R149" s="213">
        <f>(E148+E154)/2</f>
        <v>72</v>
      </c>
      <c r="S149" s="160"/>
      <c r="T149" s="213"/>
      <c r="U149" s="160"/>
      <c r="V149" s="213"/>
      <c r="W149" s="160"/>
      <c r="X149" s="213"/>
      <c r="Y149" s="160"/>
      <c r="Z149" s="247"/>
      <c r="AD149" s="176"/>
      <c r="AF149" s="176"/>
      <c r="AH149" s="63" t="s">
        <v>69</v>
      </c>
      <c r="AI149" s="32">
        <v>0.1</v>
      </c>
      <c r="AJ149" s="64">
        <f>E150</f>
        <v>58.666666666666671</v>
      </c>
      <c r="AK149" s="32">
        <v>0.2</v>
      </c>
      <c r="AL149" s="64">
        <f>X150</f>
        <v>58.666666666666671</v>
      </c>
    </row>
    <row r="150" spans="1:38" ht="15" customHeight="1" x14ac:dyDescent="0.3">
      <c r="A150" s="153"/>
      <c r="B150" s="63" t="s">
        <v>69</v>
      </c>
      <c r="C150" s="159">
        <f>Z134</f>
        <v>58.666666666666671</v>
      </c>
      <c r="D150" s="159">
        <f>C150+N144</f>
        <v>58.666666666666671</v>
      </c>
      <c r="E150" s="172">
        <f>D150</f>
        <v>58.666666666666671</v>
      </c>
      <c r="F150" s="213">
        <f>F148-P144</f>
        <v>56</v>
      </c>
      <c r="G150" s="160">
        <f>MAX($E150,F150)</f>
        <v>58.666666666666671</v>
      </c>
      <c r="H150" s="213">
        <f>H148-P144</f>
        <v>58.666666666666671</v>
      </c>
      <c r="I150" s="160">
        <f>MAX($E150,H150)</f>
        <v>58.666666666666671</v>
      </c>
      <c r="J150" s="269">
        <f>E150</f>
        <v>58.666666666666671</v>
      </c>
      <c r="K150" s="160">
        <f>MAX($E150,J150)</f>
        <v>58.666666666666671</v>
      </c>
      <c r="L150" s="213">
        <f>L148-P144</f>
        <v>61.333333333333329</v>
      </c>
      <c r="M150" s="160">
        <f>MAX($E150,L150)</f>
        <v>61.333333333333329</v>
      </c>
      <c r="N150" s="213">
        <f>N148-P144</f>
        <v>56</v>
      </c>
      <c r="O150" s="160">
        <f>MAX($E150,N150)</f>
        <v>58.666666666666671</v>
      </c>
      <c r="P150" s="213">
        <f>P148-P144</f>
        <v>56</v>
      </c>
      <c r="Q150" s="160">
        <f>MAX($E150,P150)</f>
        <v>58.666666666666671</v>
      </c>
      <c r="R150" s="213">
        <f>R148-P144</f>
        <v>56</v>
      </c>
      <c r="S150" s="160">
        <f>MAX($E150,R150)</f>
        <v>58.666666666666671</v>
      </c>
      <c r="T150" s="213">
        <f>T148-P144</f>
        <v>58.666666666666671</v>
      </c>
      <c r="U150" s="160">
        <f>MAX($E150,T150)</f>
        <v>58.666666666666671</v>
      </c>
      <c r="V150" s="213">
        <f>V148-P144</f>
        <v>53.333333333333329</v>
      </c>
      <c r="W150" s="160">
        <f>MAX($E150,V150)</f>
        <v>58.666666666666671</v>
      </c>
      <c r="X150" s="213">
        <f>X148-P144</f>
        <v>58.666666666666671</v>
      </c>
      <c r="Y150" s="160">
        <f>MAX(E150,X150)</f>
        <v>58.666666666666671</v>
      </c>
      <c r="Z150" s="246">
        <f>Y150+Z156</f>
        <v>58.666666666666671</v>
      </c>
      <c r="AD150" s="176"/>
      <c r="AF150" s="176"/>
    </row>
    <row r="151" spans="1:38" ht="15" customHeight="1" x14ac:dyDescent="0.3">
      <c r="A151" s="153"/>
      <c r="B151" s="63" t="s">
        <v>70</v>
      </c>
      <c r="C151" s="161">
        <f>C148-C150</f>
        <v>32</v>
      </c>
      <c r="D151" s="161">
        <f>D148-D150</f>
        <v>32</v>
      </c>
      <c r="E151" s="169">
        <f>E148-E150</f>
        <v>32</v>
      </c>
      <c r="F151" s="161">
        <f>F148-F150</f>
        <v>32</v>
      </c>
      <c r="G151" s="163">
        <f>IF((G148-G150)&lt;0,0,G148-G150)</f>
        <v>29.333333333333329</v>
      </c>
      <c r="H151" s="161">
        <f>H148-H150</f>
        <v>32</v>
      </c>
      <c r="I151" s="163">
        <f>IF((I148-I150)&lt;0,0,I148-I150)</f>
        <v>32</v>
      </c>
      <c r="J151" s="161">
        <f>J148-J150</f>
        <v>32</v>
      </c>
      <c r="K151" s="163">
        <f>IF((K148-K150)&lt;0,0,K148-K150)</f>
        <v>32</v>
      </c>
      <c r="L151" s="161">
        <f>L148-L150</f>
        <v>32</v>
      </c>
      <c r="M151" s="163">
        <f>IF((M148-M150)&lt;0,0,M148-M150)</f>
        <v>29.333333333333343</v>
      </c>
      <c r="N151" s="161">
        <f>N148-N150</f>
        <v>32</v>
      </c>
      <c r="O151" s="163">
        <f>IF((O148-O150)&lt;0,0,O148-O150)</f>
        <v>29.333333333333329</v>
      </c>
      <c r="P151" s="161">
        <f>P148-P150</f>
        <v>32</v>
      </c>
      <c r="Q151" s="163">
        <f>IF((Q148-Q150)&lt;0,0,Q148-Q150)</f>
        <v>29.333333333333329</v>
      </c>
      <c r="R151" s="161">
        <f>R148-R150</f>
        <v>32</v>
      </c>
      <c r="S151" s="163">
        <f>IF((S148-S150)&lt;0,0,S148-S150)</f>
        <v>29.333333333333329</v>
      </c>
      <c r="T151" s="161">
        <f>T148-T150</f>
        <v>32</v>
      </c>
      <c r="U151" s="163">
        <f>IF((U148-U150)&lt;0,0,U148-U150)</f>
        <v>32</v>
      </c>
      <c r="V151" s="161">
        <f>V148-V150</f>
        <v>32</v>
      </c>
      <c r="W151" s="163">
        <f>IF((W148-W150)&lt;0,0,W148-W150)</f>
        <v>26.666666666666657</v>
      </c>
      <c r="X151" s="161">
        <f>X148-X150</f>
        <v>32</v>
      </c>
      <c r="Y151" s="163">
        <f>IF((Y148-Y150)&lt;0,0,Y148-Y150)</f>
        <v>32</v>
      </c>
      <c r="Z151" s="245"/>
      <c r="AD151" s="178"/>
      <c r="AF151" s="178">
        <f>Y155</f>
        <v>32</v>
      </c>
      <c r="AH151" s="63"/>
    </row>
    <row r="152" spans="1:38" ht="15" customHeight="1" x14ac:dyDescent="0.25">
      <c r="A152" s="153"/>
      <c r="B152" s="63" t="s">
        <v>71</v>
      </c>
      <c r="C152" s="159">
        <f>Z136</f>
        <v>85.333333333333329</v>
      </c>
      <c r="D152" s="166">
        <f>C152-O144</f>
        <v>85.333333333333329</v>
      </c>
      <c r="E152" s="170">
        <f>D152+E156</f>
        <v>85.333333333333329</v>
      </c>
      <c r="F152" s="214">
        <f>F148</f>
        <v>88</v>
      </c>
      <c r="G152" s="167">
        <f>MIN($E152,F152)</f>
        <v>85.333333333333329</v>
      </c>
      <c r="H152" s="214">
        <f>H148</f>
        <v>90.666666666666671</v>
      </c>
      <c r="I152" s="167">
        <f>MIN($E152,H152)</f>
        <v>85.333333333333329</v>
      </c>
      <c r="J152" s="214">
        <f>J148</f>
        <v>90.666666666666671</v>
      </c>
      <c r="K152" s="167">
        <f>MIN($E152,J152)</f>
        <v>85.333333333333329</v>
      </c>
      <c r="L152" s="214">
        <f>L154+Q144</f>
        <v>93.333333333333329</v>
      </c>
      <c r="M152" s="167">
        <f>MIN($E152,L152)</f>
        <v>85.333333333333329</v>
      </c>
      <c r="N152" s="214">
        <f>N148</f>
        <v>88</v>
      </c>
      <c r="O152" s="167">
        <f>MIN($E152,N152)</f>
        <v>85.333333333333329</v>
      </c>
      <c r="P152" s="214">
        <f>P148</f>
        <v>88</v>
      </c>
      <c r="Q152" s="167">
        <f>MIN($E152,P152)</f>
        <v>85.333333333333329</v>
      </c>
      <c r="R152" s="214">
        <f>R148</f>
        <v>88</v>
      </c>
      <c r="S152" s="167">
        <f>MIN($E152,R152)</f>
        <v>85.333333333333329</v>
      </c>
      <c r="T152" s="214">
        <f>T148</f>
        <v>90.666666666666671</v>
      </c>
      <c r="U152" s="167">
        <f>MIN($E152,T152)</f>
        <v>85.333333333333329</v>
      </c>
      <c r="V152" s="214">
        <f>E152</f>
        <v>85.333333333333329</v>
      </c>
      <c r="W152" s="167">
        <f>MIN($E152,V152)</f>
        <v>85.333333333333329</v>
      </c>
      <c r="X152" s="214">
        <f>X148</f>
        <v>90.666666666666671</v>
      </c>
      <c r="Y152" s="167">
        <f>MIN(E152,X152)</f>
        <v>85.333333333333329</v>
      </c>
      <c r="Z152" s="246">
        <f>Y152+Z156</f>
        <v>85.333333333333329</v>
      </c>
      <c r="AF152" s="70"/>
      <c r="AH152" s="63" t="s">
        <v>71</v>
      </c>
      <c r="AI152" s="32">
        <v>0.4</v>
      </c>
      <c r="AJ152" s="64">
        <f>E152</f>
        <v>85.333333333333329</v>
      </c>
      <c r="AK152" s="32">
        <v>0.5</v>
      </c>
      <c r="AL152" s="64">
        <f>X152</f>
        <v>90.666666666666671</v>
      </c>
    </row>
    <row r="153" spans="1:38" ht="15" customHeight="1" x14ac:dyDescent="0.25">
      <c r="A153" s="153"/>
      <c r="B153" s="63" t="s">
        <v>68</v>
      </c>
      <c r="C153" s="159"/>
      <c r="D153" s="159">
        <f>(D152+D154)/2</f>
        <v>69.333333333333329</v>
      </c>
      <c r="E153" s="160">
        <f>(E152+E154)/2</f>
        <v>69.333333333333329</v>
      </c>
      <c r="F153" s="213"/>
      <c r="G153" s="160"/>
      <c r="H153" s="213"/>
      <c r="I153" s="160"/>
      <c r="J153" s="213"/>
      <c r="K153" s="160"/>
      <c r="L153" s="213"/>
      <c r="M153" s="160"/>
      <c r="N153" s="213"/>
      <c r="O153" s="160"/>
      <c r="P153" s="213"/>
      <c r="Q153" s="160"/>
      <c r="R153" s="213"/>
      <c r="S153" s="160"/>
      <c r="T153" s="213"/>
      <c r="U153" s="160"/>
      <c r="V153" s="213"/>
      <c r="W153" s="160"/>
      <c r="X153" s="213"/>
      <c r="Y153" s="160"/>
      <c r="Z153" s="247"/>
      <c r="AF153" s="70"/>
      <c r="AH153" s="63" t="s">
        <v>72</v>
      </c>
      <c r="AI153" s="32">
        <v>0.4</v>
      </c>
      <c r="AJ153" s="64">
        <f>E154</f>
        <v>53.333333333333329</v>
      </c>
      <c r="AK153" s="32">
        <v>0.5</v>
      </c>
      <c r="AL153" s="64">
        <f>X154</f>
        <v>50.666666666666671</v>
      </c>
    </row>
    <row r="154" spans="1:38" ht="15" customHeight="1" x14ac:dyDescent="0.25">
      <c r="A154" s="153"/>
      <c r="B154" s="63" t="s">
        <v>72</v>
      </c>
      <c r="C154" s="159">
        <f>Z138</f>
        <v>53.333333333333329</v>
      </c>
      <c r="D154" s="168">
        <f>C154-O144</f>
        <v>53.333333333333329</v>
      </c>
      <c r="E154" s="171">
        <f>D154+E156</f>
        <v>53.333333333333329</v>
      </c>
      <c r="F154" s="215">
        <f>F152-Q144</f>
        <v>48</v>
      </c>
      <c r="G154" s="165">
        <f>MAX($E154,F154)</f>
        <v>53.333333333333329</v>
      </c>
      <c r="H154" s="215">
        <f>H152-Q144</f>
        <v>50.666666666666671</v>
      </c>
      <c r="I154" s="165">
        <f>MAX($E154,H154)</f>
        <v>53.333333333333329</v>
      </c>
      <c r="J154" s="215">
        <f>J152-Q144</f>
        <v>50.666666666666671</v>
      </c>
      <c r="K154" s="165">
        <f>MAX($E154,J154)</f>
        <v>53.333333333333329</v>
      </c>
      <c r="L154" s="270">
        <f>E154</f>
        <v>53.333333333333329</v>
      </c>
      <c r="M154" s="165">
        <f>MAX($E154,L154)</f>
        <v>53.333333333333329</v>
      </c>
      <c r="N154" s="215">
        <f>N152-Q144</f>
        <v>48</v>
      </c>
      <c r="O154" s="165">
        <f>MAX($E154,N154)</f>
        <v>53.333333333333329</v>
      </c>
      <c r="P154" s="215">
        <f>P152-Q144</f>
        <v>48</v>
      </c>
      <c r="Q154" s="165">
        <f>MAX($E154,P154)</f>
        <v>53.333333333333329</v>
      </c>
      <c r="R154" s="215">
        <f>R152-Q144</f>
        <v>48</v>
      </c>
      <c r="S154" s="165">
        <f>MAX($E154,R154)</f>
        <v>53.333333333333329</v>
      </c>
      <c r="T154" s="215">
        <f>T152-Q144</f>
        <v>50.666666666666671</v>
      </c>
      <c r="U154" s="165">
        <f>MAX($E154,T154)</f>
        <v>53.333333333333329</v>
      </c>
      <c r="V154" s="215">
        <f>V152-Q144</f>
        <v>45.333333333333329</v>
      </c>
      <c r="W154" s="165">
        <f>MAX($E154,V154)</f>
        <v>53.333333333333329</v>
      </c>
      <c r="X154" s="215">
        <f>X152-Q144</f>
        <v>50.666666666666671</v>
      </c>
      <c r="Y154" s="165">
        <f>MAX(E154,X154)</f>
        <v>53.333333333333329</v>
      </c>
      <c r="Z154" s="246">
        <f>Y154+Z156</f>
        <v>53.333333333333329</v>
      </c>
      <c r="AF154" s="70"/>
    </row>
    <row r="155" spans="1:38" ht="15" customHeight="1" x14ac:dyDescent="0.25">
      <c r="A155" s="153"/>
      <c r="B155" s="63" t="s">
        <v>73</v>
      </c>
      <c r="C155" s="161">
        <f>C152-C154</f>
        <v>32</v>
      </c>
      <c r="D155" s="161">
        <f>D152-D154</f>
        <v>32</v>
      </c>
      <c r="E155" s="169">
        <f>E152-E154</f>
        <v>32</v>
      </c>
      <c r="F155" s="161">
        <f>F152-F154</f>
        <v>40</v>
      </c>
      <c r="G155" s="163">
        <f>IF((G152-G154)&lt;0,0,G152-G154)</f>
        <v>32</v>
      </c>
      <c r="H155" s="161">
        <f>H152-H154</f>
        <v>40</v>
      </c>
      <c r="I155" s="163">
        <f>IF((I152-I154)&lt;0,0,I152-I154)</f>
        <v>32</v>
      </c>
      <c r="J155" s="161">
        <f>J152-J154</f>
        <v>40</v>
      </c>
      <c r="K155" s="163">
        <f>IF((K152-K154)&lt;0,0,K152-K154)</f>
        <v>32</v>
      </c>
      <c r="L155" s="161">
        <f>L152-L154</f>
        <v>40</v>
      </c>
      <c r="M155" s="163">
        <f>IF((M152-M154)&lt;0,0,M152-M154)</f>
        <v>32</v>
      </c>
      <c r="N155" s="161">
        <f>N152-N154</f>
        <v>40</v>
      </c>
      <c r="O155" s="163">
        <f>IF((O152-O154)&lt;0,0,O152-O154)</f>
        <v>32</v>
      </c>
      <c r="P155" s="161">
        <f>P152-P154</f>
        <v>40</v>
      </c>
      <c r="Q155" s="163">
        <f>IF((Q152-Q154)&lt;0,0,Q152-Q154)</f>
        <v>32</v>
      </c>
      <c r="R155" s="161">
        <f>R152-R154</f>
        <v>40</v>
      </c>
      <c r="S155" s="163">
        <f>IF((S152-S154)&lt;0,0,S152-S154)</f>
        <v>32</v>
      </c>
      <c r="T155" s="161">
        <f>T152-T154</f>
        <v>40</v>
      </c>
      <c r="U155" s="163">
        <f>IF((U152-U154)&lt;0,0,U152-U154)</f>
        <v>32</v>
      </c>
      <c r="V155" s="161">
        <f>V152-V154</f>
        <v>40</v>
      </c>
      <c r="W155" s="163">
        <f>IF((W152-W154)&lt;0,0,W152-W154)</f>
        <v>32</v>
      </c>
      <c r="X155" s="161">
        <f>X152-X154</f>
        <v>40</v>
      </c>
      <c r="Y155" s="163">
        <f>IF((Y152-Y154)&lt;0,0,Y152-Y154)</f>
        <v>32</v>
      </c>
      <c r="Z155" s="245"/>
      <c r="AF155" s="70"/>
    </row>
    <row r="156" spans="1:38" ht="15" customHeight="1" x14ac:dyDescent="0.25">
      <c r="A156" s="153"/>
      <c r="B156" s="153"/>
      <c r="D156" s="164">
        <f>(D149-D153)+D146</f>
        <v>1.3333333333333428</v>
      </c>
      <c r="E156" s="173">
        <f>IF(D156&gt;$T$2*3/2,$T$2*2,IF(D156&gt;$T$2/2,$T$2,0))</f>
        <v>0</v>
      </c>
      <c r="F156" s="216">
        <f>F148-R144</f>
        <v>56</v>
      </c>
      <c r="G156" s="175">
        <f>G151*$P$2*2+G155*$Q$2*2-ABS(G151-G155)*0.95*(1-ABS($P$2-$Q$2))</f>
        <v>58.79999999999999</v>
      </c>
      <c r="H156" s="216">
        <f>H148-R144</f>
        <v>58.666666666666671</v>
      </c>
      <c r="I156" s="175">
        <f>I151*$P$2*2+I155*$Q$2*2-ABS(I151-I155)*0.95*(1-ABS($P$2-$Q$2))</f>
        <v>64</v>
      </c>
      <c r="J156" s="216">
        <f>J148-R144</f>
        <v>58.666666666666671</v>
      </c>
      <c r="K156" s="175">
        <f>K151*$P$2*2+K155*$Q$2*2-ABS(K151-K155)*0.95*(1-ABS($P$2-$Q$2))</f>
        <v>64</v>
      </c>
      <c r="L156" s="216">
        <f>L148-R144</f>
        <v>61.333333333333329</v>
      </c>
      <c r="M156" s="175">
        <f>M151*$P$2*2+M155*$Q$2*2-ABS(M151-M155)*0.95*(1-ABS($P$2-$Q$2))</f>
        <v>58.800000000000018</v>
      </c>
      <c r="N156" s="216">
        <f>N148-R144</f>
        <v>56</v>
      </c>
      <c r="O156" s="175">
        <f>O151*$P$2*2+O155*$Q$2*2-ABS(O151-O155)*0.95*(1-ABS($P$2-$Q$2))</f>
        <v>58.79999999999999</v>
      </c>
      <c r="P156" s="216">
        <f>P148-R144</f>
        <v>56</v>
      </c>
      <c r="Q156" s="175">
        <f>Q151*$P$2*2+Q155*$Q$2*2-ABS(Q151-Q155)*0.95*(1-ABS($P$2-$Q$2))</f>
        <v>58.79999999999999</v>
      </c>
      <c r="R156" s="216">
        <f>R148-R144</f>
        <v>56</v>
      </c>
      <c r="S156" s="175">
        <f>S151*$P$2*2+S155*$Q$2*2-ABS(S151-S155)*0.95*(1-ABS($P$2-$Q$2))</f>
        <v>58.79999999999999</v>
      </c>
      <c r="T156" s="216">
        <f>T148-R144</f>
        <v>58.666666666666671</v>
      </c>
      <c r="U156" s="175">
        <f>U151*$P$2*2+U155*$Q$2*2-ABS(U151-U155)*0.95*(1-ABS($P$2-$Q$2))</f>
        <v>64</v>
      </c>
      <c r="V156" s="216">
        <f>V148-R144</f>
        <v>53.333333333333329</v>
      </c>
      <c r="W156" s="175">
        <f>W151*$P$2*2+W155*$Q$2*2-ABS(W151-W155)*0.95*(1-ABS($P$2-$Q$2))</f>
        <v>53.59999999999998</v>
      </c>
      <c r="X156" s="216">
        <f>IF(G156=Y156,F156,IF(I156=Y156,H156,IF(K156=Y156,J156,IF(M156=Y156,L156,IF(O156=Y156,N156,IF(Q156=Y156,P156,IF(S156=Y156,R156,IF(U156=Y156,T156,V156))))))))</f>
        <v>58.666666666666671</v>
      </c>
      <c r="Y156" s="175">
        <f>MAX(G156,I156,K156,M156,O156,Q156,S156,U156,W156)</f>
        <v>64</v>
      </c>
      <c r="Z156" s="173">
        <f>IF(X156*1.05&gt;=2*$T$2,-2*$T$2,IF(X156*1.1&gt;=$T$2,-$T$2,0))</f>
        <v>0</v>
      </c>
      <c r="AF156" s="70"/>
    </row>
    <row r="157" spans="1:38" ht="15" customHeight="1" x14ac:dyDescent="0.25">
      <c r="A157" s="63"/>
      <c r="B157" s="70"/>
      <c r="D157" s="70"/>
      <c r="J157" s="70"/>
      <c r="L157" s="70"/>
      <c r="N157" s="70"/>
      <c r="P157" s="70"/>
      <c r="V157" s="32"/>
      <c r="W157" s="32"/>
      <c r="Z157" s="70"/>
      <c r="AD157" s="136"/>
      <c r="AE157" s="137"/>
      <c r="AF157" s="136"/>
      <c r="AG157" s="137"/>
      <c r="AH157" s="136"/>
      <c r="AI157" s="137"/>
      <c r="AK157" s="70"/>
      <c r="AL157" s="37"/>
    </row>
    <row r="158" spans="1:38" ht="15" customHeight="1" thickBot="1" x14ac:dyDescent="0.3">
      <c r="A158" s="63"/>
      <c r="B158" s="70"/>
      <c r="D158" s="70"/>
      <c r="J158" s="70"/>
      <c r="L158" s="70"/>
      <c r="N158" s="70"/>
      <c r="P158" s="70"/>
      <c r="T158" s="70"/>
      <c r="V158" s="70"/>
      <c r="W158" s="32"/>
      <c r="X158" s="70"/>
      <c r="Z158" s="70"/>
      <c r="AD158" s="136"/>
      <c r="AE158" s="137"/>
      <c r="AF158" s="136"/>
      <c r="AG158" s="137"/>
      <c r="AH158" s="136"/>
      <c r="AI158" s="137"/>
      <c r="AK158" s="70"/>
      <c r="AL158" s="37"/>
    </row>
    <row r="159" spans="1:38" ht="15" customHeight="1" x14ac:dyDescent="0.25">
      <c r="A159" s="149" t="s">
        <v>82</v>
      </c>
      <c r="B159" s="32"/>
      <c r="D159" s="70"/>
      <c r="J159" s="70"/>
      <c r="K159" s="181" t="s">
        <v>64</v>
      </c>
      <c r="L159" s="203" t="s">
        <v>91</v>
      </c>
      <c r="M159" s="151" t="s">
        <v>92</v>
      </c>
      <c r="N159" s="208" t="s">
        <v>95</v>
      </c>
      <c r="O159" s="152" t="s">
        <v>96</v>
      </c>
      <c r="P159" s="150" t="s">
        <v>74</v>
      </c>
      <c r="Q159" s="150" t="s">
        <v>75</v>
      </c>
      <c r="R159" s="205" t="s">
        <v>76</v>
      </c>
      <c r="V159" s="70"/>
      <c r="W159" s="32"/>
      <c r="X159" s="70"/>
      <c r="Z159" s="70"/>
      <c r="AD159" s="70"/>
      <c r="AF159" s="70"/>
    </row>
    <row r="160" spans="1:38" ht="15" customHeight="1" thickBot="1" x14ac:dyDescent="0.3">
      <c r="A160" s="153"/>
      <c r="B160" s="32"/>
      <c r="D160" s="70"/>
      <c r="J160" s="70"/>
      <c r="K160" s="182">
        <f>Q6</f>
        <v>0</v>
      </c>
      <c r="L160" s="204">
        <f>Q$47</f>
        <v>54</v>
      </c>
      <c r="M160" s="156">
        <f>Q$48</f>
        <v>54</v>
      </c>
      <c r="N160" s="210">
        <f>K160/L160*3.6</f>
        <v>0</v>
      </c>
      <c r="O160" s="179">
        <f>K160/M160*3.6</f>
        <v>0</v>
      </c>
      <c r="P160" s="155">
        <f>R55</f>
        <v>32</v>
      </c>
      <c r="Q160" s="155">
        <f>R56</f>
        <v>40</v>
      </c>
      <c r="R160" s="206">
        <f>MIN(P160,Q160)</f>
        <v>32</v>
      </c>
      <c r="V160" s="70"/>
      <c r="W160" s="32"/>
      <c r="X160" s="70"/>
      <c r="Z160" s="70"/>
      <c r="AD160" s="70"/>
      <c r="AF160" s="70"/>
    </row>
    <row r="161" spans="1:38" ht="15" customHeight="1" x14ac:dyDescent="0.25">
      <c r="B161" s="32"/>
      <c r="C161" s="32"/>
      <c r="V161" s="70"/>
      <c r="W161" s="32"/>
      <c r="X161" s="70"/>
      <c r="Z161" s="70"/>
      <c r="AD161" s="70"/>
      <c r="AF161" s="70"/>
    </row>
    <row r="162" spans="1:38" ht="15" customHeight="1" x14ac:dyDescent="0.25">
      <c r="A162" s="153"/>
      <c r="B162" s="153"/>
      <c r="C162" s="180" t="s">
        <v>2</v>
      </c>
      <c r="D162" s="211">
        <f>(P160-Q160)/2</f>
        <v>-4</v>
      </c>
      <c r="F162" s="212">
        <f>IF(AND(E166&lt;E170,E164&lt;E168),MIN((E170-E166)/2,(E168-E164)/2,ABS(D162)),0)</f>
        <v>0</v>
      </c>
      <c r="H162" s="212">
        <f>IF(AND(E170&lt;E166,E168&lt;E164),MIN((E166-E170)/2,(E164-E168)/2,ABS(D162)),0)</f>
        <v>2.6666666666666714</v>
      </c>
      <c r="V162" s="32"/>
      <c r="AF162" s="70"/>
    </row>
    <row r="163" spans="1:38" ht="15" customHeight="1" x14ac:dyDescent="0.25">
      <c r="A163" s="154"/>
      <c r="B163" s="154"/>
      <c r="C163" s="157" t="s">
        <v>65</v>
      </c>
      <c r="D163" s="157" t="s">
        <v>66</v>
      </c>
      <c r="E163" s="174" t="s">
        <v>97</v>
      </c>
      <c r="F163" s="157" t="s">
        <v>180</v>
      </c>
      <c r="G163" s="158" t="s">
        <v>181</v>
      </c>
      <c r="H163" s="157" t="s">
        <v>182</v>
      </c>
      <c r="I163" s="158" t="s">
        <v>183</v>
      </c>
      <c r="J163" s="157" t="s">
        <v>118</v>
      </c>
      <c r="K163" s="158" t="s">
        <v>119</v>
      </c>
      <c r="L163" s="157" t="s">
        <v>120</v>
      </c>
      <c r="M163" s="158" t="s">
        <v>121</v>
      </c>
      <c r="N163" s="157" t="s">
        <v>122</v>
      </c>
      <c r="O163" s="158" t="s">
        <v>123</v>
      </c>
      <c r="P163" s="157" t="s">
        <v>124</v>
      </c>
      <c r="Q163" s="158" t="s">
        <v>125</v>
      </c>
      <c r="R163" s="157" t="s">
        <v>126</v>
      </c>
      <c r="S163" s="158" t="s">
        <v>127</v>
      </c>
      <c r="T163" s="157" t="s">
        <v>128</v>
      </c>
      <c r="U163" s="158" t="s">
        <v>129</v>
      </c>
      <c r="V163" s="157" t="s">
        <v>130</v>
      </c>
      <c r="W163" s="158" t="s">
        <v>131</v>
      </c>
      <c r="X163" s="157" t="s">
        <v>98</v>
      </c>
      <c r="Y163" s="158" t="s">
        <v>99</v>
      </c>
      <c r="Z163" s="244" t="s">
        <v>100</v>
      </c>
      <c r="AF163" s="70"/>
      <c r="AJ163" s="63" t="s">
        <v>109</v>
      </c>
      <c r="AK163" s="33"/>
      <c r="AL163" s="63" t="s">
        <v>110</v>
      </c>
    </row>
    <row r="164" spans="1:38" ht="15" customHeight="1" x14ac:dyDescent="0.3">
      <c r="A164" s="153"/>
      <c r="B164" s="63" t="s">
        <v>67</v>
      </c>
      <c r="C164" s="159">
        <f>Z148</f>
        <v>90.666666666666671</v>
      </c>
      <c r="D164" s="166">
        <f>C164+N160</f>
        <v>90.666666666666671</v>
      </c>
      <c r="E164" s="170">
        <f>D164</f>
        <v>90.666666666666671</v>
      </c>
      <c r="F164" s="213">
        <f>F165+R160/2+F162</f>
        <v>88</v>
      </c>
      <c r="G164" s="160">
        <f>MIN($E164,F164)</f>
        <v>88</v>
      </c>
      <c r="H164" s="213">
        <f>H165+R160/2+H162</f>
        <v>90.666666666666671</v>
      </c>
      <c r="I164" s="160">
        <f>MIN($E164,H164)</f>
        <v>90.666666666666671</v>
      </c>
      <c r="J164" s="213">
        <f>J166+P160</f>
        <v>90.666666666666671</v>
      </c>
      <c r="K164" s="160">
        <f>MIN($E164,J164)</f>
        <v>90.666666666666671</v>
      </c>
      <c r="L164" s="213">
        <f>L168</f>
        <v>93.333333333333329</v>
      </c>
      <c r="M164" s="160">
        <f>MIN($E164,L164)</f>
        <v>90.666666666666671</v>
      </c>
      <c r="N164" s="213">
        <f>N165+R160/2</f>
        <v>88</v>
      </c>
      <c r="O164" s="160">
        <f>MIN($E164,N164)</f>
        <v>88</v>
      </c>
      <c r="P164" s="213">
        <f>P165+R160/2</f>
        <v>88</v>
      </c>
      <c r="Q164" s="160">
        <f>MIN($E164,P164)</f>
        <v>88</v>
      </c>
      <c r="R164" s="213">
        <f>R165+R160/2</f>
        <v>88</v>
      </c>
      <c r="S164" s="160">
        <f>MIN($E164,R164)</f>
        <v>88</v>
      </c>
      <c r="T164" s="213">
        <f>E164</f>
        <v>90.666666666666671</v>
      </c>
      <c r="U164" s="160">
        <f>MIN($E164,T164)</f>
        <v>90.666666666666671</v>
      </c>
      <c r="V164" s="213">
        <f>V168</f>
        <v>85.333333333333329</v>
      </c>
      <c r="W164" s="160">
        <f>MIN($E164,V164)</f>
        <v>85.333333333333329</v>
      </c>
      <c r="X164" s="213">
        <f>X172+R160</f>
        <v>90.666666666666671</v>
      </c>
      <c r="Y164" s="160">
        <f>MIN(E164,X164)</f>
        <v>90.666666666666671</v>
      </c>
      <c r="Z164" s="246">
        <f>Y164+Z172</f>
        <v>90.666666666666671</v>
      </c>
      <c r="AD164" s="177"/>
      <c r="AF164" s="177">
        <f>Y167</f>
        <v>32</v>
      </c>
      <c r="AH164" s="63" t="s">
        <v>67</v>
      </c>
      <c r="AI164" s="32">
        <v>0.1</v>
      </c>
      <c r="AJ164" s="64">
        <f>E164</f>
        <v>90.666666666666671</v>
      </c>
      <c r="AK164" s="32">
        <v>0.2</v>
      </c>
      <c r="AL164" s="64">
        <f>X164</f>
        <v>90.666666666666671</v>
      </c>
    </row>
    <row r="165" spans="1:38" ht="15" customHeight="1" x14ac:dyDescent="0.3">
      <c r="A165" s="153"/>
      <c r="B165" s="63" t="s">
        <v>68</v>
      </c>
      <c r="C165" s="159"/>
      <c r="D165" s="159">
        <f>(D164+D166)/2</f>
        <v>74.666666666666671</v>
      </c>
      <c r="E165" s="160">
        <f>(E164+E166)/2</f>
        <v>74.666666666666671</v>
      </c>
      <c r="F165" s="212">
        <f>(MAX(E166,E170)+MIN(E164,E168))/2</f>
        <v>72</v>
      </c>
      <c r="G165" s="160"/>
      <c r="H165" s="212">
        <f>F165</f>
        <v>72</v>
      </c>
      <c r="I165" s="160"/>
      <c r="J165" s="213"/>
      <c r="K165" s="160"/>
      <c r="L165" s="213"/>
      <c r="M165" s="160"/>
      <c r="N165" s="213">
        <f>(E165+E169)/2</f>
        <v>72</v>
      </c>
      <c r="O165" s="160"/>
      <c r="P165" s="213">
        <f>(E166+E168)/2</f>
        <v>72</v>
      </c>
      <c r="Q165" s="160"/>
      <c r="R165" s="213">
        <f>(E164+E170)/2</f>
        <v>72</v>
      </c>
      <c r="S165" s="160"/>
      <c r="T165" s="213"/>
      <c r="U165" s="160"/>
      <c r="V165" s="213"/>
      <c r="W165" s="160"/>
      <c r="X165" s="213"/>
      <c r="Y165" s="160"/>
      <c r="Z165" s="247"/>
      <c r="AD165" s="176"/>
      <c r="AF165" s="176"/>
      <c r="AH165" s="63" t="s">
        <v>69</v>
      </c>
      <c r="AI165" s="32">
        <v>0.1</v>
      </c>
      <c r="AJ165" s="64">
        <f>E166</f>
        <v>58.666666666666671</v>
      </c>
      <c r="AK165" s="32">
        <v>0.2</v>
      </c>
      <c r="AL165" s="64">
        <f>X166</f>
        <v>58.666666666666671</v>
      </c>
    </row>
    <row r="166" spans="1:38" ht="15" customHeight="1" x14ac:dyDescent="0.3">
      <c r="A166" s="153"/>
      <c r="B166" s="63" t="s">
        <v>69</v>
      </c>
      <c r="C166" s="159">
        <f>Z150</f>
        <v>58.666666666666671</v>
      </c>
      <c r="D166" s="159">
        <f>C166+N160</f>
        <v>58.666666666666671</v>
      </c>
      <c r="E166" s="172">
        <f>D166</f>
        <v>58.666666666666671</v>
      </c>
      <c r="F166" s="213">
        <f>F164-P160</f>
        <v>56</v>
      </c>
      <c r="G166" s="160">
        <f>MAX($E166,F166)</f>
        <v>58.666666666666671</v>
      </c>
      <c r="H166" s="213">
        <f>H164-P160</f>
        <v>58.666666666666671</v>
      </c>
      <c r="I166" s="160">
        <f>MAX($E166,H166)</f>
        <v>58.666666666666671</v>
      </c>
      <c r="J166" s="269">
        <f>E166</f>
        <v>58.666666666666671</v>
      </c>
      <c r="K166" s="160">
        <f>MAX($E166,J166)</f>
        <v>58.666666666666671</v>
      </c>
      <c r="L166" s="213">
        <f>L164-P160</f>
        <v>61.333333333333329</v>
      </c>
      <c r="M166" s="160">
        <f>MAX($E166,L166)</f>
        <v>61.333333333333329</v>
      </c>
      <c r="N166" s="213">
        <f>N164-P160</f>
        <v>56</v>
      </c>
      <c r="O166" s="160">
        <f>MAX($E166,N166)</f>
        <v>58.666666666666671</v>
      </c>
      <c r="P166" s="213">
        <f>P164-P160</f>
        <v>56</v>
      </c>
      <c r="Q166" s="160">
        <f>MAX($E166,P166)</f>
        <v>58.666666666666671</v>
      </c>
      <c r="R166" s="213">
        <f>R164-P160</f>
        <v>56</v>
      </c>
      <c r="S166" s="160">
        <f>MAX($E166,R166)</f>
        <v>58.666666666666671</v>
      </c>
      <c r="T166" s="213">
        <f>T164-P160</f>
        <v>58.666666666666671</v>
      </c>
      <c r="U166" s="160">
        <f>MAX($E166,T166)</f>
        <v>58.666666666666671</v>
      </c>
      <c r="V166" s="213">
        <f>V164-P160</f>
        <v>53.333333333333329</v>
      </c>
      <c r="W166" s="160">
        <f>MAX($E166,V166)</f>
        <v>58.666666666666671</v>
      </c>
      <c r="X166" s="213">
        <f>X164-P160</f>
        <v>58.666666666666671</v>
      </c>
      <c r="Y166" s="160">
        <f>MAX(E166,X166)</f>
        <v>58.666666666666671</v>
      </c>
      <c r="Z166" s="246">
        <f>Y166+Z172</f>
        <v>58.666666666666671</v>
      </c>
      <c r="AD166" s="176"/>
      <c r="AF166" s="176"/>
    </row>
    <row r="167" spans="1:38" ht="15" customHeight="1" x14ac:dyDescent="0.3">
      <c r="A167" s="153"/>
      <c r="B167" s="63" t="s">
        <v>70</v>
      </c>
      <c r="C167" s="161">
        <f>C164-C166</f>
        <v>32</v>
      </c>
      <c r="D167" s="161">
        <f>D164-D166</f>
        <v>32</v>
      </c>
      <c r="E167" s="169">
        <f>E164-E166</f>
        <v>32</v>
      </c>
      <c r="F167" s="161">
        <f>F164-F166</f>
        <v>32</v>
      </c>
      <c r="G167" s="163">
        <f>IF((G164-G166)&lt;0,0,G164-G166)</f>
        <v>29.333333333333329</v>
      </c>
      <c r="H167" s="161">
        <f>H164-H166</f>
        <v>32</v>
      </c>
      <c r="I167" s="163">
        <f>IF((I164-I166)&lt;0,0,I164-I166)</f>
        <v>32</v>
      </c>
      <c r="J167" s="161">
        <f>J164-J166</f>
        <v>32</v>
      </c>
      <c r="K167" s="163">
        <f>IF((K164-K166)&lt;0,0,K164-K166)</f>
        <v>32</v>
      </c>
      <c r="L167" s="161">
        <f>L164-L166</f>
        <v>32</v>
      </c>
      <c r="M167" s="163">
        <f>IF((M164-M166)&lt;0,0,M164-M166)</f>
        <v>29.333333333333343</v>
      </c>
      <c r="N167" s="161">
        <f>N164-N166</f>
        <v>32</v>
      </c>
      <c r="O167" s="163">
        <f>IF((O164-O166)&lt;0,0,O164-O166)</f>
        <v>29.333333333333329</v>
      </c>
      <c r="P167" s="161">
        <f>P164-P166</f>
        <v>32</v>
      </c>
      <c r="Q167" s="163">
        <f>IF((Q164-Q166)&lt;0,0,Q164-Q166)</f>
        <v>29.333333333333329</v>
      </c>
      <c r="R167" s="161">
        <f>R164-R166</f>
        <v>32</v>
      </c>
      <c r="S167" s="163">
        <f>IF((S164-S166)&lt;0,0,S164-S166)</f>
        <v>29.333333333333329</v>
      </c>
      <c r="T167" s="161">
        <f>T164-T166</f>
        <v>32</v>
      </c>
      <c r="U167" s="163">
        <f>IF((U164-U166)&lt;0,0,U164-U166)</f>
        <v>32</v>
      </c>
      <c r="V167" s="161">
        <f>V164-V166</f>
        <v>32</v>
      </c>
      <c r="W167" s="163">
        <f>IF((W164-W166)&lt;0,0,W164-W166)</f>
        <v>26.666666666666657</v>
      </c>
      <c r="X167" s="161">
        <f>X164-X166</f>
        <v>32</v>
      </c>
      <c r="Y167" s="163">
        <f>IF((Y164-Y166)&lt;0,0,Y164-Y166)</f>
        <v>32</v>
      </c>
      <c r="Z167" s="245"/>
      <c r="AD167" s="178"/>
      <c r="AF167" s="178">
        <f>Y171</f>
        <v>32</v>
      </c>
      <c r="AH167" s="63"/>
    </row>
    <row r="168" spans="1:38" ht="15" customHeight="1" x14ac:dyDescent="0.25">
      <c r="A168" s="153"/>
      <c r="B168" s="63" t="s">
        <v>71</v>
      </c>
      <c r="C168" s="159">
        <f>Z152</f>
        <v>85.333333333333329</v>
      </c>
      <c r="D168" s="166">
        <f>C168-O160</f>
        <v>85.333333333333329</v>
      </c>
      <c r="E168" s="170">
        <f>D168+E172</f>
        <v>85.333333333333329</v>
      </c>
      <c r="F168" s="214">
        <f>F164</f>
        <v>88</v>
      </c>
      <c r="G168" s="167">
        <f>MIN($E168,F168)</f>
        <v>85.333333333333329</v>
      </c>
      <c r="H168" s="214">
        <f>H164</f>
        <v>90.666666666666671</v>
      </c>
      <c r="I168" s="167">
        <f>MIN($E168,H168)</f>
        <v>85.333333333333329</v>
      </c>
      <c r="J168" s="214">
        <f>J164</f>
        <v>90.666666666666671</v>
      </c>
      <c r="K168" s="167">
        <f>MIN($E168,J168)</f>
        <v>85.333333333333329</v>
      </c>
      <c r="L168" s="214">
        <f>L170+Q160</f>
        <v>93.333333333333329</v>
      </c>
      <c r="M168" s="167">
        <f>MIN($E168,L168)</f>
        <v>85.333333333333329</v>
      </c>
      <c r="N168" s="214">
        <f>N164</f>
        <v>88</v>
      </c>
      <c r="O168" s="167">
        <f>MIN($E168,N168)</f>
        <v>85.333333333333329</v>
      </c>
      <c r="P168" s="214">
        <f>P164</f>
        <v>88</v>
      </c>
      <c r="Q168" s="167">
        <f>MIN($E168,P168)</f>
        <v>85.333333333333329</v>
      </c>
      <c r="R168" s="214">
        <f>R164</f>
        <v>88</v>
      </c>
      <c r="S168" s="167">
        <f>MIN($E168,R168)</f>
        <v>85.333333333333329</v>
      </c>
      <c r="T168" s="214">
        <f>T164</f>
        <v>90.666666666666671</v>
      </c>
      <c r="U168" s="167">
        <f>MIN($E168,T168)</f>
        <v>85.333333333333329</v>
      </c>
      <c r="V168" s="214">
        <f>E168</f>
        <v>85.333333333333329</v>
      </c>
      <c r="W168" s="167">
        <f>MIN($E168,V168)</f>
        <v>85.333333333333329</v>
      </c>
      <c r="X168" s="214">
        <f>X164</f>
        <v>90.666666666666671</v>
      </c>
      <c r="Y168" s="167">
        <f>MIN(E168,X168)</f>
        <v>85.333333333333329</v>
      </c>
      <c r="Z168" s="246">
        <f>Y168+Z172</f>
        <v>85.333333333333329</v>
      </c>
      <c r="AF168" s="70"/>
      <c r="AH168" s="63" t="s">
        <v>71</v>
      </c>
      <c r="AI168" s="32">
        <v>0.4</v>
      </c>
      <c r="AJ168" s="64">
        <f>E168</f>
        <v>85.333333333333329</v>
      </c>
      <c r="AK168" s="32">
        <v>0.5</v>
      </c>
      <c r="AL168" s="64">
        <f>X168</f>
        <v>90.666666666666671</v>
      </c>
    </row>
    <row r="169" spans="1:38" ht="15" customHeight="1" x14ac:dyDescent="0.25">
      <c r="A169" s="153"/>
      <c r="B169" s="63" t="s">
        <v>68</v>
      </c>
      <c r="C169" s="159"/>
      <c r="D169" s="159">
        <f>(D168+D170)/2</f>
        <v>69.333333333333329</v>
      </c>
      <c r="E169" s="160">
        <f>(E168+E170)/2</f>
        <v>69.333333333333329</v>
      </c>
      <c r="F169" s="213"/>
      <c r="G169" s="160"/>
      <c r="H169" s="213"/>
      <c r="I169" s="160"/>
      <c r="J169" s="213"/>
      <c r="K169" s="160"/>
      <c r="L169" s="213"/>
      <c r="M169" s="160"/>
      <c r="N169" s="213"/>
      <c r="O169" s="160"/>
      <c r="P169" s="213"/>
      <c r="Q169" s="160"/>
      <c r="R169" s="213"/>
      <c r="S169" s="160"/>
      <c r="T169" s="213"/>
      <c r="U169" s="160"/>
      <c r="V169" s="213"/>
      <c r="W169" s="160"/>
      <c r="X169" s="213"/>
      <c r="Y169" s="160"/>
      <c r="Z169" s="247"/>
      <c r="AF169" s="70"/>
      <c r="AH169" s="63" t="s">
        <v>72</v>
      </c>
      <c r="AI169" s="32">
        <v>0.4</v>
      </c>
      <c r="AJ169" s="64">
        <f>E170</f>
        <v>53.333333333333329</v>
      </c>
      <c r="AK169" s="32">
        <v>0.5</v>
      </c>
      <c r="AL169" s="64">
        <f>X170</f>
        <v>50.666666666666671</v>
      </c>
    </row>
    <row r="170" spans="1:38" ht="15" customHeight="1" x14ac:dyDescent="0.25">
      <c r="A170" s="153"/>
      <c r="B170" s="63" t="s">
        <v>72</v>
      </c>
      <c r="C170" s="159">
        <f>Z154</f>
        <v>53.333333333333329</v>
      </c>
      <c r="D170" s="168">
        <f>C170-O160</f>
        <v>53.333333333333329</v>
      </c>
      <c r="E170" s="171">
        <f>D170+E172</f>
        <v>53.333333333333329</v>
      </c>
      <c r="F170" s="215">
        <f>F168-Q160</f>
        <v>48</v>
      </c>
      <c r="G170" s="165">
        <f>MAX($E170,F170)</f>
        <v>53.333333333333329</v>
      </c>
      <c r="H170" s="215">
        <f>H168-Q160</f>
        <v>50.666666666666671</v>
      </c>
      <c r="I170" s="165">
        <f>MAX($E170,H170)</f>
        <v>53.333333333333329</v>
      </c>
      <c r="J170" s="215">
        <f>J168-Q160</f>
        <v>50.666666666666671</v>
      </c>
      <c r="K170" s="165">
        <f>MAX($E170,J170)</f>
        <v>53.333333333333329</v>
      </c>
      <c r="L170" s="270">
        <f>E170</f>
        <v>53.333333333333329</v>
      </c>
      <c r="M170" s="165">
        <f>MAX($E170,L170)</f>
        <v>53.333333333333329</v>
      </c>
      <c r="N170" s="215">
        <f>N168-Q160</f>
        <v>48</v>
      </c>
      <c r="O170" s="165">
        <f>MAX($E170,N170)</f>
        <v>53.333333333333329</v>
      </c>
      <c r="P170" s="215">
        <f>P168-Q160</f>
        <v>48</v>
      </c>
      <c r="Q170" s="165">
        <f>MAX($E170,P170)</f>
        <v>53.333333333333329</v>
      </c>
      <c r="R170" s="215">
        <f>R168-Q160</f>
        <v>48</v>
      </c>
      <c r="S170" s="165">
        <f>MAX($E170,R170)</f>
        <v>53.333333333333329</v>
      </c>
      <c r="T170" s="215">
        <f>T168-Q160</f>
        <v>50.666666666666671</v>
      </c>
      <c r="U170" s="165">
        <f>MAX($E170,T170)</f>
        <v>53.333333333333329</v>
      </c>
      <c r="V170" s="215">
        <f>V168-Q160</f>
        <v>45.333333333333329</v>
      </c>
      <c r="W170" s="165">
        <f>MAX($E170,V170)</f>
        <v>53.333333333333329</v>
      </c>
      <c r="X170" s="215">
        <f>X168-Q160</f>
        <v>50.666666666666671</v>
      </c>
      <c r="Y170" s="165">
        <f>MAX(E170,X170)</f>
        <v>53.333333333333329</v>
      </c>
      <c r="Z170" s="246">
        <f>Y170+Z172</f>
        <v>53.333333333333329</v>
      </c>
      <c r="AF170" s="70"/>
    </row>
    <row r="171" spans="1:38" ht="15" customHeight="1" x14ac:dyDescent="0.25">
      <c r="A171" s="153"/>
      <c r="B171" s="63" t="s">
        <v>73</v>
      </c>
      <c r="C171" s="161">
        <f>C168-C170</f>
        <v>32</v>
      </c>
      <c r="D171" s="161">
        <f>D168-D170</f>
        <v>32</v>
      </c>
      <c r="E171" s="169">
        <f>E168-E170</f>
        <v>32</v>
      </c>
      <c r="F171" s="161">
        <f>F168-F170</f>
        <v>40</v>
      </c>
      <c r="G171" s="163">
        <f>IF((G168-G170)&lt;0,0,G168-G170)</f>
        <v>32</v>
      </c>
      <c r="H171" s="161">
        <f>H168-H170</f>
        <v>40</v>
      </c>
      <c r="I171" s="163">
        <f>IF((I168-I170)&lt;0,0,I168-I170)</f>
        <v>32</v>
      </c>
      <c r="J171" s="161">
        <f>J168-J170</f>
        <v>40</v>
      </c>
      <c r="K171" s="163">
        <f>IF((K168-K170)&lt;0,0,K168-K170)</f>
        <v>32</v>
      </c>
      <c r="L171" s="161">
        <f>L168-L170</f>
        <v>40</v>
      </c>
      <c r="M171" s="163">
        <f>IF((M168-M170)&lt;0,0,M168-M170)</f>
        <v>32</v>
      </c>
      <c r="N171" s="161">
        <f>N168-N170</f>
        <v>40</v>
      </c>
      <c r="O171" s="163">
        <f>IF((O168-O170)&lt;0,0,O168-O170)</f>
        <v>32</v>
      </c>
      <c r="P171" s="161">
        <f>P168-P170</f>
        <v>40</v>
      </c>
      <c r="Q171" s="163">
        <f>IF((Q168-Q170)&lt;0,0,Q168-Q170)</f>
        <v>32</v>
      </c>
      <c r="R171" s="161">
        <f>R168-R170</f>
        <v>40</v>
      </c>
      <c r="S171" s="163">
        <f>IF((S168-S170)&lt;0,0,S168-S170)</f>
        <v>32</v>
      </c>
      <c r="T171" s="161">
        <f>T168-T170</f>
        <v>40</v>
      </c>
      <c r="U171" s="163">
        <f>IF((U168-U170)&lt;0,0,U168-U170)</f>
        <v>32</v>
      </c>
      <c r="V171" s="161">
        <f>V168-V170</f>
        <v>40</v>
      </c>
      <c r="W171" s="163">
        <f>IF((W168-W170)&lt;0,0,W168-W170)</f>
        <v>32</v>
      </c>
      <c r="X171" s="161">
        <f>X168-X170</f>
        <v>40</v>
      </c>
      <c r="Y171" s="163">
        <f>IF((Y168-Y170)&lt;0,0,Y168-Y170)</f>
        <v>32</v>
      </c>
      <c r="Z171" s="245"/>
      <c r="AF171" s="70"/>
    </row>
    <row r="172" spans="1:38" ht="15" customHeight="1" x14ac:dyDescent="0.25">
      <c r="A172" s="153"/>
      <c r="B172" s="153"/>
      <c r="D172" s="164">
        <f>(D165-D169)+D162</f>
        <v>1.3333333333333428</v>
      </c>
      <c r="E172" s="173">
        <f>IF(D172&gt;$T$2*3/2,$T$2*2,IF(D172&gt;$T$2/2,$T$2,0))</f>
        <v>0</v>
      </c>
      <c r="F172" s="216">
        <f>F164-R160</f>
        <v>56</v>
      </c>
      <c r="G172" s="175">
        <f>G167*$P$2*2+G171*$Q$2*2-ABS(G167-G171)*0.95*(1-ABS($P$2-$Q$2))</f>
        <v>58.79999999999999</v>
      </c>
      <c r="H172" s="216">
        <f>H164-R160</f>
        <v>58.666666666666671</v>
      </c>
      <c r="I172" s="175">
        <f>I167*$P$2*2+I171*$Q$2*2-ABS(I167-I171)*0.95*(1-ABS($P$2-$Q$2))</f>
        <v>64</v>
      </c>
      <c r="J172" s="216">
        <f>J164-R160</f>
        <v>58.666666666666671</v>
      </c>
      <c r="K172" s="175">
        <f>K167*$P$2*2+K171*$Q$2*2-ABS(K167-K171)*0.95*(1-ABS($P$2-$Q$2))</f>
        <v>64</v>
      </c>
      <c r="L172" s="216">
        <f>L164-R160</f>
        <v>61.333333333333329</v>
      </c>
      <c r="M172" s="175">
        <f>M167*$P$2*2+M171*$Q$2*2-ABS(M167-M171)*0.95*(1-ABS($P$2-$Q$2))</f>
        <v>58.800000000000018</v>
      </c>
      <c r="N172" s="216">
        <f>N164-R160</f>
        <v>56</v>
      </c>
      <c r="O172" s="175">
        <f>O167*$P$2*2+O171*$Q$2*2-ABS(O167-O171)*0.95*(1-ABS($P$2-$Q$2))</f>
        <v>58.79999999999999</v>
      </c>
      <c r="P172" s="216">
        <f>P164-R160</f>
        <v>56</v>
      </c>
      <c r="Q172" s="175">
        <f>Q167*$P$2*2+Q171*$Q$2*2-ABS(Q167-Q171)*0.95*(1-ABS($P$2-$Q$2))</f>
        <v>58.79999999999999</v>
      </c>
      <c r="R172" s="216">
        <f>R164-R160</f>
        <v>56</v>
      </c>
      <c r="S172" s="175">
        <f>S167*$P$2*2+S171*$Q$2*2-ABS(S167-S171)*0.95*(1-ABS($P$2-$Q$2))</f>
        <v>58.79999999999999</v>
      </c>
      <c r="T172" s="216">
        <f>T164-R160</f>
        <v>58.666666666666671</v>
      </c>
      <c r="U172" s="175">
        <f>U167*$P$2*2+U171*$Q$2*2-ABS(U167-U171)*0.95*(1-ABS($P$2-$Q$2))</f>
        <v>64</v>
      </c>
      <c r="V172" s="216">
        <f>V164-R160</f>
        <v>53.333333333333329</v>
      </c>
      <c r="W172" s="175">
        <f>W167*$P$2*2+W171*$Q$2*2-ABS(W167-W171)*0.95*(1-ABS($P$2-$Q$2))</f>
        <v>53.59999999999998</v>
      </c>
      <c r="X172" s="216">
        <f>IF(G172=Y172,F172,IF(I172=Y172,H172,IF(K172=Y172,J172,IF(M172=Y172,L172,IF(O172=Y172,N172,IF(Q172=Y172,P172,IF(S172=Y172,R172,IF(U172=Y172,T172,V172))))))))</f>
        <v>58.666666666666671</v>
      </c>
      <c r="Y172" s="175">
        <f>MAX(G172,I172,K172,M172,O172,Q172,S172,U172,W172)</f>
        <v>64</v>
      </c>
      <c r="Z172" s="173">
        <f>IF(X172*1.05&gt;=2*$T$2,-2*$T$2,IF(X172*1.1&gt;=$T$2,-$T$2,0))</f>
        <v>0</v>
      </c>
      <c r="AF172" s="70"/>
    </row>
    <row r="173" spans="1:38" ht="15" customHeight="1" x14ac:dyDescent="0.25">
      <c r="A173" s="63"/>
      <c r="B173" s="70"/>
      <c r="D173" s="70"/>
      <c r="J173" s="70"/>
      <c r="L173" s="70"/>
      <c r="N173" s="70"/>
      <c r="P173" s="70"/>
      <c r="V173" s="32"/>
      <c r="W173" s="32"/>
      <c r="Z173" s="70"/>
      <c r="AD173" s="136"/>
      <c r="AE173" s="137"/>
      <c r="AF173" s="136"/>
      <c r="AG173" s="137"/>
      <c r="AH173" s="136"/>
      <c r="AI173" s="137"/>
      <c r="AK173" s="70"/>
      <c r="AL173" s="37"/>
    </row>
    <row r="174" spans="1:38" ht="15" customHeight="1" thickBot="1" x14ac:dyDescent="0.3">
      <c r="A174" s="63"/>
      <c r="B174" s="70"/>
      <c r="D174" s="70"/>
      <c r="J174" s="70"/>
      <c r="L174" s="70"/>
      <c r="N174" s="70"/>
      <c r="P174" s="70"/>
      <c r="T174" s="70"/>
      <c r="V174" s="70"/>
      <c r="W174" s="32"/>
      <c r="X174" s="70"/>
      <c r="Z174" s="70"/>
      <c r="AD174" s="136"/>
      <c r="AE174" s="137"/>
      <c r="AF174" s="136"/>
      <c r="AG174" s="137"/>
      <c r="AH174" s="136"/>
      <c r="AI174" s="137"/>
      <c r="AK174" s="70"/>
      <c r="AL174" s="37"/>
    </row>
    <row r="175" spans="1:38" ht="15" customHeight="1" x14ac:dyDescent="0.25">
      <c r="A175" s="149" t="s">
        <v>83</v>
      </c>
      <c r="B175" s="32"/>
      <c r="D175" s="70"/>
      <c r="J175" s="70"/>
      <c r="K175" s="181" t="s">
        <v>64</v>
      </c>
      <c r="L175" s="203" t="s">
        <v>91</v>
      </c>
      <c r="M175" s="151" t="s">
        <v>92</v>
      </c>
      <c r="N175" s="208" t="s">
        <v>95</v>
      </c>
      <c r="O175" s="152" t="s">
        <v>96</v>
      </c>
      <c r="P175" s="150" t="s">
        <v>74</v>
      </c>
      <c r="Q175" s="150" t="s">
        <v>75</v>
      </c>
      <c r="R175" s="205" t="s">
        <v>76</v>
      </c>
      <c r="V175" s="70"/>
      <c r="W175" s="32"/>
      <c r="X175" s="70"/>
      <c r="Z175" s="70"/>
      <c r="AD175" s="70"/>
      <c r="AF175" s="70"/>
    </row>
    <row r="176" spans="1:38" ht="15" customHeight="1" thickBot="1" x14ac:dyDescent="0.3">
      <c r="A176" s="153"/>
      <c r="B176" s="32"/>
      <c r="D176" s="70"/>
      <c r="J176" s="70"/>
      <c r="K176" s="182">
        <f>S6</f>
        <v>0</v>
      </c>
      <c r="L176" s="204">
        <f>S$47</f>
        <v>54</v>
      </c>
      <c r="M176" s="156">
        <f>S$48</f>
        <v>54</v>
      </c>
      <c r="N176" s="210">
        <f>K176/L176*3.6</f>
        <v>0</v>
      </c>
      <c r="O176" s="179">
        <f>K176/M176*3.6</f>
        <v>0</v>
      </c>
      <c r="P176" s="155">
        <f>T55</f>
        <v>32</v>
      </c>
      <c r="Q176" s="155">
        <f>T56</f>
        <v>40</v>
      </c>
      <c r="R176" s="206">
        <f>MIN(P176,Q176)</f>
        <v>32</v>
      </c>
      <c r="V176" s="70"/>
      <c r="W176" s="32"/>
      <c r="X176" s="70"/>
      <c r="Z176" s="70"/>
      <c r="AD176" s="70"/>
      <c r="AF176" s="70"/>
    </row>
    <row r="177" spans="1:38" ht="15" customHeight="1" x14ac:dyDescent="0.25">
      <c r="B177" s="32"/>
      <c r="C177" s="32"/>
      <c r="V177" s="70"/>
      <c r="W177" s="32"/>
      <c r="X177" s="70"/>
      <c r="Z177" s="70"/>
      <c r="AD177" s="70"/>
      <c r="AF177" s="70"/>
    </row>
    <row r="178" spans="1:38" ht="15" customHeight="1" x14ac:dyDescent="0.25">
      <c r="A178" s="153"/>
      <c r="B178" s="153"/>
      <c r="C178" s="180" t="s">
        <v>2</v>
      </c>
      <c r="D178" s="211">
        <f>(P176-Q176)/2</f>
        <v>-4</v>
      </c>
      <c r="F178" s="212">
        <f>IF(AND(E182&lt;E186,E180&lt;E184),MIN((E186-E182)/2,(E184-E180)/2,ABS(D178)),0)</f>
        <v>0</v>
      </c>
      <c r="H178" s="212">
        <f>IF(AND(E186&lt;E182,E184&lt;E180),MIN((E182-E186)/2,(E180-E184)/2,ABS(D178)),0)</f>
        <v>2.6666666666666714</v>
      </c>
      <c r="V178" s="32"/>
      <c r="AF178" s="70"/>
    </row>
    <row r="179" spans="1:38" ht="15" customHeight="1" x14ac:dyDescent="0.25">
      <c r="A179" s="154"/>
      <c r="B179" s="154"/>
      <c r="C179" s="157" t="s">
        <v>65</v>
      </c>
      <c r="D179" s="157" t="s">
        <v>66</v>
      </c>
      <c r="E179" s="174" t="s">
        <v>97</v>
      </c>
      <c r="F179" s="157" t="s">
        <v>180</v>
      </c>
      <c r="G179" s="158" t="s">
        <v>181</v>
      </c>
      <c r="H179" s="157" t="s">
        <v>182</v>
      </c>
      <c r="I179" s="158" t="s">
        <v>183</v>
      </c>
      <c r="J179" s="157" t="s">
        <v>118</v>
      </c>
      <c r="K179" s="158" t="s">
        <v>119</v>
      </c>
      <c r="L179" s="157" t="s">
        <v>120</v>
      </c>
      <c r="M179" s="158" t="s">
        <v>121</v>
      </c>
      <c r="N179" s="157" t="s">
        <v>122</v>
      </c>
      <c r="O179" s="158" t="s">
        <v>123</v>
      </c>
      <c r="P179" s="157" t="s">
        <v>124</v>
      </c>
      <c r="Q179" s="158" t="s">
        <v>125</v>
      </c>
      <c r="R179" s="157" t="s">
        <v>126</v>
      </c>
      <c r="S179" s="158" t="s">
        <v>127</v>
      </c>
      <c r="T179" s="157" t="s">
        <v>128</v>
      </c>
      <c r="U179" s="158" t="s">
        <v>129</v>
      </c>
      <c r="V179" s="157" t="s">
        <v>130</v>
      </c>
      <c r="W179" s="158" t="s">
        <v>131</v>
      </c>
      <c r="X179" s="157" t="s">
        <v>98</v>
      </c>
      <c r="Y179" s="158" t="s">
        <v>99</v>
      </c>
      <c r="Z179" s="244" t="s">
        <v>100</v>
      </c>
      <c r="AF179" s="70"/>
      <c r="AJ179" s="63" t="s">
        <v>109</v>
      </c>
      <c r="AK179" s="33"/>
      <c r="AL179" s="63" t="s">
        <v>110</v>
      </c>
    </row>
    <row r="180" spans="1:38" ht="15" customHeight="1" x14ac:dyDescent="0.3">
      <c r="A180" s="153"/>
      <c r="B180" s="63" t="s">
        <v>67</v>
      </c>
      <c r="C180" s="159">
        <f>Z164</f>
        <v>90.666666666666671</v>
      </c>
      <c r="D180" s="166">
        <f>C180+N176</f>
        <v>90.666666666666671</v>
      </c>
      <c r="E180" s="170">
        <f>D180</f>
        <v>90.666666666666671</v>
      </c>
      <c r="F180" s="213">
        <f>F181+R176/2+F178</f>
        <v>88</v>
      </c>
      <c r="G180" s="160">
        <f>MIN($E180,F180)</f>
        <v>88</v>
      </c>
      <c r="H180" s="213">
        <f>H181+R176/2+H178</f>
        <v>90.666666666666671</v>
      </c>
      <c r="I180" s="160">
        <f>MIN($E180,H180)</f>
        <v>90.666666666666671</v>
      </c>
      <c r="J180" s="213">
        <f>J182+P176</f>
        <v>90.666666666666671</v>
      </c>
      <c r="K180" s="160">
        <f>MIN($E180,J180)</f>
        <v>90.666666666666671</v>
      </c>
      <c r="L180" s="213">
        <f>L184</f>
        <v>93.333333333333329</v>
      </c>
      <c r="M180" s="160">
        <f>MIN($E180,L180)</f>
        <v>90.666666666666671</v>
      </c>
      <c r="N180" s="213">
        <f>N181+R176/2</f>
        <v>88</v>
      </c>
      <c r="O180" s="160">
        <f>MIN($E180,N180)</f>
        <v>88</v>
      </c>
      <c r="P180" s="213">
        <f>P181+R176/2</f>
        <v>88</v>
      </c>
      <c r="Q180" s="160">
        <f>MIN($E180,P180)</f>
        <v>88</v>
      </c>
      <c r="R180" s="213">
        <f>R181+R176/2</f>
        <v>88</v>
      </c>
      <c r="S180" s="160">
        <f>MIN($E180,R180)</f>
        <v>88</v>
      </c>
      <c r="T180" s="213">
        <f>E180</f>
        <v>90.666666666666671</v>
      </c>
      <c r="U180" s="160">
        <f>MIN($E180,T180)</f>
        <v>90.666666666666671</v>
      </c>
      <c r="V180" s="213">
        <f>V184</f>
        <v>85.333333333333329</v>
      </c>
      <c r="W180" s="160">
        <f>MIN($E180,V180)</f>
        <v>85.333333333333329</v>
      </c>
      <c r="X180" s="213">
        <f>X188+R176</f>
        <v>90.666666666666671</v>
      </c>
      <c r="Y180" s="160">
        <f>MIN(E180,X180)</f>
        <v>90.666666666666671</v>
      </c>
      <c r="Z180" s="246">
        <f>Y180+Z188</f>
        <v>90.666666666666671</v>
      </c>
      <c r="AD180" s="177"/>
      <c r="AF180" s="177">
        <f>Y183</f>
        <v>32</v>
      </c>
      <c r="AH180" s="63" t="s">
        <v>67</v>
      </c>
      <c r="AI180" s="32">
        <v>0.1</v>
      </c>
      <c r="AJ180" s="64">
        <f>E180</f>
        <v>90.666666666666671</v>
      </c>
      <c r="AK180" s="32">
        <v>0.2</v>
      </c>
      <c r="AL180" s="64">
        <f>X180</f>
        <v>90.666666666666671</v>
      </c>
    </row>
    <row r="181" spans="1:38" ht="15" customHeight="1" x14ac:dyDescent="0.3">
      <c r="A181" s="153"/>
      <c r="B181" s="63" t="s">
        <v>68</v>
      </c>
      <c r="C181" s="159"/>
      <c r="D181" s="159">
        <f>(D180+D182)/2</f>
        <v>74.666666666666671</v>
      </c>
      <c r="E181" s="160">
        <f>(E180+E182)/2</f>
        <v>74.666666666666671</v>
      </c>
      <c r="F181" s="212">
        <f>(MAX(E182,E186)+MIN(E180,E184))/2</f>
        <v>72</v>
      </c>
      <c r="G181" s="160"/>
      <c r="H181" s="212">
        <f>F181</f>
        <v>72</v>
      </c>
      <c r="I181" s="160"/>
      <c r="J181" s="213"/>
      <c r="K181" s="160"/>
      <c r="L181" s="213"/>
      <c r="M181" s="160"/>
      <c r="N181" s="213">
        <f>(E181+E185)/2</f>
        <v>72</v>
      </c>
      <c r="O181" s="160"/>
      <c r="P181" s="213">
        <f>(E182+E184)/2</f>
        <v>72</v>
      </c>
      <c r="Q181" s="160"/>
      <c r="R181" s="213">
        <f>(E180+E186)/2</f>
        <v>72</v>
      </c>
      <c r="S181" s="160"/>
      <c r="T181" s="213"/>
      <c r="U181" s="160"/>
      <c r="V181" s="213"/>
      <c r="W181" s="160"/>
      <c r="X181" s="213"/>
      <c r="Y181" s="160"/>
      <c r="Z181" s="247"/>
      <c r="AD181" s="176"/>
      <c r="AF181" s="176"/>
      <c r="AH181" s="63" t="s">
        <v>69</v>
      </c>
      <c r="AI181" s="32">
        <v>0.1</v>
      </c>
      <c r="AJ181" s="64">
        <f>E182</f>
        <v>58.666666666666671</v>
      </c>
      <c r="AK181" s="32">
        <v>0.2</v>
      </c>
      <c r="AL181" s="64">
        <f>X182</f>
        <v>58.666666666666671</v>
      </c>
    </row>
    <row r="182" spans="1:38" ht="15" customHeight="1" x14ac:dyDescent="0.3">
      <c r="A182" s="153"/>
      <c r="B182" s="63" t="s">
        <v>69</v>
      </c>
      <c r="C182" s="159">
        <f>Z166</f>
        <v>58.666666666666671</v>
      </c>
      <c r="D182" s="159">
        <f>C182+N176</f>
        <v>58.666666666666671</v>
      </c>
      <c r="E182" s="172">
        <f>D182</f>
        <v>58.666666666666671</v>
      </c>
      <c r="F182" s="213">
        <f>F180-P176</f>
        <v>56</v>
      </c>
      <c r="G182" s="160">
        <f>MAX($E182,F182)</f>
        <v>58.666666666666671</v>
      </c>
      <c r="H182" s="213">
        <f>H180-P176</f>
        <v>58.666666666666671</v>
      </c>
      <c r="I182" s="160">
        <f>MAX($E182,H182)</f>
        <v>58.666666666666671</v>
      </c>
      <c r="J182" s="269">
        <f>E182</f>
        <v>58.666666666666671</v>
      </c>
      <c r="K182" s="160">
        <f>MAX($E182,J182)</f>
        <v>58.666666666666671</v>
      </c>
      <c r="L182" s="213">
        <f>L180-P176</f>
        <v>61.333333333333329</v>
      </c>
      <c r="M182" s="160">
        <f>MAX($E182,L182)</f>
        <v>61.333333333333329</v>
      </c>
      <c r="N182" s="213">
        <f>N180-P176</f>
        <v>56</v>
      </c>
      <c r="O182" s="160">
        <f>MAX($E182,N182)</f>
        <v>58.666666666666671</v>
      </c>
      <c r="P182" s="213">
        <f>P180-P176</f>
        <v>56</v>
      </c>
      <c r="Q182" s="160">
        <f>MAX($E182,P182)</f>
        <v>58.666666666666671</v>
      </c>
      <c r="R182" s="213">
        <f>R180-P176</f>
        <v>56</v>
      </c>
      <c r="S182" s="160">
        <f>MAX($E182,R182)</f>
        <v>58.666666666666671</v>
      </c>
      <c r="T182" s="213">
        <f>T180-P176</f>
        <v>58.666666666666671</v>
      </c>
      <c r="U182" s="160">
        <f>MAX($E182,T182)</f>
        <v>58.666666666666671</v>
      </c>
      <c r="V182" s="213">
        <f>V180-P176</f>
        <v>53.333333333333329</v>
      </c>
      <c r="W182" s="160">
        <f>MAX($E182,V182)</f>
        <v>58.666666666666671</v>
      </c>
      <c r="X182" s="213">
        <f>X180-P176</f>
        <v>58.666666666666671</v>
      </c>
      <c r="Y182" s="160">
        <f>MAX(E182,X182)</f>
        <v>58.666666666666671</v>
      </c>
      <c r="Z182" s="246">
        <f>Y182+Z188</f>
        <v>58.666666666666671</v>
      </c>
      <c r="AD182" s="176"/>
      <c r="AF182" s="176"/>
    </row>
    <row r="183" spans="1:38" ht="15" customHeight="1" x14ac:dyDescent="0.3">
      <c r="A183" s="153"/>
      <c r="B183" s="63" t="s">
        <v>70</v>
      </c>
      <c r="C183" s="161">
        <f>C180-C182</f>
        <v>32</v>
      </c>
      <c r="D183" s="161">
        <f>D180-D182</f>
        <v>32</v>
      </c>
      <c r="E183" s="169">
        <f>E180-E182</f>
        <v>32</v>
      </c>
      <c r="F183" s="161">
        <f>F180-F182</f>
        <v>32</v>
      </c>
      <c r="G183" s="163">
        <f>IF((G180-G182)&lt;0,0,G180-G182)</f>
        <v>29.333333333333329</v>
      </c>
      <c r="H183" s="161">
        <f>H180-H182</f>
        <v>32</v>
      </c>
      <c r="I183" s="163">
        <f>IF((I180-I182)&lt;0,0,I180-I182)</f>
        <v>32</v>
      </c>
      <c r="J183" s="161">
        <f>J180-J182</f>
        <v>32</v>
      </c>
      <c r="K183" s="163">
        <f>IF((K180-K182)&lt;0,0,K180-K182)</f>
        <v>32</v>
      </c>
      <c r="L183" s="161">
        <f>L180-L182</f>
        <v>32</v>
      </c>
      <c r="M183" s="163">
        <f>IF((M180-M182)&lt;0,0,M180-M182)</f>
        <v>29.333333333333343</v>
      </c>
      <c r="N183" s="161">
        <f>N180-N182</f>
        <v>32</v>
      </c>
      <c r="O183" s="163">
        <f>IF((O180-O182)&lt;0,0,O180-O182)</f>
        <v>29.333333333333329</v>
      </c>
      <c r="P183" s="161">
        <f>P180-P182</f>
        <v>32</v>
      </c>
      <c r="Q183" s="163">
        <f>IF((Q180-Q182)&lt;0,0,Q180-Q182)</f>
        <v>29.333333333333329</v>
      </c>
      <c r="R183" s="161">
        <f>R180-R182</f>
        <v>32</v>
      </c>
      <c r="S183" s="163">
        <f>IF((S180-S182)&lt;0,0,S180-S182)</f>
        <v>29.333333333333329</v>
      </c>
      <c r="T183" s="161">
        <f>T180-T182</f>
        <v>32</v>
      </c>
      <c r="U183" s="163">
        <f>IF((U180-U182)&lt;0,0,U180-U182)</f>
        <v>32</v>
      </c>
      <c r="V183" s="161">
        <f>V180-V182</f>
        <v>32</v>
      </c>
      <c r="W183" s="163">
        <f>IF((W180-W182)&lt;0,0,W180-W182)</f>
        <v>26.666666666666657</v>
      </c>
      <c r="X183" s="161">
        <f>X180-X182</f>
        <v>32</v>
      </c>
      <c r="Y183" s="163">
        <f>IF((Y180-Y182)&lt;0,0,Y180-Y182)</f>
        <v>32</v>
      </c>
      <c r="Z183" s="245"/>
      <c r="AD183" s="178"/>
      <c r="AF183" s="178">
        <f>Y187</f>
        <v>32</v>
      </c>
      <c r="AH183" s="63"/>
    </row>
    <row r="184" spans="1:38" ht="15" customHeight="1" x14ac:dyDescent="0.25">
      <c r="A184" s="153"/>
      <c r="B184" s="63" t="s">
        <v>71</v>
      </c>
      <c r="C184" s="159">
        <f>Z168</f>
        <v>85.333333333333329</v>
      </c>
      <c r="D184" s="166">
        <f>C184-O176</f>
        <v>85.333333333333329</v>
      </c>
      <c r="E184" s="170">
        <f>D184+E188</f>
        <v>85.333333333333329</v>
      </c>
      <c r="F184" s="214">
        <f>F180</f>
        <v>88</v>
      </c>
      <c r="G184" s="167">
        <f>MIN($E184,F184)</f>
        <v>85.333333333333329</v>
      </c>
      <c r="H184" s="214">
        <f>H180</f>
        <v>90.666666666666671</v>
      </c>
      <c r="I184" s="167">
        <f>MIN($E184,H184)</f>
        <v>85.333333333333329</v>
      </c>
      <c r="J184" s="214">
        <f>J180</f>
        <v>90.666666666666671</v>
      </c>
      <c r="K184" s="167">
        <f>MIN($E184,J184)</f>
        <v>85.333333333333329</v>
      </c>
      <c r="L184" s="214">
        <f>L186+Q176</f>
        <v>93.333333333333329</v>
      </c>
      <c r="M184" s="167">
        <f>MIN($E184,L184)</f>
        <v>85.333333333333329</v>
      </c>
      <c r="N184" s="214">
        <f>N180</f>
        <v>88</v>
      </c>
      <c r="O184" s="167">
        <f>MIN($E184,N184)</f>
        <v>85.333333333333329</v>
      </c>
      <c r="P184" s="214">
        <f>P180</f>
        <v>88</v>
      </c>
      <c r="Q184" s="167">
        <f>MIN($E184,P184)</f>
        <v>85.333333333333329</v>
      </c>
      <c r="R184" s="214">
        <f>R180</f>
        <v>88</v>
      </c>
      <c r="S184" s="167">
        <f>MIN($E184,R184)</f>
        <v>85.333333333333329</v>
      </c>
      <c r="T184" s="214">
        <f>T180</f>
        <v>90.666666666666671</v>
      </c>
      <c r="U184" s="167">
        <f>MIN($E184,T184)</f>
        <v>85.333333333333329</v>
      </c>
      <c r="V184" s="214">
        <f>E184</f>
        <v>85.333333333333329</v>
      </c>
      <c r="W184" s="167">
        <f>MIN($E184,V184)</f>
        <v>85.333333333333329</v>
      </c>
      <c r="X184" s="214">
        <f>X180</f>
        <v>90.666666666666671</v>
      </c>
      <c r="Y184" s="167">
        <f>MIN(E184,X184)</f>
        <v>85.333333333333329</v>
      </c>
      <c r="Z184" s="246">
        <f>Y184+Z188</f>
        <v>85.333333333333329</v>
      </c>
      <c r="AF184" s="70"/>
      <c r="AH184" s="63" t="s">
        <v>71</v>
      </c>
      <c r="AI184" s="32">
        <v>0.4</v>
      </c>
      <c r="AJ184" s="64">
        <f>E184</f>
        <v>85.333333333333329</v>
      </c>
      <c r="AK184" s="32">
        <v>0.5</v>
      </c>
      <c r="AL184" s="64">
        <f>X184</f>
        <v>90.666666666666671</v>
      </c>
    </row>
    <row r="185" spans="1:38" ht="15" customHeight="1" x14ac:dyDescent="0.25">
      <c r="A185" s="153"/>
      <c r="B185" s="63" t="s">
        <v>68</v>
      </c>
      <c r="C185" s="159"/>
      <c r="D185" s="159">
        <f>(D184+D186)/2</f>
        <v>69.333333333333329</v>
      </c>
      <c r="E185" s="160">
        <f>(E184+E186)/2</f>
        <v>69.333333333333329</v>
      </c>
      <c r="F185" s="213"/>
      <c r="G185" s="160"/>
      <c r="H185" s="213"/>
      <c r="I185" s="160"/>
      <c r="J185" s="213"/>
      <c r="K185" s="160"/>
      <c r="L185" s="213"/>
      <c r="M185" s="160"/>
      <c r="N185" s="213"/>
      <c r="O185" s="160"/>
      <c r="P185" s="213"/>
      <c r="Q185" s="160"/>
      <c r="R185" s="213"/>
      <c r="S185" s="160"/>
      <c r="T185" s="213"/>
      <c r="U185" s="160"/>
      <c r="V185" s="213"/>
      <c r="W185" s="160"/>
      <c r="X185" s="213"/>
      <c r="Y185" s="160"/>
      <c r="Z185" s="247"/>
      <c r="AF185" s="70"/>
      <c r="AH185" s="63" t="s">
        <v>72</v>
      </c>
      <c r="AI185" s="32">
        <v>0.4</v>
      </c>
      <c r="AJ185" s="64">
        <f>E186</f>
        <v>53.333333333333329</v>
      </c>
      <c r="AK185" s="32">
        <v>0.5</v>
      </c>
      <c r="AL185" s="64">
        <f>X186</f>
        <v>50.666666666666671</v>
      </c>
    </row>
    <row r="186" spans="1:38" ht="15" customHeight="1" x14ac:dyDescent="0.25">
      <c r="A186" s="153"/>
      <c r="B186" s="63" t="s">
        <v>72</v>
      </c>
      <c r="C186" s="159">
        <f>Z170</f>
        <v>53.333333333333329</v>
      </c>
      <c r="D186" s="168">
        <f>C186-O176</f>
        <v>53.333333333333329</v>
      </c>
      <c r="E186" s="171">
        <f>D186+E188</f>
        <v>53.333333333333329</v>
      </c>
      <c r="F186" s="215">
        <f>F184-Q176</f>
        <v>48</v>
      </c>
      <c r="G186" s="165">
        <f>MAX($E186,F186)</f>
        <v>53.333333333333329</v>
      </c>
      <c r="H186" s="215">
        <f>H184-Q176</f>
        <v>50.666666666666671</v>
      </c>
      <c r="I186" s="165">
        <f>MAX($E186,H186)</f>
        <v>53.333333333333329</v>
      </c>
      <c r="J186" s="215">
        <f>J184-Q176</f>
        <v>50.666666666666671</v>
      </c>
      <c r="K186" s="165">
        <f>MAX($E186,J186)</f>
        <v>53.333333333333329</v>
      </c>
      <c r="L186" s="270">
        <f>E186</f>
        <v>53.333333333333329</v>
      </c>
      <c r="M186" s="165">
        <f>MAX($E186,L186)</f>
        <v>53.333333333333329</v>
      </c>
      <c r="N186" s="215">
        <f>N184-Q176</f>
        <v>48</v>
      </c>
      <c r="O186" s="165">
        <f>MAX($E186,N186)</f>
        <v>53.333333333333329</v>
      </c>
      <c r="P186" s="215">
        <f>P184-Q176</f>
        <v>48</v>
      </c>
      <c r="Q186" s="165">
        <f>MAX($E186,P186)</f>
        <v>53.333333333333329</v>
      </c>
      <c r="R186" s="215">
        <f>R184-Q176</f>
        <v>48</v>
      </c>
      <c r="S186" s="165">
        <f>MAX($E186,R186)</f>
        <v>53.333333333333329</v>
      </c>
      <c r="T186" s="215">
        <f>T184-Q176</f>
        <v>50.666666666666671</v>
      </c>
      <c r="U186" s="165">
        <f>MAX($E186,T186)</f>
        <v>53.333333333333329</v>
      </c>
      <c r="V186" s="215">
        <f>V184-Q176</f>
        <v>45.333333333333329</v>
      </c>
      <c r="W186" s="165">
        <f>MAX($E186,V186)</f>
        <v>53.333333333333329</v>
      </c>
      <c r="X186" s="215">
        <f>X184-Q176</f>
        <v>50.666666666666671</v>
      </c>
      <c r="Y186" s="165">
        <f>MAX(E186,X186)</f>
        <v>53.333333333333329</v>
      </c>
      <c r="Z186" s="246">
        <f>Y186+Z188</f>
        <v>53.333333333333329</v>
      </c>
      <c r="AF186" s="70"/>
    </row>
    <row r="187" spans="1:38" ht="15" customHeight="1" x14ac:dyDescent="0.25">
      <c r="A187" s="153"/>
      <c r="B187" s="63" t="s">
        <v>73</v>
      </c>
      <c r="C187" s="161">
        <f>C184-C186</f>
        <v>32</v>
      </c>
      <c r="D187" s="161">
        <f>D184-D186</f>
        <v>32</v>
      </c>
      <c r="E187" s="169">
        <f>E184-E186</f>
        <v>32</v>
      </c>
      <c r="F187" s="161">
        <f>F184-F186</f>
        <v>40</v>
      </c>
      <c r="G187" s="163">
        <f>IF((G184-G186)&lt;0,0,G184-G186)</f>
        <v>32</v>
      </c>
      <c r="H187" s="161">
        <f>H184-H186</f>
        <v>40</v>
      </c>
      <c r="I187" s="163">
        <f>IF((I184-I186)&lt;0,0,I184-I186)</f>
        <v>32</v>
      </c>
      <c r="J187" s="161">
        <f>J184-J186</f>
        <v>40</v>
      </c>
      <c r="K187" s="163">
        <f>IF((K184-K186)&lt;0,0,K184-K186)</f>
        <v>32</v>
      </c>
      <c r="L187" s="161">
        <f>L184-L186</f>
        <v>40</v>
      </c>
      <c r="M187" s="163">
        <f>IF((M184-M186)&lt;0,0,M184-M186)</f>
        <v>32</v>
      </c>
      <c r="N187" s="161">
        <f>N184-N186</f>
        <v>40</v>
      </c>
      <c r="O187" s="163">
        <f>IF((O184-O186)&lt;0,0,O184-O186)</f>
        <v>32</v>
      </c>
      <c r="P187" s="161">
        <f>P184-P186</f>
        <v>40</v>
      </c>
      <c r="Q187" s="163">
        <f>IF((Q184-Q186)&lt;0,0,Q184-Q186)</f>
        <v>32</v>
      </c>
      <c r="R187" s="161">
        <f>R184-R186</f>
        <v>40</v>
      </c>
      <c r="S187" s="163">
        <f>IF((S184-S186)&lt;0,0,S184-S186)</f>
        <v>32</v>
      </c>
      <c r="T187" s="161">
        <f>T184-T186</f>
        <v>40</v>
      </c>
      <c r="U187" s="163">
        <f>IF((U184-U186)&lt;0,0,U184-U186)</f>
        <v>32</v>
      </c>
      <c r="V187" s="161">
        <f>V184-V186</f>
        <v>40</v>
      </c>
      <c r="W187" s="163">
        <f>IF((W184-W186)&lt;0,0,W184-W186)</f>
        <v>32</v>
      </c>
      <c r="X187" s="161">
        <f>X184-X186</f>
        <v>40</v>
      </c>
      <c r="Y187" s="163">
        <f>IF((Y184-Y186)&lt;0,0,Y184-Y186)</f>
        <v>32</v>
      </c>
      <c r="Z187" s="245"/>
      <c r="AF187" s="70"/>
    </row>
    <row r="188" spans="1:38" ht="15" customHeight="1" x14ac:dyDescent="0.25">
      <c r="A188" s="153"/>
      <c r="B188" s="153"/>
      <c r="D188" s="164">
        <f>(D181-D185)+D178</f>
        <v>1.3333333333333428</v>
      </c>
      <c r="E188" s="173">
        <f>IF(D188&gt;$T$2*3/2,$T$2*2,IF(D188&gt;$T$2/2,$T$2,0))</f>
        <v>0</v>
      </c>
      <c r="F188" s="216">
        <f>F180-R176</f>
        <v>56</v>
      </c>
      <c r="G188" s="175">
        <f>G183*$P$2*2+G187*$Q$2*2-ABS(G183-G187)*0.95*(1-ABS($P$2-$Q$2))</f>
        <v>58.79999999999999</v>
      </c>
      <c r="H188" s="216">
        <f>H180-R176</f>
        <v>58.666666666666671</v>
      </c>
      <c r="I188" s="175">
        <f>I183*$P$2*2+I187*$Q$2*2-ABS(I183-I187)*0.95*(1-ABS($P$2-$Q$2))</f>
        <v>64</v>
      </c>
      <c r="J188" s="216">
        <f>J180-R176</f>
        <v>58.666666666666671</v>
      </c>
      <c r="K188" s="175">
        <f>K183*$P$2*2+K187*$Q$2*2-ABS(K183-K187)*0.95*(1-ABS($P$2-$Q$2))</f>
        <v>64</v>
      </c>
      <c r="L188" s="216">
        <f>L180-R176</f>
        <v>61.333333333333329</v>
      </c>
      <c r="M188" s="175">
        <f>M183*$P$2*2+M187*$Q$2*2-ABS(M183-M187)*0.95*(1-ABS($P$2-$Q$2))</f>
        <v>58.800000000000018</v>
      </c>
      <c r="N188" s="216">
        <f>N180-R176</f>
        <v>56</v>
      </c>
      <c r="O188" s="175">
        <f>O183*$P$2*2+O187*$Q$2*2-ABS(O183-O187)*0.95*(1-ABS($P$2-$Q$2))</f>
        <v>58.79999999999999</v>
      </c>
      <c r="P188" s="216">
        <f>P180-R176</f>
        <v>56</v>
      </c>
      <c r="Q188" s="175">
        <f>Q183*$P$2*2+Q187*$Q$2*2-ABS(Q183-Q187)*0.95*(1-ABS($P$2-$Q$2))</f>
        <v>58.79999999999999</v>
      </c>
      <c r="R188" s="216">
        <f>R180-R176</f>
        <v>56</v>
      </c>
      <c r="S188" s="175">
        <f>S183*$P$2*2+S187*$Q$2*2-ABS(S183-S187)*0.95*(1-ABS($P$2-$Q$2))</f>
        <v>58.79999999999999</v>
      </c>
      <c r="T188" s="216">
        <f>T180-R176</f>
        <v>58.666666666666671</v>
      </c>
      <c r="U188" s="175">
        <f>U183*$P$2*2+U187*$Q$2*2-ABS(U183-U187)*0.95*(1-ABS($P$2-$Q$2))</f>
        <v>64</v>
      </c>
      <c r="V188" s="216">
        <f>V180-R176</f>
        <v>53.333333333333329</v>
      </c>
      <c r="W188" s="175">
        <f>W183*$P$2*2+W187*$Q$2*2-ABS(W183-W187)*0.95*(1-ABS($P$2-$Q$2))</f>
        <v>53.59999999999998</v>
      </c>
      <c r="X188" s="216">
        <f>IF(G188=Y188,F188,IF(I188=Y188,H188,IF(K188=Y188,J188,IF(M188=Y188,L188,IF(O188=Y188,N188,IF(Q188=Y188,P188,IF(S188=Y188,R188,IF(U188=Y188,T188,V188))))))))</f>
        <v>58.666666666666671</v>
      </c>
      <c r="Y188" s="175">
        <f>MAX(G188,I188,K188,M188,O188,Q188,S188,U188,W188)</f>
        <v>64</v>
      </c>
      <c r="Z188" s="173">
        <f>IF(X188*1.05&gt;=2*$T$2,-2*$T$2,IF(X188*1.1&gt;=$T$2,-$T$2,0))</f>
        <v>0</v>
      </c>
      <c r="AF188" s="70"/>
    </row>
    <row r="189" spans="1:38" ht="15" customHeight="1" x14ac:dyDescent="0.25">
      <c r="A189" s="153"/>
      <c r="B189" s="153"/>
      <c r="C189" s="249"/>
      <c r="D189" s="250"/>
      <c r="E189" s="251"/>
      <c r="J189" s="249"/>
      <c r="K189" s="249"/>
      <c r="L189" s="249"/>
      <c r="M189" s="249"/>
      <c r="N189" s="249"/>
      <c r="O189" s="249"/>
      <c r="P189" s="249"/>
      <c r="Q189" s="249"/>
      <c r="R189" s="249"/>
      <c r="S189" s="249"/>
      <c r="T189" s="249"/>
      <c r="U189" s="249"/>
      <c r="V189" s="249"/>
      <c r="W189" s="249"/>
      <c r="X189" s="249"/>
      <c r="Y189" s="249"/>
      <c r="Z189" s="249"/>
      <c r="AD189" s="136"/>
      <c r="AE189" s="137"/>
      <c r="AF189" s="136"/>
      <c r="AG189" s="137"/>
      <c r="AH189" s="136"/>
      <c r="AI189" s="137"/>
      <c r="AK189" s="70"/>
      <c r="AL189" s="37"/>
    </row>
    <row r="190" spans="1:38" ht="15" customHeight="1" x14ac:dyDescent="0.25">
      <c r="A190" s="153"/>
      <c r="B190" s="153"/>
      <c r="C190" s="249"/>
      <c r="D190" s="250"/>
      <c r="E190" s="251"/>
      <c r="J190" s="249"/>
      <c r="K190" s="249"/>
      <c r="L190" s="249"/>
      <c r="M190" s="249"/>
      <c r="N190" s="249"/>
      <c r="O190" s="249"/>
      <c r="P190" s="249"/>
      <c r="Q190" s="249"/>
      <c r="R190" s="249"/>
      <c r="S190" s="249"/>
      <c r="T190" s="249"/>
      <c r="U190" s="249"/>
      <c r="V190" s="249"/>
      <c r="W190" s="249"/>
      <c r="X190" s="249"/>
      <c r="Y190" s="249"/>
      <c r="Z190" s="249"/>
      <c r="AC190" s="64"/>
      <c r="AD190" s="136"/>
      <c r="AE190" s="137"/>
      <c r="AF190" s="136"/>
      <c r="AG190" s="137"/>
      <c r="AH190" s="136"/>
      <c r="AI190" s="137"/>
      <c r="AK190" s="70"/>
      <c r="AL190" s="37"/>
    </row>
    <row r="191" spans="1:38" ht="15" customHeight="1" x14ac:dyDescent="0.25">
      <c r="A191" s="153"/>
      <c r="B191" s="153"/>
      <c r="C191" s="249"/>
      <c r="D191" s="250"/>
      <c r="E191" s="251"/>
      <c r="J191" s="249"/>
      <c r="K191" s="249"/>
      <c r="L191" s="249"/>
      <c r="M191" s="249"/>
      <c r="N191" s="249"/>
      <c r="O191" s="249"/>
      <c r="P191" s="249"/>
      <c r="Q191" s="249"/>
      <c r="R191" s="249"/>
      <c r="S191" s="249"/>
      <c r="T191" s="249"/>
      <c r="U191" s="249"/>
      <c r="V191" s="249"/>
      <c r="W191" s="249"/>
      <c r="X191" s="249"/>
      <c r="Y191" s="249"/>
      <c r="Z191" s="249"/>
      <c r="AC191" s="64"/>
      <c r="AD191" s="136"/>
      <c r="AE191" s="137"/>
      <c r="AF191" s="136"/>
      <c r="AG191" s="137"/>
      <c r="AH191" s="136"/>
      <c r="AI191" s="137"/>
      <c r="AK191" s="70"/>
      <c r="AL191" s="37"/>
    </row>
    <row r="192" spans="1:38" ht="15" customHeight="1" x14ac:dyDescent="0.25">
      <c r="A192" s="153"/>
      <c r="B192" s="153"/>
      <c r="C192" s="249"/>
      <c r="D192" s="250"/>
      <c r="E192" s="251"/>
      <c r="J192" s="249"/>
      <c r="K192" s="249"/>
      <c r="L192" s="249"/>
      <c r="M192" s="249"/>
      <c r="N192" s="249"/>
      <c r="O192" s="249"/>
      <c r="P192" s="249"/>
      <c r="Q192" s="249"/>
      <c r="R192" s="249"/>
      <c r="S192" s="249"/>
      <c r="T192" s="249"/>
      <c r="U192" s="249"/>
      <c r="V192" s="249"/>
      <c r="W192" s="249"/>
      <c r="X192" s="249"/>
      <c r="Y192" s="249"/>
      <c r="Z192" s="249"/>
      <c r="AC192" s="64"/>
      <c r="AD192" s="136"/>
      <c r="AE192" s="137"/>
      <c r="AF192" s="136"/>
      <c r="AG192" s="137"/>
      <c r="AH192" s="136"/>
      <c r="AI192" s="137"/>
      <c r="AK192" s="70"/>
      <c r="AL192" s="37"/>
    </row>
    <row r="193" spans="1:137" s="45" customFormat="1" ht="15" customHeight="1" x14ac:dyDescent="0.25">
      <c r="A193" s="253"/>
      <c r="B193" s="253"/>
      <c r="C193" s="254"/>
      <c r="D193" s="255"/>
      <c r="E193" s="256"/>
      <c r="J193" s="254"/>
      <c r="K193" s="254"/>
      <c r="L193" s="254"/>
      <c r="M193" s="254"/>
      <c r="N193" s="254"/>
      <c r="O193" s="254"/>
      <c r="P193" s="254"/>
      <c r="Q193" s="254"/>
      <c r="R193" s="254"/>
      <c r="S193" s="254"/>
      <c r="T193" s="254"/>
      <c r="U193" s="254"/>
      <c r="V193" s="254"/>
      <c r="W193" s="254"/>
      <c r="X193" s="254"/>
      <c r="Y193" s="254"/>
      <c r="Z193" s="254"/>
      <c r="AC193" s="65"/>
      <c r="AD193" s="257"/>
      <c r="AE193" s="258"/>
      <c r="AF193" s="257"/>
      <c r="AG193" s="258"/>
      <c r="AH193" s="257"/>
      <c r="AI193" s="258"/>
      <c r="AK193" s="259"/>
      <c r="AL193" s="260"/>
    </row>
    <row r="194" spans="1:137" ht="15" customHeight="1" x14ac:dyDescent="0.25">
      <c r="A194" s="252" t="s">
        <v>132</v>
      </c>
      <c r="B194" s="153"/>
      <c r="C194" s="249"/>
      <c r="D194" s="250"/>
      <c r="E194" s="251"/>
      <c r="J194" s="249"/>
      <c r="K194" s="249"/>
      <c r="L194" s="249"/>
      <c r="M194" s="249"/>
      <c r="N194" s="249"/>
      <c r="O194" s="249"/>
      <c r="P194" s="249"/>
      <c r="Q194" s="249"/>
      <c r="R194" s="249"/>
      <c r="S194" s="249"/>
      <c r="T194" s="249"/>
      <c r="U194" s="249"/>
      <c r="V194" s="249"/>
      <c r="W194" s="249"/>
      <c r="X194" s="249"/>
      <c r="Y194" s="249"/>
      <c r="Z194" s="249"/>
      <c r="AC194" s="64"/>
      <c r="AD194" s="136"/>
      <c r="AE194" s="137"/>
      <c r="AF194" s="136"/>
      <c r="AG194" s="137"/>
      <c r="AH194" s="136"/>
      <c r="AI194" s="137"/>
      <c r="AK194" s="70"/>
      <c r="AL194" s="37"/>
    </row>
    <row r="195" spans="1:137" ht="15" customHeight="1" x14ac:dyDescent="0.25">
      <c r="A195" s="63"/>
      <c r="B195" s="70"/>
      <c r="D195" s="128">
        <v>1</v>
      </c>
      <c r="E195" s="94"/>
      <c r="F195" s="128">
        <v>2</v>
      </c>
      <c r="G195" s="94"/>
      <c r="H195" s="128">
        <v>3</v>
      </c>
      <c r="I195" s="94"/>
      <c r="J195" s="128">
        <v>4</v>
      </c>
      <c r="K195" s="94"/>
      <c r="L195" s="128">
        <v>5</v>
      </c>
      <c r="M195" s="94"/>
      <c r="N195" s="128">
        <v>6</v>
      </c>
      <c r="O195" s="94"/>
      <c r="P195" s="128">
        <v>7</v>
      </c>
      <c r="Q195" s="94"/>
      <c r="R195" s="128">
        <v>8</v>
      </c>
      <c r="S195" s="94"/>
      <c r="T195" s="128">
        <v>9</v>
      </c>
      <c r="V195" s="32"/>
      <c r="W195" s="32"/>
      <c r="Z195" s="70"/>
      <c r="AD195" s="136"/>
      <c r="AE195" s="137"/>
      <c r="AF195" s="136"/>
      <c r="AG195" s="137"/>
      <c r="AH195" s="136"/>
      <c r="AI195" s="137"/>
      <c r="AK195" s="70"/>
      <c r="AL195" s="37"/>
    </row>
    <row r="196" spans="1:137" ht="15" customHeight="1" x14ac:dyDescent="0.25">
      <c r="A196" s="63"/>
      <c r="B196" s="63" t="s">
        <v>134</v>
      </c>
      <c r="D196" s="70"/>
      <c r="E196" s="173">
        <f>Z76</f>
        <v>0</v>
      </c>
      <c r="G196" s="173">
        <f>Z92</f>
        <v>0</v>
      </c>
      <c r="I196" s="173">
        <f>Z108</f>
        <v>0</v>
      </c>
      <c r="J196" s="70"/>
      <c r="K196" s="173">
        <f>Z124</f>
        <v>0</v>
      </c>
      <c r="L196" s="70"/>
      <c r="M196" s="173">
        <f>Z140</f>
        <v>0</v>
      </c>
      <c r="N196" s="70"/>
      <c r="O196" s="173">
        <f>Z156</f>
        <v>0</v>
      </c>
      <c r="P196" s="70"/>
      <c r="Q196" s="173">
        <f>Z172</f>
        <v>0</v>
      </c>
      <c r="S196" s="173">
        <f>Z188</f>
        <v>0</v>
      </c>
      <c r="U196" s="201" t="s">
        <v>102</v>
      </c>
      <c r="V196" s="32"/>
      <c r="W196" s="32"/>
      <c r="Z196" s="70"/>
      <c r="AD196" s="136"/>
      <c r="AE196" s="137"/>
      <c r="AF196" s="136"/>
      <c r="AG196" s="137"/>
      <c r="AH196" s="136"/>
      <c r="AI196" s="137"/>
      <c r="AK196" s="70"/>
      <c r="AL196" s="37"/>
    </row>
    <row r="197" spans="1:137" ht="15" customHeight="1" x14ac:dyDescent="0.25">
      <c r="A197" s="63"/>
      <c r="B197" s="63" t="s">
        <v>101</v>
      </c>
      <c r="D197" s="70"/>
      <c r="E197" s="173">
        <f>E76+G197</f>
        <v>80</v>
      </c>
      <c r="G197" s="173">
        <f>E92+I197</f>
        <v>0</v>
      </c>
      <c r="I197" s="173">
        <f>E108+K197</f>
        <v>0</v>
      </c>
      <c r="J197" s="70"/>
      <c r="K197" s="173">
        <f>E124+M197</f>
        <v>0</v>
      </c>
      <c r="L197" s="70"/>
      <c r="M197" s="173">
        <f>E140+O197</f>
        <v>0</v>
      </c>
      <c r="N197" s="70"/>
      <c r="O197" s="173">
        <f>E156+Q197</f>
        <v>0</v>
      </c>
      <c r="P197" s="70"/>
      <c r="Q197" s="173">
        <f>E172+S197</f>
        <v>0</v>
      </c>
      <c r="S197" s="173">
        <f>E188+U197</f>
        <v>0</v>
      </c>
      <c r="U197" s="217">
        <f>-S198</f>
        <v>0</v>
      </c>
      <c r="V197" s="70"/>
      <c r="W197" s="32"/>
      <c r="X197" s="37"/>
      <c r="Z197" s="136"/>
      <c r="AA197" s="137"/>
      <c r="AB197" s="136"/>
      <c r="AC197" s="137"/>
      <c r="AD197" s="136"/>
      <c r="AE197" s="137"/>
      <c r="AF197" s="136"/>
      <c r="AG197" s="137"/>
      <c r="AH197" s="136"/>
      <c r="AI197" s="137"/>
      <c r="AK197" s="70"/>
      <c r="AL197" s="37"/>
    </row>
    <row r="198" spans="1:137" x14ac:dyDescent="0.25">
      <c r="A198" s="144"/>
      <c r="B198" s="248" t="s">
        <v>56</v>
      </c>
      <c r="C198" s="130"/>
      <c r="D198" s="138">
        <f>D9+D55</f>
        <v>48</v>
      </c>
      <c r="E198" s="130">
        <f>-E196</f>
        <v>0</v>
      </c>
      <c r="F198" s="138">
        <f>F9+E198</f>
        <v>58.666666666666671</v>
      </c>
      <c r="G198" s="130">
        <f>-G196+E198</f>
        <v>0</v>
      </c>
      <c r="H198" s="138">
        <f>H9+G198</f>
        <v>58.666666666666671</v>
      </c>
      <c r="I198" s="130">
        <f>-I196+G198</f>
        <v>0</v>
      </c>
      <c r="J198" s="138">
        <f>J9+I198</f>
        <v>58.666666666666671</v>
      </c>
      <c r="K198" s="130">
        <f>-K196+I198</f>
        <v>0</v>
      </c>
      <c r="L198" s="138">
        <f>L9+K198</f>
        <v>58.666666666666671</v>
      </c>
      <c r="M198" s="130">
        <f>-M196+K198</f>
        <v>0</v>
      </c>
      <c r="N198" s="138">
        <f>N9+M198</f>
        <v>58.666666666666671</v>
      </c>
      <c r="O198" s="130">
        <f>-O196+M198</f>
        <v>0</v>
      </c>
      <c r="P198" s="138">
        <f>P9+O198</f>
        <v>58.666666666666671</v>
      </c>
      <c r="Q198" s="130">
        <f>-Q196+O198</f>
        <v>0</v>
      </c>
      <c r="R198" s="138">
        <f>R9+Q198</f>
        <v>58.666666666666671</v>
      </c>
      <c r="S198" s="130">
        <f>-S196+Q198</f>
        <v>0</v>
      </c>
      <c r="T198" s="138">
        <f>T9+S198</f>
        <v>58.666666666666671</v>
      </c>
      <c r="U198" s="130"/>
      <c r="V198" s="37"/>
      <c r="W198" s="136"/>
      <c r="Y198" s="137"/>
      <c r="Z198" s="136"/>
      <c r="AA198" s="137"/>
      <c r="AB198" s="136"/>
      <c r="AC198" s="137"/>
      <c r="AD198" s="136"/>
      <c r="AE198" s="137"/>
      <c r="AF198" s="136"/>
      <c r="AG198" s="137"/>
      <c r="AH198" s="136"/>
      <c r="AI198" s="137"/>
      <c r="AK198" s="70"/>
      <c r="AL198" s="37"/>
      <c r="AM198" s="37"/>
      <c r="AN198" s="37"/>
      <c r="AO198" s="136"/>
      <c r="AP198" s="137"/>
      <c r="AQ198" s="136"/>
      <c r="AR198" s="137"/>
      <c r="AS198" s="136"/>
      <c r="AT198" s="137"/>
      <c r="AU198" s="136"/>
      <c r="AV198" s="137"/>
      <c r="AW198" s="136"/>
      <c r="AX198" s="137"/>
      <c r="AY198" s="136"/>
      <c r="AZ198" s="137"/>
      <c r="BB198" s="70"/>
      <c r="BC198" s="37"/>
      <c r="BD198" s="37"/>
      <c r="BE198" s="37"/>
      <c r="BF198" s="136"/>
      <c r="BG198" s="137"/>
      <c r="BH198" s="136"/>
      <c r="BI198" s="137"/>
      <c r="BJ198" s="136"/>
      <c r="BK198" s="137"/>
      <c r="BL198" s="136"/>
      <c r="BM198" s="137"/>
      <c r="BN198" s="136"/>
      <c r="BO198" s="137"/>
      <c r="BP198" s="136"/>
      <c r="BQ198" s="137"/>
      <c r="BS198" s="70"/>
      <c r="BT198" s="37"/>
      <c r="BU198" s="37"/>
      <c r="BV198" s="37"/>
      <c r="BW198" s="136"/>
      <c r="BX198" s="137"/>
      <c r="BY198" s="136"/>
      <c r="BZ198" s="137"/>
      <c r="CA198" s="136"/>
      <c r="CB198" s="137"/>
      <c r="CC198" s="136"/>
      <c r="CD198" s="137"/>
      <c r="CE198" s="136"/>
      <c r="CF198" s="137"/>
      <c r="CG198" s="136"/>
      <c r="CH198" s="137"/>
      <c r="CJ198" s="70"/>
      <c r="CK198" s="37"/>
      <c r="CL198" s="37"/>
      <c r="CM198" s="37"/>
      <c r="CN198" s="136"/>
      <c r="CO198" s="137"/>
      <c r="CP198" s="136"/>
      <c r="CQ198" s="137"/>
      <c r="CR198" s="136"/>
      <c r="CS198" s="137"/>
      <c r="CT198" s="136"/>
      <c r="CU198" s="137"/>
      <c r="CV198" s="136"/>
      <c r="CW198" s="137"/>
      <c r="CX198" s="136"/>
      <c r="CY198" s="137"/>
      <c r="DA198" s="70"/>
      <c r="DB198" s="37"/>
      <c r="DC198" s="37"/>
      <c r="DD198" s="37"/>
      <c r="DE198" s="136"/>
      <c r="DF198" s="137"/>
      <c r="DG198" s="136"/>
      <c r="DH198" s="137"/>
      <c r="DI198" s="136"/>
      <c r="DJ198" s="137"/>
      <c r="DK198" s="136"/>
      <c r="DL198" s="137"/>
      <c r="DM198" s="136"/>
      <c r="DN198" s="137"/>
      <c r="DO198" s="136"/>
      <c r="DP198" s="137"/>
      <c r="DR198" s="70"/>
      <c r="DS198" s="37"/>
      <c r="DT198" s="37"/>
      <c r="DU198" s="37"/>
      <c r="DV198" s="136"/>
      <c r="DW198" s="137"/>
      <c r="DX198" s="136"/>
      <c r="DY198" s="137"/>
      <c r="DZ198" s="136"/>
      <c r="EA198" s="137"/>
      <c r="EB198" s="136"/>
      <c r="EC198" s="137"/>
      <c r="ED198" s="136"/>
      <c r="EE198" s="137"/>
      <c r="EF198" s="136"/>
      <c r="EG198" s="143"/>
    </row>
    <row r="199" spans="1:137" x14ac:dyDescent="0.25">
      <c r="A199" s="144"/>
      <c r="B199" s="248" t="s">
        <v>55</v>
      </c>
      <c r="C199" s="70"/>
      <c r="D199" s="138">
        <f>D9+E197+C198</f>
        <v>80</v>
      </c>
      <c r="E199" s="130"/>
      <c r="F199" s="138">
        <f>F9+G197+E198</f>
        <v>58.666666666666671</v>
      </c>
      <c r="G199" s="130"/>
      <c r="H199" s="138">
        <f>H9+I197+G198</f>
        <v>58.666666666666671</v>
      </c>
      <c r="I199" s="130"/>
      <c r="J199" s="138">
        <f>J9+K197+I198</f>
        <v>58.666666666666671</v>
      </c>
      <c r="K199" s="130"/>
      <c r="L199" s="138">
        <f>L9+M197+K198</f>
        <v>58.666666666666671</v>
      </c>
      <c r="M199" s="130"/>
      <c r="N199" s="138">
        <f>N9+O197+M198</f>
        <v>58.666666666666671</v>
      </c>
      <c r="O199" s="130"/>
      <c r="P199" s="138">
        <f>P9+Q197+O198</f>
        <v>58.666666666666671</v>
      </c>
      <c r="Q199" s="130"/>
      <c r="R199" s="138">
        <f>R9+S197+Q198</f>
        <v>58.666666666666671</v>
      </c>
      <c r="S199" s="130"/>
      <c r="T199" s="138">
        <f>T9+U197+S198</f>
        <v>58.666666666666671</v>
      </c>
      <c r="U199" s="130"/>
      <c r="V199" s="37"/>
      <c r="W199" s="136"/>
      <c r="Y199" s="137"/>
      <c r="Z199" s="136"/>
      <c r="AA199" s="137"/>
      <c r="AB199" s="136"/>
      <c r="AC199" s="137"/>
      <c r="AD199" s="136"/>
      <c r="AE199" s="137"/>
      <c r="AF199" s="136"/>
      <c r="AG199" s="137"/>
      <c r="AH199" s="136"/>
      <c r="AI199" s="137"/>
      <c r="AK199" s="70"/>
      <c r="AL199" s="37"/>
      <c r="AM199" s="37"/>
      <c r="AN199" s="37"/>
      <c r="AO199" s="136"/>
      <c r="AP199" s="137"/>
      <c r="AQ199" s="136"/>
      <c r="AR199" s="137"/>
      <c r="AS199" s="136"/>
      <c r="AT199" s="137"/>
      <c r="AU199" s="136"/>
      <c r="AV199" s="137"/>
      <c r="AW199" s="136"/>
      <c r="AX199" s="137"/>
      <c r="AY199" s="136"/>
      <c r="AZ199" s="137"/>
      <c r="BB199" s="70"/>
      <c r="BC199" s="37"/>
      <c r="BD199" s="37"/>
      <c r="BE199" s="37"/>
      <c r="BF199" s="136"/>
      <c r="BG199" s="137"/>
      <c r="BH199" s="136"/>
      <c r="BI199" s="137"/>
      <c r="BJ199" s="136"/>
      <c r="BK199" s="137"/>
      <c r="BL199" s="136"/>
      <c r="BM199" s="137"/>
      <c r="BN199" s="136"/>
      <c r="BO199" s="137"/>
      <c r="BP199" s="136"/>
      <c r="BQ199" s="137"/>
      <c r="BS199" s="70"/>
      <c r="BT199" s="37"/>
      <c r="BU199" s="37"/>
      <c r="BV199" s="37"/>
      <c r="BW199" s="136"/>
      <c r="BX199" s="137"/>
      <c r="BY199" s="136"/>
      <c r="BZ199" s="137"/>
      <c r="CA199" s="136"/>
      <c r="CB199" s="137"/>
      <c r="CC199" s="136"/>
      <c r="CD199" s="137"/>
      <c r="CE199" s="136"/>
      <c r="CF199" s="137"/>
      <c r="CG199" s="136"/>
      <c r="CH199" s="137"/>
      <c r="CJ199" s="70"/>
      <c r="CK199" s="37"/>
      <c r="CL199" s="37"/>
      <c r="CM199" s="37"/>
      <c r="CN199" s="136"/>
      <c r="CO199" s="137"/>
      <c r="CP199" s="136"/>
      <c r="CQ199" s="137"/>
      <c r="CR199" s="136"/>
      <c r="CS199" s="137"/>
      <c r="CT199" s="136"/>
      <c r="CU199" s="137"/>
      <c r="CV199" s="136"/>
      <c r="CW199" s="137"/>
      <c r="CX199" s="136"/>
      <c r="CY199" s="137"/>
      <c r="DA199" s="70"/>
      <c r="DB199" s="37"/>
      <c r="DC199" s="37"/>
      <c r="DD199" s="37"/>
      <c r="DE199" s="136"/>
      <c r="DF199" s="137"/>
      <c r="DG199" s="136"/>
      <c r="DH199" s="137"/>
      <c r="DI199" s="136"/>
      <c r="DJ199" s="137"/>
      <c r="DK199" s="136"/>
      <c r="DL199" s="137"/>
      <c r="DM199" s="136"/>
      <c r="DN199" s="137"/>
      <c r="DO199" s="136"/>
      <c r="DP199" s="137"/>
      <c r="DR199" s="70"/>
      <c r="DS199" s="37"/>
      <c r="DT199" s="37"/>
      <c r="DU199" s="37"/>
      <c r="DV199" s="136"/>
      <c r="DW199" s="137"/>
      <c r="DX199" s="136"/>
      <c r="DY199" s="137"/>
      <c r="DZ199" s="136"/>
      <c r="EA199" s="137"/>
      <c r="EB199" s="136"/>
      <c r="EC199" s="137"/>
      <c r="ED199" s="136"/>
      <c r="EE199" s="137"/>
      <c r="EF199" s="136"/>
      <c r="EG199" s="143"/>
    </row>
    <row r="200" spans="1:137" x14ac:dyDescent="0.25">
      <c r="A200" s="89"/>
      <c r="B200" s="63" t="s">
        <v>93</v>
      </c>
      <c r="D200" s="186">
        <f>J64</f>
        <v>32</v>
      </c>
      <c r="E200" s="187">
        <f>N64</f>
        <v>26.666666666666668</v>
      </c>
      <c r="F200" s="186">
        <f>R64</f>
        <v>32</v>
      </c>
      <c r="G200" s="187">
        <f>N80</f>
        <v>0</v>
      </c>
      <c r="H200" s="186">
        <f>R80</f>
        <v>32</v>
      </c>
      <c r="I200" s="187">
        <f>N96</f>
        <v>0</v>
      </c>
      <c r="J200" s="186">
        <f>R96</f>
        <v>32</v>
      </c>
      <c r="K200" s="187">
        <f>N112</f>
        <v>0</v>
      </c>
      <c r="L200" s="186">
        <f>R112</f>
        <v>32</v>
      </c>
      <c r="M200" s="187">
        <f>N128</f>
        <v>0</v>
      </c>
      <c r="N200" s="186">
        <f>R128</f>
        <v>32</v>
      </c>
      <c r="O200" s="187">
        <f>N144</f>
        <v>0</v>
      </c>
      <c r="P200" s="186">
        <f>R144</f>
        <v>32</v>
      </c>
      <c r="Q200" s="187">
        <f>N160</f>
        <v>0</v>
      </c>
      <c r="R200" s="186">
        <f>R160</f>
        <v>32</v>
      </c>
      <c r="S200" s="187">
        <f>N176</f>
        <v>0</v>
      </c>
      <c r="T200" s="186">
        <f>R176</f>
        <v>32</v>
      </c>
      <c r="V200" s="37"/>
      <c r="W200" s="32"/>
      <c r="EG200" s="145"/>
    </row>
    <row r="201" spans="1:137" x14ac:dyDescent="0.25">
      <c r="A201" s="89"/>
      <c r="B201" s="63" t="s">
        <v>94</v>
      </c>
      <c r="D201" s="186">
        <f>D200</f>
        <v>32</v>
      </c>
      <c r="E201" s="187">
        <f>O64</f>
        <v>26.666666666666668</v>
      </c>
      <c r="F201" s="186">
        <f>F200</f>
        <v>32</v>
      </c>
      <c r="G201" s="187">
        <f>O80</f>
        <v>0</v>
      </c>
      <c r="H201" s="186">
        <f>H200</f>
        <v>32</v>
      </c>
      <c r="I201" s="187">
        <f>O96</f>
        <v>0</v>
      </c>
      <c r="J201" s="186">
        <f>J200</f>
        <v>32</v>
      </c>
      <c r="K201" s="187">
        <f>O112</f>
        <v>0</v>
      </c>
      <c r="L201" s="186">
        <f>L200</f>
        <v>32</v>
      </c>
      <c r="M201" s="187">
        <f>O128</f>
        <v>0</v>
      </c>
      <c r="N201" s="186">
        <f>N200</f>
        <v>32</v>
      </c>
      <c r="O201" s="187">
        <f>O144</f>
        <v>0</v>
      </c>
      <c r="P201" s="186">
        <f>P200</f>
        <v>32</v>
      </c>
      <c r="Q201" s="187">
        <f>O160</f>
        <v>0</v>
      </c>
      <c r="R201" s="186">
        <f>R200</f>
        <v>32</v>
      </c>
      <c r="S201" s="187">
        <f>O176</f>
        <v>0</v>
      </c>
      <c r="T201" s="186">
        <f>T200</f>
        <v>32</v>
      </c>
      <c r="V201" s="37"/>
      <c r="W201" s="32"/>
      <c r="EG201" s="145"/>
    </row>
    <row r="202" spans="1:137" x14ac:dyDescent="0.25">
      <c r="A202" s="89"/>
      <c r="B202" s="70"/>
      <c r="D202" s="186"/>
      <c r="E202" s="186"/>
      <c r="F202" s="186"/>
      <c r="G202" s="186"/>
      <c r="H202" s="186"/>
      <c r="I202" s="186"/>
      <c r="J202" s="186"/>
      <c r="K202" s="186"/>
      <c r="L202" s="186"/>
      <c r="M202" s="186"/>
      <c r="N202" s="186"/>
      <c r="O202" s="186"/>
      <c r="P202" s="186"/>
      <c r="Q202" s="186"/>
      <c r="R202" s="186"/>
      <c r="S202" s="186"/>
      <c r="T202" s="186"/>
      <c r="V202" s="37"/>
      <c r="W202" s="32"/>
      <c r="EG202" s="145"/>
    </row>
    <row r="203" spans="1:137" x14ac:dyDescent="0.25">
      <c r="A203" s="89"/>
      <c r="D203" s="154"/>
      <c r="E203" s="154"/>
      <c r="F203" s="154"/>
      <c r="G203" s="154"/>
      <c r="H203" s="154"/>
      <c r="I203" s="154"/>
      <c r="J203" s="154"/>
      <c r="K203" s="154"/>
      <c r="L203" s="154"/>
      <c r="M203" s="154"/>
      <c r="N203" s="154"/>
      <c r="O203" s="154"/>
      <c r="P203" s="154"/>
      <c r="Q203" s="154"/>
      <c r="R203" s="154"/>
      <c r="S203" s="154"/>
      <c r="T203" s="154"/>
      <c r="V203" s="32"/>
      <c r="EG203" s="145"/>
    </row>
    <row r="204" spans="1:137" x14ac:dyDescent="0.25">
      <c r="A204" s="252" t="s">
        <v>133</v>
      </c>
      <c r="D204" s="132"/>
      <c r="E204" s="139"/>
      <c r="F204" s="34"/>
      <c r="G204" s="139"/>
      <c r="H204" s="34"/>
      <c r="I204" s="139"/>
      <c r="J204" s="34"/>
      <c r="K204" s="139"/>
      <c r="L204" s="34"/>
      <c r="M204" s="34"/>
      <c r="N204" s="34"/>
      <c r="O204" s="34"/>
      <c r="P204" s="34"/>
      <c r="Q204" s="34"/>
      <c r="R204" s="34"/>
      <c r="S204" s="34"/>
      <c r="T204" s="34"/>
      <c r="U204" s="34"/>
      <c r="V204" s="34"/>
      <c r="W204" s="34"/>
      <c r="X204" s="140" t="s">
        <v>2</v>
      </c>
      <c r="Y204" s="141" t="s">
        <v>38</v>
      </c>
      <c r="Z204" s="139"/>
      <c r="AA204" s="140" t="s">
        <v>2</v>
      </c>
      <c r="AB204" s="141" t="s">
        <v>38</v>
      </c>
      <c r="AC204" s="64"/>
      <c r="AD204" s="140" t="s">
        <v>2</v>
      </c>
      <c r="AE204" s="141" t="s">
        <v>38</v>
      </c>
      <c r="AG204" s="140" t="s">
        <v>2</v>
      </c>
      <c r="AH204" s="141" t="s">
        <v>38</v>
      </c>
      <c r="AJ204" s="140" t="s">
        <v>2</v>
      </c>
      <c r="AK204" s="141" t="s">
        <v>38</v>
      </c>
      <c r="AM204" s="140" t="s">
        <v>2</v>
      </c>
      <c r="AN204" s="141" t="s">
        <v>38</v>
      </c>
      <c r="AP204" s="140" t="s">
        <v>2</v>
      </c>
      <c r="AQ204" s="141" t="s">
        <v>38</v>
      </c>
      <c r="AS204" s="140" t="s">
        <v>2</v>
      </c>
      <c r="AT204" s="141" t="s">
        <v>38</v>
      </c>
      <c r="AV204" s="140" t="s">
        <v>2</v>
      </c>
      <c r="AW204" s="142" t="s">
        <v>38</v>
      </c>
    </row>
    <row r="205" spans="1:137" x14ac:dyDescent="0.25">
      <c r="A205" s="277">
        <f>40/S2*3.6</f>
        <v>2.6666666666666665</v>
      </c>
      <c r="B205" s="49" t="s">
        <v>0</v>
      </c>
      <c r="C205" s="44" t="s">
        <v>2</v>
      </c>
      <c r="D205" s="44">
        <v>1</v>
      </c>
      <c r="E205" s="44">
        <v>1</v>
      </c>
      <c r="F205" s="44">
        <v>2</v>
      </c>
      <c r="G205" s="44">
        <v>2</v>
      </c>
      <c r="H205" s="44">
        <v>3</v>
      </c>
      <c r="I205" s="44">
        <v>3</v>
      </c>
      <c r="J205" s="44">
        <v>4</v>
      </c>
      <c r="K205" s="44">
        <v>4</v>
      </c>
      <c r="L205" s="44">
        <v>5</v>
      </c>
      <c r="M205" s="44">
        <v>5</v>
      </c>
      <c r="N205" s="44">
        <v>6</v>
      </c>
      <c r="O205" s="44">
        <v>6</v>
      </c>
      <c r="P205" s="44">
        <v>7</v>
      </c>
      <c r="Q205" s="44">
        <v>7</v>
      </c>
      <c r="R205" s="44">
        <v>8</v>
      </c>
      <c r="S205" s="44">
        <v>8</v>
      </c>
      <c r="T205" s="44">
        <v>9</v>
      </c>
      <c r="U205" s="44">
        <v>9</v>
      </c>
      <c r="V205" s="44" t="s">
        <v>3</v>
      </c>
      <c r="W205" s="50"/>
      <c r="X205" s="44">
        <v>1</v>
      </c>
      <c r="Y205" s="35"/>
      <c r="Z205" s="35"/>
      <c r="AA205" s="44">
        <v>2</v>
      </c>
      <c r="AB205" s="44"/>
      <c r="AC205" s="44"/>
      <c r="AD205" s="44">
        <v>3</v>
      </c>
      <c r="AE205" s="44"/>
      <c r="AF205" s="44"/>
      <c r="AG205" s="44">
        <v>4</v>
      </c>
      <c r="AH205" s="44"/>
      <c r="AI205" s="44"/>
      <c r="AJ205" s="44">
        <v>5</v>
      </c>
      <c r="AK205" s="44"/>
      <c r="AL205" s="44"/>
      <c r="AM205" s="44">
        <v>6</v>
      </c>
      <c r="AN205" s="44"/>
      <c r="AO205" s="44"/>
      <c r="AP205" s="44">
        <v>7</v>
      </c>
      <c r="AQ205" s="44"/>
      <c r="AR205" s="44"/>
      <c r="AS205" s="44">
        <v>8</v>
      </c>
      <c r="AT205" s="44"/>
      <c r="AU205" s="44"/>
      <c r="AV205" s="44">
        <v>9</v>
      </c>
      <c r="AW205" s="72"/>
    </row>
    <row r="206" spans="1:137" x14ac:dyDescent="0.25">
      <c r="A206" s="73"/>
      <c r="B206" s="51" t="s">
        <v>1</v>
      </c>
      <c r="C206" s="271">
        <v>-40</v>
      </c>
      <c r="D206" s="52">
        <v>0</v>
      </c>
      <c r="E206" s="52">
        <v>0</v>
      </c>
      <c r="F206" s="52">
        <f>G206</f>
        <v>400</v>
      </c>
      <c r="G206" s="52">
        <f>E206+E6</f>
        <v>400</v>
      </c>
      <c r="H206" s="52">
        <f>I206</f>
        <v>400</v>
      </c>
      <c r="I206" s="52">
        <f>G206+G6</f>
        <v>400</v>
      </c>
      <c r="J206" s="52">
        <f>K206</f>
        <v>400</v>
      </c>
      <c r="K206" s="52">
        <f>I206+I6</f>
        <v>400</v>
      </c>
      <c r="L206" s="52">
        <f>M206</f>
        <v>400</v>
      </c>
      <c r="M206" s="52">
        <f>K206+K6</f>
        <v>400</v>
      </c>
      <c r="N206" s="52">
        <f>O206</f>
        <v>400</v>
      </c>
      <c r="O206" s="52">
        <f>M206+M6</f>
        <v>400</v>
      </c>
      <c r="P206" s="52">
        <f>Q206</f>
        <v>400</v>
      </c>
      <c r="Q206" s="52">
        <f>O206+O6</f>
        <v>400</v>
      </c>
      <c r="R206" s="52">
        <f>S206</f>
        <v>400</v>
      </c>
      <c r="S206" s="52">
        <f>Q206+Q6</f>
        <v>400</v>
      </c>
      <c r="T206" s="52">
        <f>U206</f>
        <v>400</v>
      </c>
      <c r="U206" s="52">
        <f>S206+S6</f>
        <v>400</v>
      </c>
      <c r="V206" s="274">
        <f>U206+40</f>
        <v>440</v>
      </c>
      <c r="W206" s="53"/>
      <c r="X206" s="52">
        <f>E206</f>
        <v>0</v>
      </c>
      <c r="Y206" s="52">
        <f>X206</f>
        <v>0</v>
      </c>
      <c r="Z206" s="52"/>
      <c r="AA206" s="52">
        <f>G206</f>
        <v>400</v>
      </c>
      <c r="AB206" s="52">
        <f>AA206</f>
        <v>400</v>
      </c>
      <c r="AC206" s="52"/>
      <c r="AD206" s="52">
        <f>I206</f>
        <v>400</v>
      </c>
      <c r="AE206" s="52">
        <f>AD206</f>
        <v>400</v>
      </c>
      <c r="AF206" s="52"/>
      <c r="AG206" s="52">
        <f>K206</f>
        <v>400</v>
      </c>
      <c r="AH206" s="52">
        <f>AG206</f>
        <v>400</v>
      </c>
      <c r="AI206" s="52"/>
      <c r="AJ206" s="52">
        <f>M206</f>
        <v>400</v>
      </c>
      <c r="AK206" s="52">
        <f>AJ206</f>
        <v>400</v>
      </c>
      <c r="AL206" s="52"/>
      <c r="AM206" s="52">
        <f>O206</f>
        <v>400</v>
      </c>
      <c r="AN206" s="52">
        <f>AM206</f>
        <v>400</v>
      </c>
      <c r="AO206" s="52"/>
      <c r="AP206" s="52">
        <f>Q206</f>
        <v>400</v>
      </c>
      <c r="AQ206" s="52">
        <f>AP206</f>
        <v>400</v>
      </c>
      <c r="AR206" s="52"/>
      <c r="AS206" s="52">
        <f>S206</f>
        <v>400</v>
      </c>
      <c r="AT206" s="52">
        <f>AS206</f>
        <v>400</v>
      </c>
      <c r="AU206" s="52"/>
      <c r="AV206" s="52">
        <f>U206</f>
        <v>400</v>
      </c>
      <c r="AW206" s="74">
        <f>AV206</f>
        <v>400</v>
      </c>
    </row>
    <row r="207" spans="1:137" x14ac:dyDescent="0.25">
      <c r="A207" s="90"/>
      <c r="B207" s="133" t="s">
        <v>51</v>
      </c>
      <c r="C207" s="272"/>
      <c r="D207" s="91">
        <f>E207</f>
        <v>80</v>
      </c>
      <c r="E207" s="91">
        <f>D198+D200</f>
        <v>80</v>
      </c>
      <c r="F207" s="91">
        <f>E207+E200</f>
        <v>106.66666666666667</v>
      </c>
      <c r="G207" s="91">
        <f>MIN(F198+F200,F207)</f>
        <v>90.666666666666671</v>
      </c>
      <c r="H207" s="91">
        <f>G207+G200</f>
        <v>90.666666666666671</v>
      </c>
      <c r="I207" s="91">
        <f>MIN(H198+H200,H207)</f>
        <v>90.666666666666671</v>
      </c>
      <c r="J207" s="91">
        <f>I207+I200</f>
        <v>90.666666666666671</v>
      </c>
      <c r="K207" s="91">
        <f>MIN(J198+J200,J207)</f>
        <v>90.666666666666671</v>
      </c>
      <c r="L207" s="91">
        <f>K207+K200</f>
        <v>90.666666666666671</v>
      </c>
      <c r="M207" s="91">
        <f>MIN(L198+L200,L207)</f>
        <v>90.666666666666671</v>
      </c>
      <c r="N207" s="91">
        <f>M207+M200</f>
        <v>90.666666666666671</v>
      </c>
      <c r="O207" s="91">
        <f>MIN(N198+N200,N207)</f>
        <v>90.666666666666671</v>
      </c>
      <c r="P207" s="91">
        <f>O207+O200</f>
        <v>90.666666666666671</v>
      </c>
      <c r="Q207" s="91">
        <f>MIN(P198+P200,P207)</f>
        <v>90.666666666666671</v>
      </c>
      <c r="R207" s="91">
        <f>Q207+Q200</f>
        <v>90.666666666666671</v>
      </c>
      <c r="S207" s="91">
        <f>MIN(R198+R200,R207)</f>
        <v>90.666666666666671</v>
      </c>
      <c r="T207" s="91">
        <f>S207+S200</f>
        <v>90.666666666666671</v>
      </c>
      <c r="U207" s="91">
        <f>MIN(T198+T200,T207)</f>
        <v>90.666666666666671</v>
      </c>
      <c r="V207" s="275">
        <f>U207+A205</f>
        <v>93.333333333333343</v>
      </c>
      <c r="W207" s="92"/>
      <c r="X207" s="92"/>
      <c r="Y207" s="92"/>
      <c r="Z207" s="92"/>
      <c r="AA207" s="92"/>
      <c r="AB207" s="92"/>
      <c r="AC207" s="92"/>
      <c r="AD207" s="92"/>
      <c r="AE207" s="92"/>
      <c r="AF207" s="92"/>
      <c r="AG207" s="92"/>
      <c r="AH207" s="92"/>
      <c r="AI207" s="92"/>
      <c r="AJ207" s="92"/>
      <c r="AK207" s="92"/>
      <c r="AL207" s="92"/>
      <c r="AM207" s="92"/>
      <c r="AN207" s="92"/>
      <c r="AO207" s="92"/>
      <c r="AP207" s="92"/>
      <c r="AQ207" s="92"/>
      <c r="AR207" s="92"/>
      <c r="AS207" s="92"/>
      <c r="AT207" s="92"/>
      <c r="AU207" s="92"/>
      <c r="AV207" s="92"/>
      <c r="AW207" s="93"/>
    </row>
    <row r="208" spans="1:137" x14ac:dyDescent="0.25">
      <c r="A208" s="71"/>
      <c r="B208" s="134" t="s">
        <v>52</v>
      </c>
      <c r="C208" s="272"/>
      <c r="D208" s="64">
        <f>E208</f>
        <v>32</v>
      </c>
      <c r="E208" s="64">
        <f>E207-D55</f>
        <v>32</v>
      </c>
      <c r="F208" s="64">
        <f>E208+E200</f>
        <v>58.666666666666671</v>
      </c>
      <c r="G208" s="64">
        <f>MAX(F198+F200-F55,F208)</f>
        <v>58.666666666666671</v>
      </c>
      <c r="H208" s="64">
        <f>G208+G200</f>
        <v>58.666666666666671</v>
      </c>
      <c r="I208" s="64">
        <f>MAX(H198+H200-H55,H208)</f>
        <v>58.666666666666671</v>
      </c>
      <c r="J208" s="64">
        <f>I208+I200</f>
        <v>58.666666666666671</v>
      </c>
      <c r="K208" s="64">
        <f>MAX(J198+J200-J55,J208)</f>
        <v>58.666666666666671</v>
      </c>
      <c r="L208" s="64">
        <f>K208+K200</f>
        <v>58.666666666666671</v>
      </c>
      <c r="M208" s="64">
        <f>MAX(L198+L200-L55,L208)</f>
        <v>58.666666666666671</v>
      </c>
      <c r="N208" s="64">
        <f>M208+M200</f>
        <v>58.666666666666671</v>
      </c>
      <c r="O208" s="64">
        <f>MAX(N198+N200-N55,N208)</f>
        <v>58.666666666666671</v>
      </c>
      <c r="P208" s="64">
        <f>O208+O200</f>
        <v>58.666666666666671</v>
      </c>
      <c r="Q208" s="64">
        <f>MAX(P198+P200-P55,P208)</f>
        <v>58.666666666666671</v>
      </c>
      <c r="R208" s="64">
        <f>Q208+Q200</f>
        <v>58.666666666666671</v>
      </c>
      <c r="S208" s="64">
        <f>MAX(R198+R200-R55,R208)</f>
        <v>58.666666666666671</v>
      </c>
      <c r="T208" s="64">
        <f>S208+S200</f>
        <v>58.666666666666671</v>
      </c>
      <c r="U208" s="64">
        <f>MAX(T198+T200-T55,T208)</f>
        <v>58.666666666666671</v>
      </c>
      <c r="V208" s="276">
        <f>U208+A205</f>
        <v>61.333333333333336</v>
      </c>
      <c r="W208" s="5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75"/>
    </row>
    <row r="209" spans="1:49" x14ac:dyDescent="0.25">
      <c r="A209" s="71"/>
      <c r="B209" s="134" t="s">
        <v>53</v>
      </c>
      <c r="C209" s="272"/>
      <c r="D209" s="64">
        <f>MIN(D199+D201,E209)</f>
        <v>112</v>
      </c>
      <c r="E209" s="64">
        <f>F209+E201</f>
        <v>117.33333333333334</v>
      </c>
      <c r="F209" s="64">
        <f>MIN(F199+F201,G209)</f>
        <v>90.666666666666671</v>
      </c>
      <c r="G209" s="64">
        <f>H209+G201</f>
        <v>90.666666666666671</v>
      </c>
      <c r="H209" s="64">
        <f>MIN(H199+H201,I209)</f>
        <v>90.666666666666671</v>
      </c>
      <c r="I209" s="64">
        <f>J209+I201</f>
        <v>90.666666666666671</v>
      </c>
      <c r="J209" s="64">
        <f>MIN(J199+J201,K209)</f>
        <v>90.666666666666671</v>
      </c>
      <c r="K209" s="64">
        <f>L209+K201</f>
        <v>90.666666666666671</v>
      </c>
      <c r="L209" s="64">
        <f>MIN(L199+L201,M209)</f>
        <v>90.666666666666671</v>
      </c>
      <c r="M209" s="64">
        <f>N209+M201</f>
        <v>90.666666666666671</v>
      </c>
      <c r="N209" s="64">
        <f>MIN(N199+N201,O209)</f>
        <v>90.666666666666671</v>
      </c>
      <c r="O209" s="64">
        <f>P209+O201</f>
        <v>90.666666666666671</v>
      </c>
      <c r="P209" s="64">
        <f>MIN(P199+P201,Q209)</f>
        <v>90.666666666666671</v>
      </c>
      <c r="Q209" s="64">
        <f>R209+Q201</f>
        <v>90.666666666666671</v>
      </c>
      <c r="R209" s="64">
        <f>MIN(R199+R201,S209)</f>
        <v>90.666666666666671</v>
      </c>
      <c r="S209" s="64">
        <f>T209+S201</f>
        <v>90.666666666666671</v>
      </c>
      <c r="T209" s="64">
        <f>T199+T201</f>
        <v>90.666666666666671</v>
      </c>
      <c r="U209" s="64">
        <f>T209</f>
        <v>90.666666666666671</v>
      </c>
      <c r="V209" s="272">
        <f>U209-$A$205</f>
        <v>88</v>
      </c>
      <c r="W209" s="5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75"/>
    </row>
    <row r="210" spans="1:49" x14ac:dyDescent="0.25">
      <c r="A210" s="78"/>
      <c r="B210" s="135" t="s">
        <v>54</v>
      </c>
      <c r="C210" s="273"/>
      <c r="D210" s="65">
        <f>MAX(D199+D201-D56,E210)</f>
        <v>80</v>
      </c>
      <c r="E210" s="65">
        <f>F210+E201</f>
        <v>77.333333333333343</v>
      </c>
      <c r="F210" s="65">
        <f>MAX(F199+F201-F56,G210)</f>
        <v>50.666666666666671</v>
      </c>
      <c r="G210" s="65">
        <f>H210+G201</f>
        <v>50.666666666666671</v>
      </c>
      <c r="H210" s="65">
        <f>MAX(H199+H201-H56,I210)</f>
        <v>50.666666666666671</v>
      </c>
      <c r="I210" s="65">
        <f>J210+I201</f>
        <v>50.666666666666671</v>
      </c>
      <c r="J210" s="65">
        <f>MAX(J199+J201-J56,K210)</f>
        <v>50.666666666666671</v>
      </c>
      <c r="K210" s="65">
        <f>L210+K201</f>
        <v>50.666666666666671</v>
      </c>
      <c r="L210" s="65">
        <f>MAX(L199+L201-L56,M210)</f>
        <v>50.666666666666671</v>
      </c>
      <c r="M210" s="65">
        <f>N210+M201</f>
        <v>50.666666666666671</v>
      </c>
      <c r="N210" s="65">
        <f>MAX(N199+N201-N56,O210)</f>
        <v>50.666666666666671</v>
      </c>
      <c r="O210" s="65">
        <f>P210+O201</f>
        <v>50.666666666666671</v>
      </c>
      <c r="P210" s="65">
        <f>MAX(P199+P201-P56,Q210)</f>
        <v>50.666666666666671</v>
      </c>
      <c r="Q210" s="65">
        <f>R210+Q201</f>
        <v>50.666666666666671</v>
      </c>
      <c r="R210" s="65">
        <f>MAX(R199+R201-R56,S210)</f>
        <v>50.666666666666671</v>
      </c>
      <c r="S210" s="65">
        <f>T210+S201</f>
        <v>50.666666666666671</v>
      </c>
      <c r="T210" s="65">
        <f>T209-T56</f>
        <v>50.666666666666671</v>
      </c>
      <c r="U210" s="65">
        <f>T210</f>
        <v>50.666666666666671</v>
      </c>
      <c r="V210" s="273">
        <f>U210-$A$205</f>
        <v>48.000000000000007</v>
      </c>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76"/>
    </row>
    <row r="211" spans="1:49" x14ac:dyDescent="0.25">
      <c r="A211" s="77" t="s">
        <v>32</v>
      </c>
      <c r="B211" s="56" t="s">
        <v>33</v>
      </c>
      <c r="C211" s="56"/>
      <c r="D211" s="54"/>
      <c r="E211" s="54"/>
      <c r="F211" s="54"/>
      <c r="G211" s="54"/>
      <c r="H211" s="54"/>
      <c r="I211" s="54"/>
      <c r="J211" s="54"/>
      <c r="K211" s="54"/>
      <c r="L211" s="54"/>
      <c r="N211" s="54"/>
      <c r="W211" s="54"/>
      <c r="X211" s="34">
        <f t="shared" ref="X211:Y225" si="0">X214+$T$2</f>
        <v>432</v>
      </c>
      <c r="Y211" s="34">
        <f t="shared" si="0"/>
        <v>480</v>
      </c>
      <c r="Z211" s="34"/>
      <c r="AA211" s="34">
        <f t="shared" ref="AA211:AB225" si="1">AA214+$T$2</f>
        <v>490.66666666666669</v>
      </c>
      <c r="AB211" s="34">
        <f t="shared" si="1"/>
        <v>530.66666666666674</v>
      </c>
      <c r="AC211" s="34"/>
      <c r="AD211" s="34">
        <f t="shared" ref="AD211:AE225" si="2">AD214+$T$2</f>
        <v>490.66666666666669</v>
      </c>
      <c r="AE211" s="34">
        <f t="shared" si="2"/>
        <v>530.66666666666674</v>
      </c>
      <c r="AF211" s="34"/>
      <c r="AG211" s="34">
        <f t="shared" ref="AG211:AH225" si="3">AG214+$T$2</f>
        <v>490.66666666666669</v>
      </c>
      <c r="AH211" s="34">
        <f t="shared" si="3"/>
        <v>530.66666666666674</v>
      </c>
      <c r="AI211" s="34"/>
      <c r="AJ211" s="34">
        <f t="shared" ref="AJ211:AK225" si="4">AJ214+$T$2</f>
        <v>490.66666666666669</v>
      </c>
      <c r="AK211" s="34">
        <f t="shared" si="4"/>
        <v>530.66666666666674</v>
      </c>
      <c r="AL211" s="34"/>
      <c r="AM211" s="34">
        <f t="shared" ref="AM211:AN225" si="5">AM214+$T$2</f>
        <v>490.66666666666669</v>
      </c>
      <c r="AN211" s="34">
        <f t="shared" si="5"/>
        <v>530.66666666666674</v>
      </c>
      <c r="AO211" s="34"/>
      <c r="AP211" s="34">
        <f t="shared" ref="AP211:AQ225" si="6">AP214+$T$2</f>
        <v>490.66666666666669</v>
      </c>
      <c r="AQ211" s="34">
        <f t="shared" si="6"/>
        <v>530.66666666666674</v>
      </c>
      <c r="AR211" s="34"/>
      <c r="AS211" s="34">
        <f t="shared" ref="AS211:AT225" si="7">AS214+$T$2</f>
        <v>490.66666666666669</v>
      </c>
      <c r="AT211" s="34">
        <f t="shared" si="7"/>
        <v>530.66666666666674</v>
      </c>
      <c r="AU211" s="34"/>
      <c r="AV211" s="34">
        <f t="shared" ref="AV211:AW225" si="8">AV214+$T$2</f>
        <v>490.66666666666669</v>
      </c>
      <c r="AW211" s="75">
        <f t="shared" si="8"/>
        <v>530.66666666666674</v>
      </c>
    </row>
    <row r="212" spans="1:49" x14ac:dyDescent="0.25">
      <c r="A212" s="71"/>
      <c r="B212" s="56" t="s">
        <v>9</v>
      </c>
      <c r="C212" s="56"/>
      <c r="D212" s="54"/>
      <c r="E212" s="54"/>
      <c r="F212" s="54"/>
      <c r="G212" s="54"/>
      <c r="H212" s="54"/>
      <c r="I212" s="54"/>
      <c r="J212" s="54"/>
      <c r="K212" s="54"/>
      <c r="L212" s="54"/>
      <c r="N212" s="54"/>
      <c r="W212" s="54"/>
      <c r="X212" s="34">
        <f t="shared" si="0"/>
        <v>400</v>
      </c>
      <c r="Y212" s="34">
        <f t="shared" si="0"/>
        <v>400</v>
      </c>
      <c r="Z212" s="34"/>
      <c r="AA212" s="34">
        <f t="shared" si="1"/>
        <v>450.66666666666669</v>
      </c>
      <c r="AB212" s="34">
        <f t="shared" si="1"/>
        <v>458.66666666666669</v>
      </c>
      <c r="AC212" s="34"/>
      <c r="AD212" s="34">
        <f t="shared" si="2"/>
        <v>450.66666666666669</v>
      </c>
      <c r="AE212" s="34">
        <f t="shared" si="2"/>
        <v>458.66666666666669</v>
      </c>
      <c r="AF212" s="34"/>
      <c r="AG212" s="34">
        <f t="shared" si="3"/>
        <v>450.66666666666669</v>
      </c>
      <c r="AH212" s="34">
        <f t="shared" si="3"/>
        <v>458.66666666666669</v>
      </c>
      <c r="AI212" s="34"/>
      <c r="AJ212" s="34">
        <f t="shared" si="4"/>
        <v>450.66666666666669</v>
      </c>
      <c r="AK212" s="34">
        <f t="shared" si="4"/>
        <v>458.66666666666669</v>
      </c>
      <c r="AL212" s="34"/>
      <c r="AM212" s="34">
        <f t="shared" si="5"/>
        <v>450.66666666666669</v>
      </c>
      <c r="AN212" s="34">
        <f t="shared" si="5"/>
        <v>458.66666666666669</v>
      </c>
      <c r="AO212" s="34"/>
      <c r="AP212" s="34">
        <f t="shared" si="6"/>
        <v>450.66666666666669</v>
      </c>
      <c r="AQ212" s="34">
        <f t="shared" si="6"/>
        <v>458.66666666666669</v>
      </c>
      <c r="AR212" s="34"/>
      <c r="AS212" s="34">
        <f t="shared" si="7"/>
        <v>450.66666666666669</v>
      </c>
      <c r="AT212" s="34">
        <f t="shared" si="7"/>
        <v>458.66666666666669</v>
      </c>
      <c r="AU212" s="34"/>
      <c r="AV212" s="34">
        <f t="shared" si="8"/>
        <v>450.66666666666669</v>
      </c>
      <c r="AW212" s="75">
        <f t="shared" si="8"/>
        <v>458.66666666666669</v>
      </c>
    </row>
    <row r="213" spans="1:49" x14ac:dyDescent="0.25">
      <c r="A213" s="78"/>
      <c r="B213" s="57" t="s">
        <v>8</v>
      </c>
      <c r="C213" s="57"/>
      <c r="D213" s="58"/>
      <c r="E213" s="58"/>
      <c r="F213" s="58"/>
      <c r="G213" s="58"/>
      <c r="H213" s="58"/>
      <c r="I213" s="58"/>
      <c r="J213" s="58"/>
      <c r="K213" s="58"/>
      <c r="L213" s="58"/>
      <c r="M213" s="58"/>
      <c r="N213" s="58"/>
      <c r="O213" s="58"/>
      <c r="P213" s="58"/>
      <c r="Q213" s="58"/>
      <c r="R213" s="58"/>
      <c r="S213" s="58"/>
      <c r="T213" s="58"/>
      <c r="U213" s="58"/>
      <c r="V213" s="58"/>
      <c r="W213" s="58"/>
      <c r="X213" s="55">
        <f t="shared" si="0"/>
        <v>400</v>
      </c>
      <c r="Y213" s="55">
        <f t="shared" si="0"/>
        <v>400</v>
      </c>
      <c r="Z213" s="55"/>
      <c r="AA213" s="55">
        <f t="shared" si="1"/>
        <v>458.66666666666669</v>
      </c>
      <c r="AB213" s="55">
        <f t="shared" si="1"/>
        <v>458.66666666666669</v>
      </c>
      <c r="AC213" s="55"/>
      <c r="AD213" s="55">
        <f t="shared" si="2"/>
        <v>458.66666666666669</v>
      </c>
      <c r="AE213" s="55">
        <f t="shared" si="2"/>
        <v>458.66666666666669</v>
      </c>
      <c r="AF213" s="55"/>
      <c r="AG213" s="55">
        <f t="shared" si="3"/>
        <v>458.66666666666669</v>
      </c>
      <c r="AH213" s="55">
        <f t="shared" si="3"/>
        <v>458.66666666666669</v>
      </c>
      <c r="AI213" s="55"/>
      <c r="AJ213" s="55">
        <f t="shared" si="4"/>
        <v>458.66666666666669</v>
      </c>
      <c r="AK213" s="55">
        <f t="shared" si="4"/>
        <v>458.66666666666669</v>
      </c>
      <c r="AL213" s="55"/>
      <c r="AM213" s="55">
        <f t="shared" si="5"/>
        <v>458.66666666666669</v>
      </c>
      <c r="AN213" s="55">
        <f t="shared" si="5"/>
        <v>458.66666666666669</v>
      </c>
      <c r="AO213" s="55"/>
      <c r="AP213" s="55">
        <f t="shared" si="6"/>
        <v>458.66666666666669</v>
      </c>
      <c r="AQ213" s="55">
        <f t="shared" si="6"/>
        <v>458.66666666666669</v>
      </c>
      <c r="AR213" s="55"/>
      <c r="AS213" s="55">
        <f t="shared" si="7"/>
        <v>458.66666666666669</v>
      </c>
      <c r="AT213" s="55">
        <f t="shared" si="7"/>
        <v>458.66666666666669</v>
      </c>
      <c r="AU213" s="55"/>
      <c r="AV213" s="55">
        <f t="shared" si="8"/>
        <v>458.66666666666669</v>
      </c>
      <c r="AW213" s="76">
        <f t="shared" si="8"/>
        <v>458.66666666666669</v>
      </c>
    </row>
    <row r="214" spans="1:49" x14ac:dyDescent="0.25">
      <c r="A214" s="77" t="s">
        <v>10</v>
      </c>
      <c r="B214" s="56" t="s">
        <v>13</v>
      </c>
      <c r="C214" s="56"/>
      <c r="D214" s="54"/>
      <c r="E214" s="54"/>
      <c r="F214" s="54"/>
      <c r="G214" s="54"/>
      <c r="H214" s="54"/>
      <c r="I214" s="54"/>
      <c r="J214" s="54"/>
      <c r="K214" s="54"/>
      <c r="L214" s="54"/>
      <c r="M214" s="54"/>
      <c r="N214" s="54"/>
      <c r="O214" s="54"/>
      <c r="P214" s="54"/>
      <c r="Q214" s="54"/>
      <c r="R214" s="54"/>
      <c r="S214" s="54"/>
      <c r="T214" s="54"/>
      <c r="U214" s="54"/>
      <c r="V214" s="54"/>
      <c r="W214" s="54"/>
      <c r="X214" s="34">
        <f t="shared" si="0"/>
        <v>352</v>
      </c>
      <c r="Y214" s="34">
        <f t="shared" si="0"/>
        <v>400</v>
      </c>
      <c r="Z214" s="34"/>
      <c r="AA214" s="34">
        <f t="shared" si="1"/>
        <v>410.66666666666669</v>
      </c>
      <c r="AB214" s="34">
        <f t="shared" si="1"/>
        <v>450.66666666666669</v>
      </c>
      <c r="AC214" s="34"/>
      <c r="AD214" s="34">
        <f t="shared" si="2"/>
        <v>410.66666666666669</v>
      </c>
      <c r="AE214" s="34">
        <f t="shared" si="2"/>
        <v>450.66666666666669</v>
      </c>
      <c r="AF214" s="34"/>
      <c r="AG214" s="34">
        <f t="shared" si="3"/>
        <v>410.66666666666669</v>
      </c>
      <c r="AH214" s="34">
        <f t="shared" si="3"/>
        <v>450.66666666666669</v>
      </c>
      <c r="AI214" s="34"/>
      <c r="AJ214" s="34">
        <f t="shared" si="4"/>
        <v>410.66666666666669</v>
      </c>
      <c r="AK214" s="34">
        <f t="shared" si="4"/>
        <v>450.66666666666669</v>
      </c>
      <c r="AL214" s="34"/>
      <c r="AM214" s="34">
        <f t="shared" si="5"/>
        <v>410.66666666666669</v>
      </c>
      <c r="AN214" s="34">
        <f t="shared" si="5"/>
        <v>450.66666666666669</v>
      </c>
      <c r="AO214" s="34"/>
      <c r="AP214" s="34">
        <f t="shared" si="6"/>
        <v>410.66666666666669</v>
      </c>
      <c r="AQ214" s="34">
        <f t="shared" si="6"/>
        <v>450.66666666666669</v>
      </c>
      <c r="AR214" s="34"/>
      <c r="AS214" s="34">
        <f t="shared" si="7"/>
        <v>410.66666666666669</v>
      </c>
      <c r="AT214" s="34">
        <f t="shared" si="7"/>
        <v>450.66666666666669</v>
      </c>
      <c r="AU214" s="34"/>
      <c r="AV214" s="34">
        <f t="shared" si="8"/>
        <v>410.66666666666669</v>
      </c>
      <c r="AW214" s="75">
        <f t="shared" si="8"/>
        <v>450.66666666666669</v>
      </c>
    </row>
    <row r="215" spans="1:49" x14ac:dyDescent="0.25">
      <c r="A215" s="71"/>
      <c r="B215" s="56" t="s">
        <v>9</v>
      </c>
      <c r="C215" s="56"/>
      <c r="D215" s="54"/>
      <c r="E215" s="54"/>
      <c r="F215" s="54"/>
      <c r="G215" s="54"/>
      <c r="H215" s="54"/>
      <c r="I215" s="54"/>
      <c r="J215" s="54"/>
      <c r="K215" s="54"/>
      <c r="L215" s="54"/>
      <c r="M215" s="54"/>
      <c r="N215" s="54"/>
      <c r="O215" s="54"/>
      <c r="P215" s="54"/>
      <c r="Q215" s="54"/>
      <c r="R215" s="54"/>
      <c r="S215" s="54"/>
      <c r="T215" s="54"/>
      <c r="U215" s="54"/>
      <c r="V215" s="54"/>
      <c r="W215" s="54"/>
      <c r="X215" s="34">
        <f t="shared" si="0"/>
        <v>320</v>
      </c>
      <c r="Y215" s="34">
        <f t="shared" si="0"/>
        <v>320</v>
      </c>
      <c r="Z215" s="34"/>
      <c r="AA215" s="34">
        <f t="shared" si="1"/>
        <v>370.66666666666669</v>
      </c>
      <c r="AB215" s="34">
        <f t="shared" si="1"/>
        <v>378.66666666666669</v>
      </c>
      <c r="AC215" s="34"/>
      <c r="AD215" s="34">
        <f t="shared" si="2"/>
        <v>370.66666666666669</v>
      </c>
      <c r="AE215" s="34">
        <f t="shared" si="2"/>
        <v>378.66666666666669</v>
      </c>
      <c r="AF215" s="34"/>
      <c r="AG215" s="34">
        <f t="shared" si="3"/>
        <v>370.66666666666669</v>
      </c>
      <c r="AH215" s="34">
        <f t="shared" si="3"/>
        <v>378.66666666666669</v>
      </c>
      <c r="AI215" s="34"/>
      <c r="AJ215" s="34">
        <f t="shared" si="4"/>
        <v>370.66666666666669</v>
      </c>
      <c r="AK215" s="34">
        <f t="shared" si="4"/>
        <v>378.66666666666669</v>
      </c>
      <c r="AL215" s="34"/>
      <c r="AM215" s="34">
        <f t="shared" si="5"/>
        <v>370.66666666666669</v>
      </c>
      <c r="AN215" s="34">
        <f t="shared" si="5"/>
        <v>378.66666666666669</v>
      </c>
      <c r="AO215" s="34"/>
      <c r="AP215" s="34">
        <f t="shared" si="6"/>
        <v>370.66666666666669</v>
      </c>
      <c r="AQ215" s="34">
        <f t="shared" si="6"/>
        <v>378.66666666666669</v>
      </c>
      <c r="AR215" s="34"/>
      <c r="AS215" s="34">
        <f t="shared" si="7"/>
        <v>370.66666666666669</v>
      </c>
      <c r="AT215" s="34">
        <f t="shared" si="7"/>
        <v>378.66666666666669</v>
      </c>
      <c r="AU215" s="34"/>
      <c r="AV215" s="34">
        <f t="shared" si="8"/>
        <v>370.66666666666669</v>
      </c>
      <c r="AW215" s="75">
        <f t="shared" si="8"/>
        <v>378.66666666666669</v>
      </c>
    </row>
    <row r="216" spans="1:49" x14ac:dyDescent="0.25">
      <c r="A216" s="78"/>
      <c r="B216" s="57" t="s">
        <v>8</v>
      </c>
      <c r="C216" s="57"/>
      <c r="D216" s="58"/>
      <c r="E216" s="58"/>
      <c r="F216" s="58"/>
      <c r="G216" s="58"/>
      <c r="H216" s="58"/>
      <c r="I216" s="58"/>
      <c r="J216" s="58"/>
      <c r="K216" s="58"/>
      <c r="L216" s="58"/>
      <c r="M216" s="58"/>
      <c r="N216" s="58"/>
      <c r="O216" s="58"/>
      <c r="P216" s="58"/>
      <c r="Q216" s="58"/>
      <c r="R216" s="58"/>
      <c r="S216" s="58"/>
      <c r="T216" s="58"/>
      <c r="U216" s="58"/>
      <c r="V216" s="58"/>
      <c r="W216" s="58"/>
      <c r="X216" s="55">
        <f t="shared" si="0"/>
        <v>320</v>
      </c>
      <c r="Y216" s="55">
        <f t="shared" si="0"/>
        <v>320</v>
      </c>
      <c r="Z216" s="55"/>
      <c r="AA216" s="55">
        <f t="shared" si="1"/>
        <v>378.66666666666669</v>
      </c>
      <c r="AB216" s="55">
        <f t="shared" si="1"/>
        <v>378.66666666666669</v>
      </c>
      <c r="AC216" s="55"/>
      <c r="AD216" s="55">
        <f t="shared" si="2"/>
        <v>378.66666666666669</v>
      </c>
      <c r="AE216" s="55">
        <f t="shared" si="2"/>
        <v>378.66666666666669</v>
      </c>
      <c r="AF216" s="55"/>
      <c r="AG216" s="55">
        <f t="shared" si="3"/>
        <v>378.66666666666669</v>
      </c>
      <c r="AH216" s="55">
        <f t="shared" si="3"/>
        <v>378.66666666666669</v>
      </c>
      <c r="AI216" s="55"/>
      <c r="AJ216" s="55">
        <f t="shared" si="4"/>
        <v>378.66666666666669</v>
      </c>
      <c r="AK216" s="55">
        <f t="shared" si="4"/>
        <v>378.66666666666669</v>
      </c>
      <c r="AL216" s="55"/>
      <c r="AM216" s="55">
        <f t="shared" si="5"/>
        <v>378.66666666666669</v>
      </c>
      <c r="AN216" s="55">
        <f t="shared" si="5"/>
        <v>378.66666666666669</v>
      </c>
      <c r="AO216" s="55"/>
      <c r="AP216" s="55">
        <f t="shared" si="6"/>
        <v>378.66666666666669</v>
      </c>
      <c r="AQ216" s="55">
        <f t="shared" si="6"/>
        <v>378.66666666666669</v>
      </c>
      <c r="AR216" s="55"/>
      <c r="AS216" s="55">
        <f t="shared" si="7"/>
        <v>378.66666666666669</v>
      </c>
      <c r="AT216" s="55">
        <f t="shared" si="7"/>
        <v>378.66666666666669</v>
      </c>
      <c r="AU216" s="55"/>
      <c r="AV216" s="55">
        <f t="shared" si="8"/>
        <v>378.66666666666669</v>
      </c>
      <c r="AW216" s="76">
        <f t="shared" si="8"/>
        <v>378.66666666666669</v>
      </c>
    </row>
    <row r="217" spans="1:49" s="39" customFormat="1" x14ac:dyDescent="0.25">
      <c r="A217" s="77" t="s">
        <v>7</v>
      </c>
      <c r="B217" s="56" t="s">
        <v>14</v>
      </c>
      <c r="C217" s="56"/>
      <c r="D217" s="54"/>
      <c r="E217" s="54"/>
      <c r="F217" s="54"/>
      <c r="G217" s="54"/>
      <c r="H217" s="54"/>
      <c r="I217" s="54"/>
      <c r="J217" s="54"/>
      <c r="K217" s="54"/>
      <c r="L217" s="54"/>
      <c r="M217" s="54"/>
      <c r="N217" s="54"/>
      <c r="O217" s="54"/>
      <c r="P217" s="54"/>
      <c r="Q217" s="54"/>
      <c r="R217" s="54"/>
      <c r="S217" s="54"/>
      <c r="T217" s="54"/>
      <c r="U217" s="54"/>
      <c r="V217" s="54"/>
      <c r="W217" s="54"/>
      <c r="X217" s="34">
        <f t="shared" si="0"/>
        <v>272</v>
      </c>
      <c r="Y217" s="34">
        <f t="shared" si="0"/>
        <v>320</v>
      </c>
      <c r="Z217" s="34"/>
      <c r="AA217" s="34">
        <f t="shared" si="1"/>
        <v>330.66666666666669</v>
      </c>
      <c r="AB217" s="34">
        <f t="shared" si="1"/>
        <v>370.66666666666669</v>
      </c>
      <c r="AC217" s="34"/>
      <c r="AD217" s="34">
        <f t="shared" si="2"/>
        <v>330.66666666666669</v>
      </c>
      <c r="AE217" s="34">
        <f t="shared" si="2"/>
        <v>370.66666666666669</v>
      </c>
      <c r="AF217" s="34"/>
      <c r="AG217" s="34">
        <f t="shared" si="3"/>
        <v>330.66666666666669</v>
      </c>
      <c r="AH217" s="34">
        <f t="shared" si="3"/>
        <v>370.66666666666669</v>
      </c>
      <c r="AI217" s="34"/>
      <c r="AJ217" s="34">
        <f t="shared" si="4"/>
        <v>330.66666666666669</v>
      </c>
      <c r="AK217" s="34">
        <f t="shared" si="4"/>
        <v>370.66666666666669</v>
      </c>
      <c r="AL217" s="34"/>
      <c r="AM217" s="34">
        <f t="shared" si="5"/>
        <v>330.66666666666669</v>
      </c>
      <c r="AN217" s="34">
        <f t="shared" si="5"/>
        <v>370.66666666666669</v>
      </c>
      <c r="AO217" s="34"/>
      <c r="AP217" s="34">
        <f t="shared" si="6"/>
        <v>330.66666666666669</v>
      </c>
      <c r="AQ217" s="34">
        <f t="shared" si="6"/>
        <v>370.66666666666669</v>
      </c>
      <c r="AR217" s="34"/>
      <c r="AS217" s="34">
        <f t="shared" si="7"/>
        <v>330.66666666666669</v>
      </c>
      <c r="AT217" s="34">
        <f t="shared" si="7"/>
        <v>370.66666666666669</v>
      </c>
      <c r="AU217" s="34"/>
      <c r="AV217" s="34">
        <f t="shared" si="8"/>
        <v>330.66666666666669</v>
      </c>
      <c r="AW217" s="75">
        <f t="shared" si="8"/>
        <v>370.66666666666669</v>
      </c>
    </row>
    <row r="218" spans="1:49" x14ac:dyDescent="0.25">
      <c r="A218" s="71"/>
      <c r="B218" s="56" t="s">
        <v>9</v>
      </c>
      <c r="C218" s="56"/>
      <c r="D218" s="54"/>
      <c r="E218" s="54"/>
      <c r="F218" s="54"/>
      <c r="G218" s="54"/>
      <c r="H218" s="54"/>
      <c r="I218" s="54"/>
      <c r="J218" s="54"/>
      <c r="K218" s="54"/>
      <c r="L218" s="54"/>
      <c r="M218" s="54"/>
      <c r="N218" s="54"/>
      <c r="O218" s="54"/>
      <c r="P218" s="54"/>
      <c r="Q218" s="54"/>
      <c r="R218" s="54"/>
      <c r="S218" s="54"/>
      <c r="T218" s="54"/>
      <c r="U218" s="54"/>
      <c r="V218" s="54"/>
      <c r="W218" s="54"/>
      <c r="X218" s="34">
        <f t="shared" si="0"/>
        <v>240</v>
      </c>
      <c r="Y218" s="34">
        <f t="shared" si="0"/>
        <v>240</v>
      </c>
      <c r="Z218" s="34"/>
      <c r="AA218" s="34">
        <f t="shared" si="1"/>
        <v>290.66666666666669</v>
      </c>
      <c r="AB218" s="34">
        <f t="shared" si="1"/>
        <v>298.66666666666669</v>
      </c>
      <c r="AC218" s="34"/>
      <c r="AD218" s="34">
        <f t="shared" si="2"/>
        <v>290.66666666666669</v>
      </c>
      <c r="AE218" s="34">
        <f t="shared" si="2"/>
        <v>298.66666666666669</v>
      </c>
      <c r="AF218" s="34"/>
      <c r="AG218" s="34">
        <f t="shared" si="3"/>
        <v>290.66666666666669</v>
      </c>
      <c r="AH218" s="34">
        <f t="shared" si="3"/>
        <v>298.66666666666669</v>
      </c>
      <c r="AI218" s="34"/>
      <c r="AJ218" s="34">
        <f t="shared" si="4"/>
        <v>290.66666666666669</v>
      </c>
      <c r="AK218" s="34">
        <f t="shared" si="4"/>
        <v>298.66666666666669</v>
      </c>
      <c r="AL218" s="34"/>
      <c r="AM218" s="34">
        <f t="shared" si="5"/>
        <v>290.66666666666669</v>
      </c>
      <c r="AN218" s="34">
        <f t="shared" si="5"/>
        <v>298.66666666666669</v>
      </c>
      <c r="AO218" s="34"/>
      <c r="AP218" s="34">
        <f t="shared" si="6"/>
        <v>290.66666666666669</v>
      </c>
      <c r="AQ218" s="34">
        <f t="shared" si="6"/>
        <v>298.66666666666669</v>
      </c>
      <c r="AR218" s="34"/>
      <c r="AS218" s="34">
        <f t="shared" si="7"/>
        <v>290.66666666666669</v>
      </c>
      <c r="AT218" s="34">
        <f t="shared" si="7"/>
        <v>298.66666666666669</v>
      </c>
      <c r="AU218" s="34"/>
      <c r="AV218" s="34">
        <f t="shared" si="8"/>
        <v>290.66666666666669</v>
      </c>
      <c r="AW218" s="75">
        <f t="shared" si="8"/>
        <v>298.66666666666669</v>
      </c>
    </row>
    <row r="219" spans="1:49" x14ac:dyDescent="0.25">
      <c r="A219" s="78"/>
      <c r="B219" s="57" t="s">
        <v>8</v>
      </c>
      <c r="C219" s="57"/>
      <c r="D219" s="58"/>
      <c r="E219" s="58"/>
      <c r="F219" s="58"/>
      <c r="G219" s="58"/>
      <c r="H219" s="58"/>
      <c r="I219" s="58"/>
      <c r="J219" s="58"/>
      <c r="K219" s="58"/>
      <c r="L219" s="58"/>
      <c r="M219" s="58"/>
      <c r="N219" s="58"/>
      <c r="O219" s="58"/>
      <c r="P219" s="58"/>
      <c r="Q219" s="58"/>
      <c r="R219" s="58"/>
      <c r="S219" s="58"/>
      <c r="T219" s="58"/>
      <c r="U219" s="58"/>
      <c r="V219" s="58"/>
      <c r="W219" s="58"/>
      <c r="X219" s="55">
        <f t="shared" si="0"/>
        <v>240</v>
      </c>
      <c r="Y219" s="55">
        <f t="shared" si="0"/>
        <v>240</v>
      </c>
      <c r="Z219" s="55"/>
      <c r="AA219" s="55">
        <f t="shared" si="1"/>
        <v>298.66666666666669</v>
      </c>
      <c r="AB219" s="55">
        <f t="shared" si="1"/>
        <v>298.66666666666669</v>
      </c>
      <c r="AC219" s="55"/>
      <c r="AD219" s="55">
        <f t="shared" si="2"/>
        <v>298.66666666666669</v>
      </c>
      <c r="AE219" s="55">
        <f t="shared" si="2"/>
        <v>298.66666666666669</v>
      </c>
      <c r="AF219" s="55"/>
      <c r="AG219" s="55">
        <f t="shared" si="3"/>
        <v>298.66666666666669</v>
      </c>
      <c r="AH219" s="55">
        <f t="shared" si="3"/>
        <v>298.66666666666669</v>
      </c>
      <c r="AI219" s="55"/>
      <c r="AJ219" s="55">
        <f t="shared" si="4"/>
        <v>298.66666666666669</v>
      </c>
      <c r="AK219" s="55">
        <f t="shared" si="4"/>
        <v>298.66666666666669</v>
      </c>
      <c r="AL219" s="55"/>
      <c r="AM219" s="55">
        <f t="shared" si="5"/>
        <v>298.66666666666669</v>
      </c>
      <c r="AN219" s="55">
        <f t="shared" si="5"/>
        <v>298.66666666666669</v>
      </c>
      <c r="AO219" s="55"/>
      <c r="AP219" s="55">
        <f t="shared" si="6"/>
        <v>298.66666666666669</v>
      </c>
      <c r="AQ219" s="55">
        <f t="shared" si="6"/>
        <v>298.66666666666669</v>
      </c>
      <c r="AR219" s="55"/>
      <c r="AS219" s="55">
        <f t="shared" si="7"/>
        <v>298.66666666666669</v>
      </c>
      <c r="AT219" s="55">
        <f t="shared" si="7"/>
        <v>298.66666666666669</v>
      </c>
      <c r="AU219" s="55"/>
      <c r="AV219" s="55">
        <f t="shared" si="8"/>
        <v>298.66666666666669</v>
      </c>
      <c r="AW219" s="76">
        <f t="shared" si="8"/>
        <v>298.66666666666669</v>
      </c>
    </row>
    <row r="220" spans="1:49" x14ac:dyDescent="0.25">
      <c r="A220" s="77" t="s">
        <v>6</v>
      </c>
      <c r="B220" s="56" t="s">
        <v>15</v>
      </c>
      <c r="C220" s="56"/>
      <c r="D220" s="54"/>
      <c r="E220" s="54"/>
      <c r="F220" s="54"/>
      <c r="G220" s="54"/>
      <c r="H220" s="54"/>
      <c r="I220" s="54"/>
      <c r="J220" s="54"/>
      <c r="K220" s="54"/>
      <c r="L220" s="54"/>
      <c r="M220" s="54"/>
      <c r="N220" s="54"/>
      <c r="O220" s="54"/>
      <c r="P220" s="54"/>
      <c r="Q220" s="54"/>
      <c r="R220" s="54"/>
      <c r="S220" s="54"/>
      <c r="T220" s="54"/>
      <c r="U220" s="54"/>
      <c r="V220" s="54"/>
      <c r="W220" s="54"/>
      <c r="X220" s="34">
        <f t="shared" si="0"/>
        <v>192</v>
      </c>
      <c r="Y220" s="34">
        <f t="shared" si="0"/>
        <v>240</v>
      </c>
      <c r="Z220" s="34"/>
      <c r="AA220" s="34">
        <f t="shared" si="1"/>
        <v>250.66666666666669</v>
      </c>
      <c r="AB220" s="34">
        <f t="shared" si="1"/>
        <v>290.66666666666669</v>
      </c>
      <c r="AC220" s="34"/>
      <c r="AD220" s="34">
        <f t="shared" si="2"/>
        <v>250.66666666666669</v>
      </c>
      <c r="AE220" s="34">
        <f t="shared" si="2"/>
        <v>290.66666666666669</v>
      </c>
      <c r="AF220" s="34"/>
      <c r="AG220" s="34">
        <f t="shared" si="3"/>
        <v>250.66666666666669</v>
      </c>
      <c r="AH220" s="34">
        <f t="shared" si="3"/>
        <v>290.66666666666669</v>
      </c>
      <c r="AI220" s="34"/>
      <c r="AJ220" s="34">
        <f t="shared" si="4"/>
        <v>250.66666666666669</v>
      </c>
      <c r="AK220" s="34">
        <f t="shared" si="4"/>
        <v>290.66666666666669</v>
      </c>
      <c r="AL220" s="34"/>
      <c r="AM220" s="34">
        <f t="shared" si="5"/>
        <v>250.66666666666669</v>
      </c>
      <c r="AN220" s="34">
        <f t="shared" si="5"/>
        <v>290.66666666666669</v>
      </c>
      <c r="AO220" s="34"/>
      <c r="AP220" s="34">
        <f t="shared" si="6"/>
        <v>250.66666666666669</v>
      </c>
      <c r="AQ220" s="34">
        <f t="shared" si="6"/>
        <v>290.66666666666669</v>
      </c>
      <c r="AR220" s="34"/>
      <c r="AS220" s="34">
        <f t="shared" si="7"/>
        <v>250.66666666666669</v>
      </c>
      <c r="AT220" s="34">
        <f t="shared" si="7"/>
        <v>290.66666666666669</v>
      </c>
      <c r="AU220" s="34"/>
      <c r="AV220" s="34">
        <f t="shared" si="8"/>
        <v>250.66666666666669</v>
      </c>
      <c r="AW220" s="75">
        <f t="shared" si="8"/>
        <v>290.66666666666669</v>
      </c>
    </row>
    <row r="221" spans="1:49" x14ac:dyDescent="0.25">
      <c r="A221" s="71"/>
      <c r="B221" s="56" t="s">
        <v>9</v>
      </c>
      <c r="C221" s="56"/>
      <c r="D221" s="54"/>
      <c r="E221" s="54"/>
      <c r="F221" s="54"/>
      <c r="G221" s="54"/>
      <c r="H221" s="54"/>
      <c r="I221" s="54"/>
      <c r="J221" s="54"/>
      <c r="K221" s="54"/>
      <c r="L221" s="54"/>
      <c r="M221" s="54"/>
      <c r="N221" s="54"/>
      <c r="O221" s="54"/>
      <c r="P221" s="54"/>
      <c r="Q221" s="54"/>
      <c r="R221" s="54"/>
      <c r="S221" s="54"/>
      <c r="T221" s="54"/>
      <c r="U221" s="54"/>
      <c r="V221" s="54"/>
      <c r="W221" s="54"/>
      <c r="X221" s="34">
        <f t="shared" si="0"/>
        <v>160</v>
      </c>
      <c r="Y221" s="34">
        <f t="shared" si="0"/>
        <v>160</v>
      </c>
      <c r="Z221" s="34"/>
      <c r="AA221" s="34">
        <f t="shared" si="1"/>
        <v>210.66666666666669</v>
      </c>
      <c r="AB221" s="34">
        <f t="shared" si="1"/>
        <v>218.66666666666669</v>
      </c>
      <c r="AC221" s="34"/>
      <c r="AD221" s="34">
        <f t="shared" si="2"/>
        <v>210.66666666666669</v>
      </c>
      <c r="AE221" s="34">
        <f t="shared" si="2"/>
        <v>218.66666666666669</v>
      </c>
      <c r="AF221" s="34"/>
      <c r="AG221" s="34">
        <f t="shared" si="3"/>
        <v>210.66666666666669</v>
      </c>
      <c r="AH221" s="34">
        <f t="shared" si="3"/>
        <v>218.66666666666669</v>
      </c>
      <c r="AI221" s="34"/>
      <c r="AJ221" s="34">
        <f t="shared" si="4"/>
        <v>210.66666666666669</v>
      </c>
      <c r="AK221" s="34">
        <f t="shared" si="4"/>
        <v>218.66666666666669</v>
      </c>
      <c r="AL221" s="34"/>
      <c r="AM221" s="34">
        <f t="shared" si="5"/>
        <v>210.66666666666669</v>
      </c>
      <c r="AN221" s="34">
        <f t="shared" si="5"/>
        <v>218.66666666666669</v>
      </c>
      <c r="AO221" s="34"/>
      <c r="AP221" s="34">
        <f t="shared" si="6"/>
        <v>210.66666666666669</v>
      </c>
      <c r="AQ221" s="34">
        <f t="shared" si="6"/>
        <v>218.66666666666669</v>
      </c>
      <c r="AR221" s="34"/>
      <c r="AS221" s="34">
        <f t="shared" si="7"/>
        <v>210.66666666666669</v>
      </c>
      <c r="AT221" s="34">
        <f t="shared" si="7"/>
        <v>218.66666666666669</v>
      </c>
      <c r="AU221" s="34"/>
      <c r="AV221" s="34">
        <f t="shared" si="8"/>
        <v>210.66666666666669</v>
      </c>
      <c r="AW221" s="75">
        <f t="shared" si="8"/>
        <v>218.66666666666669</v>
      </c>
    </row>
    <row r="222" spans="1:49" x14ac:dyDescent="0.25">
      <c r="A222" s="78"/>
      <c r="B222" s="57" t="s">
        <v>8</v>
      </c>
      <c r="C222" s="57"/>
      <c r="D222" s="58"/>
      <c r="E222" s="58"/>
      <c r="F222" s="58"/>
      <c r="G222" s="58"/>
      <c r="H222" s="58"/>
      <c r="I222" s="58"/>
      <c r="J222" s="58"/>
      <c r="K222" s="58"/>
      <c r="L222" s="58"/>
      <c r="M222" s="58"/>
      <c r="N222" s="58"/>
      <c r="O222" s="58"/>
      <c r="P222" s="58"/>
      <c r="Q222" s="58"/>
      <c r="R222" s="58"/>
      <c r="S222" s="58"/>
      <c r="T222" s="58"/>
      <c r="U222" s="58"/>
      <c r="V222" s="58"/>
      <c r="W222" s="58"/>
      <c r="X222" s="55">
        <f t="shared" si="0"/>
        <v>160</v>
      </c>
      <c r="Y222" s="55">
        <f t="shared" si="0"/>
        <v>160</v>
      </c>
      <c r="Z222" s="55"/>
      <c r="AA222" s="55">
        <f t="shared" si="1"/>
        <v>218.66666666666669</v>
      </c>
      <c r="AB222" s="55">
        <f t="shared" si="1"/>
        <v>218.66666666666669</v>
      </c>
      <c r="AC222" s="55"/>
      <c r="AD222" s="55">
        <f t="shared" si="2"/>
        <v>218.66666666666669</v>
      </c>
      <c r="AE222" s="55">
        <f t="shared" si="2"/>
        <v>218.66666666666669</v>
      </c>
      <c r="AF222" s="55"/>
      <c r="AG222" s="55">
        <f t="shared" si="3"/>
        <v>218.66666666666669</v>
      </c>
      <c r="AH222" s="55">
        <f t="shared" si="3"/>
        <v>218.66666666666669</v>
      </c>
      <c r="AI222" s="55"/>
      <c r="AJ222" s="55">
        <f t="shared" si="4"/>
        <v>218.66666666666669</v>
      </c>
      <c r="AK222" s="55">
        <f t="shared" si="4"/>
        <v>218.66666666666669</v>
      </c>
      <c r="AL222" s="55"/>
      <c r="AM222" s="55">
        <f t="shared" si="5"/>
        <v>218.66666666666669</v>
      </c>
      <c r="AN222" s="55">
        <f t="shared" si="5"/>
        <v>218.66666666666669</v>
      </c>
      <c r="AO222" s="55"/>
      <c r="AP222" s="55">
        <f t="shared" si="6"/>
        <v>218.66666666666669</v>
      </c>
      <c r="AQ222" s="55">
        <f t="shared" si="6"/>
        <v>218.66666666666669</v>
      </c>
      <c r="AR222" s="55"/>
      <c r="AS222" s="55">
        <f t="shared" si="7"/>
        <v>218.66666666666669</v>
      </c>
      <c r="AT222" s="55">
        <f t="shared" si="7"/>
        <v>218.66666666666669</v>
      </c>
      <c r="AU222" s="55"/>
      <c r="AV222" s="55">
        <f t="shared" si="8"/>
        <v>218.66666666666669</v>
      </c>
      <c r="AW222" s="76">
        <f t="shared" si="8"/>
        <v>218.66666666666669</v>
      </c>
    </row>
    <row r="223" spans="1:49" x14ac:dyDescent="0.25">
      <c r="A223" s="77" t="s">
        <v>5</v>
      </c>
      <c r="B223" s="56" t="s">
        <v>16</v>
      </c>
      <c r="C223" s="56"/>
      <c r="D223" s="54"/>
      <c r="E223" s="54"/>
      <c r="F223" s="54"/>
      <c r="G223" s="54"/>
      <c r="H223" s="54"/>
      <c r="I223" s="54"/>
      <c r="J223" s="54"/>
      <c r="K223" s="54"/>
      <c r="L223" s="54"/>
      <c r="M223" s="54"/>
      <c r="N223" s="54"/>
      <c r="O223" s="54"/>
      <c r="P223" s="54"/>
      <c r="Q223" s="54"/>
      <c r="R223" s="54"/>
      <c r="S223" s="54"/>
      <c r="T223" s="54"/>
      <c r="U223" s="54"/>
      <c r="V223" s="54"/>
      <c r="W223" s="54"/>
      <c r="X223" s="34">
        <f t="shared" si="0"/>
        <v>112</v>
      </c>
      <c r="Y223" s="34">
        <f t="shared" si="0"/>
        <v>160</v>
      </c>
      <c r="Z223" s="34"/>
      <c r="AA223" s="34">
        <f t="shared" si="1"/>
        <v>170.66666666666669</v>
      </c>
      <c r="AB223" s="34">
        <f t="shared" si="1"/>
        <v>210.66666666666669</v>
      </c>
      <c r="AC223" s="34"/>
      <c r="AD223" s="34">
        <f t="shared" si="2"/>
        <v>170.66666666666669</v>
      </c>
      <c r="AE223" s="34">
        <f t="shared" si="2"/>
        <v>210.66666666666669</v>
      </c>
      <c r="AF223" s="34"/>
      <c r="AG223" s="34">
        <f t="shared" si="3"/>
        <v>170.66666666666669</v>
      </c>
      <c r="AH223" s="34">
        <f t="shared" si="3"/>
        <v>210.66666666666669</v>
      </c>
      <c r="AI223" s="34"/>
      <c r="AJ223" s="34">
        <f t="shared" si="4"/>
        <v>170.66666666666669</v>
      </c>
      <c r="AK223" s="34">
        <f t="shared" si="4"/>
        <v>210.66666666666669</v>
      </c>
      <c r="AL223" s="34"/>
      <c r="AM223" s="34">
        <f t="shared" si="5"/>
        <v>170.66666666666669</v>
      </c>
      <c r="AN223" s="34">
        <f t="shared" si="5"/>
        <v>210.66666666666669</v>
      </c>
      <c r="AO223" s="34"/>
      <c r="AP223" s="34">
        <f t="shared" si="6"/>
        <v>170.66666666666669</v>
      </c>
      <c r="AQ223" s="34">
        <f t="shared" si="6"/>
        <v>210.66666666666669</v>
      </c>
      <c r="AR223" s="34"/>
      <c r="AS223" s="34">
        <f t="shared" si="7"/>
        <v>170.66666666666669</v>
      </c>
      <c r="AT223" s="34">
        <f t="shared" si="7"/>
        <v>210.66666666666669</v>
      </c>
      <c r="AU223" s="34"/>
      <c r="AV223" s="34">
        <f t="shared" si="8"/>
        <v>170.66666666666669</v>
      </c>
      <c r="AW223" s="75">
        <f t="shared" si="8"/>
        <v>210.66666666666669</v>
      </c>
    </row>
    <row r="224" spans="1:49" x14ac:dyDescent="0.25">
      <c r="A224" s="71"/>
      <c r="B224" s="56" t="s">
        <v>9</v>
      </c>
      <c r="C224" s="56"/>
      <c r="D224" s="34"/>
      <c r="E224" s="34"/>
      <c r="F224" s="34"/>
      <c r="G224" s="34"/>
      <c r="H224" s="34"/>
      <c r="I224" s="34"/>
      <c r="J224" s="34"/>
      <c r="K224" s="34"/>
      <c r="L224" s="34"/>
      <c r="M224" s="34"/>
      <c r="N224" s="34"/>
      <c r="O224" s="34"/>
      <c r="P224" s="34"/>
      <c r="Q224" s="34"/>
      <c r="R224" s="34"/>
      <c r="S224" s="34"/>
      <c r="T224" s="34"/>
      <c r="U224" s="34"/>
      <c r="V224" s="34"/>
      <c r="W224" s="34"/>
      <c r="X224" s="34">
        <f t="shared" si="0"/>
        <v>80</v>
      </c>
      <c r="Y224" s="34">
        <f t="shared" si="0"/>
        <v>80</v>
      </c>
      <c r="Z224" s="34"/>
      <c r="AA224" s="34">
        <f t="shared" si="1"/>
        <v>130.66666666666669</v>
      </c>
      <c r="AB224" s="34">
        <f t="shared" si="1"/>
        <v>138.66666666666669</v>
      </c>
      <c r="AC224" s="34"/>
      <c r="AD224" s="34">
        <f t="shared" si="2"/>
        <v>130.66666666666669</v>
      </c>
      <c r="AE224" s="34">
        <f t="shared" si="2"/>
        <v>138.66666666666669</v>
      </c>
      <c r="AF224" s="34"/>
      <c r="AG224" s="34">
        <f t="shared" si="3"/>
        <v>130.66666666666669</v>
      </c>
      <c r="AH224" s="34">
        <f t="shared" si="3"/>
        <v>138.66666666666669</v>
      </c>
      <c r="AI224" s="34"/>
      <c r="AJ224" s="34">
        <f t="shared" si="4"/>
        <v>130.66666666666669</v>
      </c>
      <c r="AK224" s="34">
        <f t="shared" si="4"/>
        <v>138.66666666666669</v>
      </c>
      <c r="AL224" s="34"/>
      <c r="AM224" s="34">
        <f t="shared" si="5"/>
        <v>130.66666666666669</v>
      </c>
      <c r="AN224" s="34">
        <f t="shared" si="5"/>
        <v>138.66666666666669</v>
      </c>
      <c r="AO224" s="34"/>
      <c r="AP224" s="34">
        <f t="shared" si="6"/>
        <v>130.66666666666669</v>
      </c>
      <c r="AQ224" s="34">
        <f t="shared" si="6"/>
        <v>138.66666666666669</v>
      </c>
      <c r="AR224" s="34"/>
      <c r="AS224" s="34">
        <f t="shared" si="7"/>
        <v>130.66666666666669</v>
      </c>
      <c r="AT224" s="34">
        <f t="shared" si="7"/>
        <v>138.66666666666669</v>
      </c>
      <c r="AU224" s="34"/>
      <c r="AV224" s="34">
        <f t="shared" si="8"/>
        <v>130.66666666666669</v>
      </c>
      <c r="AW224" s="75">
        <f t="shared" si="8"/>
        <v>138.66666666666669</v>
      </c>
    </row>
    <row r="225" spans="1:49" x14ac:dyDescent="0.25">
      <c r="A225" s="78"/>
      <c r="B225" s="57" t="s">
        <v>8</v>
      </c>
      <c r="C225" s="57"/>
      <c r="D225" s="55"/>
      <c r="E225" s="55"/>
      <c r="F225" s="55"/>
      <c r="G225" s="55"/>
      <c r="H225" s="55"/>
      <c r="I225" s="55"/>
      <c r="J225" s="55"/>
      <c r="K225" s="55"/>
      <c r="L225" s="55"/>
      <c r="M225" s="55"/>
      <c r="N225" s="55"/>
      <c r="O225" s="55"/>
      <c r="P225" s="55"/>
      <c r="Q225" s="55"/>
      <c r="R225" s="55"/>
      <c r="S225" s="55"/>
      <c r="T225" s="55"/>
      <c r="U225" s="55"/>
      <c r="V225" s="55"/>
      <c r="W225" s="55"/>
      <c r="X225" s="55">
        <f t="shared" si="0"/>
        <v>80</v>
      </c>
      <c r="Y225" s="55">
        <f t="shared" si="0"/>
        <v>80</v>
      </c>
      <c r="Z225" s="55"/>
      <c r="AA225" s="55">
        <f t="shared" si="1"/>
        <v>138.66666666666669</v>
      </c>
      <c r="AB225" s="55">
        <f t="shared" si="1"/>
        <v>138.66666666666669</v>
      </c>
      <c r="AC225" s="55"/>
      <c r="AD225" s="55">
        <f t="shared" si="2"/>
        <v>138.66666666666669</v>
      </c>
      <c r="AE225" s="55">
        <f t="shared" si="2"/>
        <v>138.66666666666669</v>
      </c>
      <c r="AF225" s="55"/>
      <c r="AG225" s="55">
        <f t="shared" si="3"/>
        <v>138.66666666666669</v>
      </c>
      <c r="AH225" s="55">
        <f t="shared" si="3"/>
        <v>138.66666666666669</v>
      </c>
      <c r="AI225" s="55"/>
      <c r="AJ225" s="55">
        <f t="shared" si="4"/>
        <v>138.66666666666669</v>
      </c>
      <c r="AK225" s="55">
        <f t="shared" si="4"/>
        <v>138.66666666666669</v>
      </c>
      <c r="AL225" s="55"/>
      <c r="AM225" s="55">
        <f t="shared" si="5"/>
        <v>138.66666666666669</v>
      </c>
      <c r="AN225" s="55">
        <f t="shared" si="5"/>
        <v>138.66666666666669</v>
      </c>
      <c r="AO225" s="55"/>
      <c r="AP225" s="55">
        <f t="shared" si="6"/>
        <v>138.66666666666669</v>
      </c>
      <c r="AQ225" s="55">
        <f t="shared" si="6"/>
        <v>138.66666666666669</v>
      </c>
      <c r="AR225" s="55"/>
      <c r="AS225" s="55">
        <f t="shared" si="7"/>
        <v>138.66666666666669</v>
      </c>
      <c r="AT225" s="55">
        <f t="shared" si="7"/>
        <v>138.66666666666669</v>
      </c>
      <c r="AU225" s="55"/>
      <c r="AV225" s="55">
        <f t="shared" si="8"/>
        <v>138.66666666666669</v>
      </c>
      <c r="AW225" s="76">
        <f t="shared" si="8"/>
        <v>138.66666666666669</v>
      </c>
    </row>
    <row r="226" spans="1:49" x14ac:dyDescent="0.25">
      <c r="A226" s="79" t="s">
        <v>4</v>
      </c>
      <c r="B226" s="59" t="s">
        <v>17</v>
      </c>
      <c r="C226" s="59"/>
      <c r="D226" s="60"/>
      <c r="E226" s="60"/>
      <c r="F226" s="60"/>
      <c r="G226" s="60"/>
      <c r="H226" s="60"/>
      <c r="I226" s="60"/>
      <c r="J226" s="60"/>
      <c r="K226" s="60"/>
      <c r="L226" s="60"/>
      <c r="M226" s="60"/>
      <c r="N226" s="60"/>
      <c r="O226" s="60"/>
      <c r="P226" s="60"/>
      <c r="Q226" s="60"/>
      <c r="R226" s="60"/>
      <c r="S226" s="60"/>
      <c r="T226" s="60"/>
      <c r="U226" s="60"/>
      <c r="V226" s="60"/>
      <c r="W226" s="60"/>
      <c r="X226" s="60">
        <f>Y227+MIN(D56,D55)</f>
        <v>32</v>
      </c>
      <c r="Y226" s="60">
        <f>MIN(X227,X228)+$T$2</f>
        <v>80</v>
      </c>
      <c r="Z226" s="60"/>
      <c r="AA226" s="60">
        <f>AB227+MIN(F56,F55)</f>
        <v>90.666666666666671</v>
      </c>
      <c r="AB226" s="60">
        <f>MIN(AA227,AA228)+$T$2</f>
        <v>130.66666666666669</v>
      </c>
      <c r="AC226" s="60"/>
      <c r="AD226" s="60">
        <f>AE227+MIN(H56,H55)</f>
        <v>90.666666666666671</v>
      </c>
      <c r="AE226" s="60">
        <f>MIN(AD227,AD228)+$T$2</f>
        <v>130.66666666666669</v>
      </c>
      <c r="AF226" s="60"/>
      <c r="AG226" s="60">
        <f>AH227+MIN(J56,J55)</f>
        <v>90.666666666666671</v>
      </c>
      <c r="AH226" s="60">
        <f>MIN(AG227,AG228)+$T$2</f>
        <v>130.66666666666669</v>
      </c>
      <c r="AI226" s="60"/>
      <c r="AJ226" s="60">
        <f>AK227+MIN(L56,L55)</f>
        <v>90.666666666666671</v>
      </c>
      <c r="AK226" s="60">
        <f>MIN(AJ227,AJ228)+$T$2</f>
        <v>130.66666666666669</v>
      </c>
      <c r="AL226" s="60"/>
      <c r="AM226" s="60">
        <f>AN227+MIN(N56,N55)</f>
        <v>90.666666666666671</v>
      </c>
      <c r="AN226" s="60">
        <f>MIN(AM227,AM228)+$T$2</f>
        <v>130.66666666666669</v>
      </c>
      <c r="AO226" s="60"/>
      <c r="AP226" s="60">
        <f>AQ227+MIN(P56,P55)</f>
        <v>90.666666666666671</v>
      </c>
      <c r="AQ226" s="60">
        <f>MIN(AP227,AP228)+$T$2</f>
        <v>130.66666666666669</v>
      </c>
      <c r="AR226" s="60"/>
      <c r="AS226" s="60">
        <f>AT227+MIN(R56,R55)</f>
        <v>90.666666666666671</v>
      </c>
      <c r="AT226" s="60">
        <f>MIN(AS227,AS228)+$T$2</f>
        <v>130.66666666666669</v>
      </c>
      <c r="AU226" s="60"/>
      <c r="AV226" s="66">
        <f>AW227+MIN(T56,T55)</f>
        <v>90.666666666666671</v>
      </c>
      <c r="AW226" s="80">
        <f>MIN(AV227,AV228)+$T$2</f>
        <v>130.66666666666669</v>
      </c>
    </row>
    <row r="227" spans="1:49" x14ac:dyDescent="0.25">
      <c r="A227" s="81"/>
      <c r="B227" s="59" t="s">
        <v>9</v>
      </c>
      <c r="C227" s="59"/>
      <c r="D227" s="60"/>
      <c r="E227" s="60"/>
      <c r="F227" s="60"/>
      <c r="G227" s="60"/>
      <c r="H227" s="60"/>
      <c r="I227" s="60"/>
      <c r="J227" s="60"/>
      <c r="K227" s="60"/>
      <c r="L227" s="60"/>
      <c r="M227" s="60"/>
      <c r="N227" s="60"/>
      <c r="O227" s="60"/>
      <c r="P227" s="60"/>
      <c r="Q227" s="60"/>
      <c r="R227" s="60"/>
      <c r="S227" s="60"/>
      <c r="T227" s="60"/>
      <c r="U227" s="60"/>
      <c r="V227" s="60"/>
      <c r="W227" s="60"/>
      <c r="X227" s="60">
        <f>X226-D56</f>
        <v>0</v>
      </c>
      <c r="Y227" s="60">
        <f>D9</f>
        <v>0</v>
      </c>
      <c r="Z227" s="60"/>
      <c r="AA227" s="60">
        <f>AA226-F56</f>
        <v>50.666666666666671</v>
      </c>
      <c r="AB227" s="60">
        <f>F9</f>
        <v>58.666666666666671</v>
      </c>
      <c r="AC227" s="60"/>
      <c r="AD227" s="60">
        <f>AD226-H56</f>
        <v>50.666666666666671</v>
      </c>
      <c r="AE227" s="60">
        <f>H9</f>
        <v>58.666666666666671</v>
      </c>
      <c r="AF227" s="60"/>
      <c r="AG227" s="60">
        <f>AG226-J56</f>
        <v>50.666666666666671</v>
      </c>
      <c r="AH227" s="60">
        <f>J9</f>
        <v>58.666666666666671</v>
      </c>
      <c r="AI227" s="60"/>
      <c r="AJ227" s="60">
        <f>AJ226-L56</f>
        <v>50.666666666666671</v>
      </c>
      <c r="AK227" s="60">
        <f>L9</f>
        <v>58.666666666666671</v>
      </c>
      <c r="AL227" s="60"/>
      <c r="AM227" s="60">
        <f>AM226-N56</f>
        <v>50.666666666666671</v>
      </c>
      <c r="AN227" s="60">
        <f>N9</f>
        <v>58.666666666666671</v>
      </c>
      <c r="AO227" s="60"/>
      <c r="AP227" s="60">
        <f>AP226-P56</f>
        <v>50.666666666666671</v>
      </c>
      <c r="AQ227" s="60">
        <f>P9</f>
        <v>58.666666666666671</v>
      </c>
      <c r="AR227" s="60"/>
      <c r="AS227" s="60">
        <f>AS226-R56</f>
        <v>50.666666666666671</v>
      </c>
      <c r="AT227" s="60">
        <f>R9</f>
        <v>58.666666666666671</v>
      </c>
      <c r="AU227" s="60"/>
      <c r="AV227" s="60">
        <f>AV226-T56</f>
        <v>50.666666666666671</v>
      </c>
      <c r="AW227" s="80">
        <f>T9</f>
        <v>58.666666666666671</v>
      </c>
    </row>
    <row r="228" spans="1:49" x14ac:dyDescent="0.25">
      <c r="A228" s="82"/>
      <c r="B228" s="61" t="s">
        <v>8</v>
      </c>
      <c r="C228" s="61"/>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f>AA226-F55</f>
        <v>58.666666666666671</v>
      </c>
      <c r="AB228" s="62">
        <f>F9</f>
        <v>58.666666666666671</v>
      </c>
      <c r="AC228" s="62"/>
      <c r="AD228" s="62">
        <f>AD226-H55</f>
        <v>58.666666666666671</v>
      </c>
      <c r="AE228" s="62">
        <f>H9</f>
        <v>58.666666666666671</v>
      </c>
      <c r="AF228" s="62"/>
      <c r="AG228" s="62">
        <f>AG226-J55</f>
        <v>58.666666666666671</v>
      </c>
      <c r="AH228" s="62">
        <f>J9</f>
        <v>58.666666666666671</v>
      </c>
      <c r="AI228" s="62"/>
      <c r="AJ228" s="62">
        <f>AJ226-L55</f>
        <v>58.666666666666671</v>
      </c>
      <c r="AK228" s="62">
        <f>L9</f>
        <v>58.666666666666671</v>
      </c>
      <c r="AL228" s="62"/>
      <c r="AM228" s="62">
        <f>AM226-N55</f>
        <v>58.666666666666671</v>
      </c>
      <c r="AN228" s="62">
        <f>N9</f>
        <v>58.666666666666671</v>
      </c>
      <c r="AO228" s="62"/>
      <c r="AP228" s="62">
        <f>AP226-P55</f>
        <v>58.666666666666671</v>
      </c>
      <c r="AQ228" s="62">
        <f>P9</f>
        <v>58.666666666666671</v>
      </c>
      <c r="AR228" s="62"/>
      <c r="AS228" s="62">
        <f>AS226-R55</f>
        <v>58.666666666666671</v>
      </c>
      <c r="AT228" s="62">
        <f>R9</f>
        <v>58.666666666666671</v>
      </c>
      <c r="AU228" s="62"/>
      <c r="AV228" s="62">
        <f>AV226-T55</f>
        <v>58.666666666666671</v>
      </c>
      <c r="AW228" s="83">
        <f>T9</f>
        <v>58.666666666666671</v>
      </c>
    </row>
    <row r="229" spans="1:49" x14ac:dyDescent="0.25">
      <c r="A229" s="77" t="s">
        <v>12</v>
      </c>
      <c r="B229" s="56" t="s">
        <v>18</v>
      </c>
      <c r="C229" s="56"/>
      <c r="D229" s="34"/>
      <c r="E229" s="34"/>
      <c r="F229" s="34"/>
      <c r="G229" s="34"/>
      <c r="H229" s="34"/>
      <c r="I229" s="34"/>
      <c r="J229" s="34"/>
      <c r="K229" s="34"/>
      <c r="L229" s="34"/>
      <c r="M229" s="34"/>
      <c r="N229" s="34"/>
      <c r="O229" s="34"/>
      <c r="P229" s="34"/>
      <c r="Q229" s="34"/>
      <c r="R229" s="34"/>
      <c r="S229" s="34"/>
      <c r="T229" s="34"/>
      <c r="U229" s="34"/>
      <c r="V229" s="34"/>
      <c r="W229" s="34"/>
      <c r="X229" s="34">
        <f t="shared" ref="X229:Y232" si="9">X226-$T$2</f>
        <v>-48</v>
      </c>
      <c r="Y229" s="34">
        <f t="shared" si="9"/>
        <v>0</v>
      </c>
      <c r="Z229" s="34"/>
      <c r="AA229" s="34">
        <f t="shared" ref="AA229:AB232" si="10">AA226-$T$2</f>
        <v>10.666666666666671</v>
      </c>
      <c r="AB229" s="34">
        <f t="shared" si="10"/>
        <v>50.666666666666686</v>
      </c>
      <c r="AC229" s="34"/>
      <c r="AD229" s="34">
        <f t="shared" ref="AD229:AE232" si="11">AD226-$T$2</f>
        <v>10.666666666666671</v>
      </c>
      <c r="AE229" s="34">
        <f t="shared" si="11"/>
        <v>50.666666666666686</v>
      </c>
      <c r="AF229" s="34"/>
      <c r="AG229" s="34">
        <f t="shared" ref="AG229:AH232" si="12">AG226-$T$2</f>
        <v>10.666666666666671</v>
      </c>
      <c r="AH229" s="34">
        <f t="shared" si="12"/>
        <v>50.666666666666686</v>
      </c>
      <c r="AI229" s="34"/>
      <c r="AJ229" s="34">
        <f t="shared" ref="AJ229:AK232" si="13">AJ226-$T$2</f>
        <v>10.666666666666671</v>
      </c>
      <c r="AK229" s="34">
        <f t="shared" si="13"/>
        <v>50.666666666666686</v>
      </c>
      <c r="AL229" s="34"/>
      <c r="AM229" s="34">
        <f t="shared" ref="AM229:AN232" si="14">AM226-$T$2</f>
        <v>10.666666666666671</v>
      </c>
      <c r="AN229" s="34">
        <f t="shared" si="14"/>
        <v>50.666666666666686</v>
      </c>
      <c r="AO229" s="34"/>
      <c r="AP229" s="34">
        <f t="shared" ref="AP229:AQ232" si="15">AP226-$T$2</f>
        <v>10.666666666666671</v>
      </c>
      <c r="AQ229" s="34">
        <f t="shared" si="15"/>
        <v>50.666666666666686</v>
      </c>
      <c r="AR229" s="34"/>
      <c r="AS229" s="34">
        <f t="shared" ref="AS229:AT232" si="16">AS226-$T$2</f>
        <v>10.666666666666671</v>
      </c>
      <c r="AT229" s="34">
        <f t="shared" si="16"/>
        <v>50.666666666666686</v>
      </c>
      <c r="AU229" s="34"/>
      <c r="AV229" s="34">
        <f t="shared" ref="AV229:AW232" si="17">AV226-$T$2</f>
        <v>10.666666666666671</v>
      </c>
      <c r="AW229" s="75">
        <f t="shared" si="17"/>
        <v>50.666666666666686</v>
      </c>
    </row>
    <row r="230" spans="1:49" x14ac:dyDescent="0.25">
      <c r="A230" s="71"/>
      <c r="B230" s="56" t="s">
        <v>9</v>
      </c>
      <c r="C230" s="56"/>
      <c r="D230" s="34"/>
      <c r="E230" s="34"/>
      <c r="F230" s="34"/>
      <c r="G230" s="34"/>
      <c r="H230" s="34"/>
      <c r="I230" s="34"/>
      <c r="J230" s="34"/>
      <c r="K230" s="34"/>
      <c r="L230" s="34"/>
      <c r="M230" s="34"/>
      <c r="N230" s="34"/>
      <c r="O230" s="34"/>
      <c r="P230" s="34"/>
      <c r="Q230" s="34"/>
      <c r="R230" s="34"/>
      <c r="S230" s="34"/>
      <c r="T230" s="34"/>
      <c r="U230" s="34"/>
      <c r="V230" s="34"/>
      <c r="W230" s="34"/>
      <c r="X230" s="34">
        <f t="shared" si="9"/>
        <v>-80</v>
      </c>
      <c r="Y230" s="34">
        <f t="shared" si="9"/>
        <v>-80</v>
      </c>
      <c r="Z230" s="34"/>
      <c r="AA230" s="34">
        <f t="shared" si="10"/>
        <v>-29.333333333333329</v>
      </c>
      <c r="AB230" s="34">
        <f t="shared" si="10"/>
        <v>-21.333333333333329</v>
      </c>
      <c r="AC230" s="34"/>
      <c r="AD230" s="34">
        <f t="shared" si="11"/>
        <v>-29.333333333333329</v>
      </c>
      <c r="AE230" s="34">
        <f t="shared" si="11"/>
        <v>-21.333333333333329</v>
      </c>
      <c r="AF230" s="34"/>
      <c r="AG230" s="34">
        <f t="shared" si="12"/>
        <v>-29.333333333333329</v>
      </c>
      <c r="AH230" s="34">
        <f t="shared" si="12"/>
        <v>-21.333333333333329</v>
      </c>
      <c r="AI230" s="34"/>
      <c r="AJ230" s="34">
        <f t="shared" si="13"/>
        <v>-29.333333333333329</v>
      </c>
      <c r="AK230" s="34">
        <f t="shared" si="13"/>
        <v>-21.333333333333329</v>
      </c>
      <c r="AL230" s="34"/>
      <c r="AM230" s="34">
        <f t="shared" si="14"/>
        <v>-29.333333333333329</v>
      </c>
      <c r="AN230" s="34">
        <f t="shared" si="14"/>
        <v>-21.333333333333329</v>
      </c>
      <c r="AO230" s="34"/>
      <c r="AP230" s="34">
        <f t="shared" si="15"/>
        <v>-29.333333333333329</v>
      </c>
      <c r="AQ230" s="34">
        <f t="shared" si="15"/>
        <v>-21.333333333333329</v>
      </c>
      <c r="AR230" s="34"/>
      <c r="AS230" s="34">
        <f t="shared" si="16"/>
        <v>-29.333333333333329</v>
      </c>
      <c r="AT230" s="34">
        <f t="shared" si="16"/>
        <v>-21.333333333333329</v>
      </c>
      <c r="AU230" s="34"/>
      <c r="AV230" s="34">
        <f t="shared" si="17"/>
        <v>-29.333333333333329</v>
      </c>
      <c r="AW230" s="75">
        <f t="shared" si="17"/>
        <v>-21.333333333333329</v>
      </c>
    </row>
    <row r="231" spans="1:49" x14ac:dyDescent="0.25">
      <c r="A231" s="78"/>
      <c r="B231" s="57" t="s">
        <v>8</v>
      </c>
      <c r="C231" s="57"/>
      <c r="D231" s="55"/>
      <c r="E231" s="55"/>
      <c r="F231" s="55"/>
      <c r="G231" s="55"/>
      <c r="H231" s="55"/>
      <c r="I231" s="55"/>
      <c r="J231" s="55"/>
      <c r="K231" s="55"/>
      <c r="L231" s="55"/>
      <c r="M231" s="55"/>
      <c r="N231" s="55"/>
      <c r="O231" s="55"/>
      <c r="P231" s="55"/>
      <c r="Q231" s="55"/>
      <c r="R231" s="55"/>
      <c r="S231" s="55"/>
      <c r="T231" s="55"/>
      <c r="U231" s="55"/>
      <c r="V231" s="55"/>
      <c r="W231" s="55"/>
      <c r="X231" s="55">
        <f t="shared" si="9"/>
        <v>-80</v>
      </c>
      <c r="Y231" s="55">
        <f t="shared" si="9"/>
        <v>-80</v>
      </c>
      <c r="Z231" s="55"/>
      <c r="AA231" s="55">
        <f t="shared" si="10"/>
        <v>-21.333333333333329</v>
      </c>
      <c r="AB231" s="55">
        <f t="shared" si="10"/>
        <v>-21.333333333333329</v>
      </c>
      <c r="AC231" s="55"/>
      <c r="AD231" s="55">
        <f t="shared" si="11"/>
        <v>-21.333333333333329</v>
      </c>
      <c r="AE231" s="55">
        <f t="shared" si="11"/>
        <v>-21.333333333333329</v>
      </c>
      <c r="AF231" s="55"/>
      <c r="AG231" s="55">
        <f t="shared" si="12"/>
        <v>-21.333333333333329</v>
      </c>
      <c r="AH231" s="55">
        <f t="shared" si="12"/>
        <v>-21.333333333333329</v>
      </c>
      <c r="AI231" s="55"/>
      <c r="AJ231" s="55">
        <f t="shared" si="13"/>
        <v>-21.333333333333329</v>
      </c>
      <c r="AK231" s="55">
        <f t="shared" si="13"/>
        <v>-21.333333333333329</v>
      </c>
      <c r="AL231" s="55"/>
      <c r="AM231" s="55">
        <f t="shared" si="14"/>
        <v>-21.333333333333329</v>
      </c>
      <c r="AN231" s="55">
        <f t="shared" si="14"/>
        <v>-21.333333333333329</v>
      </c>
      <c r="AO231" s="55"/>
      <c r="AP231" s="55">
        <f t="shared" si="15"/>
        <v>-21.333333333333329</v>
      </c>
      <c r="AQ231" s="55">
        <f t="shared" si="15"/>
        <v>-21.333333333333329</v>
      </c>
      <c r="AR231" s="55"/>
      <c r="AS231" s="55">
        <f t="shared" si="16"/>
        <v>-21.333333333333329</v>
      </c>
      <c r="AT231" s="55">
        <f t="shared" si="16"/>
        <v>-21.333333333333329</v>
      </c>
      <c r="AU231" s="55"/>
      <c r="AV231" s="55">
        <f t="shared" si="17"/>
        <v>-21.333333333333329</v>
      </c>
      <c r="AW231" s="76">
        <f t="shared" si="17"/>
        <v>-21.333333333333329</v>
      </c>
    </row>
    <row r="232" spans="1:49" x14ac:dyDescent="0.25">
      <c r="A232" s="71"/>
      <c r="B232" s="56" t="s">
        <v>19</v>
      </c>
      <c r="C232" s="56"/>
      <c r="D232" s="34"/>
      <c r="E232" s="34"/>
      <c r="F232" s="34"/>
      <c r="G232" s="34"/>
      <c r="H232" s="34"/>
      <c r="I232" s="34"/>
      <c r="J232" s="34"/>
      <c r="K232" s="34"/>
      <c r="L232" s="34"/>
      <c r="M232" s="34"/>
      <c r="N232" s="34"/>
      <c r="O232" s="34"/>
      <c r="P232" s="34"/>
      <c r="Q232" s="34"/>
      <c r="R232" s="34"/>
      <c r="S232" s="34"/>
      <c r="T232" s="34"/>
      <c r="U232" s="34"/>
      <c r="V232" s="34"/>
      <c r="W232" s="34"/>
      <c r="X232" s="34">
        <f t="shared" si="9"/>
        <v>-128</v>
      </c>
      <c r="Y232" s="34">
        <f t="shared" si="9"/>
        <v>-80</v>
      </c>
      <c r="Z232" s="34"/>
      <c r="AA232" s="34">
        <f t="shared" si="10"/>
        <v>-69.333333333333329</v>
      </c>
      <c r="AB232" s="34">
        <f t="shared" si="10"/>
        <v>-29.333333333333314</v>
      </c>
      <c r="AC232" s="34"/>
      <c r="AD232" s="34">
        <f t="shared" si="11"/>
        <v>-69.333333333333329</v>
      </c>
      <c r="AE232" s="34">
        <f t="shared" si="11"/>
        <v>-29.333333333333314</v>
      </c>
      <c r="AF232" s="34"/>
      <c r="AG232" s="34">
        <f t="shared" si="12"/>
        <v>-69.333333333333329</v>
      </c>
      <c r="AH232" s="34">
        <f t="shared" si="12"/>
        <v>-29.333333333333314</v>
      </c>
      <c r="AI232" s="34"/>
      <c r="AJ232" s="34">
        <f t="shared" si="13"/>
        <v>-69.333333333333329</v>
      </c>
      <c r="AK232" s="34">
        <f t="shared" si="13"/>
        <v>-29.333333333333314</v>
      </c>
      <c r="AL232" s="34"/>
      <c r="AM232" s="34">
        <f t="shared" si="14"/>
        <v>-69.333333333333329</v>
      </c>
      <c r="AN232" s="34">
        <f t="shared" si="14"/>
        <v>-29.333333333333314</v>
      </c>
      <c r="AO232" s="34"/>
      <c r="AP232" s="34">
        <f t="shared" si="15"/>
        <v>-69.333333333333329</v>
      </c>
      <c r="AQ232" s="34">
        <f t="shared" si="15"/>
        <v>-29.333333333333314</v>
      </c>
      <c r="AR232" s="34"/>
      <c r="AS232" s="34">
        <f t="shared" si="16"/>
        <v>-69.333333333333329</v>
      </c>
      <c r="AT232" s="34">
        <f t="shared" si="16"/>
        <v>-29.333333333333314</v>
      </c>
      <c r="AU232" s="34"/>
      <c r="AV232" s="34">
        <f t="shared" si="17"/>
        <v>-69.333333333333329</v>
      </c>
      <c r="AW232" s="75">
        <f t="shared" si="17"/>
        <v>-29.333333333333314</v>
      </c>
    </row>
    <row r="233" spans="1:49" ht="15.75" thickBot="1" x14ac:dyDescent="0.3">
      <c r="A233" s="84"/>
      <c r="B233" s="85" t="s">
        <v>11</v>
      </c>
      <c r="C233" s="86"/>
      <c r="D233" s="86"/>
      <c r="E233" s="86"/>
      <c r="F233" s="86"/>
      <c r="G233" s="86"/>
      <c r="H233" s="86"/>
      <c r="I233" s="86"/>
      <c r="J233" s="86"/>
      <c r="K233" s="86"/>
      <c r="L233" s="86"/>
      <c r="M233" s="86"/>
      <c r="N233" s="86"/>
      <c r="O233" s="86"/>
      <c r="P233" s="86"/>
      <c r="Q233" s="86"/>
      <c r="R233" s="86"/>
      <c r="S233" s="86"/>
      <c r="T233" s="86"/>
      <c r="U233" s="86"/>
      <c r="V233" s="86"/>
      <c r="W233" s="86"/>
      <c r="X233" s="87">
        <v>-20</v>
      </c>
      <c r="Y233" s="87"/>
      <c r="Z233" s="87"/>
      <c r="AA233" s="87">
        <v>-20</v>
      </c>
      <c r="AB233" s="87"/>
      <c r="AC233" s="87"/>
      <c r="AD233" s="87">
        <f>IF(G6=0,-100,-20)</f>
        <v>-100</v>
      </c>
      <c r="AE233" s="87"/>
      <c r="AF233" s="87"/>
      <c r="AG233" s="87">
        <f>IF(I6=0,-100,-20)</f>
        <v>-100</v>
      </c>
      <c r="AH233" s="87"/>
      <c r="AI233" s="87"/>
      <c r="AJ233" s="87">
        <f>IF(K6=0,-100,-20)</f>
        <v>-100</v>
      </c>
      <c r="AK233" s="87"/>
      <c r="AL233" s="87"/>
      <c r="AM233" s="87">
        <f>IF(M6=0,-100,-20)</f>
        <v>-100</v>
      </c>
      <c r="AN233" s="87"/>
      <c r="AO233" s="87"/>
      <c r="AP233" s="87">
        <f>IF(O6=0,-100,-20)</f>
        <v>-100</v>
      </c>
      <c r="AQ233" s="87"/>
      <c r="AR233" s="87"/>
      <c r="AS233" s="87">
        <f>IF(Q6=0,-100,-20)</f>
        <v>-100</v>
      </c>
      <c r="AT233" s="87"/>
      <c r="AU233" s="87"/>
      <c r="AV233" s="87">
        <f>IF(S6=0,-100,-20)</f>
        <v>-100</v>
      </c>
      <c r="AW233" s="88"/>
    </row>
    <row r="234" spans="1:49" ht="15.75" thickTop="1" x14ac:dyDescent="0.25"/>
  </sheetData>
  <mergeCells count="1">
    <mergeCell ref="C2:M2"/>
  </mergeCells>
  <conditionalFormatting sqref="A6:A8">
    <cfRule type="cellIs" dxfId="8" priority="3" operator="lessThan">
      <formula>0</formula>
    </cfRule>
  </conditionalFormatting>
  <conditionalFormatting sqref="F7:F8">
    <cfRule type="expression" dxfId="7" priority="1">
      <formula>E$6=0</formula>
    </cfRule>
  </conditionalFormatting>
  <conditionalFormatting sqref="G9 I9 K9 M9 O9 Q9 S9">
    <cfRule type="expression" dxfId="6" priority="4">
      <formula>G47=0</formula>
    </cfRule>
  </conditionalFormatting>
  <conditionalFormatting sqref="G47 I47 K47 M47 O47 Q47 S47">
    <cfRule type="expression" dxfId="5" priority="6">
      <formula>G6=0</formula>
    </cfRule>
  </conditionalFormatting>
  <conditionalFormatting sqref="G48 I48 K48 M48 O48 Q48 S48">
    <cfRule type="expression" dxfId="4" priority="7">
      <formula>G6=0</formula>
    </cfRule>
  </conditionalFormatting>
  <conditionalFormatting sqref="G61 I61 K61 M61 O61 Q61 S61">
    <cfRule type="expression" dxfId="3" priority="5">
      <formula>G15=0</formula>
    </cfRule>
  </conditionalFormatting>
  <conditionalFormatting sqref="H7:H8 J7:J8 L7:L8 N7:N8 P7:P8 R7:R8 T7:T8">
    <cfRule type="expression" dxfId="2" priority="2">
      <formula>G$6=0</formula>
    </cfRule>
  </conditionalFormatting>
  <printOptions horizontalCentered="1" verticalCentered="1"/>
  <pageMargins left="0.35433070866141736" right="0.35433070866141736" top="0" bottom="0.15748031496062992" header="0.11811023622047245" footer="0.31496062992125984"/>
  <pageSetup paperSize="9" scale="87" orientation="landscape" r:id="rId1"/>
  <headerFooter>
    <oddFooter>&amp;L&amp;9Copyright: Dr John Sampson&amp;C&amp;F&amp;R&amp;D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88"/>
  <sheetViews>
    <sheetView showGridLines="0" workbookViewId="0"/>
  </sheetViews>
  <sheetFormatPr defaultRowHeight="15" x14ac:dyDescent="0.25"/>
  <cols>
    <col min="1" max="1" width="218.7109375" customWidth="1"/>
  </cols>
  <sheetData>
    <row r="1" spans="1:15" ht="17.45" x14ac:dyDescent="0.3">
      <c r="A1" s="4" t="s">
        <v>86</v>
      </c>
      <c r="C1" s="9" t="s">
        <v>29</v>
      </c>
      <c r="D1" s="2"/>
      <c r="E1" s="2"/>
      <c r="F1" s="17" t="s">
        <v>30</v>
      </c>
      <c r="G1" s="17"/>
      <c r="H1" s="2"/>
      <c r="I1" s="18" t="s">
        <v>35</v>
      </c>
      <c r="J1" s="18"/>
      <c r="K1" s="18"/>
      <c r="L1" s="2"/>
      <c r="M1" s="2"/>
      <c r="N1" s="2"/>
      <c r="O1" s="2"/>
    </row>
    <row r="2" spans="1:15" ht="17.45" x14ac:dyDescent="0.3">
      <c r="A2" s="4" t="s">
        <v>85</v>
      </c>
      <c r="C2" s="2"/>
      <c r="D2" s="22"/>
      <c r="E2" s="23"/>
      <c r="F2" s="23"/>
      <c r="G2" s="23"/>
      <c r="H2" s="23"/>
      <c r="I2" s="24" t="s">
        <v>37</v>
      </c>
      <c r="J2" s="23"/>
      <c r="K2" s="23"/>
      <c r="L2" s="23"/>
      <c r="M2" s="23"/>
      <c r="N2" s="23"/>
      <c r="O2" s="25"/>
    </row>
    <row r="3" spans="1:15" ht="29.25" customHeight="1" x14ac:dyDescent="0.3">
      <c r="A3" s="5"/>
      <c r="C3" s="192" t="s">
        <v>36</v>
      </c>
      <c r="D3" s="193">
        <v>36</v>
      </c>
      <c r="E3" s="26">
        <v>42</v>
      </c>
      <c r="F3" s="26">
        <v>48</v>
      </c>
      <c r="G3" s="27">
        <v>54</v>
      </c>
      <c r="H3" s="27">
        <v>60</v>
      </c>
      <c r="I3" s="27">
        <v>66</v>
      </c>
      <c r="J3" s="27">
        <v>72</v>
      </c>
      <c r="K3" s="27">
        <v>78</v>
      </c>
      <c r="L3" s="26">
        <v>84</v>
      </c>
      <c r="M3" s="26">
        <v>90</v>
      </c>
      <c r="N3" s="26">
        <v>96</v>
      </c>
      <c r="O3" s="28">
        <v>102</v>
      </c>
    </row>
    <row r="4" spans="1:15" ht="29.25" customHeight="1" x14ac:dyDescent="0.3">
      <c r="A4" s="6" t="s">
        <v>31</v>
      </c>
      <c r="C4" s="29">
        <v>40</v>
      </c>
      <c r="D4" s="194">
        <f t="shared" ref="D4:O12" si="0">D$3/3.6*$C4/2</f>
        <v>200</v>
      </c>
      <c r="E4" s="2">
        <f t="shared" si="0"/>
        <v>233.33333333333331</v>
      </c>
      <c r="F4" s="2">
        <f t="shared" si="0"/>
        <v>266.66666666666663</v>
      </c>
      <c r="G4" s="2">
        <f t="shared" si="0"/>
        <v>300</v>
      </c>
      <c r="H4" s="2">
        <f t="shared" si="0"/>
        <v>333.33333333333337</v>
      </c>
      <c r="I4" s="2">
        <f t="shared" si="0"/>
        <v>366.66666666666663</v>
      </c>
      <c r="J4" s="2">
        <f t="shared" si="0"/>
        <v>400</v>
      </c>
      <c r="K4" s="2">
        <f t="shared" si="0"/>
        <v>433.33333333333337</v>
      </c>
      <c r="L4" s="2">
        <f t="shared" si="0"/>
        <v>466.66666666666663</v>
      </c>
      <c r="M4" s="2">
        <f t="shared" si="0"/>
        <v>500</v>
      </c>
      <c r="N4" s="2">
        <f t="shared" si="0"/>
        <v>533.33333333333326</v>
      </c>
      <c r="O4" s="195">
        <f t="shared" si="0"/>
        <v>566.66666666666663</v>
      </c>
    </row>
    <row r="5" spans="1:15" ht="29.25" customHeight="1" thickBot="1" x14ac:dyDescent="0.35">
      <c r="A5" s="6" t="s">
        <v>20</v>
      </c>
      <c r="C5" s="29">
        <v>50</v>
      </c>
      <c r="D5" s="194">
        <f t="shared" si="0"/>
        <v>250</v>
      </c>
      <c r="E5" s="2">
        <f t="shared" si="0"/>
        <v>291.66666666666663</v>
      </c>
      <c r="F5" s="2">
        <f t="shared" si="0"/>
        <v>333.33333333333331</v>
      </c>
      <c r="G5" s="2">
        <f t="shared" si="0"/>
        <v>375</v>
      </c>
      <c r="H5" s="2">
        <f t="shared" si="0"/>
        <v>416.66666666666669</v>
      </c>
      <c r="I5" s="2">
        <f t="shared" si="0"/>
        <v>458.33333333333331</v>
      </c>
      <c r="J5" s="2">
        <f t="shared" si="0"/>
        <v>500</v>
      </c>
      <c r="K5" s="2">
        <f t="shared" si="0"/>
        <v>541.66666666666674</v>
      </c>
      <c r="L5" s="2">
        <f t="shared" si="0"/>
        <v>583.33333333333326</v>
      </c>
      <c r="M5" s="2">
        <f t="shared" si="0"/>
        <v>625</v>
      </c>
      <c r="N5" s="2">
        <f t="shared" si="0"/>
        <v>666.66666666666663</v>
      </c>
      <c r="O5" s="195">
        <f t="shared" si="0"/>
        <v>708.33333333333326</v>
      </c>
    </row>
    <row r="6" spans="1:15" ht="29.25" customHeight="1" x14ac:dyDescent="0.3">
      <c r="A6" s="6" t="s">
        <v>21</v>
      </c>
      <c r="C6" s="30">
        <v>60</v>
      </c>
      <c r="D6" s="194">
        <f t="shared" si="0"/>
        <v>300</v>
      </c>
      <c r="E6" s="2">
        <f t="shared" si="0"/>
        <v>350</v>
      </c>
      <c r="F6" s="2">
        <f t="shared" si="0"/>
        <v>399.99999999999994</v>
      </c>
      <c r="G6" s="10">
        <f t="shared" si="0"/>
        <v>450</v>
      </c>
      <c r="H6" s="11">
        <f t="shared" si="0"/>
        <v>500.00000000000006</v>
      </c>
      <c r="I6" s="11">
        <f t="shared" si="0"/>
        <v>550</v>
      </c>
      <c r="J6" s="67">
        <f t="shared" si="0"/>
        <v>600</v>
      </c>
      <c r="K6" s="68">
        <f t="shared" si="0"/>
        <v>650</v>
      </c>
      <c r="L6" s="2">
        <f t="shared" si="0"/>
        <v>700</v>
      </c>
      <c r="M6" s="2">
        <f t="shared" si="0"/>
        <v>750</v>
      </c>
      <c r="N6" s="69">
        <f t="shared" si="0"/>
        <v>799.99999999999989</v>
      </c>
      <c r="O6" s="195">
        <f t="shared" si="0"/>
        <v>850</v>
      </c>
    </row>
    <row r="7" spans="1:15" ht="29.25" customHeight="1" x14ac:dyDescent="0.3">
      <c r="A7" s="6"/>
      <c r="C7" s="30">
        <v>70</v>
      </c>
      <c r="D7" s="194">
        <f t="shared" si="0"/>
        <v>350</v>
      </c>
      <c r="E7" s="2">
        <f t="shared" si="0"/>
        <v>408.33333333333331</v>
      </c>
      <c r="F7" s="2">
        <f t="shared" si="0"/>
        <v>466.66666666666663</v>
      </c>
      <c r="G7" s="12">
        <f t="shared" si="0"/>
        <v>525</v>
      </c>
      <c r="H7" s="2">
        <f t="shared" si="0"/>
        <v>583.33333333333337</v>
      </c>
      <c r="I7" s="2">
        <f t="shared" si="0"/>
        <v>641.66666666666663</v>
      </c>
      <c r="J7" s="2">
        <f t="shared" si="0"/>
        <v>700</v>
      </c>
      <c r="K7" s="13">
        <f t="shared" si="0"/>
        <v>758.33333333333337</v>
      </c>
      <c r="L7" s="2">
        <f t="shared" si="0"/>
        <v>816.66666666666663</v>
      </c>
      <c r="M7" s="2">
        <f t="shared" si="0"/>
        <v>875</v>
      </c>
      <c r="N7" s="2">
        <f t="shared" si="0"/>
        <v>933.33333333333326</v>
      </c>
      <c r="O7" s="195">
        <f t="shared" si="0"/>
        <v>991.66666666666663</v>
      </c>
    </row>
    <row r="8" spans="1:15" ht="29.25" customHeight="1" x14ac:dyDescent="0.3">
      <c r="A8" s="6"/>
      <c r="C8" s="30">
        <v>80</v>
      </c>
      <c r="D8" s="194">
        <f t="shared" si="0"/>
        <v>400</v>
      </c>
      <c r="E8" s="2">
        <f t="shared" si="0"/>
        <v>466.66666666666663</v>
      </c>
      <c r="F8" s="2">
        <f t="shared" si="0"/>
        <v>533.33333333333326</v>
      </c>
      <c r="G8" s="21">
        <f t="shared" si="0"/>
        <v>600</v>
      </c>
      <c r="H8" s="2">
        <f t="shared" si="0"/>
        <v>666.66666666666674</v>
      </c>
      <c r="I8" s="2">
        <f t="shared" si="0"/>
        <v>733.33333333333326</v>
      </c>
      <c r="J8" s="69">
        <f t="shared" si="0"/>
        <v>800</v>
      </c>
      <c r="K8" s="13">
        <f t="shared" si="0"/>
        <v>866.66666666666674</v>
      </c>
      <c r="L8" s="2">
        <f t="shared" si="0"/>
        <v>933.33333333333326</v>
      </c>
      <c r="M8" s="2">
        <f t="shared" si="0"/>
        <v>1000</v>
      </c>
      <c r="N8" s="2">
        <f t="shared" si="0"/>
        <v>1066.6666666666665</v>
      </c>
      <c r="O8" s="195">
        <f t="shared" si="0"/>
        <v>1133.3333333333333</v>
      </c>
    </row>
    <row r="9" spans="1:15" ht="29.25" customHeight="1" x14ac:dyDescent="0.3">
      <c r="A9" s="6"/>
      <c r="C9" s="30">
        <v>90</v>
      </c>
      <c r="D9" s="194">
        <f t="shared" si="0"/>
        <v>450</v>
      </c>
      <c r="E9" s="2">
        <f t="shared" si="0"/>
        <v>525</v>
      </c>
      <c r="F9" s="196">
        <f t="shared" si="0"/>
        <v>600</v>
      </c>
      <c r="G9" s="12">
        <f t="shared" si="0"/>
        <v>675</v>
      </c>
      <c r="H9" s="2">
        <f t="shared" si="0"/>
        <v>750</v>
      </c>
      <c r="I9" s="2">
        <f t="shared" si="0"/>
        <v>825</v>
      </c>
      <c r="J9" s="2">
        <f t="shared" si="0"/>
        <v>900</v>
      </c>
      <c r="K9" s="13">
        <f t="shared" si="0"/>
        <v>975</v>
      </c>
      <c r="L9" s="2">
        <f t="shared" si="0"/>
        <v>1050</v>
      </c>
      <c r="M9" s="2">
        <f t="shared" si="0"/>
        <v>1125</v>
      </c>
      <c r="N9" s="2">
        <f t="shared" si="0"/>
        <v>1200</v>
      </c>
      <c r="O9" s="195">
        <f t="shared" si="0"/>
        <v>1275</v>
      </c>
    </row>
    <row r="10" spans="1:15" ht="29.25" customHeight="1" thickBot="1" x14ac:dyDescent="0.35">
      <c r="A10" s="6"/>
      <c r="C10" s="30">
        <v>100</v>
      </c>
      <c r="D10" s="194">
        <f t="shared" si="0"/>
        <v>500</v>
      </c>
      <c r="E10" s="2">
        <f t="shared" si="0"/>
        <v>583.33333333333326</v>
      </c>
      <c r="F10" s="2">
        <f t="shared" si="0"/>
        <v>666.66666666666663</v>
      </c>
      <c r="G10" s="14">
        <f t="shared" si="0"/>
        <v>750</v>
      </c>
      <c r="H10" s="15">
        <f t="shared" si="0"/>
        <v>833.33333333333337</v>
      </c>
      <c r="I10" s="15">
        <f t="shared" si="0"/>
        <v>916.66666666666663</v>
      </c>
      <c r="J10" s="15">
        <f t="shared" si="0"/>
        <v>1000</v>
      </c>
      <c r="K10" s="16">
        <f t="shared" si="0"/>
        <v>1083.3333333333335</v>
      </c>
      <c r="L10" s="2">
        <f t="shared" si="0"/>
        <v>1166.6666666666665</v>
      </c>
      <c r="M10" s="2">
        <f t="shared" si="0"/>
        <v>1250</v>
      </c>
      <c r="N10" s="2">
        <f t="shared" si="0"/>
        <v>1333.3333333333333</v>
      </c>
      <c r="O10" s="195">
        <f t="shared" si="0"/>
        <v>1416.6666666666665</v>
      </c>
    </row>
    <row r="11" spans="1:15" ht="29.25" customHeight="1" x14ac:dyDescent="0.3">
      <c r="A11" s="6"/>
      <c r="C11" s="29">
        <v>110</v>
      </c>
      <c r="D11" s="194">
        <f t="shared" si="0"/>
        <v>550</v>
      </c>
      <c r="E11" s="2">
        <f t="shared" si="0"/>
        <v>641.66666666666663</v>
      </c>
      <c r="F11" s="2">
        <f t="shared" si="0"/>
        <v>733.33333333333326</v>
      </c>
      <c r="G11" s="2">
        <f t="shared" si="0"/>
        <v>825</v>
      </c>
      <c r="H11" s="2">
        <f t="shared" si="0"/>
        <v>916.66666666666674</v>
      </c>
      <c r="I11" s="2">
        <f t="shared" si="0"/>
        <v>1008.3333333333333</v>
      </c>
      <c r="J11" s="2">
        <f t="shared" si="0"/>
        <v>1100</v>
      </c>
      <c r="K11" s="2">
        <f t="shared" si="0"/>
        <v>1191.6666666666667</v>
      </c>
      <c r="L11" s="2">
        <f t="shared" si="0"/>
        <v>1283.3333333333333</v>
      </c>
      <c r="M11" s="2">
        <f t="shared" si="0"/>
        <v>1375</v>
      </c>
      <c r="N11" s="2">
        <f t="shared" si="0"/>
        <v>1466.6666666666665</v>
      </c>
      <c r="O11" s="195">
        <f t="shared" si="0"/>
        <v>1558.3333333333333</v>
      </c>
    </row>
    <row r="12" spans="1:15" ht="29.25" customHeight="1" x14ac:dyDescent="0.3">
      <c r="A12" s="6"/>
      <c r="C12" s="31">
        <v>120</v>
      </c>
      <c r="D12" s="197">
        <f t="shared" si="0"/>
        <v>600</v>
      </c>
      <c r="E12" s="198">
        <f t="shared" si="0"/>
        <v>700</v>
      </c>
      <c r="F12" s="199">
        <f t="shared" si="0"/>
        <v>799.99999999999989</v>
      </c>
      <c r="G12" s="198">
        <f t="shared" si="0"/>
        <v>900</v>
      </c>
      <c r="H12" s="198">
        <f t="shared" si="0"/>
        <v>1000.0000000000001</v>
      </c>
      <c r="I12" s="198">
        <f t="shared" si="0"/>
        <v>1100</v>
      </c>
      <c r="J12" s="198">
        <f t="shared" si="0"/>
        <v>1200</v>
      </c>
      <c r="K12" s="198">
        <f t="shared" si="0"/>
        <v>1300</v>
      </c>
      <c r="L12" s="198">
        <f t="shared" si="0"/>
        <v>1400</v>
      </c>
      <c r="M12" s="198">
        <f t="shared" si="0"/>
        <v>1500</v>
      </c>
      <c r="N12" s="198">
        <f t="shared" si="0"/>
        <v>1599.9999999999998</v>
      </c>
      <c r="O12" s="200">
        <f t="shared" si="0"/>
        <v>1700</v>
      </c>
    </row>
    <row r="13" spans="1:15" ht="14.45" x14ac:dyDescent="0.3">
      <c r="A13" s="6"/>
      <c r="C13" s="2"/>
      <c r="D13" s="1"/>
      <c r="E13" s="1"/>
      <c r="F13" s="1"/>
      <c r="G13" s="2"/>
      <c r="H13" s="2"/>
      <c r="I13" s="2"/>
      <c r="J13" s="2"/>
      <c r="K13" s="2"/>
      <c r="L13" s="2"/>
      <c r="M13" s="2"/>
      <c r="N13" s="2"/>
      <c r="O13" s="2"/>
    </row>
    <row r="14" spans="1:15" ht="60" x14ac:dyDescent="0.25">
      <c r="A14" s="6"/>
      <c r="C14" s="20"/>
      <c r="D14" s="20"/>
      <c r="E14" s="20" t="s">
        <v>34</v>
      </c>
      <c r="F14" s="20" t="s">
        <v>191</v>
      </c>
      <c r="G14" s="20" t="s">
        <v>43</v>
      </c>
      <c r="H14" s="20"/>
      <c r="I14" s="20"/>
      <c r="J14" s="20"/>
      <c r="K14" s="20"/>
      <c r="L14" s="20"/>
      <c r="M14" s="20"/>
      <c r="N14" s="20"/>
      <c r="O14" s="20"/>
    </row>
    <row r="15" spans="1:15" ht="14.45" x14ac:dyDescent="0.3">
      <c r="A15" s="6"/>
      <c r="C15" s="290" t="s">
        <v>28</v>
      </c>
      <c r="D15" s="291">
        <v>60</v>
      </c>
      <c r="E15" s="3"/>
      <c r="F15" s="19"/>
      <c r="G15" s="1"/>
      <c r="H15" s="2"/>
      <c r="I15" s="2"/>
      <c r="J15" s="2"/>
      <c r="K15" s="2"/>
      <c r="L15" s="2"/>
      <c r="M15" s="2"/>
      <c r="N15" s="2"/>
      <c r="O15" s="2"/>
    </row>
    <row r="16" spans="1:15" ht="14.45" x14ac:dyDescent="0.3">
      <c r="A16" s="6"/>
      <c r="C16" s="2" t="s">
        <v>27</v>
      </c>
      <c r="D16" s="1">
        <v>54</v>
      </c>
      <c r="E16" s="1">
        <f>D15/2*D16/3.6</f>
        <v>450</v>
      </c>
      <c r="F16" s="1">
        <f>E16*0.2</f>
        <v>90</v>
      </c>
      <c r="G16" s="1">
        <f>E16*0.6</f>
        <v>270</v>
      </c>
      <c r="H16" s="2"/>
      <c r="I16" s="2"/>
      <c r="J16" s="2"/>
      <c r="K16" s="2"/>
      <c r="L16" s="2"/>
      <c r="M16" s="2"/>
      <c r="N16" s="2"/>
      <c r="O16" s="2"/>
    </row>
    <row r="17" spans="1:15" x14ac:dyDescent="0.25">
      <c r="A17" s="6"/>
      <c r="C17" s="2"/>
      <c r="D17" s="1">
        <v>60</v>
      </c>
      <c r="E17" s="1">
        <f>D15/2*D17/3.6</f>
        <v>500</v>
      </c>
      <c r="F17" s="1">
        <f>E17*0.2</f>
        <v>100</v>
      </c>
      <c r="G17" s="1">
        <f>E17*0.6</f>
        <v>300</v>
      </c>
      <c r="H17" s="2"/>
      <c r="I17" s="2"/>
      <c r="J17" s="2"/>
      <c r="K17" s="2"/>
      <c r="L17" s="2"/>
      <c r="M17" s="2"/>
      <c r="N17" s="2"/>
      <c r="O17" s="2"/>
    </row>
    <row r="18" spans="1:15" x14ac:dyDescent="0.25">
      <c r="A18" s="6"/>
      <c r="C18" s="2"/>
      <c r="D18" s="1">
        <v>66</v>
      </c>
      <c r="E18" s="1">
        <f>D15/2*D18/3.6</f>
        <v>550</v>
      </c>
      <c r="F18" s="1">
        <f>E18*0.2</f>
        <v>110</v>
      </c>
      <c r="G18" s="1">
        <f>E18*0.6</f>
        <v>330</v>
      </c>
      <c r="H18" s="2"/>
      <c r="I18" s="2"/>
      <c r="J18" s="2"/>
      <c r="K18" s="2"/>
      <c r="L18" s="2"/>
      <c r="M18" s="2"/>
      <c r="N18" s="2"/>
      <c r="O18" s="2"/>
    </row>
    <row r="19" spans="1:15" x14ac:dyDescent="0.25">
      <c r="A19" s="6"/>
      <c r="C19" s="2"/>
      <c r="D19" s="1">
        <v>72</v>
      </c>
      <c r="E19" s="1">
        <f>D15/2*D19/3.6</f>
        <v>600</v>
      </c>
      <c r="F19" s="1">
        <f>E19*0.2</f>
        <v>120</v>
      </c>
      <c r="G19" s="1">
        <f>E19*0.6</f>
        <v>360</v>
      </c>
      <c r="H19" s="2"/>
      <c r="I19" s="2"/>
      <c r="J19" s="2"/>
      <c r="K19" s="2"/>
      <c r="L19" s="2"/>
      <c r="M19" s="2"/>
      <c r="N19" s="2"/>
      <c r="O19" s="2"/>
    </row>
    <row r="20" spans="1:15" x14ac:dyDescent="0.25">
      <c r="A20" s="6"/>
      <c r="C20" s="290" t="s">
        <v>28</v>
      </c>
      <c r="D20" s="291">
        <v>70</v>
      </c>
      <c r="E20" s="3"/>
      <c r="F20" s="19"/>
      <c r="G20" s="1"/>
      <c r="H20" s="2"/>
      <c r="I20" s="2"/>
      <c r="J20" s="2"/>
      <c r="K20" s="2"/>
      <c r="L20" s="2"/>
      <c r="M20" s="2"/>
      <c r="N20" s="2"/>
      <c r="O20" s="2"/>
    </row>
    <row r="21" spans="1:15" x14ac:dyDescent="0.25">
      <c r="A21" s="6"/>
      <c r="C21" s="2" t="s">
        <v>27</v>
      </c>
      <c r="D21" s="1">
        <v>54</v>
      </c>
      <c r="E21" s="1">
        <f>D20/2*D21/3.6</f>
        <v>525</v>
      </c>
      <c r="F21" s="1">
        <f>E21*0.2</f>
        <v>105</v>
      </c>
      <c r="G21" s="1">
        <f>E21*0.6</f>
        <v>315</v>
      </c>
      <c r="H21" s="2"/>
      <c r="I21" s="2"/>
      <c r="J21" s="2"/>
      <c r="K21" s="2"/>
      <c r="L21" s="2"/>
      <c r="M21" s="2"/>
      <c r="N21" s="2"/>
      <c r="O21" s="2"/>
    </row>
    <row r="22" spans="1:15" x14ac:dyDescent="0.25">
      <c r="A22" s="6"/>
      <c r="C22" s="2"/>
      <c r="D22" s="1">
        <v>60</v>
      </c>
      <c r="E22" s="1">
        <f>D20/2*D22/3.6</f>
        <v>583.33333333333337</v>
      </c>
      <c r="F22" s="1">
        <f>E22*0.2</f>
        <v>116.66666666666669</v>
      </c>
      <c r="G22" s="1">
        <f>E22*0.6</f>
        <v>350</v>
      </c>
      <c r="H22" s="2"/>
      <c r="I22" s="2"/>
      <c r="J22" s="2"/>
      <c r="K22" s="2"/>
      <c r="L22" s="2"/>
      <c r="M22" s="2"/>
      <c r="N22" s="2"/>
      <c r="O22" s="2"/>
    </row>
    <row r="23" spans="1:15" x14ac:dyDescent="0.25">
      <c r="A23" s="6"/>
      <c r="C23" s="2"/>
      <c r="D23" s="1">
        <v>66</v>
      </c>
      <c r="E23" s="1">
        <f>D20/2*D23/3.6</f>
        <v>641.66666666666663</v>
      </c>
      <c r="F23" s="1">
        <f>E23*0.2</f>
        <v>128.33333333333334</v>
      </c>
      <c r="G23" s="1">
        <f>E23*0.6</f>
        <v>384.99999999999994</v>
      </c>
      <c r="H23" s="2"/>
      <c r="I23" s="2"/>
      <c r="J23" s="2"/>
      <c r="K23" s="2"/>
      <c r="L23" s="2"/>
      <c r="M23" s="2"/>
      <c r="N23" s="2"/>
      <c r="O23" s="2"/>
    </row>
    <row r="24" spans="1:15" x14ac:dyDescent="0.25">
      <c r="A24" s="6"/>
      <c r="C24" s="2"/>
      <c r="D24" s="1">
        <v>72</v>
      </c>
      <c r="E24" s="1">
        <f>D20/2*D24/3.6</f>
        <v>700</v>
      </c>
      <c r="F24" s="1">
        <f>E24*0.2</f>
        <v>140</v>
      </c>
      <c r="G24" s="1">
        <f>E24*0.6</f>
        <v>420</v>
      </c>
      <c r="H24" s="2"/>
      <c r="I24" s="2"/>
      <c r="J24" s="2"/>
      <c r="K24" s="2"/>
      <c r="L24" s="2"/>
      <c r="M24" s="2"/>
      <c r="N24" s="2"/>
      <c r="O24" s="2"/>
    </row>
    <row r="25" spans="1:15" x14ac:dyDescent="0.25">
      <c r="A25" s="6"/>
      <c r="C25" s="290" t="s">
        <v>28</v>
      </c>
      <c r="D25" s="291">
        <v>80</v>
      </c>
      <c r="E25" s="3"/>
      <c r="F25" s="19"/>
      <c r="G25" s="1"/>
      <c r="H25" s="2"/>
      <c r="I25" s="2"/>
      <c r="J25" s="2"/>
      <c r="K25" s="2"/>
      <c r="L25" s="2"/>
      <c r="M25" s="2"/>
      <c r="N25" s="2"/>
      <c r="O25" s="2"/>
    </row>
    <row r="26" spans="1:15" x14ac:dyDescent="0.25">
      <c r="A26" s="6"/>
      <c r="C26" s="2" t="s">
        <v>27</v>
      </c>
      <c r="D26" s="1">
        <v>54</v>
      </c>
      <c r="E26" s="1">
        <f>D25/2*D26/3.6</f>
        <v>600</v>
      </c>
      <c r="F26" s="1">
        <f>E26*0.2</f>
        <v>120</v>
      </c>
      <c r="G26" s="1">
        <f>E26*0.6</f>
        <v>360</v>
      </c>
      <c r="H26" s="2"/>
      <c r="I26" s="2"/>
      <c r="J26" s="2"/>
      <c r="K26" s="2"/>
      <c r="L26" s="2"/>
      <c r="M26" s="2"/>
      <c r="N26" s="2"/>
      <c r="O26" s="2"/>
    </row>
    <row r="27" spans="1:15" x14ac:dyDescent="0.25">
      <c r="A27" s="6"/>
      <c r="C27" s="2"/>
      <c r="D27" s="1">
        <v>60</v>
      </c>
      <c r="E27" s="1">
        <f>D25/2*D27/3.6</f>
        <v>666.66666666666663</v>
      </c>
      <c r="F27" s="1">
        <f>E27*0.2</f>
        <v>133.33333333333334</v>
      </c>
      <c r="G27" s="1">
        <f>E27*0.6</f>
        <v>399.99999999999994</v>
      </c>
      <c r="H27" s="2"/>
      <c r="I27" s="2"/>
      <c r="J27" s="2"/>
      <c r="K27" s="2"/>
      <c r="L27" s="2"/>
      <c r="M27" s="2"/>
      <c r="N27" s="2"/>
      <c r="O27" s="2"/>
    </row>
    <row r="28" spans="1:15" x14ac:dyDescent="0.25">
      <c r="A28" s="7" t="s">
        <v>22</v>
      </c>
      <c r="C28" s="2"/>
      <c r="D28" s="1">
        <v>66</v>
      </c>
      <c r="E28" s="1">
        <f>D25/2*D28/3.6</f>
        <v>733.33333333333337</v>
      </c>
      <c r="F28" s="1">
        <f>E28*0.2</f>
        <v>146.66666666666669</v>
      </c>
      <c r="G28" s="1">
        <f>E28*0.6</f>
        <v>440</v>
      </c>
      <c r="H28" s="2"/>
      <c r="I28" s="2"/>
      <c r="J28" s="2"/>
      <c r="K28" s="2"/>
      <c r="L28" s="2"/>
      <c r="M28" s="2"/>
      <c r="N28" s="2"/>
      <c r="O28" s="2"/>
    </row>
    <row r="29" spans="1:15" x14ac:dyDescent="0.25">
      <c r="C29" s="2"/>
      <c r="D29" s="1">
        <v>72</v>
      </c>
      <c r="E29" s="1">
        <f>D25/2*D29/3.6</f>
        <v>800</v>
      </c>
      <c r="F29" s="1">
        <f>E29*0.2</f>
        <v>160</v>
      </c>
      <c r="G29" s="1">
        <f>E29*0.6</f>
        <v>480</v>
      </c>
      <c r="H29" s="2"/>
      <c r="I29" s="2"/>
      <c r="J29" s="2"/>
      <c r="K29" s="2"/>
      <c r="L29" s="2"/>
      <c r="M29" s="2"/>
      <c r="N29" s="2"/>
      <c r="O29" s="2"/>
    </row>
    <row r="30" spans="1:15" x14ac:dyDescent="0.25">
      <c r="A30" s="5"/>
      <c r="C30" s="290" t="s">
        <v>28</v>
      </c>
      <c r="D30" s="291">
        <v>90</v>
      </c>
      <c r="E30" s="3"/>
      <c r="F30" s="19"/>
      <c r="G30" s="1"/>
      <c r="H30" s="2"/>
      <c r="I30" s="2"/>
      <c r="J30" s="2"/>
      <c r="K30" s="2"/>
      <c r="L30" s="2"/>
      <c r="M30" s="2"/>
      <c r="N30" s="2"/>
      <c r="O30" s="2"/>
    </row>
    <row r="31" spans="1:15" x14ac:dyDescent="0.25">
      <c r="A31" s="6"/>
      <c r="C31" s="2" t="s">
        <v>27</v>
      </c>
      <c r="D31" s="1">
        <v>54</v>
      </c>
      <c r="E31" s="1">
        <f>D30/2*D31/3.6</f>
        <v>675</v>
      </c>
      <c r="F31" s="1">
        <f>E31*0.2</f>
        <v>135</v>
      </c>
      <c r="G31" s="1">
        <f>E31*0.6</f>
        <v>405</v>
      </c>
      <c r="H31" s="2"/>
      <c r="I31" s="2"/>
      <c r="J31" s="2"/>
      <c r="K31" s="2"/>
      <c r="L31" s="2"/>
      <c r="M31" s="2"/>
      <c r="N31" s="2"/>
      <c r="O31" s="2"/>
    </row>
    <row r="32" spans="1:15" x14ac:dyDescent="0.25">
      <c r="A32" s="6"/>
      <c r="C32" s="2"/>
      <c r="D32" s="1">
        <v>60</v>
      </c>
      <c r="E32" s="1">
        <f>D30/2*D32/3.6</f>
        <v>750</v>
      </c>
      <c r="F32" s="1">
        <f>E32*0.2</f>
        <v>150</v>
      </c>
      <c r="G32" s="1">
        <f>E32*0.6</f>
        <v>450</v>
      </c>
      <c r="H32" s="2"/>
      <c r="I32" s="2"/>
      <c r="J32" s="2"/>
      <c r="K32" s="2"/>
      <c r="L32" s="2"/>
      <c r="M32" s="2"/>
      <c r="N32" s="2"/>
      <c r="O32" s="2"/>
    </row>
    <row r="33" spans="1:15" x14ac:dyDescent="0.25">
      <c r="A33" s="6"/>
      <c r="C33" s="2"/>
      <c r="D33" s="1">
        <v>66</v>
      </c>
      <c r="E33" s="1">
        <f>D30/2*D33/3.6</f>
        <v>825</v>
      </c>
      <c r="F33" s="1">
        <f>E33*0.2</f>
        <v>165</v>
      </c>
      <c r="G33" s="1">
        <f>E33*0.6</f>
        <v>495</v>
      </c>
      <c r="H33" s="2"/>
      <c r="I33" s="2"/>
      <c r="J33" s="2"/>
      <c r="K33" s="2"/>
      <c r="L33" s="2"/>
      <c r="M33" s="2"/>
      <c r="N33" s="2"/>
      <c r="O33" s="2"/>
    </row>
    <row r="34" spans="1:15" x14ac:dyDescent="0.25">
      <c r="A34" s="6"/>
      <c r="C34" s="2"/>
      <c r="D34" s="1">
        <v>72</v>
      </c>
      <c r="E34" s="1">
        <f>D30/2*D34/3.6</f>
        <v>900</v>
      </c>
      <c r="F34" s="1">
        <f>E34*0.2</f>
        <v>180</v>
      </c>
      <c r="G34" s="1">
        <f>E34*0.6</f>
        <v>540</v>
      </c>
      <c r="H34" s="2"/>
      <c r="I34" s="2"/>
      <c r="J34" s="2"/>
      <c r="K34" s="2"/>
      <c r="L34" s="2"/>
      <c r="M34" s="2"/>
      <c r="N34" s="2"/>
      <c r="O34" s="2"/>
    </row>
    <row r="35" spans="1:15" x14ac:dyDescent="0.25">
      <c r="A35" s="6"/>
      <c r="C35" s="290" t="s">
        <v>28</v>
      </c>
      <c r="D35" s="291">
        <v>100</v>
      </c>
      <c r="E35" s="3"/>
      <c r="F35" s="19"/>
      <c r="G35" s="1"/>
      <c r="H35" s="2"/>
      <c r="I35" s="2"/>
      <c r="J35" s="2"/>
      <c r="K35" s="2"/>
      <c r="L35" s="2"/>
      <c r="M35" s="2"/>
      <c r="N35" s="2"/>
      <c r="O35" s="2"/>
    </row>
    <row r="36" spans="1:15" x14ac:dyDescent="0.25">
      <c r="A36" s="6"/>
      <c r="C36" s="2" t="s">
        <v>27</v>
      </c>
      <c r="D36" s="1">
        <v>54</v>
      </c>
      <c r="E36" s="1">
        <f>D35/2*D36/3.6</f>
        <v>750</v>
      </c>
      <c r="F36" s="1">
        <f>E36*0.2</f>
        <v>150</v>
      </c>
      <c r="G36" s="1">
        <f>E36*0.6</f>
        <v>450</v>
      </c>
      <c r="H36" s="2"/>
      <c r="I36" s="2"/>
      <c r="J36" s="2"/>
      <c r="K36" s="2"/>
      <c r="L36" s="2"/>
      <c r="M36" s="2"/>
      <c r="N36" s="2"/>
      <c r="O36" s="2"/>
    </row>
    <row r="37" spans="1:15" x14ac:dyDescent="0.25">
      <c r="A37" s="6"/>
      <c r="C37" s="2"/>
      <c r="D37" s="1">
        <v>60</v>
      </c>
      <c r="E37" s="1">
        <f>D35/2*D37/3.6</f>
        <v>833.33333333333326</v>
      </c>
      <c r="F37" s="1">
        <f>E37*0.2</f>
        <v>166.66666666666666</v>
      </c>
      <c r="G37" s="1">
        <f>E37*0.6</f>
        <v>499.99999999999994</v>
      </c>
      <c r="H37" s="2"/>
      <c r="I37" s="2"/>
      <c r="J37" s="2"/>
      <c r="K37" s="2"/>
      <c r="L37" s="2"/>
      <c r="M37" s="2"/>
      <c r="N37" s="2"/>
      <c r="O37" s="2"/>
    </row>
    <row r="38" spans="1:15" x14ac:dyDescent="0.25">
      <c r="A38" s="6"/>
      <c r="C38" s="2"/>
      <c r="D38" s="1">
        <v>66</v>
      </c>
      <c r="E38" s="1">
        <f>D35/2*D38/3.6</f>
        <v>916.66666666666663</v>
      </c>
      <c r="F38" s="1">
        <f>E38*0.2</f>
        <v>183.33333333333334</v>
      </c>
      <c r="G38" s="1">
        <f>E38*0.6</f>
        <v>550</v>
      </c>
      <c r="H38" s="2"/>
      <c r="I38" s="2"/>
      <c r="J38" s="2"/>
      <c r="K38" s="2"/>
      <c r="L38" s="2"/>
      <c r="M38" s="2"/>
      <c r="N38" s="2"/>
      <c r="O38" s="2"/>
    </row>
    <row r="39" spans="1:15" x14ac:dyDescent="0.25">
      <c r="A39" s="6"/>
      <c r="C39" s="2"/>
      <c r="D39" s="1">
        <v>72</v>
      </c>
      <c r="E39" s="1">
        <f>D35/2*D39/3.6</f>
        <v>1000</v>
      </c>
      <c r="F39" s="1">
        <f>E39*0.2</f>
        <v>200</v>
      </c>
      <c r="G39" s="1">
        <f>E39*0.6</f>
        <v>600</v>
      </c>
      <c r="H39" s="2"/>
      <c r="I39" s="2"/>
      <c r="J39" s="2"/>
      <c r="K39" s="2"/>
      <c r="L39" s="2"/>
      <c r="M39" s="2"/>
      <c r="N39" s="2"/>
      <c r="O39" s="2"/>
    </row>
    <row r="40" spans="1:15" x14ac:dyDescent="0.25">
      <c r="A40" s="6"/>
    </row>
    <row r="41" spans="1:15" x14ac:dyDescent="0.25">
      <c r="A41" s="6"/>
    </row>
    <row r="42" spans="1:15" x14ac:dyDescent="0.25">
      <c r="A42" s="6"/>
    </row>
    <row r="43" spans="1:15" x14ac:dyDescent="0.25">
      <c r="A43" s="6"/>
    </row>
    <row r="44" spans="1:15" x14ac:dyDescent="0.25">
      <c r="A44" s="6"/>
    </row>
    <row r="45" spans="1:15" x14ac:dyDescent="0.25">
      <c r="A45" s="6"/>
    </row>
    <row r="46" spans="1:15" x14ac:dyDescent="0.25">
      <c r="A46" s="6"/>
    </row>
    <row r="47" spans="1:15" x14ac:dyDescent="0.25">
      <c r="A47" s="6"/>
    </row>
    <row r="48" spans="1:15" x14ac:dyDescent="0.25">
      <c r="A48" s="6"/>
    </row>
    <row r="49" spans="1:1" x14ac:dyDescent="0.25">
      <c r="A49" s="6"/>
    </row>
    <row r="50" spans="1:1" x14ac:dyDescent="0.25">
      <c r="A50" s="6"/>
    </row>
    <row r="51" spans="1:1" x14ac:dyDescent="0.25">
      <c r="A51" s="6"/>
    </row>
    <row r="52" spans="1:1" x14ac:dyDescent="0.25">
      <c r="A52" s="6"/>
    </row>
    <row r="53" spans="1:1" x14ac:dyDescent="0.25">
      <c r="A53" s="6"/>
    </row>
    <row r="55" spans="1:1" x14ac:dyDescent="0.25">
      <c r="A55" s="8" t="s">
        <v>23</v>
      </c>
    </row>
    <row r="56" spans="1:1" x14ac:dyDescent="0.25">
      <c r="A56" s="6"/>
    </row>
    <row r="57" spans="1:1" ht="25.5" x14ac:dyDescent="0.25">
      <c r="A57" s="6" t="s">
        <v>24</v>
      </c>
    </row>
    <row r="58" spans="1:1" ht="25.5" x14ac:dyDescent="0.25">
      <c r="A58" s="6" t="s">
        <v>25</v>
      </c>
    </row>
    <row r="59" spans="1:1" ht="25.5" x14ac:dyDescent="0.25">
      <c r="A59" s="6" t="s">
        <v>26</v>
      </c>
    </row>
    <row r="60" spans="1:1" x14ac:dyDescent="0.25">
      <c r="A60" s="6"/>
    </row>
    <row r="88" spans="3:15" x14ac:dyDescent="0.25">
      <c r="C88" s="2"/>
      <c r="D88" s="2"/>
      <c r="E88" s="2"/>
      <c r="F88" s="2"/>
      <c r="G88" s="2"/>
      <c r="H88" s="2"/>
      <c r="I88" s="2"/>
      <c r="J88" s="2"/>
      <c r="K88" s="2"/>
      <c r="L88" s="2"/>
      <c r="M88" s="2"/>
      <c r="N88" s="2"/>
      <c r="O88" s="2"/>
    </row>
  </sheetData>
  <conditionalFormatting sqref="D4:O12">
    <cfRule type="cellIs" dxfId="1" priority="1" operator="between">
      <formula>680</formula>
      <formula>920</formula>
    </cfRule>
    <cfRule type="cellIs" dxfId="0" priority="2" operator="between">
      <formula>480</formula>
      <formula>680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User Man</vt:lpstr>
      <vt:lpstr>X</vt:lpstr>
      <vt:lpstr>T</vt:lpstr>
      <vt:lpstr>RCAM</vt:lpstr>
      <vt:lpstr>RCAM!_Ref292964933</vt:lpstr>
      <vt:lpstr>T!Print_Area</vt:lpstr>
      <vt:lpstr>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Sampson</dc:creator>
  <cp:lastModifiedBy>John</cp:lastModifiedBy>
  <cp:lastPrinted>2024-11-25T05:09:08Z</cp:lastPrinted>
  <dcterms:created xsi:type="dcterms:W3CDTF">2016-08-12T11:21:06Z</dcterms:created>
  <dcterms:modified xsi:type="dcterms:W3CDTF">2025-06-25T15:02:41Z</dcterms:modified>
</cp:coreProperties>
</file>