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HFT Fire Rescue Tech\Documents\CAL FIRE Fire Academy\"/>
    </mc:Choice>
  </mc:AlternateContent>
  <xr:revisionPtr revIDLastSave="0" documentId="13_ncr:1_{922F37BA-A903-4473-967B-ED71883445EE}" xr6:coauthVersionLast="45" xr6:coauthVersionMax="45" xr10:uidLastSave="{00000000-0000-0000-0000-000000000000}"/>
  <workbookProtection workbookAlgorithmName="SHA-512" workbookHashValue="ia8mz+mNppYO40NzXSyOBzuawPm8/DGPr7OSVV/KZ9WS9eNxnVRk9Q505c2vxRDjOqrsuzxaEpJJQ3iE3xx9Wg==" workbookSaltValue="NvhR3+wPWih5iRbLzFdZsA==" workbookSpinCount="100000" lockStructure="1"/>
  <bookViews>
    <workbookView xWindow="1065" yWindow="600" windowWidth="19425" windowHeight="109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1" l="1"/>
  <c r="E47" i="1"/>
  <c r="E49" i="1"/>
  <c r="E48" i="1"/>
  <c r="E50" i="1"/>
  <c r="E51" i="1"/>
  <c r="E52" i="1"/>
  <c r="E53" i="1"/>
  <c r="E54" i="1"/>
  <c r="E55" i="1"/>
  <c r="E37" i="1"/>
  <c r="E36" i="1"/>
  <c r="E38" i="1"/>
  <c r="E39" i="1"/>
  <c r="E40" i="1"/>
  <c r="E41" i="1"/>
  <c r="E42" i="1"/>
  <c r="E43" i="1"/>
  <c r="E44" i="1"/>
  <c r="E45" i="1"/>
  <c r="D66" i="1" l="1"/>
  <c r="B69" i="1"/>
  <c r="A69" i="1"/>
  <c r="F38" i="1" l="1"/>
  <c r="H38" i="1" s="1"/>
  <c r="J67" i="1" l="1"/>
  <c r="G37" i="1"/>
  <c r="B37" i="1" l="1"/>
  <c r="G38" i="1"/>
  <c r="J37" i="1"/>
  <c r="K11" i="1"/>
  <c r="K13" i="1" s="1"/>
  <c r="J38" i="1" l="1"/>
  <c r="I38" i="1"/>
  <c r="B38" i="1"/>
  <c r="C38" i="1" s="1"/>
  <c r="A34" i="1"/>
  <c r="D68" i="1" l="1"/>
  <c r="B100" i="1"/>
  <c r="K100" i="1"/>
  <c r="F37" i="1" l="1"/>
  <c r="G6" i="1"/>
  <c r="I6" i="1"/>
  <c r="F36" i="1"/>
  <c r="G70" i="1" l="1"/>
  <c r="B101" i="1"/>
  <c r="A37" i="1"/>
  <c r="A38" i="1" s="1"/>
  <c r="J70" i="1" l="1"/>
  <c r="B102" i="1"/>
  <c r="G69" i="1"/>
  <c r="J69" i="1" l="1"/>
  <c r="F67" i="1"/>
  <c r="F72" i="1" s="1"/>
  <c r="A66" i="1"/>
  <c r="F55" i="1"/>
  <c r="H55" i="1" s="1"/>
  <c r="H88" i="1" s="1"/>
  <c r="F54" i="1"/>
  <c r="H54" i="1" s="1"/>
  <c r="H87" i="1" s="1"/>
  <c r="F53" i="1"/>
  <c r="H53" i="1" s="1"/>
  <c r="H86" i="1" s="1"/>
  <c r="F52" i="1"/>
  <c r="H52" i="1" s="1"/>
  <c r="H85" i="1" s="1"/>
  <c r="F51" i="1"/>
  <c r="H51" i="1" s="1"/>
  <c r="H84" i="1" s="1"/>
  <c r="F50" i="1"/>
  <c r="H50" i="1" s="1"/>
  <c r="H83" i="1" s="1"/>
  <c r="F49" i="1"/>
  <c r="H49" i="1" s="1"/>
  <c r="H82" i="1" s="1"/>
  <c r="F48" i="1"/>
  <c r="H48" i="1" s="1"/>
  <c r="H81" i="1" s="1"/>
  <c r="F47" i="1"/>
  <c r="H47" i="1" s="1"/>
  <c r="H80" i="1" s="1"/>
  <c r="F46" i="1"/>
  <c r="H46" i="1" s="1"/>
  <c r="H79" i="1" s="1"/>
  <c r="F45" i="1"/>
  <c r="H45" i="1" s="1"/>
  <c r="H78" i="1" s="1"/>
  <c r="F44" i="1"/>
  <c r="H44" i="1" s="1"/>
  <c r="H77" i="1" s="1"/>
  <c r="F43" i="1"/>
  <c r="H43" i="1" s="1"/>
  <c r="H76" i="1" s="1"/>
  <c r="F42" i="1"/>
  <c r="H42" i="1" s="1"/>
  <c r="H75" i="1" s="1"/>
  <c r="F41" i="1"/>
  <c r="H41" i="1" s="1"/>
  <c r="H74" i="1" s="1"/>
  <c r="F40" i="1"/>
  <c r="H40" i="1" s="1"/>
  <c r="H73" i="1" s="1"/>
  <c r="F39" i="1"/>
  <c r="H39" i="1" s="1"/>
  <c r="H72" i="1" s="1"/>
  <c r="G71" i="1"/>
  <c r="H37" i="1"/>
  <c r="J36" i="1"/>
  <c r="H36" i="1"/>
  <c r="C36" i="1"/>
  <c r="A67" i="1"/>
  <c r="D6" i="1"/>
  <c r="A6" i="1"/>
  <c r="H70" i="1" l="1"/>
  <c r="I70" i="1" s="1"/>
  <c r="I37" i="1"/>
  <c r="H71" i="1"/>
  <c r="I71" i="1" s="1"/>
  <c r="F88" i="1"/>
  <c r="F86" i="1"/>
  <c r="F84" i="1"/>
  <c r="F87" i="1"/>
  <c r="F85" i="1"/>
  <c r="F83" i="1"/>
  <c r="F81" i="1"/>
  <c r="F79" i="1"/>
  <c r="F77" i="1"/>
  <c r="F75" i="1"/>
  <c r="F73" i="1"/>
  <c r="F71" i="1"/>
  <c r="F82" i="1"/>
  <c r="F80" i="1"/>
  <c r="F78" i="1"/>
  <c r="F76" i="1"/>
  <c r="F74" i="1"/>
  <c r="F70" i="1"/>
  <c r="I36" i="1"/>
  <c r="H69" i="1"/>
  <c r="I69" i="1" s="1"/>
  <c r="C69" i="1"/>
  <c r="E69" i="1" s="1"/>
  <c r="G39" i="1"/>
  <c r="G72" i="1" s="1"/>
  <c r="A70" i="1"/>
  <c r="K6" i="1"/>
  <c r="J72" i="1" l="1"/>
  <c r="I72" i="1"/>
  <c r="I39" i="1"/>
  <c r="B39" i="1"/>
  <c r="C39" i="1" s="1"/>
  <c r="B103" i="1"/>
  <c r="G40" i="1"/>
  <c r="I40" i="1" s="1"/>
  <c r="C37" i="1"/>
  <c r="B70" i="1"/>
  <c r="J71" i="1"/>
  <c r="J39" i="1"/>
  <c r="A71" i="1"/>
  <c r="A72" i="1" s="1"/>
  <c r="A39" i="1"/>
  <c r="B40" i="1" l="1"/>
  <c r="C40" i="1" s="1"/>
  <c r="G73" i="1"/>
  <c r="B104" i="1"/>
  <c r="B71" i="1"/>
  <c r="B72" i="1" s="1"/>
  <c r="C72" i="1" s="1"/>
  <c r="C70" i="1"/>
  <c r="E70" i="1" s="1"/>
  <c r="G41" i="1"/>
  <c r="I41" i="1" s="1"/>
  <c r="J40" i="1"/>
  <c r="A40" i="1"/>
  <c r="J73" i="1" l="1"/>
  <c r="I73" i="1"/>
  <c r="B41" i="1"/>
  <c r="C41" i="1" s="1"/>
  <c r="G74" i="1"/>
  <c r="I74" i="1" s="1"/>
  <c r="B105" i="1"/>
  <c r="C71" i="1"/>
  <c r="E71" i="1" s="1"/>
  <c r="A41" i="1"/>
  <c r="A73" i="1"/>
  <c r="G42" i="1"/>
  <c r="I42" i="1" s="1"/>
  <c r="J41" i="1"/>
  <c r="E72" i="1" l="1"/>
  <c r="B42" i="1"/>
  <c r="C42" i="1" s="1"/>
  <c r="J74" i="1"/>
  <c r="G75" i="1"/>
  <c r="I75" i="1" s="1"/>
  <c r="B106" i="1"/>
  <c r="B73" i="1"/>
  <c r="G43" i="1"/>
  <c r="I43" i="1" s="1"/>
  <c r="J42" i="1"/>
  <c r="A74" i="1"/>
  <c r="A42" i="1"/>
  <c r="B43" i="1" l="1"/>
  <c r="C43" i="1" s="1"/>
  <c r="J75" i="1"/>
  <c r="G76" i="1"/>
  <c r="I76" i="1" s="1"/>
  <c r="B107" i="1"/>
  <c r="C73" i="1"/>
  <c r="E73" i="1" s="1"/>
  <c r="B74" i="1"/>
  <c r="A75" i="1"/>
  <c r="G44" i="1"/>
  <c r="I44" i="1" s="1"/>
  <c r="J43" i="1"/>
  <c r="A43" i="1"/>
  <c r="B44" i="1" l="1"/>
  <c r="C44" i="1" s="1"/>
  <c r="J76" i="1"/>
  <c r="G77" i="1"/>
  <c r="I77" i="1" s="1"/>
  <c r="B108" i="1"/>
  <c r="B75" i="1"/>
  <c r="C74" i="1"/>
  <c r="E74" i="1" s="1"/>
  <c r="J77" i="1"/>
  <c r="A76" i="1"/>
  <c r="A44" i="1"/>
  <c r="G45" i="1"/>
  <c r="I45" i="1" s="1"/>
  <c r="J44" i="1"/>
  <c r="B45" i="1" l="1"/>
  <c r="C45" i="1" s="1"/>
  <c r="G78" i="1"/>
  <c r="B109" i="1"/>
  <c r="C75" i="1"/>
  <c r="E75" i="1" s="1"/>
  <c r="B76" i="1"/>
  <c r="G46" i="1"/>
  <c r="I46" i="1" s="1"/>
  <c r="J45" i="1"/>
  <c r="A45" i="1"/>
  <c r="A77" i="1"/>
  <c r="J78" i="1" l="1"/>
  <c r="I78" i="1"/>
  <c r="B46" i="1"/>
  <c r="C46" i="1" s="1"/>
  <c r="G79" i="1"/>
  <c r="I79" i="1" s="1"/>
  <c r="B110" i="1"/>
  <c r="C76" i="1"/>
  <c r="E76" i="1" s="1"/>
  <c r="B77" i="1"/>
  <c r="A78" i="1"/>
  <c r="A46" i="1"/>
  <c r="G47" i="1"/>
  <c r="I47" i="1" s="1"/>
  <c r="J46" i="1"/>
  <c r="B47" i="1" l="1"/>
  <c r="C47" i="1" s="1"/>
  <c r="J79" i="1"/>
  <c r="G80" i="1"/>
  <c r="I80" i="1" s="1"/>
  <c r="B111" i="1"/>
  <c r="B78" i="1"/>
  <c r="C77" i="1"/>
  <c r="E77" i="1" s="1"/>
  <c r="G48" i="1"/>
  <c r="J47" i="1"/>
  <c r="A47" i="1"/>
  <c r="A79" i="1"/>
  <c r="I48" i="1" l="1"/>
  <c r="G49" i="1"/>
  <c r="G50" i="1" s="1"/>
  <c r="B48" i="1"/>
  <c r="C48" i="1" s="1"/>
  <c r="J80" i="1"/>
  <c r="G81" i="1"/>
  <c r="B112" i="1"/>
  <c r="B79" i="1"/>
  <c r="C78" i="1"/>
  <c r="E78" i="1" s="1"/>
  <c r="A80" i="1"/>
  <c r="A48" i="1"/>
  <c r="J48" i="1"/>
  <c r="I49" i="1" l="1"/>
  <c r="J81" i="1"/>
  <c r="I81" i="1"/>
  <c r="B49" i="1"/>
  <c r="C49" i="1" s="1"/>
  <c r="G82" i="1"/>
  <c r="I82" i="1" s="1"/>
  <c r="B113" i="1"/>
  <c r="C79" i="1"/>
  <c r="E79" i="1" s="1"/>
  <c r="B80" i="1"/>
  <c r="I50" i="1"/>
  <c r="J49" i="1"/>
  <c r="A49" i="1"/>
  <c r="A81" i="1"/>
  <c r="K49" i="1" l="1"/>
  <c r="B50" i="1"/>
  <c r="C50" i="1" s="1"/>
  <c r="J82" i="1"/>
  <c r="G83" i="1"/>
  <c r="I83" i="1" s="1"/>
  <c r="B114" i="1"/>
  <c r="B81" i="1"/>
  <c r="C80" i="1"/>
  <c r="E80" i="1" s="1"/>
  <c r="G51" i="1"/>
  <c r="I51" i="1" s="1"/>
  <c r="J50" i="1"/>
  <c r="A82" i="1"/>
  <c r="A50" i="1"/>
  <c r="B51" i="1" l="1"/>
  <c r="C51" i="1" s="1"/>
  <c r="J83" i="1"/>
  <c r="G84" i="1"/>
  <c r="I84" i="1" s="1"/>
  <c r="B115" i="1"/>
  <c r="C81" i="1"/>
  <c r="E81" i="1" s="1"/>
  <c r="B82" i="1"/>
  <c r="A83" i="1"/>
  <c r="G52" i="1"/>
  <c r="I52" i="1" s="1"/>
  <c r="J51" i="1"/>
  <c r="A51" i="1"/>
  <c r="G85" i="1" l="1"/>
  <c r="B52" i="1"/>
  <c r="C52" i="1" s="1"/>
  <c r="J84" i="1"/>
  <c r="B83" i="1"/>
  <c r="C82" i="1"/>
  <c r="E82" i="1" s="1"/>
  <c r="K82" i="1" s="1"/>
  <c r="G53" i="1"/>
  <c r="I53" i="1" s="1"/>
  <c r="J52" i="1"/>
  <c r="A52" i="1"/>
  <c r="A84" i="1"/>
  <c r="A85" i="1" s="1"/>
  <c r="A86" i="1" s="1"/>
  <c r="A87" i="1" s="1"/>
  <c r="A88" i="1" s="1"/>
  <c r="J85" i="1" l="1"/>
  <c r="I85" i="1"/>
  <c r="G86" i="1"/>
  <c r="B53" i="1"/>
  <c r="C53" i="1" s="1"/>
  <c r="G113" i="1"/>
  <c r="C83" i="1"/>
  <c r="E83" i="1" s="1"/>
  <c r="B84" i="1"/>
  <c r="A53" i="1"/>
  <c r="G54" i="1"/>
  <c r="I54" i="1" s="1"/>
  <c r="J53" i="1"/>
  <c r="J86" i="1" l="1"/>
  <c r="I86" i="1"/>
  <c r="G87" i="1"/>
  <c r="B54" i="1"/>
  <c r="C54" i="1" s="1"/>
  <c r="J113" i="1"/>
  <c r="C84" i="1"/>
  <c r="E84" i="1" s="1"/>
  <c r="B85" i="1"/>
  <c r="A54" i="1"/>
  <c r="G55" i="1"/>
  <c r="I55" i="1" s="1"/>
  <c r="J54" i="1"/>
  <c r="J87" i="1" l="1"/>
  <c r="I87" i="1"/>
  <c r="G88" i="1"/>
  <c r="I88" i="1" s="1"/>
  <c r="B55" i="1"/>
  <c r="C55" i="1" s="1"/>
  <c r="J57" i="1"/>
  <c r="B86" i="1"/>
  <c r="C85" i="1"/>
  <c r="E85" i="1" s="1"/>
  <c r="J55" i="1"/>
  <c r="A55" i="1"/>
  <c r="J88" i="1" l="1"/>
  <c r="B87" i="1"/>
  <c r="C86" i="1"/>
  <c r="E86" i="1" s="1"/>
  <c r="B88" i="1" l="1"/>
  <c r="C88" i="1" s="1"/>
  <c r="C87" i="1"/>
  <c r="E87" i="1" s="1"/>
  <c r="E88" i="1" l="1"/>
  <c r="K88" i="1" s="1"/>
  <c r="K53" i="1"/>
  <c r="K86" i="1"/>
  <c r="K54" i="1"/>
  <c r="K87" i="1"/>
  <c r="K55" i="1"/>
  <c r="K52" i="1"/>
  <c r="K85" i="1"/>
  <c r="K36" i="1"/>
  <c r="C100" i="1" s="1"/>
  <c r="K37" i="1"/>
  <c r="C101" i="1" s="1"/>
  <c r="K40" i="1"/>
  <c r="C104" i="1" s="1"/>
  <c r="D104" i="1" s="1"/>
  <c r="E104" i="1" s="1"/>
  <c r="F104" i="1" s="1"/>
  <c r="K45" i="1"/>
  <c r="C109" i="1" s="1"/>
  <c r="D109" i="1" s="1"/>
  <c r="E109" i="1" s="1"/>
  <c r="F109" i="1" s="1"/>
  <c r="K83" i="1"/>
  <c r="K71" i="1"/>
  <c r="K43" i="1"/>
  <c r="C107" i="1" s="1"/>
  <c r="K44" i="1"/>
  <c r="C108" i="1" s="1"/>
  <c r="K84" i="1"/>
  <c r="K69" i="1"/>
  <c r="K39" i="1"/>
  <c r="C103" i="1" s="1"/>
  <c r="K70" i="1"/>
  <c r="K72" i="1"/>
  <c r="K38" i="1"/>
  <c r="C102" i="1" s="1"/>
  <c r="K75" i="1"/>
  <c r="G106" i="1" s="1"/>
  <c r="J106" i="1" s="1"/>
  <c r="K41" i="1"/>
  <c r="C105" i="1" s="1"/>
  <c r="K42" i="1"/>
  <c r="K78" i="1"/>
  <c r="K79" i="1"/>
  <c r="K48" i="1"/>
  <c r="C112" i="1" s="1"/>
  <c r="K77" i="1"/>
  <c r="K47" i="1"/>
  <c r="C111" i="1" s="1"/>
  <c r="K80" i="1"/>
  <c r="K81" i="1"/>
  <c r="G112" i="1" s="1"/>
  <c r="J112" i="1" s="1"/>
  <c r="K50" i="1"/>
  <c r="C114" i="1" s="1"/>
  <c r="K73" i="1"/>
  <c r="K74" i="1"/>
  <c r="K76" i="1"/>
  <c r="K46" i="1"/>
  <c r="C110" i="1" s="1"/>
  <c r="C113" i="1"/>
  <c r="K51" i="1"/>
  <c r="C115" i="1" s="1"/>
  <c r="I100" i="1" l="1"/>
  <c r="I109" i="1"/>
  <c r="I105" i="1"/>
  <c r="I101" i="1"/>
  <c r="I104" i="1"/>
  <c r="I103" i="1"/>
  <c r="I107" i="1"/>
  <c r="G101" i="1"/>
  <c r="J101" i="1" s="1"/>
  <c r="I111" i="1"/>
  <c r="I108" i="1"/>
  <c r="I106" i="1"/>
  <c r="G103" i="1"/>
  <c r="J103" i="1" s="1"/>
  <c r="I112" i="1"/>
  <c r="C106" i="1"/>
  <c r="D106" i="1" s="1"/>
  <c r="E106" i="1" s="1"/>
  <c r="F106" i="1" s="1"/>
  <c r="I110" i="1"/>
  <c r="G111" i="1"/>
  <c r="J111" i="1" s="1"/>
  <c r="G108" i="1"/>
  <c r="J108" i="1" s="1"/>
  <c r="G109" i="1"/>
  <c r="J109" i="1" s="1"/>
  <c r="I102" i="1"/>
  <c r="D114" i="1"/>
  <c r="E114" i="1" s="1"/>
  <c r="F114" i="1" s="1"/>
  <c r="D108" i="1"/>
  <c r="E108" i="1" s="1"/>
  <c r="F108" i="1" s="1"/>
  <c r="I114" i="1"/>
  <c r="D115" i="1"/>
  <c r="E115" i="1" s="1"/>
  <c r="F115" i="1" s="1"/>
  <c r="H101" i="1"/>
  <c r="K101" i="1" s="1"/>
  <c r="D101" i="1"/>
  <c r="E101" i="1" s="1"/>
  <c r="F101" i="1" s="1"/>
  <c r="D112" i="1"/>
  <c r="E112" i="1" s="1"/>
  <c r="F112" i="1" s="1"/>
  <c r="H112" i="1"/>
  <c r="K112" i="1" s="1"/>
  <c r="H113" i="1"/>
  <c r="K113" i="1" s="1"/>
  <c r="J58" i="1" s="1"/>
  <c r="I113" i="1"/>
  <c r="D5" i="1" s="1"/>
  <c r="D113" i="1"/>
  <c r="E113" i="1" s="1"/>
  <c r="F113" i="1" s="1"/>
  <c r="D100" i="1"/>
  <c r="E100" i="1" s="1"/>
  <c r="F100" i="1" s="1"/>
  <c r="I115" i="1"/>
  <c r="G107" i="1"/>
  <c r="J107" i="1" s="1"/>
  <c r="G105" i="1"/>
  <c r="J105" i="1" s="1"/>
  <c r="G104" i="1"/>
  <c r="J104" i="1" s="1"/>
  <c r="D111" i="1"/>
  <c r="E111" i="1" s="1"/>
  <c r="F111" i="1" s="1"/>
  <c r="G110" i="1"/>
  <c r="J110" i="1" s="1"/>
  <c r="D110" i="1"/>
  <c r="E110" i="1" s="1"/>
  <c r="F110" i="1" s="1"/>
  <c r="D105" i="1"/>
  <c r="E105" i="1" s="1"/>
  <c r="F105" i="1" s="1"/>
  <c r="D103" i="1"/>
  <c r="E103" i="1" s="1"/>
  <c r="F103" i="1" s="1"/>
  <c r="G100" i="1"/>
  <c r="J100" i="1" s="1"/>
  <c r="G115" i="1"/>
  <c r="J115" i="1" s="1"/>
  <c r="D107" i="1"/>
  <c r="E107" i="1" s="1"/>
  <c r="F107" i="1" s="1"/>
  <c r="G102" i="1"/>
  <c r="J102" i="1" s="1"/>
  <c r="G114" i="1"/>
  <c r="J114" i="1" s="1"/>
  <c r="H109" i="1"/>
  <c r="K109" i="1" s="1"/>
  <c r="D102" i="1"/>
  <c r="E102" i="1" s="1"/>
  <c r="F102" i="1" s="1"/>
  <c r="H106" i="1" l="1"/>
  <c r="K106" i="1" s="1"/>
  <c r="H108" i="1"/>
  <c r="K108" i="1" s="1"/>
  <c r="H104" i="1"/>
  <c r="K104" i="1" s="1"/>
  <c r="H103" i="1"/>
  <c r="K103" i="1" s="1"/>
  <c r="H111" i="1"/>
  <c r="K111" i="1" s="1"/>
  <c r="H107" i="1"/>
  <c r="K107" i="1" s="1"/>
  <c r="H105" i="1"/>
  <c r="K105" i="1" s="1"/>
  <c r="H102" i="1"/>
  <c r="K102" i="1" s="1"/>
  <c r="H100" i="1"/>
  <c r="H115" i="1"/>
  <c r="K115" i="1" s="1"/>
  <c r="H114" i="1"/>
  <c r="K114" i="1" s="1"/>
  <c r="H110" i="1"/>
  <c r="K1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33" authorId="0" shapeId="0" xr:uid="{00000000-0006-0000-0000-000001000000}">
      <text>
        <r>
          <rPr>
            <b/>
            <sz val="9"/>
            <color indexed="81"/>
            <rFont val="Tahoma"/>
            <family val="2"/>
          </rPr>
          <t>Owner:</t>
        </r>
        <r>
          <rPr>
            <sz val="9"/>
            <color indexed="81"/>
            <rFont val="Tahoma"/>
            <family val="2"/>
          </rPr>
          <t xml:space="preserve">
</t>
        </r>
        <r>
          <rPr>
            <b/>
            <u/>
            <sz val="9"/>
            <color indexed="81"/>
            <rFont val="Tahoma"/>
            <family val="2"/>
          </rPr>
          <t>HEAD</t>
        </r>
        <r>
          <rPr>
            <b/>
            <sz val="9"/>
            <color indexed="81"/>
            <rFont val="Tahoma"/>
            <family val="2"/>
          </rPr>
          <t>:</t>
        </r>
        <r>
          <rPr>
            <sz val="9"/>
            <color indexed="81"/>
            <rFont val="Tahoma"/>
            <family val="2"/>
          </rPr>
          <t xml:space="preserve">  Simply ENTER your best estimate of either the </t>
        </r>
        <r>
          <rPr>
            <b/>
            <sz val="9"/>
            <color indexed="81"/>
            <rFont val="Tahoma"/>
            <family val="2"/>
          </rPr>
          <t>Increase (+)</t>
        </r>
        <r>
          <rPr>
            <sz val="9"/>
            <color indexed="81"/>
            <rFont val="Tahoma"/>
            <family val="2"/>
          </rPr>
          <t xml:space="preserve"> or </t>
        </r>
        <r>
          <rPr>
            <b/>
            <sz val="9"/>
            <color indexed="81"/>
            <rFont val="Tahoma"/>
            <family val="2"/>
          </rPr>
          <t xml:space="preserve">Decrease (-) </t>
        </r>
        <r>
          <rPr>
            <sz val="9"/>
            <color indexed="81"/>
            <rFont val="Tahoma"/>
            <family val="2"/>
          </rPr>
          <t xml:space="preserve"> in 'Elevation' change expressed in FEET. Besure to adjust this as the hoselay progresses.  Many simply calculate for the MAXIMUM 'HEAD' as early as the first length is deployed to ensure the minimum pressure is satisfied at every length throughout the progression.</t>
        </r>
      </text>
    </comment>
    <comment ref="D33" authorId="0" shapeId="0" xr:uid="{00000000-0006-0000-0000-000002000000}">
      <text>
        <r>
          <rPr>
            <b/>
            <sz val="9"/>
            <color indexed="81"/>
            <rFont val="Tahoma"/>
            <family val="2"/>
          </rPr>
          <t>Owner:</t>
        </r>
        <r>
          <rPr>
            <sz val="9"/>
            <color indexed="81"/>
            <rFont val="Tahoma"/>
            <family val="2"/>
          </rPr>
          <t xml:space="preserve">
Distance to FIRST 1" Lateral.  This is adjustable for your conditions when NOT able to position your apparatus on the fire line such as 'Anchoring' at a typical roadside spot but rather when advancing hose to a lightening strike at the top of a mountain from far below. Do </t>
        </r>
        <r>
          <rPr>
            <i/>
            <u/>
            <sz val="9"/>
            <color indexed="81"/>
            <rFont val="Tahoma"/>
            <family val="2"/>
          </rPr>
          <t>NOT</t>
        </r>
        <r>
          <rPr>
            <sz val="9"/>
            <color indexed="81"/>
            <rFont val="Tahoma"/>
            <family val="2"/>
          </rPr>
          <t xml:space="preserve"> adjust this figure once ENTERed.  As each progressive lateral closest to your apparatus is 'shut-down' as the 'Anchor Point' progresses up the fire line until FULL Containment, simply ENTER the number of laterals 'Broken-Down' in cell "</t>
        </r>
        <r>
          <rPr>
            <b/>
            <sz val="9"/>
            <color indexed="81"/>
            <rFont val="Tahoma"/>
            <family val="2"/>
          </rPr>
          <t>J32</t>
        </r>
        <r>
          <rPr>
            <sz val="9"/>
            <color indexed="81"/>
            <rFont val="Tahoma"/>
            <family val="2"/>
          </rPr>
          <t>" until the incident is fully mitigated.</t>
        </r>
      </text>
    </comment>
    <comment ref="F34" authorId="0" shapeId="0" xr:uid="{00000000-0006-0000-0000-000003000000}">
      <text>
        <r>
          <rPr>
            <b/>
            <sz val="9"/>
            <color indexed="81"/>
            <rFont val="Tahoma"/>
            <family val="2"/>
          </rPr>
          <t>Owner:</t>
        </r>
        <r>
          <rPr>
            <sz val="9"/>
            <color indexed="81"/>
            <rFont val="Tahoma"/>
            <family val="2"/>
          </rPr>
          <t xml:space="preserve">
Simply ENTER the 1" Lateral GALLONS PER MINUTE that will be used throughout the incident.  If the 1.5" Trunk line is NEVER used for 'Attack' as it is at times for the BLM, simply ENTER "0" in the 1.5" GPM in cell "B34" and ENTER the maximum GPM for the 1" Lateral accordingly.  DONE!</t>
        </r>
      </text>
    </comment>
    <comment ref="J34" authorId="0" shapeId="0" xr:uid="{00000000-0006-0000-0000-000004000000}">
      <text>
        <r>
          <rPr>
            <b/>
            <sz val="9"/>
            <color indexed="81"/>
            <rFont val="Tahoma"/>
            <family val="2"/>
          </rPr>
          <t>Owner:</t>
        </r>
        <r>
          <rPr>
            <sz val="9"/>
            <color indexed="81"/>
            <rFont val="Tahoma"/>
            <family val="2"/>
          </rPr>
          <t xml:space="preserve">
As the hoselay progresses and the 'Anchor Point' extends accordingly, simply ENTER the number of Laterals that are 'Broken-Down' until FULL 'Containment' is achieved.  We must still account for the 5 PSI 'Appliance' pressure loss 'installed' regardless of adjustment to GPM. This is by far the most sophisticated Fire Hydraulics Calculator invented EVER!  Enjoy!  ;-)</t>
        </r>
      </text>
    </comment>
    <comment ref="D35" authorId="0" shapeId="0" xr:uid="{00000000-0006-0000-0000-000005000000}">
      <text>
        <r>
          <rPr>
            <b/>
            <sz val="9"/>
            <color indexed="81"/>
            <rFont val="Tahoma"/>
            <family val="2"/>
          </rPr>
          <t>Owner:</t>
        </r>
        <r>
          <rPr>
            <sz val="9"/>
            <color indexed="81"/>
            <rFont val="Tahoma"/>
            <family val="2"/>
          </rPr>
          <t xml:space="preserve">
This is the FREQUENCY (distance) you choose to separate each 1" lateral.  If the 1.5" Trunk line is </t>
        </r>
        <r>
          <rPr>
            <i/>
            <u/>
            <sz val="9"/>
            <color indexed="81"/>
            <rFont val="Tahoma"/>
            <family val="2"/>
          </rPr>
          <t>NEVER</t>
        </r>
        <r>
          <rPr>
            <sz val="9"/>
            <color indexed="81"/>
            <rFont val="Tahoma"/>
            <family val="2"/>
          </rPr>
          <t xml:space="preserve"> used for 'Attack' but rather as THE </t>
        </r>
        <r>
          <rPr>
            <u/>
            <sz val="9"/>
            <color indexed="81"/>
            <rFont val="Tahoma"/>
            <family val="2"/>
          </rPr>
          <t>SUPPLY</t>
        </r>
        <r>
          <rPr>
            <sz val="9"/>
            <color indexed="81"/>
            <rFont val="Tahoma"/>
            <family val="2"/>
          </rPr>
          <t xml:space="preserve"> </t>
        </r>
        <r>
          <rPr>
            <i/>
            <sz val="9"/>
            <color indexed="81"/>
            <rFont val="Tahoma"/>
            <family val="2"/>
          </rPr>
          <t>ONLY</t>
        </r>
        <r>
          <rPr>
            <sz val="9"/>
            <color indexed="81"/>
            <rFont val="Tahoma"/>
            <family val="2"/>
          </rPr>
          <t xml:space="preserve"> as it is at times with BLM, simply ENTER "0" in the 1.5" GPM in cell "</t>
        </r>
        <r>
          <rPr>
            <b/>
            <sz val="9"/>
            <color indexed="81"/>
            <rFont val="Tahoma"/>
            <family val="2"/>
          </rPr>
          <t>B34</t>
        </r>
        <r>
          <rPr>
            <sz val="9"/>
            <color indexed="81"/>
            <rFont val="Tahoma"/>
            <family val="2"/>
          </rPr>
          <t>" and the accurate GPM of the 1" nozzle in cell "</t>
        </r>
        <r>
          <rPr>
            <b/>
            <sz val="9"/>
            <color indexed="81"/>
            <rFont val="Tahoma"/>
            <family val="2"/>
          </rPr>
          <t>F32</t>
        </r>
        <r>
          <rPr>
            <sz val="9"/>
            <color indexed="81"/>
            <rFont val="Tahoma"/>
            <family val="2"/>
          </rPr>
          <t>" accordingly.</t>
        </r>
      </text>
    </comment>
    <comment ref="A36" authorId="0" shapeId="0" xr:uid="{00000000-0006-0000-0000-000006000000}">
      <text>
        <r>
          <rPr>
            <b/>
            <sz val="9"/>
            <color indexed="81"/>
            <rFont val="Tahoma"/>
            <family val="2"/>
          </rPr>
          <t>Owner:</t>
        </r>
        <r>
          <rPr>
            <sz val="9"/>
            <color indexed="81"/>
            <rFont val="Tahoma"/>
            <family val="2"/>
          </rPr>
          <t xml:space="preserve">
NOZZLE PRESSURE:  Simply ENTER either "50" for a Tip psi or "100" for a Combination nozzle.</t>
        </r>
      </text>
    </comment>
    <comment ref="B36" authorId="0" shapeId="0" xr:uid="{00000000-0006-0000-0000-000007000000}">
      <text>
        <r>
          <rPr>
            <b/>
            <sz val="9"/>
            <color indexed="81"/>
            <rFont val="Tahoma"/>
            <family val="2"/>
          </rPr>
          <t>Owner:</t>
        </r>
        <r>
          <rPr>
            <sz val="9"/>
            <color indexed="81"/>
            <rFont val="Tahoma"/>
            <family val="2"/>
          </rPr>
          <t xml:space="preserve">
GALLONS PER MINUTE of 1.5" Trunk "Attack Nozzle" expressed in GPM.  If the 1.5" Trunk line is </t>
        </r>
        <r>
          <rPr>
            <i/>
            <u/>
            <sz val="9"/>
            <color indexed="81"/>
            <rFont val="Tahoma"/>
            <family val="2"/>
          </rPr>
          <t>NEVER</t>
        </r>
        <r>
          <rPr>
            <sz val="9"/>
            <color indexed="81"/>
            <rFont val="Tahoma"/>
            <family val="2"/>
          </rPr>
          <t xml:space="preserve"> used for 'Attack' but rather </t>
        </r>
        <r>
          <rPr>
            <i/>
            <u/>
            <sz val="9"/>
            <color indexed="81"/>
            <rFont val="Tahoma"/>
            <family val="2"/>
          </rPr>
          <t>SUPPLY</t>
        </r>
        <r>
          <rPr>
            <sz val="9"/>
            <color indexed="81"/>
            <rFont val="Tahoma"/>
            <family val="2"/>
          </rPr>
          <t xml:space="preserve"> ONLY as it is at times for the BLM, simply ENTER "0" in the 1.5" GPM in cell "B34" and ENTER the maximum GPM for the 1" Laterals accordingly.</t>
        </r>
      </text>
    </comment>
  </commentList>
</comments>
</file>

<file path=xl/sharedStrings.xml><?xml version="1.0" encoding="utf-8"?>
<sst xmlns="http://schemas.openxmlformats.org/spreadsheetml/2006/main" count="197" uniqueCount="150">
  <si>
    <r>
      <t>Hydraulics when mathematics "</t>
    </r>
    <r>
      <rPr>
        <b/>
        <u/>
        <sz val="18"/>
        <color theme="1"/>
        <rFont val="Calibri"/>
        <family val="2"/>
        <scheme val="minor"/>
      </rPr>
      <t>NEVER</t>
    </r>
    <r>
      <rPr>
        <b/>
        <sz val="18"/>
        <color theme="1"/>
        <rFont val="Calibri"/>
        <family val="2"/>
        <scheme val="minor"/>
      </rPr>
      <t xml:space="preserve">" LIE!?!  Well somebody is!  </t>
    </r>
    <r>
      <rPr>
        <b/>
        <i/>
        <sz val="20"/>
        <color theme="1"/>
        <rFont val="Calibri"/>
        <family val="2"/>
        <scheme val="minor"/>
      </rPr>
      <t xml:space="preserve">Is it </t>
    </r>
    <r>
      <rPr>
        <b/>
        <i/>
        <u/>
        <sz val="20"/>
        <color theme="1"/>
        <rFont val="Calibri"/>
        <family val="2"/>
        <scheme val="minor"/>
      </rPr>
      <t>YOU</t>
    </r>
    <r>
      <rPr>
        <b/>
        <i/>
        <sz val="20"/>
        <color theme="1"/>
        <rFont val="Calibri"/>
        <family val="2"/>
        <scheme val="minor"/>
      </rPr>
      <t xml:space="preserve">!?! </t>
    </r>
    <r>
      <rPr>
        <b/>
        <sz val="20"/>
        <color theme="1"/>
        <rFont val="Calibri"/>
        <family val="2"/>
        <scheme val="minor"/>
      </rPr>
      <t xml:space="preserve"> Hmmmm!?!</t>
    </r>
  </si>
  <si>
    <r>
      <t xml:space="preserve">How do you explain </t>
    </r>
    <r>
      <rPr>
        <b/>
        <u/>
        <sz val="26"/>
        <color theme="1"/>
        <rFont val="Calibri"/>
        <family val="2"/>
        <scheme val="minor"/>
      </rPr>
      <t/>
    </r>
  </si>
  <si>
    <t>FL = C * (Q / 100)^2 * (L / 100)</t>
  </si>
  <si>
    <t>Coefficient (C) for 1.5" hose is 24</t>
  </si>
  <si>
    <t>Coefficient (C) for 1" hose is 150</t>
  </si>
  <si>
    <t>GPM (Q)</t>
  </si>
  <si>
    <t>Please NOTE:</t>
  </si>
  <si>
    <t xml:space="preserve">Length (L) </t>
  </si>
  <si>
    <t>1.5"</t>
  </si>
  <si>
    <t>1.5" Prog.</t>
  </si>
  <si>
    <t>ACCURATE</t>
  </si>
  <si>
    <t>Number of</t>
  </si>
  <si>
    <t>1.0" Lateral</t>
  </si>
  <si>
    <t>ACTUAL</t>
  </si>
  <si>
    <t>Friction Loss</t>
  </si>
  <si>
    <t>1.5" Sub-total</t>
  </si>
  <si>
    <t>1.0" Laterals</t>
  </si>
  <si>
    <t>1.0" Sub-total</t>
  </si>
  <si>
    <t>REQUIRED</t>
  </si>
  <si>
    <t>NP - (T/C)</t>
  </si>
  <si>
    <t>GPM</t>
  </si>
  <si>
    <t>per 100'</t>
  </si>
  <si>
    <t>"Friction Loss"</t>
  </si>
  <si>
    <t>at 100' each</t>
  </si>
  <si>
    <t>APPLIANCE</t>
  </si>
  <si>
    <t>EP</t>
  </si>
  <si>
    <t>"Politically"</t>
  </si>
  <si>
    <t>Correct</t>
  </si>
  <si>
    <t>Politically</t>
  </si>
  <si>
    <t>CORRECT</t>
  </si>
  <si>
    <t>Length</t>
  </si>
  <si>
    <t>WRONG EP</t>
  </si>
  <si>
    <t>Number</t>
  </si>
  <si>
    <t>ACTUAL Hose</t>
  </si>
  <si>
    <t>CAN</t>
  </si>
  <si>
    <t>NET</t>
  </si>
  <si>
    <t>ASS-U-ME d</t>
  </si>
  <si>
    <t>1.5" Hose</t>
  </si>
  <si>
    <t>of 1"</t>
  </si>
  <si>
    <t>REMAINING</t>
  </si>
  <si>
    <t>WE</t>
  </si>
  <si>
    <t>Correct"</t>
  </si>
  <si>
    <t>Incorrect</t>
  </si>
  <si>
    <t>RESULT</t>
  </si>
  <si>
    <t>Laterals</t>
  </si>
  <si>
    <t>PSI TO 400</t>
  </si>
  <si>
    <t>PUMP?</t>
  </si>
  <si>
    <t>ERROR!</t>
  </si>
  <si>
    <t>FEET!!!</t>
  </si>
  <si>
    <t>Progressing at:</t>
  </si>
  <si>
    <t>Engine Pressure</t>
  </si>
  <si>
    <t>Laterals Start:</t>
  </si>
  <si>
    <r>
      <t>Or do you recall the</t>
    </r>
    <r>
      <rPr>
        <b/>
        <i/>
        <sz val="16"/>
        <color theme="1"/>
        <rFont val="Calibri"/>
        <family val="2"/>
        <scheme val="minor"/>
      </rPr>
      <t xml:space="preserve"> "</t>
    </r>
    <r>
      <rPr>
        <b/>
        <i/>
        <u/>
        <sz val="16"/>
        <color theme="1"/>
        <rFont val="Calibri"/>
        <family val="2"/>
        <scheme val="minor"/>
      </rPr>
      <t>TEST PRESSURE</t>
    </r>
    <r>
      <rPr>
        <b/>
        <i/>
        <sz val="16"/>
        <color theme="1"/>
        <rFont val="Calibri"/>
        <family val="2"/>
        <scheme val="minor"/>
      </rPr>
      <t>"</t>
    </r>
    <r>
      <rPr>
        <b/>
        <sz val="16"/>
        <color theme="1"/>
        <rFont val="Calibri"/>
        <family val="2"/>
        <scheme val="minor"/>
      </rPr>
      <t xml:space="preserve"> of fire hose is just as fire apparatus are </t>
    </r>
    <r>
      <rPr>
        <b/>
        <i/>
        <sz val="16"/>
        <color theme="1"/>
        <rFont val="Calibri"/>
        <family val="2"/>
        <scheme val="minor"/>
      </rPr>
      <t>"</t>
    </r>
    <r>
      <rPr>
        <b/>
        <i/>
        <u/>
        <sz val="16"/>
        <color theme="1"/>
        <rFont val="Calibri"/>
        <family val="2"/>
        <scheme val="minor"/>
      </rPr>
      <t>CONFUSINGLY</t>
    </r>
    <r>
      <rPr>
        <b/>
        <i/>
        <sz val="16"/>
        <color theme="1"/>
        <rFont val="Calibri"/>
        <family val="2"/>
        <scheme val="minor"/>
      </rPr>
      <t>"</t>
    </r>
    <r>
      <rPr>
        <b/>
        <sz val="16"/>
        <color theme="1"/>
        <rFont val="Calibri"/>
        <family val="2"/>
        <scheme val="minor"/>
      </rPr>
      <t xml:space="preserve"> governed!?!</t>
    </r>
  </si>
  <si>
    <r>
      <t>But what do you care 'cuz the only numbers important to you are "</t>
    </r>
    <r>
      <rPr>
        <b/>
        <i/>
        <u/>
        <sz val="15"/>
        <color theme="1"/>
        <rFont val="Calibri"/>
        <family val="2"/>
        <scheme val="minor"/>
      </rPr>
      <t>THE RESULTS</t>
    </r>
    <r>
      <rPr>
        <b/>
        <i/>
        <sz val="15"/>
        <color theme="1"/>
        <rFont val="Calibri"/>
        <family val="2"/>
        <scheme val="minor"/>
      </rPr>
      <t>" of an "</t>
    </r>
    <r>
      <rPr>
        <b/>
        <i/>
        <u/>
        <sz val="15"/>
        <color theme="1"/>
        <rFont val="Calibri"/>
        <family val="2"/>
        <scheme val="minor"/>
      </rPr>
      <t>EASIER</t>
    </r>
    <r>
      <rPr>
        <b/>
        <i/>
        <sz val="15"/>
        <color theme="1"/>
        <rFont val="Calibri"/>
        <family val="2"/>
        <scheme val="minor"/>
      </rPr>
      <t>" math equation!</t>
    </r>
  </si>
  <si>
    <r>
      <rPr>
        <b/>
        <i/>
        <u/>
        <sz val="16"/>
        <color theme="1"/>
        <rFont val="Calibri"/>
        <family val="2"/>
        <scheme val="minor"/>
      </rPr>
      <t>SEVERELY</t>
    </r>
    <r>
      <rPr>
        <b/>
        <u/>
        <sz val="16"/>
        <color theme="1"/>
        <rFont val="Calibri"/>
        <family val="2"/>
        <scheme val="minor"/>
      </rPr>
      <t xml:space="preserve"> DECEIVED STUDENT</t>
    </r>
    <r>
      <rPr>
        <b/>
        <sz val="16"/>
        <color theme="1"/>
        <rFont val="Calibri"/>
        <family val="2"/>
        <scheme val="minor"/>
      </rPr>
      <t xml:space="preserve"> feeling '</t>
    </r>
    <r>
      <rPr>
        <b/>
        <i/>
        <u/>
        <sz val="16"/>
        <color theme="1"/>
        <rFont val="Calibri"/>
        <family val="2"/>
        <scheme val="minor"/>
      </rPr>
      <t>SAFE AND SECURE'</t>
    </r>
    <r>
      <rPr>
        <b/>
        <sz val="16"/>
        <color theme="1"/>
        <rFont val="Calibri"/>
        <family val="2"/>
        <scheme val="minor"/>
      </rPr>
      <t xml:space="preserve"> as, </t>
    </r>
    <r>
      <rPr>
        <b/>
        <i/>
        <sz val="16"/>
        <color theme="1"/>
        <rFont val="Calibri"/>
        <family val="2"/>
        <scheme val="minor"/>
      </rPr>
      <t xml:space="preserve">"Ya' all got 'em through the </t>
    </r>
    <r>
      <rPr>
        <b/>
        <i/>
        <u/>
        <sz val="16"/>
        <color theme="1"/>
        <rFont val="Calibri"/>
        <family val="2"/>
        <scheme val="minor"/>
      </rPr>
      <t>MATH</t>
    </r>
    <r>
      <rPr>
        <b/>
        <i/>
        <sz val="16"/>
        <color theme="1"/>
        <rFont val="Calibri"/>
        <family val="2"/>
        <scheme val="minor"/>
      </rPr>
      <t xml:space="preserve"> somehow!"</t>
    </r>
  </si>
  <si>
    <t>Go to:  http://www.hydraulicsapp.com</t>
  </si>
  <si>
    <t xml:space="preserve">Hoffmann Fire &amp; Rescue Technologies  -  (877) HOSEROLLER   -  </t>
  </si>
  <si>
    <r>
      <t xml:space="preserve">to </t>
    </r>
    <r>
      <rPr>
        <b/>
        <u/>
        <sz val="14"/>
        <color rgb="FF960000"/>
        <rFont val="Calibri"/>
        <family val="2"/>
        <scheme val="minor"/>
      </rPr>
      <t>ADD</t>
    </r>
    <r>
      <rPr>
        <b/>
        <sz val="13"/>
        <color rgb="FF960000"/>
        <rFont val="Calibri"/>
        <family val="2"/>
        <scheme val="minor"/>
      </rPr>
      <t xml:space="preserve"> w/o</t>
    </r>
  </si>
  <si>
    <r>
      <rPr>
        <b/>
        <u/>
        <sz val="12"/>
        <color rgb="FF960000"/>
        <rFont val="Calibri"/>
        <family val="2"/>
        <scheme val="minor"/>
      </rPr>
      <t>NEW</t>
    </r>
    <r>
      <rPr>
        <b/>
        <sz val="12"/>
        <color rgb="FF960000"/>
        <rFont val="Calibri"/>
        <family val="2"/>
        <scheme val="minor"/>
      </rPr>
      <t xml:space="preserve"> Laterals</t>
    </r>
  </si>
  <si>
    <r>
      <rPr>
        <b/>
        <sz val="14"/>
        <color rgb="FF960000"/>
        <rFont val="Calibri"/>
        <family val="2"/>
        <scheme val="minor"/>
      </rPr>
      <t>"</t>
    </r>
    <r>
      <rPr>
        <b/>
        <u/>
        <sz val="14"/>
        <color rgb="FF960000"/>
        <rFont val="Calibri"/>
        <family val="2"/>
        <scheme val="minor"/>
      </rPr>
      <t>Politically</t>
    </r>
  </si>
  <si>
    <r>
      <t xml:space="preserve">1.5" </t>
    </r>
    <r>
      <rPr>
        <b/>
        <i/>
        <u/>
        <sz val="14"/>
        <color rgb="FF960000"/>
        <rFont val="Calibri"/>
        <family val="2"/>
        <scheme val="minor"/>
      </rPr>
      <t>FLAT</t>
    </r>
  </si>
  <si>
    <r>
      <t xml:space="preserve">I was </t>
    </r>
    <r>
      <rPr>
        <b/>
        <u/>
        <sz val="17"/>
        <color theme="1"/>
        <rFont val="Calibri"/>
        <family val="2"/>
        <scheme val="minor"/>
      </rPr>
      <t>THREATENED</t>
    </r>
    <r>
      <rPr>
        <b/>
        <sz val="17"/>
        <color theme="1"/>
        <rFont val="Calibri"/>
        <family val="2"/>
        <scheme val="minor"/>
      </rPr>
      <t xml:space="preserve"> to </t>
    </r>
    <r>
      <rPr>
        <b/>
        <i/>
        <sz val="17"/>
        <color rgb="FF960000"/>
        <rFont val="Calibri"/>
        <family val="2"/>
        <scheme val="minor"/>
      </rPr>
      <t>"</t>
    </r>
    <r>
      <rPr>
        <b/>
        <i/>
        <u/>
        <sz val="17"/>
        <color rgb="FF960000"/>
        <rFont val="Calibri"/>
        <family val="2"/>
        <scheme val="minor"/>
      </rPr>
      <t>DO NOT CONFUSE THE CLASS</t>
    </r>
    <r>
      <rPr>
        <b/>
        <i/>
        <sz val="17"/>
        <color rgb="FF960000"/>
        <rFont val="Calibri"/>
        <family val="2"/>
        <scheme val="minor"/>
      </rPr>
      <t>!!!"</t>
    </r>
    <r>
      <rPr>
        <b/>
        <sz val="17"/>
        <color theme="1"/>
        <rFont val="Calibri"/>
        <family val="2"/>
        <scheme val="minor"/>
      </rPr>
      <t xml:space="preserve"> in May 1986 at the CAL FIRE Fire Academy </t>
    </r>
  </si>
  <si>
    <r>
      <t xml:space="preserve">  </t>
    </r>
    <r>
      <rPr>
        <b/>
        <sz val="22"/>
        <color rgb="FF193F61"/>
        <rFont val="Calibri"/>
        <family val="2"/>
        <scheme val="minor"/>
      </rPr>
      <t xml:space="preserve">    </t>
    </r>
    <r>
      <rPr>
        <b/>
        <u/>
        <sz val="22"/>
        <color theme="1"/>
        <rFont val="Calibri"/>
        <family val="2"/>
        <scheme val="minor"/>
      </rPr>
      <t>WILDLAND FIRE HYDRAULICS CALCULATIONS</t>
    </r>
    <r>
      <rPr>
        <b/>
        <sz val="22"/>
        <color theme="1"/>
        <rFont val="Calibri"/>
        <family val="2"/>
        <scheme val="minor"/>
      </rPr>
      <t xml:space="preserve"> - </t>
    </r>
    <r>
      <rPr>
        <b/>
        <i/>
        <sz val="22"/>
        <color rgb="FF960000"/>
        <rFont val="Calibri"/>
        <family val="2"/>
        <scheme val="minor"/>
      </rPr>
      <t>"</t>
    </r>
    <r>
      <rPr>
        <b/>
        <i/>
        <u/>
        <sz val="22"/>
        <color rgb="FF960000"/>
        <rFont val="Calibri"/>
        <family val="2"/>
        <scheme val="minor"/>
      </rPr>
      <t>BONEHEAD</t>
    </r>
    <r>
      <rPr>
        <b/>
        <i/>
        <sz val="22"/>
        <color rgb="FF960000"/>
        <rFont val="Calibri"/>
        <family val="2"/>
        <scheme val="minor"/>
      </rPr>
      <t>"</t>
    </r>
    <r>
      <rPr>
        <b/>
        <sz val="22"/>
        <color theme="1"/>
        <rFont val="Calibri"/>
        <family val="2"/>
        <scheme val="minor"/>
      </rPr>
      <t xml:space="preserve"> vs. </t>
    </r>
    <r>
      <rPr>
        <b/>
        <u/>
        <sz val="22"/>
        <color theme="1"/>
        <rFont val="Calibri"/>
        <family val="2"/>
        <scheme val="minor"/>
      </rPr>
      <t>ACCURATE</t>
    </r>
    <r>
      <rPr>
        <b/>
        <sz val="22"/>
        <color theme="1"/>
        <rFont val="Calibri"/>
        <family val="2"/>
        <scheme val="minor"/>
      </rPr>
      <t>!</t>
    </r>
  </si>
  <si>
    <t>and HEAD</t>
  </si>
  <si>
    <t>NOZZLE</t>
  </si>
  <si>
    <t>1" Lateral</t>
  </si>
  <si>
    <t>GPM 1.5" nozzle</t>
  </si>
  <si>
    <t>GPM "Laterals" at</t>
  </si>
  <si>
    <t>ft. every</t>
  </si>
  <si>
    <r>
      <rPr>
        <b/>
        <u/>
        <sz val="14"/>
        <color theme="1"/>
        <rFont val="Calibri"/>
        <family val="2"/>
        <scheme val="minor"/>
      </rPr>
      <t>HEAD</t>
    </r>
    <r>
      <rPr>
        <b/>
        <sz val="14"/>
        <color theme="1"/>
        <rFont val="Calibri"/>
        <family val="2"/>
        <scheme val="minor"/>
      </rPr>
      <t>:</t>
    </r>
  </si>
  <si>
    <r>
      <rPr>
        <b/>
        <sz val="10"/>
        <color theme="1"/>
        <rFont val="Calibri"/>
        <family val="2"/>
        <scheme val="minor"/>
      </rPr>
      <t xml:space="preserve"> (Enter </t>
    </r>
    <r>
      <rPr>
        <b/>
        <i/>
        <u/>
        <sz val="14"/>
        <color rgb="FF960000"/>
        <rFont val="Calibri"/>
        <family val="2"/>
        <scheme val="minor"/>
      </rPr>
      <t>FEET</t>
    </r>
    <r>
      <rPr>
        <b/>
        <sz val="11"/>
        <color theme="1"/>
        <rFont val="Calibri"/>
        <family val="2"/>
        <scheme val="minor"/>
      </rPr>
      <t xml:space="preserve"> </t>
    </r>
    <r>
      <rPr>
        <b/>
        <sz val="10"/>
        <color theme="1"/>
        <rFont val="Calibri"/>
        <family val="2"/>
        <scheme val="minor"/>
      </rPr>
      <t>elevation)</t>
    </r>
  </si>
  <si>
    <r>
      <t xml:space="preserve">And you question why Firefighters SCREAM, </t>
    </r>
    <r>
      <rPr>
        <b/>
        <i/>
        <sz val="16"/>
        <color theme="1"/>
        <rFont val="Calibri"/>
        <family val="2"/>
        <scheme val="minor"/>
      </rPr>
      <t>"</t>
    </r>
    <r>
      <rPr>
        <b/>
        <i/>
        <u/>
        <sz val="16"/>
        <color theme="1"/>
        <rFont val="Calibri"/>
        <family val="2"/>
        <scheme val="minor"/>
      </rPr>
      <t>MORE PRESSURE</t>
    </r>
    <r>
      <rPr>
        <b/>
        <i/>
        <sz val="16"/>
        <color theme="1"/>
        <rFont val="Calibri"/>
        <family val="2"/>
        <scheme val="minor"/>
      </rPr>
      <t xml:space="preserve">!!!  </t>
    </r>
    <r>
      <rPr>
        <b/>
        <i/>
        <u/>
        <sz val="16"/>
        <color theme="1"/>
        <rFont val="Calibri"/>
        <family val="2"/>
        <scheme val="minor"/>
      </rPr>
      <t>MORE PRESSURE</t>
    </r>
    <r>
      <rPr>
        <b/>
        <i/>
        <sz val="16"/>
        <color theme="1"/>
        <rFont val="Calibri"/>
        <family val="2"/>
        <scheme val="minor"/>
      </rPr>
      <t xml:space="preserve">!!! </t>
    </r>
    <r>
      <rPr>
        <b/>
        <i/>
        <u/>
        <sz val="16"/>
        <color theme="1"/>
        <rFont val="Calibri"/>
        <family val="2"/>
        <scheme val="minor"/>
      </rPr>
      <t>MORE PRESSURE</t>
    </r>
    <r>
      <rPr>
        <b/>
        <i/>
        <sz val="16"/>
        <color theme="1"/>
        <rFont val="Calibri"/>
        <family val="2"/>
        <scheme val="minor"/>
      </rPr>
      <t>!!!"?</t>
    </r>
  </si>
  <si>
    <r>
      <t>…or are "YOU" who "</t>
    </r>
    <r>
      <rPr>
        <b/>
        <u/>
        <sz val="14"/>
        <rFont val="Calibri"/>
        <family val="2"/>
        <scheme val="minor"/>
      </rPr>
      <t>Firefighter SAFETY</t>
    </r>
    <r>
      <rPr>
        <b/>
        <sz val="14"/>
        <rFont val="Calibri"/>
        <family val="2"/>
        <scheme val="minor"/>
      </rPr>
      <t xml:space="preserve">" is a very distant </t>
    </r>
    <r>
      <rPr>
        <b/>
        <i/>
        <sz val="16"/>
        <rFont val="Calibri"/>
        <family val="2"/>
        <scheme val="minor"/>
      </rPr>
      <t>"</t>
    </r>
    <r>
      <rPr>
        <b/>
        <i/>
        <u/>
        <sz val="16"/>
        <rFont val="Calibri"/>
        <family val="2"/>
        <scheme val="minor"/>
      </rPr>
      <t>NON-PRIORITY</t>
    </r>
    <r>
      <rPr>
        <b/>
        <i/>
        <sz val="16"/>
        <rFont val="Calibri"/>
        <family val="2"/>
        <scheme val="minor"/>
      </rPr>
      <t xml:space="preserve">" </t>
    </r>
    <r>
      <rPr>
        <b/>
        <i/>
        <sz val="14"/>
        <rFont val="Calibri"/>
        <family val="2"/>
        <scheme val="minor"/>
      </rPr>
      <t xml:space="preserve">to securing the </t>
    </r>
    <r>
      <rPr>
        <b/>
        <i/>
        <u/>
        <sz val="16"/>
        <rFont val="Calibri"/>
        <family val="2"/>
        <scheme val="minor"/>
      </rPr>
      <t>GRADUATING NUMBERS</t>
    </r>
    <r>
      <rPr>
        <b/>
        <i/>
        <sz val="16"/>
        <rFont val="Calibri"/>
        <family val="2"/>
        <scheme val="minor"/>
      </rPr>
      <t>!?!</t>
    </r>
  </si>
  <si>
    <r>
      <rPr>
        <b/>
        <i/>
        <u/>
        <sz val="22"/>
        <color rgb="FF960000"/>
        <rFont val="Calibri"/>
        <family val="2"/>
        <scheme val="minor"/>
      </rPr>
      <t>PSI</t>
    </r>
    <r>
      <rPr>
        <b/>
        <sz val="16"/>
        <color rgb="FF960000"/>
        <rFont val="Calibri"/>
        <family val="2"/>
        <scheme val="minor"/>
      </rPr>
      <t xml:space="preserve"> </t>
    </r>
    <r>
      <rPr>
        <b/>
        <sz val="16"/>
        <color theme="1"/>
        <rFont val="Calibri"/>
        <family val="2"/>
        <scheme val="minor"/>
      </rPr>
      <t>of</t>
    </r>
  </si>
  <si>
    <r>
      <rPr>
        <b/>
        <i/>
        <sz val="16"/>
        <color theme="1"/>
        <rFont val="Calibri"/>
        <family val="2"/>
        <scheme val="minor"/>
      </rPr>
      <t>"</t>
    </r>
    <r>
      <rPr>
        <b/>
        <i/>
        <u/>
        <sz val="16"/>
        <color theme="1"/>
        <rFont val="Calibri"/>
        <family val="2"/>
        <scheme val="minor"/>
      </rPr>
      <t>EXTRA</t>
    </r>
    <r>
      <rPr>
        <b/>
        <i/>
        <sz val="16"/>
        <color theme="1"/>
        <rFont val="Calibri"/>
        <family val="2"/>
        <scheme val="minor"/>
      </rPr>
      <t>" PRESSURE</t>
    </r>
    <r>
      <rPr>
        <b/>
        <sz val="16"/>
        <color theme="1"/>
        <rFont val="Calibri"/>
        <family val="2"/>
        <scheme val="minor"/>
      </rPr>
      <t xml:space="preserve"> TO </t>
    </r>
    <r>
      <rPr>
        <b/>
        <i/>
        <sz val="20"/>
        <color rgb="FF960000"/>
        <rFont val="Calibri"/>
        <family val="2"/>
        <scheme val="minor"/>
      </rPr>
      <t>"</t>
    </r>
    <r>
      <rPr>
        <b/>
        <i/>
        <u/>
        <sz val="20"/>
        <color rgb="FF960000"/>
        <rFont val="Calibri"/>
        <family val="2"/>
        <scheme val="minor"/>
      </rPr>
      <t>DANGEROUSLY</t>
    </r>
    <r>
      <rPr>
        <b/>
        <i/>
        <sz val="20"/>
        <color rgb="FF960000"/>
        <rFont val="Calibri"/>
        <family val="2"/>
        <scheme val="minor"/>
      </rPr>
      <t>"</t>
    </r>
    <r>
      <rPr>
        <b/>
        <sz val="16"/>
        <color theme="1"/>
        <rFont val="Calibri"/>
        <family val="2"/>
        <scheme val="minor"/>
      </rPr>
      <t xml:space="preserve"> EXTEND '</t>
    </r>
    <r>
      <rPr>
        <b/>
        <i/>
        <u/>
        <sz val="16"/>
        <color theme="1"/>
        <rFont val="Calibri"/>
        <family val="2"/>
        <scheme val="minor"/>
      </rPr>
      <t>YOUR</t>
    </r>
    <r>
      <rPr>
        <b/>
        <sz val="16"/>
        <color theme="1"/>
        <rFont val="Calibri"/>
        <family val="2"/>
        <scheme val="minor"/>
      </rPr>
      <t xml:space="preserve">' HOSELAY AN </t>
    </r>
    <r>
      <rPr>
        <b/>
        <i/>
        <u/>
        <sz val="16"/>
        <color theme="1"/>
        <rFont val="Calibri"/>
        <family val="2"/>
        <scheme val="minor"/>
      </rPr>
      <t>"EXTRA"</t>
    </r>
  </si>
  <si>
    <r>
      <t xml:space="preserve">for severe </t>
    </r>
    <r>
      <rPr>
        <b/>
        <i/>
        <u/>
        <sz val="16"/>
        <color theme="1"/>
        <rFont val="Calibri"/>
        <family val="2"/>
        <scheme val="minor"/>
      </rPr>
      <t>INSUBORDINATION</t>
    </r>
    <r>
      <rPr>
        <b/>
        <sz val="16"/>
        <color theme="1"/>
        <rFont val="Calibri"/>
        <family val="2"/>
        <scheme val="minor"/>
      </rPr>
      <t xml:space="preserve"> </t>
    </r>
    <r>
      <rPr>
        <b/>
        <sz val="16"/>
        <rFont val="Calibri"/>
        <family val="2"/>
        <scheme val="minor"/>
      </rPr>
      <t>'</t>
    </r>
    <r>
      <rPr>
        <b/>
        <sz val="16"/>
        <color theme="1"/>
        <rFont val="Calibri"/>
        <family val="2"/>
        <scheme val="minor"/>
      </rPr>
      <t xml:space="preserve">cuz </t>
    </r>
    <r>
      <rPr>
        <b/>
        <i/>
        <u/>
        <sz val="16"/>
        <color theme="1"/>
        <rFont val="Calibri"/>
        <family val="2"/>
        <scheme val="minor"/>
      </rPr>
      <t>YOU KNOW</t>
    </r>
    <r>
      <rPr>
        <b/>
        <sz val="16"/>
        <color theme="1"/>
        <rFont val="Calibri"/>
        <family val="2"/>
        <scheme val="minor"/>
      </rPr>
      <t xml:space="preserve"> the "CAL FIRE </t>
    </r>
    <r>
      <rPr>
        <b/>
        <u/>
        <sz val="16"/>
        <color theme="1"/>
        <rFont val="Calibri"/>
        <family val="2"/>
        <scheme val="minor"/>
      </rPr>
      <t>GOD'S</t>
    </r>
    <r>
      <rPr>
        <b/>
        <sz val="16"/>
        <color theme="1"/>
        <rFont val="Calibri"/>
        <family val="2"/>
        <scheme val="minor"/>
      </rPr>
      <t xml:space="preserve">" trained you </t>
    </r>
    <r>
      <rPr>
        <b/>
        <u/>
        <sz val="16"/>
        <color theme="1"/>
        <rFont val="Calibri"/>
        <family val="2"/>
        <scheme val="minor"/>
      </rPr>
      <t>RIGHT</t>
    </r>
    <r>
      <rPr>
        <b/>
        <sz val="16"/>
        <color theme="1"/>
        <rFont val="Calibri"/>
        <family val="2"/>
        <scheme val="minor"/>
      </rPr>
      <t xml:space="preserve">! The </t>
    </r>
    <r>
      <rPr>
        <b/>
        <i/>
        <u/>
        <sz val="16"/>
        <color theme="1"/>
        <rFont val="Calibri"/>
        <family val="2"/>
        <scheme val="minor"/>
      </rPr>
      <t>UNQUESTIONED</t>
    </r>
    <r>
      <rPr>
        <b/>
        <i/>
        <sz val="16"/>
        <color theme="1"/>
        <rFont val="Calibri"/>
        <family val="2"/>
        <scheme val="minor"/>
      </rPr>
      <t>!</t>
    </r>
  </si>
  <si>
    <r>
      <rPr>
        <b/>
        <i/>
        <sz val="16"/>
        <color rgb="FF960000"/>
        <rFont val="Calibri"/>
        <family val="2"/>
        <scheme val="minor"/>
      </rPr>
      <t xml:space="preserve">This is </t>
    </r>
    <r>
      <rPr>
        <b/>
        <i/>
        <u/>
        <sz val="16"/>
        <color rgb="FF960000"/>
        <rFont val="Calibri"/>
        <family val="2"/>
        <scheme val="minor"/>
      </rPr>
      <t>AFTER</t>
    </r>
    <r>
      <rPr>
        <b/>
        <i/>
        <sz val="16"/>
        <color rgb="FF960000"/>
        <rFont val="Calibri"/>
        <family val="2"/>
        <scheme val="minor"/>
      </rPr>
      <t xml:space="preserve"> the </t>
    </r>
    <r>
      <rPr>
        <b/>
        <i/>
        <u/>
        <sz val="16"/>
        <color rgb="FF960000"/>
        <rFont val="Calibri"/>
        <family val="2"/>
        <scheme val="minor"/>
      </rPr>
      <t>ACTUAL</t>
    </r>
    <r>
      <rPr>
        <b/>
        <i/>
        <sz val="16"/>
        <color rgb="FF960000"/>
        <rFont val="Calibri"/>
        <family val="2"/>
        <scheme val="minor"/>
      </rPr>
      <t xml:space="preserve"> DEMANDS to </t>
    </r>
    <r>
      <rPr>
        <b/>
        <i/>
        <u/>
        <sz val="18"/>
        <color rgb="FF960000"/>
        <rFont val="Calibri"/>
        <family val="2"/>
        <scheme val="minor"/>
      </rPr>
      <t>"STOP</t>
    </r>
    <r>
      <rPr>
        <b/>
        <i/>
        <sz val="18"/>
        <color rgb="FF960000"/>
        <rFont val="Calibri"/>
        <family val="2"/>
        <scheme val="minor"/>
      </rPr>
      <t>!!!"</t>
    </r>
    <r>
      <rPr>
        <b/>
        <sz val="16"/>
        <color theme="1"/>
        <rFont val="Calibri"/>
        <family val="2"/>
        <scheme val="minor"/>
      </rPr>
      <t xml:space="preserve">  Just go for it!  If your firefighters complain, just </t>
    </r>
    <r>
      <rPr>
        <b/>
        <i/>
        <u/>
        <sz val="16"/>
        <color theme="1"/>
        <rFont val="Calibri"/>
        <family val="2"/>
        <scheme val="minor"/>
      </rPr>
      <t>FIRE</t>
    </r>
    <r>
      <rPr>
        <b/>
        <sz val="16"/>
        <color theme="1"/>
        <rFont val="Calibri"/>
        <family val="2"/>
        <scheme val="minor"/>
      </rPr>
      <t xml:space="preserve"> 'em</t>
    </r>
  </si>
  <si>
    <t>Click here for "supporting" video:</t>
  </si>
  <si>
    <t>http://www.tinyurl.com/calfire01</t>
  </si>
  <si>
    <r>
      <t xml:space="preserve"> students now </t>
    </r>
    <r>
      <rPr>
        <b/>
        <u/>
        <sz val="11"/>
        <color rgb="FF960000"/>
        <rFont val="Calibri"/>
        <family val="2"/>
        <scheme val="minor"/>
      </rPr>
      <t>UNEMPLOYED</t>
    </r>
    <r>
      <rPr>
        <b/>
        <sz val="11"/>
        <color rgb="FF960000"/>
        <rFont val="Calibri"/>
        <family val="2"/>
        <scheme val="minor"/>
      </rPr>
      <t xml:space="preserve"> when it's evidenced you </t>
    </r>
    <r>
      <rPr>
        <b/>
        <u/>
        <sz val="11"/>
        <color rgb="FF960000"/>
        <rFont val="Calibri"/>
        <family val="2"/>
        <scheme val="minor"/>
      </rPr>
      <t>INSTRUCT</t>
    </r>
    <r>
      <rPr>
        <b/>
        <sz val="11"/>
        <color rgb="FF960000"/>
        <rFont val="Calibri"/>
        <family val="2"/>
        <scheme val="minor"/>
      </rPr>
      <t xml:space="preserve"> results that are </t>
    </r>
    <r>
      <rPr>
        <b/>
        <u/>
        <sz val="11"/>
        <color rgb="FF960000"/>
        <rFont val="Calibri"/>
        <family val="2"/>
        <scheme val="minor"/>
      </rPr>
      <t>GROSSLY INCORRECT by far MORE</t>
    </r>
    <r>
      <rPr>
        <b/>
        <sz val="11"/>
        <color rgb="FF960000"/>
        <rFont val="Calibri"/>
        <family val="2"/>
        <scheme val="minor"/>
      </rPr>
      <t>!?!</t>
    </r>
  </si>
  <si>
    <r>
      <t xml:space="preserve">Reflect on this regarding the "Crank Fire" as my CDF Fire Captain Robert Togstad </t>
    </r>
    <r>
      <rPr>
        <b/>
        <i/>
        <u/>
        <sz val="14"/>
        <color theme="1"/>
        <rFont val="Calibri"/>
        <family val="2"/>
        <scheme val="minor"/>
      </rPr>
      <t>ILLUSTRATES the IMPORTANCE</t>
    </r>
    <r>
      <rPr>
        <b/>
        <sz val="14"/>
        <color theme="1"/>
        <rFont val="Calibri"/>
        <family val="2"/>
        <scheme val="minor"/>
      </rPr>
      <t xml:space="preserve"> of </t>
    </r>
    <r>
      <rPr>
        <b/>
        <i/>
        <u/>
        <sz val="16"/>
        <color rgb="FF960000"/>
        <rFont val="Calibri"/>
        <family val="2"/>
        <scheme val="minor"/>
      </rPr>
      <t>ACCURACY</t>
    </r>
    <r>
      <rPr>
        <b/>
        <i/>
        <u/>
        <sz val="14"/>
        <color rgb="FF960000"/>
        <rFont val="Calibri"/>
        <family val="2"/>
        <scheme val="minor"/>
      </rPr>
      <t>!</t>
    </r>
  </si>
  <si>
    <r>
      <rPr>
        <b/>
        <i/>
        <sz val="16"/>
        <color rgb="FF960000"/>
        <rFont val="Calibri"/>
        <family val="2"/>
        <scheme val="minor"/>
      </rPr>
      <t xml:space="preserve">"IT SHALL </t>
    </r>
    <r>
      <rPr>
        <b/>
        <i/>
        <u/>
        <sz val="16"/>
        <color rgb="FF960000"/>
        <rFont val="Calibri"/>
        <family val="2"/>
        <scheme val="minor"/>
      </rPr>
      <t>NOT</t>
    </r>
    <r>
      <rPr>
        <b/>
        <i/>
        <sz val="16"/>
        <color rgb="FF960000"/>
        <rFont val="Calibri"/>
        <family val="2"/>
        <scheme val="minor"/>
      </rPr>
      <t xml:space="preserve"> BE DISPUTED OR </t>
    </r>
    <r>
      <rPr>
        <b/>
        <i/>
        <u/>
        <sz val="16"/>
        <color rgb="FF960000"/>
        <rFont val="Calibri"/>
        <family val="2"/>
        <scheme val="minor"/>
      </rPr>
      <t>BE FIRED</t>
    </r>
    <r>
      <rPr>
        <b/>
        <sz val="16"/>
        <color rgb="FF960000"/>
        <rFont val="Calibri"/>
        <family val="2"/>
        <scheme val="minor"/>
      </rPr>
      <t>"</t>
    </r>
    <r>
      <rPr>
        <b/>
        <sz val="16"/>
        <color theme="1"/>
        <rFont val="Calibri"/>
        <family val="2"/>
        <scheme val="minor"/>
      </rPr>
      <t xml:space="preserve"> calculation</t>
    </r>
    <r>
      <rPr>
        <b/>
        <i/>
        <u/>
        <sz val="16"/>
        <color theme="1"/>
        <rFont val="Calibri"/>
        <family val="2"/>
        <scheme val="minor"/>
      </rPr>
      <t xml:space="preserve"> [METHOD]</t>
    </r>
    <r>
      <rPr>
        <b/>
        <sz val="16"/>
        <color theme="1"/>
        <rFont val="Calibri"/>
        <family val="2"/>
        <scheme val="minor"/>
      </rPr>
      <t xml:space="preserve"> at 1400 ft. is a </t>
    </r>
    <r>
      <rPr>
        <b/>
        <i/>
        <u/>
        <sz val="16"/>
        <color theme="1"/>
        <rFont val="Calibri"/>
        <family val="2"/>
        <scheme val="minor"/>
      </rPr>
      <t>FULL</t>
    </r>
  </si>
  <si>
    <r>
      <t xml:space="preserve">Is there truly a </t>
    </r>
    <r>
      <rPr>
        <b/>
        <i/>
        <sz val="18"/>
        <color theme="1"/>
        <rFont val="Calibri"/>
        <family val="2"/>
        <scheme val="minor"/>
      </rPr>
      <t>"</t>
    </r>
    <r>
      <rPr>
        <b/>
        <i/>
        <u/>
        <sz val="18"/>
        <color rgb="FF960000"/>
        <rFont val="Calibri"/>
        <family val="2"/>
        <scheme val="minor"/>
      </rPr>
      <t>CHOICE</t>
    </r>
    <r>
      <rPr>
        <b/>
        <i/>
        <sz val="18"/>
        <color theme="1"/>
        <rFont val="Calibri"/>
        <family val="2"/>
        <scheme val="minor"/>
      </rPr>
      <t>"</t>
    </r>
    <r>
      <rPr>
        <b/>
        <sz val="18"/>
        <color theme="1"/>
        <rFont val="Calibri"/>
        <family val="2"/>
        <scheme val="minor"/>
      </rPr>
      <t xml:space="preserve"> which method to more EASILY vs. ACCURATELY </t>
    </r>
    <r>
      <rPr>
        <b/>
        <u/>
        <sz val="18"/>
        <color theme="1"/>
        <rFont val="Calibri"/>
        <family val="2"/>
        <scheme val="minor"/>
      </rPr>
      <t>calculate</t>
    </r>
    <r>
      <rPr>
        <b/>
        <sz val="18"/>
        <color theme="1"/>
        <rFont val="Calibri"/>
        <family val="2"/>
        <scheme val="minor"/>
      </rPr>
      <t xml:space="preserve"> Fire Ground</t>
    </r>
  </si>
  <si>
    <r>
      <rPr>
        <b/>
        <sz val="16"/>
        <color theme="1"/>
        <rFont val="Calibri"/>
        <family val="2"/>
        <scheme val="minor"/>
      </rPr>
      <t xml:space="preserve">THESE ARE THE </t>
    </r>
    <r>
      <rPr>
        <b/>
        <u/>
        <sz val="16"/>
        <color theme="1"/>
        <rFont val="Calibri"/>
        <family val="2"/>
        <scheme val="minor"/>
      </rPr>
      <t>ACCURATE</t>
    </r>
    <r>
      <rPr>
        <b/>
        <sz val="16"/>
        <color theme="1"/>
        <rFont val="Calibri"/>
        <family val="2"/>
        <scheme val="minor"/>
      </rPr>
      <t xml:space="preserve"> CALCULATIONS PER </t>
    </r>
    <r>
      <rPr>
        <b/>
        <i/>
        <u/>
        <sz val="16"/>
        <color theme="1"/>
        <rFont val="Calibri"/>
        <family val="2"/>
        <scheme val="minor"/>
      </rPr>
      <t>INTERNATIONAL "LAWS" of PHYSICS</t>
    </r>
    <r>
      <rPr>
        <b/>
        <sz val="16"/>
        <color theme="1"/>
        <rFont val="Calibri"/>
        <family val="2"/>
        <scheme val="minor"/>
      </rPr>
      <t xml:space="preserve"> ...YET CAL FIRE's </t>
    </r>
    <r>
      <rPr>
        <b/>
        <u/>
        <sz val="16"/>
        <color theme="1"/>
        <rFont val="Calibri"/>
        <family val="2"/>
        <scheme val="minor"/>
      </rPr>
      <t>THREAT</t>
    </r>
  </si>
  <si>
    <t>http://frictionlosscalculator.com</t>
  </si>
  <si>
    <t>http://www.tinyurl.com/hftfire - ALL supporting videos</t>
  </si>
  <si>
    <t>'SAFE' Hose Deployment:  http://www.tinyurl.com/hftfire01</t>
  </si>
  <si>
    <r>
      <t xml:space="preserve">Please feel </t>
    </r>
    <r>
      <rPr>
        <b/>
        <i/>
        <u/>
        <sz val="17.5"/>
        <color theme="1"/>
        <rFont val="Calibri"/>
        <family val="2"/>
        <scheme val="minor"/>
      </rPr>
      <t>FREE</t>
    </r>
    <r>
      <rPr>
        <b/>
        <sz val="17.5"/>
        <color theme="1"/>
        <rFont val="Calibri"/>
        <family val="2"/>
        <scheme val="minor"/>
      </rPr>
      <t xml:space="preserve"> to fill-in </t>
    </r>
    <r>
      <rPr>
        <b/>
        <u/>
        <sz val="17.5"/>
        <color theme="1"/>
        <rFont val="Calibri"/>
        <family val="2"/>
        <scheme val="minor"/>
      </rPr>
      <t>ONLY</t>
    </r>
    <r>
      <rPr>
        <b/>
        <sz val="17.5"/>
        <color theme="1"/>
        <rFont val="Calibri"/>
        <family val="2"/>
        <scheme val="minor"/>
      </rPr>
      <t xml:space="preserve"> the - LIGHT BLUE - highlighted cells to satisfy your </t>
    </r>
    <r>
      <rPr>
        <b/>
        <i/>
        <sz val="17.5"/>
        <color theme="1"/>
        <rFont val="Calibri"/>
        <family val="2"/>
        <scheme val="minor"/>
      </rPr>
      <t>'</t>
    </r>
    <r>
      <rPr>
        <b/>
        <i/>
        <u/>
        <sz val="17.5"/>
        <color theme="1"/>
        <rFont val="Calibri"/>
        <family val="2"/>
        <scheme val="minor"/>
      </rPr>
      <t>SIMPLE</t>
    </r>
    <r>
      <rPr>
        <b/>
        <i/>
        <sz val="17.5"/>
        <color theme="1"/>
        <rFont val="Calibri"/>
        <family val="2"/>
        <scheme val="minor"/>
      </rPr>
      <t>'</t>
    </r>
    <r>
      <rPr>
        <b/>
        <sz val="17.5"/>
        <color theme="1"/>
        <rFont val="Calibri"/>
        <family val="2"/>
        <scheme val="minor"/>
      </rPr>
      <t xml:space="preserve"> curiousity!</t>
    </r>
  </si>
  <si>
    <t xml:space="preserve"> written:  http://www.hoseroller.info</t>
  </si>
  <si>
    <r>
      <rPr>
        <b/>
        <i/>
        <sz val="16"/>
        <color theme="1"/>
        <rFont val="Calibri"/>
        <family val="2"/>
        <scheme val="minor"/>
      </rPr>
      <t xml:space="preserve"> 'YOU' </t>
    </r>
    <r>
      <rPr>
        <b/>
        <i/>
        <u/>
        <sz val="16"/>
        <color theme="1"/>
        <rFont val="Calibri"/>
        <family val="2"/>
        <scheme val="minor"/>
      </rPr>
      <t>INSTRUCT</t>
    </r>
    <r>
      <rPr>
        <b/>
        <i/>
        <sz val="16"/>
        <color theme="1"/>
        <rFont val="Calibri"/>
        <family val="2"/>
        <scheme val="minor"/>
      </rPr>
      <t xml:space="preserve"> 'YOUR' </t>
    </r>
    <r>
      <rPr>
        <b/>
        <i/>
        <u/>
        <sz val="16"/>
        <color theme="1"/>
        <rFont val="Calibri"/>
        <family val="2"/>
        <scheme val="minor"/>
      </rPr>
      <t>PERSONAL AGENDA</t>
    </r>
    <r>
      <rPr>
        <b/>
        <i/>
        <sz val="16"/>
        <color theme="1"/>
        <rFont val="Calibri"/>
        <family val="2"/>
        <scheme val="minor"/>
      </rPr>
      <t xml:space="preserve"> that FORCES </t>
    </r>
    <r>
      <rPr>
        <b/>
        <i/>
        <u/>
        <sz val="16"/>
        <color theme="1"/>
        <rFont val="Calibri"/>
        <family val="2"/>
        <scheme val="minor"/>
      </rPr>
      <t>1000's</t>
    </r>
    <r>
      <rPr>
        <b/>
        <i/>
        <sz val="16"/>
        <color theme="1"/>
        <rFont val="Calibri"/>
        <family val="2"/>
        <scheme val="minor"/>
      </rPr>
      <t xml:space="preserve"> of FF's to answer</t>
    </r>
    <r>
      <rPr>
        <b/>
        <i/>
        <sz val="16"/>
        <color rgb="FF960000"/>
        <rFont val="Calibri"/>
        <family val="2"/>
        <scheme val="minor"/>
      </rPr>
      <t xml:space="preserve"> </t>
    </r>
    <r>
      <rPr>
        <b/>
        <i/>
        <u/>
        <sz val="16"/>
        <color rgb="FF960000"/>
        <rFont val="Calibri"/>
        <family val="2"/>
        <scheme val="minor"/>
      </rPr>
      <t>'WRONG' to GRADUATE!</t>
    </r>
  </si>
  <si>
    <r>
      <rPr>
        <b/>
        <u/>
        <sz val="21"/>
        <color rgb="FF960000"/>
        <rFont val="Calibri"/>
        <family val="2"/>
        <scheme val="minor"/>
      </rPr>
      <t>UNDER "CALCULATED" Engine Pressure</t>
    </r>
    <r>
      <rPr>
        <b/>
        <sz val="21"/>
        <color theme="1"/>
        <rFont val="Calibri"/>
        <family val="2"/>
        <scheme val="minor"/>
      </rPr>
      <t xml:space="preserve"> at 1,400 feet at</t>
    </r>
  </si>
  <si>
    <r>
      <rPr>
        <b/>
        <sz val="11"/>
        <color theme="1"/>
        <rFont val="Calibri"/>
        <family val="2"/>
        <scheme val="minor"/>
      </rPr>
      <t xml:space="preserve">...and then go on "time-line" to </t>
    </r>
    <r>
      <rPr>
        <b/>
        <sz val="11"/>
        <color rgb="FF960000"/>
        <rFont val="Calibri"/>
        <family val="2"/>
        <scheme val="minor"/>
      </rPr>
      <t>1:13:40</t>
    </r>
    <r>
      <rPr>
        <b/>
        <sz val="11"/>
        <color theme="1"/>
        <rFont val="Calibri"/>
        <family val="2"/>
        <scheme val="minor"/>
      </rPr>
      <t xml:space="preserve"> to</t>
    </r>
    <r>
      <rPr>
        <b/>
        <sz val="11"/>
        <color rgb="FF960000"/>
        <rFont val="Calibri"/>
        <family val="2"/>
        <scheme val="minor"/>
      </rPr>
      <t xml:space="preserve"> LEARN </t>
    </r>
    <r>
      <rPr>
        <b/>
        <sz val="11"/>
        <color theme="1"/>
        <rFont val="Calibri"/>
        <family val="2"/>
        <scheme val="minor"/>
      </rPr>
      <t>in</t>
    </r>
    <r>
      <rPr>
        <b/>
        <sz val="11"/>
        <color rgb="FF960000"/>
        <rFont val="Calibri"/>
        <family val="2"/>
        <scheme val="minor"/>
      </rPr>
      <t xml:space="preserve"> http://www.tinyurl.com/calfire02</t>
    </r>
  </si>
  <si>
    <r>
      <t xml:space="preserve">Think </t>
    </r>
    <r>
      <rPr>
        <b/>
        <i/>
        <sz val="15"/>
        <color rgb="FF960000"/>
        <rFont val="Calibri"/>
        <family val="2"/>
        <scheme val="minor"/>
      </rPr>
      <t>'</t>
    </r>
    <r>
      <rPr>
        <b/>
        <i/>
        <u/>
        <sz val="15"/>
        <color rgb="FF960000"/>
        <rFont val="Calibri"/>
        <family val="2"/>
        <scheme val="minor"/>
      </rPr>
      <t>SAFETY</t>
    </r>
    <r>
      <rPr>
        <b/>
        <i/>
        <sz val="15"/>
        <color rgb="FF960000"/>
        <rFont val="Calibri"/>
        <family val="2"/>
        <scheme val="minor"/>
      </rPr>
      <t xml:space="preserve">' </t>
    </r>
    <r>
      <rPr>
        <b/>
        <i/>
        <u/>
        <sz val="15"/>
        <color theme="1"/>
        <rFont val="Calibri"/>
        <family val="2"/>
        <scheme val="minor"/>
      </rPr>
      <t>WHEN</t>
    </r>
    <r>
      <rPr>
        <b/>
        <i/>
        <sz val="15"/>
        <color theme="1"/>
        <rFont val="Calibri"/>
        <family val="2"/>
        <scheme val="minor"/>
      </rPr>
      <t xml:space="preserve"> THIS 'POTENTIAL' </t>
    </r>
    <r>
      <rPr>
        <b/>
        <i/>
        <u/>
        <sz val="15"/>
        <color rgb="FF960000"/>
        <rFont val="Calibri"/>
        <family val="2"/>
        <scheme val="minor"/>
      </rPr>
      <t>OCCURS!</t>
    </r>
    <r>
      <rPr>
        <b/>
        <i/>
        <sz val="15"/>
        <color theme="1"/>
        <rFont val="Calibri"/>
        <family val="2"/>
        <scheme val="minor"/>
      </rPr>
      <t/>
    </r>
  </si>
  <si>
    <r>
      <t xml:space="preserve">Have I crossed a </t>
    </r>
    <r>
      <rPr>
        <b/>
        <i/>
        <sz val="18"/>
        <color theme="1"/>
        <rFont val="Calibri"/>
        <family val="2"/>
        <scheme val="minor"/>
      </rPr>
      <t xml:space="preserve">"SACRED" </t>
    </r>
    <r>
      <rPr>
        <b/>
        <i/>
        <u/>
        <sz val="18"/>
        <color theme="1"/>
        <rFont val="Calibri"/>
        <family val="2"/>
        <scheme val="minor"/>
      </rPr>
      <t>POLITICAL LINE</t>
    </r>
    <r>
      <rPr>
        <b/>
        <i/>
        <sz val="18"/>
        <color theme="1"/>
        <rFont val="Calibri"/>
        <family val="2"/>
        <scheme val="minor"/>
      </rPr>
      <t>!?!</t>
    </r>
    <r>
      <rPr>
        <b/>
        <sz val="18"/>
        <color rgb="FFC00000"/>
        <rFont val="Calibri"/>
        <family val="2"/>
        <scheme val="minor"/>
      </rPr>
      <t xml:space="preserve"> </t>
    </r>
    <r>
      <rPr>
        <b/>
        <sz val="18"/>
        <color rgb="FF960000"/>
        <rFont val="Calibri"/>
        <family val="2"/>
        <scheme val="minor"/>
      </rPr>
      <t xml:space="preserve">Will </t>
    </r>
    <r>
      <rPr>
        <b/>
        <i/>
        <sz val="18"/>
        <color rgb="FF960000"/>
        <rFont val="Calibri"/>
        <family val="2"/>
        <scheme val="minor"/>
      </rPr>
      <t>'YOU'</t>
    </r>
    <r>
      <rPr>
        <b/>
        <sz val="18"/>
        <color rgb="FF960000"/>
        <rFont val="Calibri"/>
        <family val="2"/>
        <scheme val="minor"/>
      </rPr>
      <t xml:space="preserve"> file </t>
    </r>
    <r>
      <rPr>
        <b/>
        <i/>
        <u/>
        <sz val="18"/>
        <color rgb="FF960000"/>
        <rFont val="Calibri"/>
        <family val="2"/>
        <scheme val="minor"/>
      </rPr>
      <t>CRIMINAL HARASSMENT 'CHARGES'!?!</t>
    </r>
  </si>
  <si>
    <t xml:space="preserve">             http://tinyurl.com/richart01</t>
  </si>
  <si>
    <r>
      <t xml:space="preserve">This should look really familiar to your </t>
    </r>
    <r>
      <rPr>
        <b/>
        <i/>
        <sz val="16"/>
        <color rgb="FF960000"/>
        <rFont val="Calibri"/>
        <family val="2"/>
        <scheme val="minor"/>
      </rPr>
      <t>"</t>
    </r>
    <r>
      <rPr>
        <b/>
        <i/>
        <u/>
        <sz val="16"/>
        <color rgb="FF960000"/>
        <rFont val="Calibri"/>
        <family val="2"/>
        <scheme val="minor"/>
      </rPr>
      <t>NORMAL</t>
    </r>
    <r>
      <rPr>
        <b/>
        <i/>
        <sz val="16"/>
        <color rgb="FF960000"/>
        <rFont val="Calibri"/>
        <family val="2"/>
        <scheme val="minor"/>
      </rPr>
      <t>"</t>
    </r>
    <r>
      <rPr>
        <b/>
        <sz val="16"/>
        <color rgb="FF960000"/>
        <rFont val="Calibri"/>
        <family val="2"/>
        <scheme val="minor"/>
      </rPr>
      <t xml:space="preserve"> </t>
    </r>
    <r>
      <rPr>
        <b/>
        <sz val="16"/>
        <color theme="1"/>
        <rFont val="Calibri"/>
        <family val="2"/>
        <scheme val="minor"/>
      </rPr>
      <t>or</t>
    </r>
    <r>
      <rPr>
        <b/>
        <sz val="16"/>
        <color rgb="FF960000"/>
        <rFont val="Calibri"/>
        <family val="2"/>
        <scheme val="minor"/>
      </rPr>
      <t xml:space="preserve"> </t>
    </r>
    <r>
      <rPr>
        <b/>
        <i/>
        <sz val="16"/>
        <color rgb="FF960000"/>
        <rFont val="Calibri"/>
        <family val="2"/>
        <scheme val="minor"/>
      </rPr>
      <t>"</t>
    </r>
    <r>
      <rPr>
        <b/>
        <i/>
        <u/>
        <sz val="16"/>
        <color rgb="FF960000"/>
        <rFont val="Calibri"/>
        <family val="2"/>
        <scheme val="minor"/>
      </rPr>
      <t>STATUS QUO</t>
    </r>
    <r>
      <rPr>
        <b/>
        <i/>
        <sz val="16"/>
        <color rgb="FF960000"/>
        <rFont val="Calibri"/>
        <family val="2"/>
        <scheme val="minor"/>
      </rPr>
      <t>"</t>
    </r>
    <r>
      <rPr>
        <b/>
        <sz val="16"/>
        <color theme="1"/>
        <rFont val="Calibri"/>
        <family val="2"/>
        <scheme val="minor"/>
      </rPr>
      <t xml:space="preserve"> that has kept YOU and literally every</t>
    </r>
  </si>
  <si>
    <r>
      <t xml:space="preserve">But don't forget the maximum ENGINE PRESSURE </t>
    </r>
    <r>
      <rPr>
        <b/>
        <i/>
        <u/>
        <sz val="20"/>
        <color theme="1"/>
        <rFont val="Calibri"/>
        <family val="2"/>
        <scheme val="minor"/>
      </rPr>
      <t>CANNOT</t>
    </r>
    <r>
      <rPr>
        <b/>
        <sz val="19"/>
        <color theme="1"/>
        <rFont val="Calibri"/>
        <family val="2"/>
        <scheme val="minor"/>
      </rPr>
      <t xml:space="preserve"> EXCEED 400 PSI! </t>
    </r>
    <r>
      <rPr>
        <b/>
        <i/>
        <sz val="19"/>
        <color theme="1"/>
        <rFont val="Calibri"/>
        <family val="2"/>
        <scheme val="minor"/>
      </rPr>
      <t xml:space="preserve"> </t>
    </r>
    <r>
      <rPr>
        <b/>
        <i/>
        <u/>
        <sz val="19"/>
        <color theme="1"/>
        <rFont val="Calibri"/>
        <family val="2"/>
        <scheme val="minor"/>
      </rPr>
      <t>REMEMBER!?!</t>
    </r>
  </si>
  <si>
    <t xml:space="preserve">      http://tinyurl.com/noahmorgan01</t>
  </si>
  <si>
    <t xml:space="preserve">        http://tinyurl.com/noahmorgan02</t>
  </si>
  <si>
    <t>http://tinyurl.com/navysar</t>
  </si>
  <si>
    <t xml:space="preserve">     http://tinyurl.com/aluminumovercast</t>
  </si>
  <si>
    <t xml:space="preserve"> http://www.tinyurl.com/crankfire</t>
  </si>
  <si>
    <r>
      <t xml:space="preserve">  ...WHAT </t>
    </r>
    <r>
      <rPr>
        <b/>
        <i/>
        <u/>
        <sz val="16"/>
        <color theme="1"/>
        <rFont val="Calibri"/>
        <family val="2"/>
        <scheme val="minor"/>
      </rPr>
      <t>ARE</t>
    </r>
    <r>
      <rPr>
        <b/>
        <i/>
        <sz val="16"/>
        <color theme="1"/>
        <rFont val="Calibri"/>
        <family val="2"/>
        <scheme val="minor"/>
      </rPr>
      <t xml:space="preserve"> 'THOSE' NUMBERS!?!</t>
    </r>
  </si>
  <si>
    <r>
      <t xml:space="preserve">Are you even aware of this truly </t>
    </r>
    <r>
      <rPr>
        <b/>
        <i/>
        <u/>
        <sz val="18"/>
        <color rgb="FF960000"/>
        <rFont val="Calibri"/>
        <family val="2"/>
        <scheme val="minor"/>
      </rPr>
      <t>[IN]-SIGNIFICANT</t>
    </r>
    <r>
      <rPr>
        <b/>
        <sz val="18"/>
        <color theme="1"/>
        <rFont val="Calibri"/>
        <family val="2"/>
        <scheme val="minor"/>
      </rPr>
      <t xml:space="preserve"> formula that is instructed </t>
    </r>
    <r>
      <rPr>
        <b/>
        <i/>
        <u/>
        <sz val="18"/>
        <color theme="1"/>
        <rFont val="Calibri"/>
        <family val="2"/>
        <scheme val="minor"/>
      </rPr>
      <t>INTERNATIONALLY!?!</t>
    </r>
  </si>
  <si>
    <t>BEYOND ACTUAL</t>
  </si>
  <si>
    <r>
      <rPr>
        <b/>
        <sz val="12"/>
        <color rgb="FF960000"/>
        <rFont val="Calibri"/>
        <family val="2"/>
        <scheme val="minor"/>
      </rPr>
      <t xml:space="preserve">HOSE </t>
    </r>
    <r>
      <rPr>
        <b/>
        <i/>
        <sz val="12"/>
        <color rgb="FF960000"/>
        <rFont val="Calibri"/>
        <family val="2"/>
        <scheme val="minor"/>
      </rPr>
      <t>'</t>
    </r>
    <r>
      <rPr>
        <b/>
        <i/>
        <u/>
        <sz val="12"/>
        <color rgb="FF960000"/>
        <rFont val="Calibri"/>
        <family val="2"/>
        <scheme val="minor"/>
      </rPr>
      <t>BELIEVED</t>
    </r>
    <r>
      <rPr>
        <b/>
        <i/>
        <sz val="12"/>
        <color rgb="FF960000"/>
        <rFont val="Calibri"/>
        <family val="2"/>
        <scheme val="minor"/>
      </rPr>
      <t>'</t>
    </r>
  </si>
  <si>
    <r>
      <t xml:space="preserve">can be </t>
    </r>
    <r>
      <rPr>
        <b/>
        <i/>
        <u/>
        <sz val="11.5"/>
        <color rgb="FF960000"/>
        <rFont val="Calibri"/>
        <family val="2"/>
        <scheme val="minor"/>
      </rPr>
      <t>EXTENDED</t>
    </r>
  </si>
  <si>
    <t>Cover Letter</t>
  </si>
  <si>
    <t>www.tinyurl.com/rescuewinch</t>
  </si>
  <si>
    <t>http://tinyurl.com/richsart</t>
  </si>
  <si>
    <r>
      <t xml:space="preserve">and </t>
    </r>
    <r>
      <rPr>
        <b/>
        <i/>
        <u/>
        <sz val="12"/>
        <color rgb="FF002060"/>
        <rFont val="Calibri"/>
        <family val="2"/>
        <scheme val="minor"/>
      </rPr>
      <t>Resume</t>
    </r>
    <r>
      <rPr>
        <b/>
        <i/>
        <sz val="12"/>
        <color rgb="FF002060"/>
        <rFont val="Calibri"/>
        <family val="2"/>
        <scheme val="minor"/>
      </rPr>
      <t>'</t>
    </r>
  </si>
  <si>
    <t>Number of laterals 'shut down'</t>
  </si>
  <si>
    <r>
      <t xml:space="preserve">and </t>
    </r>
    <r>
      <rPr>
        <b/>
        <i/>
        <u/>
        <sz val="11"/>
        <color rgb="FF002060"/>
        <rFont val="Calibri"/>
        <family val="2"/>
        <scheme val="minor"/>
      </rPr>
      <t>Patents</t>
    </r>
    <r>
      <rPr>
        <b/>
        <i/>
        <sz val="11"/>
        <color rgb="FF002060"/>
        <rFont val="Calibri"/>
        <family val="2"/>
        <scheme val="minor"/>
      </rPr>
      <t xml:space="preserve"> #6267319 &amp; #6659389</t>
    </r>
  </si>
  <si>
    <r>
      <t xml:space="preserve">  If 1.5" 'Trunk' line is SUPPLY </t>
    </r>
    <r>
      <rPr>
        <b/>
        <i/>
        <u/>
        <sz val="11"/>
        <color rgb="FF960000"/>
        <rFont val="Calibri"/>
        <family val="2"/>
        <scheme val="minor"/>
      </rPr>
      <t>ONLY</t>
    </r>
    <r>
      <rPr>
        <b/>
        <i/>
        <sz val="11"/>
        <color rgb="FF960000"/>
        <rFont val="Calibri"/>
        <family val="2"/>
        <scheme val="minor"/>
      </rPr>
      <t xml:space="preserve"> w/ 1" Laterals, then enter ZERO "0" for 1.5" AND "X" GPM for 1" laterals.</t>
    </r>
  </si>
  <si>
    <t xml:space="preserve">Hoffmann Fire &amp; Rescue Technologies  -  (877) HOSEROLLER  </t>
  </si>
  <si>
    <r>
      <t xml:space="preserve">GET </t>
    </r>
    <r>
      <rPr>
        <b/>
        <i/>
        <u/>
        <sz val="11.5"/>
        <color rgb="FF960000"/>
        <rFont val="Calibri"/>
        <family val="2"/>
        <scheme val="minor"/>
      </rPr>
      <t>TRUTH</t>
    </r>
    <r>
      <rPr>
        <b/>
        <i/>
        <sz val="11.5"/>
        <color rgb="FF002060"/>
        <rFont val="Calibri"/>
        <family val="2"/>
        <scheme val="minor"/>
      </rPr>
      <t xml:space="preserve"> verified by the Feds!</t>
    </r>
  </si>
  <si>
    <t>World's GREATEST hosecabinet!</t>
  </si>
  <si>
    <t>http://www.tinyurl.com/calfire03</t>
  </si>
  <si>
    <t>http://www.tinyurl.com/calfire04</t>
  </si>
  <si>
    <t>http://www.tinyurl.com/calfire05</t>
  </si>
  <si>
    <t>Click here for "supporting" evidences:</t>
  </si>
  <si>
    <r>
      <t>Road to</t>
    </r>
    <r>
      <rPr>
        <b/>
        <i/>
        <sz val="9"/>
        <color rgb="FF960000"/>
        <rFont val="Calibri"/>
        <family val="2"/>
        <scheme val="minor"/>
      </rPr>
      <t xml:space="preserve"> '</t>
    </r>
    <r>
      <rPr>
        <b/>
        <i/>
        <u/>
        <sz val="9"/>
        <color rgb="FF960000"/>
        <rFont val="Calibri"/>
        <family val="2"/>
        <scheme val="minor"/>
      </rPr>
      <t>INSANITY</t>
    </r>
    <r>
      <rPr>
        <b/>
        <i/>
        <sz val="9"/>
        <color rgb="FF960000"/>
        <rFont val="Calibri"/>
        <family val="2"/>
        <scheme val="minor"/>
      </rPr>
      <t>'</t>
    </r>
    <r>
      <rPr>
        <b/>
        <i/>
        <sz val="9"/>
        <color rgb="FF002060"/>
        <rFont val="Calibri"/>
        <family val="2"/>
        <scheme val="minor"/>
      </rPr>
      <t xml:space="preserve"> - DOCUMENTARY</t>
    </r>
  </si>
  <si>
    <t xml:space="preserve">      http://www.caextortion.com/</t>
  </si>
  <si>
    <r>
      <t xml:space="preserve">Disclaimer: Unlike the </t>
    </r>
    <r>
      <rPr>
        <b/>
        <i/>
        <u/>
        <sz val="11"/>
        <color rgb="FF960000"/>
        <rFont val="Calibri"/>
        <family val="2"/>
        <scheme val="minor"/>
      </rPr>
      <t>spineless</t>
    </r>
    <r>
      <rPr>
        <b/>
        <i/>
        <sz val="11"/>
        <color rgb="FF960000"/>
        <rFont val="Calibri"/>
        <family val="2"/>
        <scheme val="minor"/>
      </rPr>
      <t xml:space="preserve"> authors at 'frictionlosscalculator.com,' I TAKE </t>
    </r>
    <r>
      <rPr>
        <b/>
        <i/>
        <u/>
        <sz val="11"/>
        <color rgb="FF960000"/>
        <rFont val="Calibri"/>
        <family val="2"/>
        <scheme val="minor"/>
      </rPr>
      <t>FULL LIABILITY</t>
    </r>
    <r>
      <rPr>
        <b/>
        <i/>
        <sz val="11"/>
        <color rgb="FF960000"/>
        <rFont val="Calibri"/>
        <family val="2"/>
        <scheme val="minor"/>
      </rPr>
      <t xml:space="preserve"> THESE CALCULATIONS ARE 100% </t>
    </r>
    <r>
      <rPr>
        <b/>
        <i/>
        <u/>
        <sz val="11"/>
        <color rgb="FF960000"/>
        <rFont val="Calibri"/>
        <family val="2"/>
        <scheme val="minor"/>
      </rPr>
      <t>ACCURATE</t>
    </r>
    <r>
      <rPr>
        <b/>
        <i/>
        <sz val="11"/>
        <color rgb="FF960000"/>
        <rFont val="Calibri"/>
        <family val="2"/>
        <scheme val="minor"/>
      </rPr>
      <t xml:space="preserve"> AND </t>
    </r>
    <r>
      <rPr>
        <b/>
        <i/>
        <u/>
        <sz val="11"/>
        <color rgb="FF960000"/>
        <rFont val="Calibri"/>
        <family val="2"/>
        <scheme val="minor"/>
      </rPr>
      <t>RELIABLE</t>
    </r>
    <r>
      <rPr>
        <b/>
        <i/>
        <sz val="11"/>
        <color rgb="FF960000"/>
        <rFont val="Calibri"/>
        <family val="2"/>
        <scheme val="minor"/>
      </rPr>
      <t xml:space="preserve"> - SUE ME!</t>
    </r>
  </si>
  <si>
    <t xml:space="preserve">Hoffmann Fire &amp; Rescue Technologies  -  (877) HOSEROLLER  [(877) 467-3765]  </t>
  </si>
  <si>
    <t>Nozzle:</t>
  </si>
  <si>
    <t>3/16" = 7 gpm</t>
  </si>
  <si>
    <t>1/4" = 13 gpm</t>
  </si>
  <si>
    <t>5/16" = 21 gpm</t>
  </si>
  <si>
    <t>3/8" = 30 gpm</t>
  </si>
  <si>
    <t>1/2" = 53 gpm</t>
  </si>
  <si>
    <r>
      <t>"</t>
    </r>
    <r>
      <rPr>
        <b/>
        <i/>
        <u/>
        <sz val="17"/>
        <color rgb="FF960000"/>
        <rFont val="Calibri"/>
        <family val="2"/>
        <scheme val="minor"/>
      </rPr>
      <t>POLITICALLY CORRECT</t>
    </r>
    <r>
      <rPr>
        <b/>
        <i/>
        <sz val="17"/>
        <color rgb="FF002060"/>
        <rFont val="Calibri"/>
        <family val="2"/>
        <scheme val="minor"/>
      </rPr>
      <t xml:space="preserve">" CAL FIRE ACADEMY METHOD IN WHICH THE "TRUNK LINE" </t>
    </r>
    <r>
      <rPr>
        <b/>
        <i/>
        <u/>
        <sz val="18"/>
        <color rgb="FF960000"/>
        <rFont val="Calibri"/>
        <family val="2"/>
        <scheme val="minor"/>
      </rPr>
      <t>NEVER</t>
    </r>
    <r>
      <rPr>
        <b/>
        <i/>
        <sz val="17"/>
        <color rgb="FF002060"/>
        <rFont val="Calibri"/>
        <family val="2"/>
        <scheme val="minor"/>
      </rPr>
      <t xml:space="preserve"> ADJUSTS </t>
    </r>
  </si>
  <si>
    <r>
      <t>FOR "</t>
    </r>
    <r>
      <rPr>
        <b/>
        <i/>
        <u/>
        <sz val="16"/>
        <color rgb="FF960000"/>
        <rFont val="Calibri"/>
        <family val="2"/>
        <scheme val="minor"/>
      </rPr>
      <t>INCREASED</t>
    </r>
    <r>
      <rPr>
        <b/>
        <i/>
        <sz val="16"/>
        <color rgb="FF002060"/>
        <rFont val="Calibri"/>
        <family val="2"/>
        <scheme val="minor"/>
      </rPr>
      <t xml:space="preserve">" GPM FOR EACH ONE (1") INCH LATERAL ADDED WHICH </t>
    </r>
    <r>
      <rPr>
        <b/>
        <i/>
        <u/>
        <sz val="16"/>
        <color rgb="FF960000"/>
        <rFont val="Calibri"/>
        <family val="2"/>
        <scheme val="minor"/>
      </rPr>
      <t>EXPONENTIALLY INCREASES "FL!"</t>
    </r>
  </si>
  <si>
    <r>
      <t>CAL-FIRE Certificates and '</t>
    </r>
    <r>
      <rPr>
        <b/>
        <i/>
        <u/>
        <sz val="11"/>
        <color rgb="FF960000"/>
        <rFont val="Calibri"/>
        <family val="2"/>
        <scheme val="minor"/>
      </rPr>
      <t>FALSE</t>
    </r>
    <r>
      <rPr>
        <b/>
        <i/>
        <sz val="11"/>
        <color rgb="FF002060"/>
        <rFont val="Calibri"/>
        <family val="2"/>
        <scheme val="minor"/>
      </rPr>
      <t>' positive RESULTS!</t>
    </r>
  </si>
  <si>
    <r>
      <t xml:space="preserve">How many have been </t>
    </r>
    <r>
      <rPr>
        <b/>
        <i/>
        <u/>
        <sz val="16.5"/>
        <color rgb="FF960000"/>
        <rFont val="Calibri"/>
        <family val="2"/>
        <scheme val="minor"/>
      </rPr>
      <t>INJURED</t>
    </r>
    <r>
      <rPr>
        <b/>
        <i/>
        <sz val="16.5"/>
        <color rgb="FF960000"/>
        <rFont val="Calibri"/>
        <family val="2"/>
        <scheme val="minor"/>
      </rPr>
      <t xml:space="preserve"> and </t>
    </r>
    <r>
      <rPr>
        <b/>
        <i/>
        <u/>
        <sz val="16.5"/>
        <color rgb="FF960000"/>
        <rFont val="Calibri"/>
        <family val="2"/>
        <scheme val="minor"/>
      </rPr>
      <t>RISK DEATH</t>
    </r>
    <r>
      <rPr>
        <b/>
        <i/>
        <sz val="16.5"/>
        <color rgb="FF960000"/>
        <rFont val="Calibri"/>
        <family val="2"/>
        <scheme val="minor"/>
      </rPr>
      <t xml:space="preserve"> UPON "</t>
    </r>
    <r>
      <rPr>
        <b/>
        <i/>
        <u/>
        <sz val="16.5"/>
        <color rgb="FF960000"/>
        <rFont val="Calibri"/>
        <family val="2"/>
        <scheme val="minor"/>
      </rPr>
      <t>PURPOSEFUL</t>
    </r>
    <r>
      <rPr>
        <b/>
        <i/>
        <sz val="16.5"/>
        <color rgb="FF960000"/>
        <rFont val="Calibri"/>
        <family val="2"/>
        <scheme val="minor"/>
      </rPr>
      <t xml:space="preserve">" DISREGARD to </t>
    </r>
    <r>
      <rPr>
        <b/>
        <i/>
        <u/>
        <sz val="16.5"/>
        <color rgb="FF960000"/>
        <rFont val="Calibri"/>
        <family val="2"/>
        <scheme val="minor"/>
      </rPr>
      <t>LAWS of PHYSICS!?!</t>
    </r>
  </si>
  <si>
    <r>
      <rPr>
        <b/>
        <i/>
        <sz val="16"/>
        <color theme="1"/>
        <rFont val="Calibri"/>
        <family val="2"/>
        <scheme val="minor"/>
      </rPr>
      <t xml:space="preserve">Those I've shared this </t>
    </r>
    <r>
      <rPr>
        <b/>
        <i/>
        <u/>
        <sz val="16.5"/>
        <color rgb="FF960000"/>
        <rFont val="Calibri"/>
        <family val="2"/>
        <scheme val="minor"/>
      </rPr>
      <t>BELIEVE</t>
    </r>
    <r>
      <rPr>
        <b/>
        <i/>
        <sz val="16.5"/>
        <color rgb="FF960000"/>
        <rFont val="Calibri"/>
        <family val="2"/>
        <scheme val="minor"/>
      </rPr>
      <t xml:space="preserve"> </t>
    </r>
    <r>
      <rPr>
        <b/>
        <i/>
        <sz val="16.5"/>
        <color theme="1"/>
        <rFont val="Calibri"/>
        <family val="2"/>
        <scheme val="minor"/>
      </rPr>
      <t xml:space="preserve">you </t>
    </r>
    <r>
      <rPr>
        <b/>
        <i/>
        <u/>
        <sz val="16.5"/>
        <color theme="1"/>
        <rFont val="Calibri"/>
        <family val="2"/>
        <scheme val="minor"/>
      </rPr>
      <t>ARE</t>
    </r>
    <r>
      <rPr>
        <b/>
        <i/>
        <sz val="16.5"/>
        <color theme="1"/>
        <rFont val="Calibri"/>
        <family val="2"/>
        <scheme val="minor"/>
      </rPr>
      <t xml:space="preserve"> </t>
    </r>
    <r>
      <rPr>
        <b/>
        <i/>
        <u/>
        <sz val="16.5"/>
        <color rgb="FF960000"/>
        <rFont val="Calibri"/>
        <family val="2"/>
        <scheme val="minor"/>
      </rPr>
      <t>CRIMINALLY LIABLE</t>
    </r>
    <r>
      <rPr>
        <b/>
        <i/>
        <sz val="16.5"/>
        <color theme="1"/>
        <rFont val="Calibri"/>
        <family val="2"/>
        <scheme val="minor"/>
      </rPr>
      <t xml:space="preserve"> for ALL associated </t>
    </r>
    <r>
      <rPr>
        <b/>
        <i/>
        <u/>
        <sz val="16.5"/>
        <color rgb="FF960000"/>
        <rFont val="Calibri"/>
        <family val="2"/>
        <scheme val="minor"/>
      </rPr>
      <t>BURN INJURIES &amp; DEATHS!</t>
    </r>
  </si>
  <si>
    <r>
      <rPr>
        <b/>
        <i/>
        <sz val="18"/>
        <color theme="1"/>
        <rFont val="Calibri"/>
        <family val="2"/>
        <scheme val="minor"/>
      </rPr>
      <t xml:space="preserve">or face certain </t>
    </r>
    <r>
      <rPr>
        <b/>
        <i/>
        <u/>
        <sz val="18"/>
        <color rgb="FF960000"/>
        <rFont val="Calibri"/>
        <family val="2"/>
        <scheme val="minor"/>
      </rPr>
      <t>TERMINATION!</t>
    </r>
    <r>
      <rPr>
        <b/>
        <i/>
        <sz val="18"/>
        <color theme="1"/>
        <rFont val="Calibri"/>
        <family val="2"/>
        <scheme val="minor"/>
      </rPr>
      <t xml:space="preserve"> Yet I graduated "</t>
    </r>
    <r>
      <rPr>
        <b/>
        <i/>
        <u/>
        <sz val="18"/>
        <color rgb="FF960000"/>
        <rFont val="Calibri"/>
        <family val="2"/>
        <scheme val="minor"/>
      </rPr>
      <t>TOP STUDENT</t>
    </r>
    <r>
      <rPr>
        <b/>
        <i/>
        <sz val="18"/>
        <color theme="1"/>
        <rFont val="Calibri"/>
        <family val="2"/>
        <scheme val="minor"/>
      </rPr>
      <t xml:space="preserve">" at </t>
    </r>
    <r>
      <rPr>
        <b/>
        <i/>
        <sz val="18"/>
        <color rgb="FF960000"/>
        <rFont val="Calibri"/>
        <family val="2"/>
        <scheme val="minor"/>
      </rPr>
      <t xml:space="preserve">Rank </t>
    </r>
    <r>
      <rPr>
        <b/>
        <i/>
        <u/>
        <sz val="18"/>
        <color rgb="FF960000"/>
        <rFont val="Calibri"/>
        <family val="2"/>
        <scheme val="minor"/>
      </rPr>
      <t>ONE</t>
    </r>
    <r>
      <rPr>
        <b/>
        <i/>
        <sz val="18"/>
        <color rgb="FF960000"/>
        <rFont val="Calibri"/>
        <family val="2"/>
        <scheme val="minor"/>
      </rPr>
      <t xml:space="preserve"> (1) of 23 at </t>
    </r>
    <r>
      <rPr>
        <b/>
        <i/>
        <u/>
        <sz val="18"/>
        <color rgb="FF960000"/>
        <rFont val="Calibri"/>
        <family val="2"/>
        <scheme val="minor"/>
      </rPr>
      <t>96.8%</t>
    </r>
    <r>
      <rPr>
        <b/>
        <i/>
        <sz val="18"/>
        <color rgb="FF960000"/>
        <rFont val="Calibri"/>
        <family val="2"/>
        <scheme val="minor"/>
      </rPr>
      <t>?</t>
    </r>
  </si>
  <si>
    <r>
      <rPr>
        <b/>
        <sz val="23"/>
        <color rgb="FF193F61"/>
        <rFont val="Calibri"/>
        <family val="2"/>
        <scheme val="minor"/>
      </rPr>
      <t xml:space="preserve">   </t>
    </r>
    <r>
      <rPr>
        <b/>
        <sz val="23"/>
        <color rgb="FF002060"/>
        <rFont val="Calibri"/>
        <family val="2"/>
        <scheme val="minor"/>
      </rPr>
      <t>"</t>
    </r>
    <r>
      <rPr>
        <b/>
        <i/>
        <u/>
        <sz val="23"/>
        <color rgb="FF960000"/>
        <rFont val="Calibri"/>
        <family val="2"/>
        <scheme val="minor"/>
      </rPr>
      <t>CORRECT</t>
    </r>
    <r>
      <rPr>
        <b/>
        <u/>
        <sz val="23"/>
        <color rgb="FF002060"/>
        <rFont val="Calibri"/>
        <family val="2"/>
        <scheme val="minor"/>
      </rPr>
      <t>"</t>
    </r>
    <r>
      <rPr>
        <b/>
        <u/>
        <sz val="23"/>
        <color rgb="FF193F61"/>
        <rFont val="Calibri"/>
        <family val="2"/>
        <scheme val="minor"/>
      </rPr>
      <t xml:space="preserve"> </t>
    </r>
    <r>
      <rPr>
        <b/>
        <u/>
        <sz val="23"/>
        <color rgb="FF002060"/>
        <rFont val="Calibri"/>
        <family val="2"/>
        <scheme val="minor"/>
      </rPr>
      <t>METHOD - INTERNATIONALLY RECOGNIZED "</t>
    </r>
    <r>
      <rPr>
        <b/>
        <i/>
        <u/>
        <sz val="23"/>
        <color rgb="FF960000"/>
        <rFont val="Calibri"/>
        <family val="2"/>
        <scheme val="minor"/>
      </rPr>
      <t>FIRE STANDARD</t>
    </r>
    <r>
      <rPr>
        <b/>
        <sz val="23"/>
        <color rgb="FF002060"/>
        <rFont val="Calibri"/>
        <family val="2"/>
        <scheme val="minor"/>
      </rPr>
      <t>"</t>
    </r>
  </si>
  <si>
    <r>
      <t xml:space="preserve">…but have you considered REALITY!?!  </t>
    </r>
    <r>
      <rPr>
        <b/>
        <i/>
        <sz val="18"/>
        <color rgb="FF960000"/>
        <rFont val="Calibri"/>
        <family val="2"/>
        <scheme val="minor"/>
      </rPr>
      <t xml:space="preserve"> Ask the USFS, BLM, NPS, OSF, NSF, &amp; ASF what they do!</t>
    </r>
  </si>
  <si>
    <t>http://tinyurl.com/SLOAA340</t>
  </si>
  <si>
    <r>
      <rPr>
        <b/>
        <i/>
        <u/>
        <sz val="14"/>
        <color rgb="FF960000"/>
        <rFont val="Calibri"/>
        <family val="2"/>
        <scheme val="minor"/>
      </rPr>
      <t>INSURMOUNTABLE DILEMMA</t>
    </r>
    <r>
      <rPr>
        <b/>
        <i/>
        <sz val="14"/>
        <color rgb="FF002060"/>
        <rFont val="Calibri"/>
        <family val="2"/>
        <scheme val="minor"/>
      </rPr>
      <t xml:space="preserve">: How in the world are 'THEY' gonna </t>
    </r>
    <r>
      <rPr>
        <b/>
        <i/>
        <sz val="14"/>
        <color rgb="FF960000"/>
        <rFont val="Calibri"/>
        <family val="2"/>
        <scheme val="minor"/>
      </rPr>
      <t>SECURE HUNDREDS OF MILLIONS OF DOLLARS</t>
    </r>
    <r>
      <rPr>
        <b/>
        <i/>
        <sz val="14"/>
        <color rgb="FF002060"/>
        <rFont val="Calibri"/>
        <family val="2"/>
        <scheme val="minor"/>
      </rPr>
      <t xml:space="preserve"> each and every</t>
    </r>
  </si>
  <si>
    <r>
      <t xml:space="preserve">year for DECADES to meet IT’S highest priority!?! ...balance the all mighty God fearing Fiscal Budget! </t>
    </r>
    <r>
      <rPr>
        <b/>
        <i/>
        <sz val="14"/>
        <color rgb="FF960000"/>
        <rFont val="Calibri"/>
        <family val="2"/>
        <scheme val="minor"/>
      </rPr>
      <t xml:space="preserve">ENJOY </t>
    </r>
    <r>
      <rPr>
        <b/>
        <i/>
        <u/>
        <sz val="14"/>
        <color rgb="FF960000"/>
        <rFont val="Calibri"/>
        <family val="2"/>
        <scheme val="minor"/>
      </rPr>
      <t>Admissible EVIDENCE</t>
    </r>
  </si>
  <si>
    <r>
      <t xml:space="preserve">they will </t>
    </r>
    <r>
      <rPr>
        <b/>
        <i/>
        <u/>
        <sz val="14"/>
        <color rgb="FF960000"/>
        <rFont val="Calibri"/>
        <family val="2"/>
        <scheme val="minor"/>
      </rPr>
      <t>DECEIVE</t>
    </r>
    <r>
      <rPr>
        <b/>
        <i/>
        <sz val="14"/>
        <color rgb="FF002060"/>
        <rFont val="Calibri"/>
        <family val="2"/>
        <scheme val="minor"/>
      </rPr>
      <t xml:space="preserve"> ANY uneducated individual for '</t>
    </r>
    <r>
      <rPr>
        <b/>
        <i/>
        <u/>
        <sz val="14"/>
        <color rgb="FF960000"/>
        <rFont val="Calibri"/>
        <family val="2"/>
        <scheme val="minor"/>
      </rPr>
      <t>THE MONEY</t>
    </r>
    <r>
      <rPr>
        <b/>
        <i/>
        <sz val="14"/>
        <color rgb="FF002060"/>
        <rFont val="Calibri"/>
        <family val="2"/>
        <scheme val="minor"/>
      </rPr>
      <t xml:space="preserve">' even if it </t>
    </r>
    <r>
      <rPr>
        <b/>
        <i/>
        <u/>
        <sz val="14"/>
        <color rgb="FF960000"/>
        <rFont val="Calibri"/>
        <family val="2"/>
        <scheme val="minor"/>
      </rPr>
      <t>BURNS FIREFIGHTERS FOR FEDERAL RESERVE NOTES!!!</t>
    </r>
  </si>
  <si>
    <r>
      <t xml:space="preserve">The Affirmative Action goals as an EEO employer in the late 1970's mandated by our Federal Government caused CAL FIRE (CDF) to face what it </t>
    </r>
    <r>
      <rPr>
        <b/>
        <i/>
        <u/>
        <sz val="11"/>
        <color rgb="FF960000"/>
        <rFont val="Calibri"/>
        <family val="2"/>
        <scheme val="minor"/>
      </rPr>
      <t>STILL considers</t>
    </r>
    <r>
      <rPr>
        <b/>
        <sz val="11"/>
        <color rgb="FF002060"/>
        <rFont val="Calibri"/>
        <family val="2"/>
        <scheme val="minor"/>
      </rPr>
      <t xml:space="preserve"> an</t>
    </r>
  </si>
  <si>
    <r>
      <t xml:space="preserve">See how over $46,000,000 </t>
    </r>
    <r>
      <rPr>
        <b/>
        <i/>
        <u/>
        <sz val="11"/>
        <color rgb="FF960000"/>
        <rFont val="Calibri"/>
        <family val="2"/>
        <scheme val="minor"/>
      </rPr>
      <t>FELONY EMBEZZLED</t>
    </r>
    <r>
      <rPr>
        <b/>
        <i/>
        <sz val="11"/>
        <color theme="1"/>
        <rFont val="Calibri"/>
        <family val="2"/>
        <scheme val="minor"/>
      </rPr>
      <t xml:space="preserve"> from U.S. and CA taxpayers results in </t>
    </r>
    <r>
      <rPr>
        <b/>
        <i/>
        <sz val="11"/>
        <color rgb="FFC00000"/>
        <rFont val="Calibri"/>
        <family val="2"/>
        <scheme val="minor"/>
      </rPr>
      <t>$</t>
    </r>
    <r>
      <rPr>
        <b/>
        <i/>
        <u/>
        <sz val="11"/>
        <color rgb="FFC00000"/>
        <rFont val="Calibri"/>
        <family val="2"/>
        <scheme val="minor"/>
      </rPr>
      <t>885 MILLION</t>
    </r>
    <r>
      <rPr>
        <b/>
        <i/>
        <u/>
        <sz val="11"/>
        <color rgb="FF960000"/>
        <rFont val="Calibri"/>
        <family val="2"/>
        <scheme val="minor"/>
      </rPr>
      <t xml:space="preserve"> in FINES</t>
    </r>
    <r>
      <rPr>
        <b/>
        <i/>
        <sz val="11"/>
        <color theme="1"/>
        <rFont val="Calibri"/>
        <family val="2"/>
        <scheme val="minor"/>
      </rPr>
      <t xml:space="preserve"> to 'MOB' CCPOA!</t>
    </r>
  </si>
  <si>
    <t xml:space="preserve">   www.hftfire.com - © 2014 - 2018 - All Rights Reserved</t>
  </si>
  <si>
    <t>Do dispute #1 &amp; #6!</t>
  </si>
  <si>
    <t>Engine Pressure = Nozzle Pressure + Friction Loss + Appliance(s) + HEAD</t>
  </si>
  <si>
    <r>
      <t xml:space="preserve">   www.hftfire.com - © 2014 - 2019 - </t>
    </r>
    <r>
      <rPr>
        <b/>
        <u/>
        <sz val="11"/>
        <color theme="1"/>
        <rFont val="Calibri"/>
        <family val="2"/>
        <scheme val="minor"/>
      </rPr>
      <t>All Rights Reserved</t>
    </r>
  </si>
  <si>
    <r>
      <t xml:space="preserve">Your wannabe "academy" demands accuracy within 10 PSI right!?! How can you justify </t>
    </r>
    <r>
      <rPr>
        <b/>
        <u/>
        <sz val="11"/>
        <color rgb="FF960000"/>
        <rFont val="Calibri"/>
        <family val="2"/>
        <scheme val="minor"/>
      </rPr>
      <t>FAILING</t>
    </r>
    <r>
      <rPr>
        <b/>
        <sz val="11"/>
        <color rgb="FF960000"/>
        <rFont val="Calibri"/>
        <family val="2"/>
        <scheme val="minor"/>
      </rPr>
      <t xml:space="preserve"> past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</si>
</sst>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3"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b/>
      <i/>
      <sz val="20"/>
      <color theme="1"/>
      <name val="Calibri"/>
      <family val="2"/>
      <scheme val="minor"/>
    </font>
    <font>
      <b/>
      <i/>
      <u/>
      <sz val="20"/>
      <color theme="1"/>
      <name val="Calibri"/>
      <family val="2"/>
      <scheme val="minor"/>
    </font>
    <font>
      <b/>
      <sz val="20"/>
      <color theme="1"/>
      <name val="Calibri"/>
      <family val="2"/>
      <scheme val="minor"/>
    </font>
    <font>
      <b/>
      <u/>
      <sz val="26"/>
      <color theme="1"/>
      <name val="Calibri"/>
      <family val="2"/>
      <scheme val="minor"/>
    </font>
    <font>
      <b/>
      <u/>
      <sz val="16"/>
      <color rgb="FFC00000"/>
      <name val="Calibri"/>
      <family val="2"/>
      <scheme val="minor"/>
    </font>
    <font>
      <b/>
      <sz val="18"/>
      <color rgb="FFC00000"/>
      <name val="Calibri"/>
      <family val="2"/>
      <scheme val="minor"/>
    </font>
    <font>
      <b/>
      <sz val="17"/>
      <color theme="1"/>
      <name val="Calibri"/>
      <family val="2"/>
      <scheme val="minor"/>
    </font>
    <font>
      <b/>
      <u/>
      <sz val="17"/>
      <color theme="1"/>
      <name val="Calibri"/>
      <family val="2"/>
      <scheme val="minor"/>
    </font>
    <font>
      <b/>
      <sz val="14"/>
      <color theme="1"/>
      <name val="Calibri"/>
      <family val="2"/>
      <scheme val="minor"/>
    </font>
    <font>
      <u/>
      <sz val="11"/>
      <color theme="10"/>
      <name val="Calibri"/>
      <family val="2"/>
      <scheme val="minor"/>
    </font>
    <font>
      <b/>
      <sz val="16"/>
      <name val="Calibri"/>
      <family val="2"/>
      <scheme val="minor"/>
    </font>
    <font>
      <b/>
      <u/>
      <sz val="14"/>
      <color theme="1"/>
      <name val="Calibri"/>
      <family val="2"/>
      <scheme val="minor"/>
    </font>
    <font>
      <b/>
      <sz val="11"/>
      <color rgb="FFC00000"/>
      <name val="Calibri"/>
      <family val="2"/>
      <scheme val="minor"/>
    </font>
    <font>
      <b/>
      <sz val="17.5"/>
      <color theme="1"/>
      <name val="Calibri"/>
      <family val="2"/>
      <scheme val="minor"/>
    </font>
    <font>
      <b/>
      <u/>
      <sz val="17.5"/>
      <color theme="1"/>
      <name val="Calibri"/>
      <family val="2"/>
      <scheme val="minor"/>
    </font>
    <font>
      <b/>
      <sz val="19"/>
      <color theme="1"/>
      <name val="Calibri"/>
      <family val="2"/>
      <scheme val="minor"/>
    </font>
    <font>
      <b/>
      <u/>
      <sz val="16"/>
      <color theme="1"/>
      <name val="Calibri"/>
      <family val="2"/>
      <scheme val="minor"/>
    </font>
    <font>
      <sz val="16"/>
      <color theme="1"/>
      <name val="Calibri"/>
      <family val="2"/>
      <scheme val="minor"/>
    </font>
    <font>
      <sz val="16"/>
      <color rgb="FFC00000"/>
      <name val="Calibri"/>
      <family val="2"/>
      <scheme val="minor"/>
    </font>
    <font>
      <b/>
      <sz val="12"/>
      <name val="Calibri"/>
      <family val="2"/>
      <scheme val="minor"/>
    </font>
    <font>
      <sz val="22"/>
      <color theme="1"/>
      <name val="Calibri"/>
      <family val="2"/>
      <scheme val="minor"/>
    </font>
    <font>
      <sz val="11"/>
      <color theme="3"/>
      <name val="Calibri"/>
      <family val="2"/>
      <scheme val="minor"/>
    </font>
    <font>
      <b/>
      <sz val="14"/>
      <color rgb="FFC00000"/>
      <name val="Calibri"/>
      <family val="2"/>
      <scheme val="minor"/>
    </font>
    <font>
      <b/>
      <u/>
      <sz val="11"/>
      <color theme="1"/>
      <name val="Calibri"/>
      <family val="2"/>
      <scheme val="minor"/>
    </font>
    <font>
      <sz val="18"/>
      <color rgb="FFC00000"/>
      <name val="Calibri"/>
      <family val="2"/>
      <scheme val="minor"/>
    </font>
    <font>
      <b/>
      <u/>
      <sz val="15"/>
      <color theme="1"/>
      <name val="Calibri"/>
      <family val="2"/>
      <scheme val="minor"/>
    </font>
    <font>
      <b/>
      <sz val="12"/>
      <color theme="1"/>
      <name val="Calibri"/>
      <family val="2"/>
      <scheme val="minor"/>
    </font>
    <font>
      <b/>
      <u/>
      <sz val="12"/>
      <color rgb="FFC00000"/>
      <name val="Calibri"/>
      <family val="2"/>
      <scheme val="minor"/>
    </font>
    <font>
      <b/>
      <sz val="14"/>
      <name val="Calibri"/>
      <family val="2"/>
      <scheme val="minor"/>
    </font>
    <font>
      <sz val="12"/>
      <color theme="1"/>
      <name val="Calibri"/>
      <family val="2"/>
      <scheme val="minor"/>
    </font>
    <font>
      <b/>
      <u/>
      <sz val="14"/>
      <name val="Calibri"/>
      <family val="2"/>
      <scheme val="minor"/>
    </font>
    <font>
      <b/>
      <i/>
      <u/>
      <sz val="16"/>
      <color theme="1"/>
      <name val="Calibri"/>
      <family val="2"/>
      <scheme val="minor"/>
    </font>
    <font>
      <b/>
      <u/>
      <sz val="22"/>
      <color rgb="FF193F61"/>
      <name val="Calibri"/>
      <family val="2"/>
      <scheme val="minor"/>
    </font>
    <font>
      <b/>
      <sz val="22"/>
      <color rgb="FF193F61"/>
      <name val="Calibri"/>
      <family val="2"/>
      <scheme val="minor"/>
    </font>
    <font>
      <b/>
      <i/>
      <sz val="18"/>
      <color theme="1"/>
      <name val="Calibri"/>
      <family val="2"/>
      <scheme val="minor"/>
    </font>
    <font>
      <b/>
      <i/>
      <u/>
      <sz val="18"/>
      <color theme="1"/>
      <name val="Calibri"/>
      <family val="2"/>
      <scheme val="minor"/>
    </font>
    <font>
      <b/>
      <u/>
      <sz val="10"/>
      <color theme="1"/>
      <name val="Calibri"/>
      <family val="2"/>
      <scheme val="minor"/>
    </font>
    <font>
      <b/>
      <i/>
      <sz val="14"/>
      <name val="Calibri"/>
      <family val="2"/>
      <scheme val="minor"/>
    </font>
    <font>
      <b/>
      <i/>
      <sz val="19"/>
      <color theme="1"/>
      <name val="Calibri"/>
      <family val="2"/>
      <scheme val="minor"/>
    </font>
    <font>
      <b/>
      <i/>
      <u/>
      <sz val="19"/>
      <color theme="1"/>
      <name val="Calibri"/>
      <family val="2"/>
      <scheme val="minor"/>
    </font>
    <font>
      <b/>
      <i/>
      <sz val="16"/>
      <color theme="1"/>
      <name val="Calibri"/>
      <family val="2"/>
      <scheme val="minor"/>
    </font>
    <font>
      <b/>
      <i/>
      <sz val="15"/>
      <color theme="1"/>
      <name val="Calibri"/>
      <family val="2"/>
      <scheme val="minor"/>
    </font>
    <font>
      <b/>
      <i/>
      <u/>
      <sz val="15"/>
      <color theme="1"/>
      <name val="Calibri"/>
      <family val="2"/>
      <scheme val="minor"/>
    </font>
    <font>
      <i/>
      <sz val="11"/>
      <color rgb="FF960000"/>
      <name val="Calibri"/>
      <family val="2"/>
      <scheme val="minor"/>
    </font>
    <font>
      <b/>
      <sz val="13"/>
      <color rgb="FF960000"/>
      <name val="Calibri"/>
      <family val="2"/>
      <scheme val="minor"/>
    </font>
    <font>
      <b/>
      <sz val="11"/>
      <color rgb="FF960000"/>
      <name val="Calibri"/>
      <family val="2"/>
      <scheme val="minor"/>
    </font>
    <font>
      <b/>
      <u/>
      <sz val="13"/>
      <color rgb="FF960000"/>
      <name val="Calibri"/>
      <family val="2"/>
      <scheme val="minor"/>
    </font>
    <font>
      <b/>
      <u/>
      <sz val="11"/>
      <color rgb="FF960000"/>
      <name val="Calibri"/>
      <family val="2"/>
      <scheme val="minor"/>
    </font>
    <font>
      <b/>
      <u/>
      <sz val="18"/>
      <color rgb="FF960000"/>
      <name val="Calibri"/>
      <family val="2"/>
      <scheme val="minor"/>
    </font>
    <font>
      <b/>
      <i/>
      <u/>
      <sz val="17"/>
      <color rgb="FF960000"/>
      <name val="Calibri"/>
      <family val="2"/>
      <scheme val="minor"/>
    </font>
    <font>
      <b/>
      <i/>
      <sz val="17"/>
      <color rgb="FF960000"/>
      <name val="Calibri"/>
      <family val="2"/>
      <scheme val="minor"/>
    </font>
    <font>
      <b/>
      <i/>
      <u/>
      <sz val="18"/>
      <color rgb="FF960000"/>
      <name val="Calibri"/>
      <family val="2"/>
      <scheme val="minor"/>
    </font>
    <font>
      <b/>
      <i/>
      <u/>
      <sz val="16"/>
      <color rgb="FF960000"/>
      <name val="Calibri"/>
      <family val="2"/>
      <scheme val="minor"/>
    </font>
    <font>
      <b/>
      <u/>
      <sz val="16"/>
      <color rgb="FF960000"/>
      <name val="Calibri"/>
      <family val="2"/>
      <scheme val="minor"/>
    </font>
    <font>
      <b/>
      <u/>
      <sz val="14"/>
      <color rgb="FF960000"/>
      <name val="Calibri"/>
      <family val="2"/>
      <scheme val="minor"/>
    </font>
    <font>
      <b/>
      <i/>
      <sz val="16"/>
      <color rgb="FF960000"/>
      <name val="Calibri"/>
      <family val="2"/>
      <scheme val="minor"/>
    </font>
    <font>
      <b/>
      <i/>
      <sz val="18"/>
      <color rgb="FF960000"/>
      <name val="Calibri"/>
      <family val="2"/>
      <scheme val="minor"/>
    </font>
    <font>
      <b/>
      <sz val="16"/>
      <color rgb="FF960000"/>
      <name val="Calibri"/>
      <family val="2"/>
      <scheme val="minor"/>
    </font>
    <font>
      <b/>
      <u/>
      <sz val="12"/>
      <color rgb="FF960000"/>
      <name val="Calibri"/>
      <family val="2"/>
      <scheme val="minor"/>
    </font>
    <font>
      <b/>
      <sz val="12"/>
      <color rgb="FF960000"/>
      <name val="Calibri"/>
      <family val="2"/>
      <scheme val="minor"/>
    </font>
    <font>
      <b/>
      <sz val="14"/>
      <color rgb="FF960000"/>
      <name val="Calibri"/>
      <family val="2"/>
      <scheme val="minor"/>
    </font>
    <font>
      <b/>
      <sz val="18"/>
      <color rgb="FF960000"/>
      <name val="Calibri"/>
      <family val="2"/>
      <scheme val="minor"/>
    </font>
    <font>
      <b/>
      <i/>
      <u/>
      <sz val="11"/>
      <color rgb="FF960000"/>
      <name val="Calibri"/>
      <family val="2"/>
      <scheme val="minor"/>
    </font>
    <font>
      <b/>
      <i/>
      <u/>
      <sz val="14"/>
      <color rgb="FF960000"/>
      <name val="Calibri"/>
      <family val="2"/>
      <scheme val="minor"/>
    </font>
    <font>
      <b/>
      <i/>
      <sz val="14"/>
      <color rgb="FF960000"/>
      <name val="Calibri"/>
      <family val="2"/>
      <scheme val="minor"/>
    </font>
    <font>
      <b/>
      <i/>
      <sz val="20"/>
      <color rgb="FF960000"/>
      <name val="Calibri"/>
      <family val="2"/>
      <scheme val="minor"/>
    </font>
    <font>
      <b/>
      <i/>
      <u/>
      <sz val="20"/>
      <color rgb="FF960000"/>
      <name val="Calibri"/>
      <family val="2"/>
      <scheme val="minor"/>
    </font>
    <font>
      <b/>
      <i/>
      <u/>
      <sz val="22"/>
      <color rgb="FF960000"/>
      <name val="Calibri"/>
      <family val="2"/>
      <scheme val="minor"/>
    </font>
    <font>
      <sz val="11"/>
      <color rgb="FF960000"/>
      <name val="Calibri"/>
      <family val="2"/>
      <scheme val="minor"/>
    </font>
    <font>
      <b/>
      <u/>
      <sz val="22"/>
      <color theme="1"/>
      <name val="Calibri"/>
      <family val="2"/>
      <scheme val="minor"/>
    </font>
    <font>
      <b/>
      <i/>
      <sz val="22"/>
      <color rgb="FF960000"/>
      <name val="Calibri"/>
      <family val="2"/>
      <scheme val="minor"/>
    </font>
    <font>
      <b/>
      <sz val="22"/>
      <color theme="1"/>
      <name val="Calibri"/>
      <family val="2"/>
      <scheme val="minor"/>
    </font>
    <font>
      <b/>
      <i/>
      <sz val="17.5"/>
      <color theme="1"/>
      <name val="Calibri"/>
      <family val="2"/>
      <scheme val="minor"/>
    </font>
    <font>
      <b/>
      <i/>
      <u/>
      <sz val="12"/>
      <color rgb="FF960000"/>
      <name val="Calibri"/>
      <family val="2"/>
      <scheme val="minor"/>
    </font>
    <font>
      <b/>
      <i/>
      <u/>
      <sz val="16"/>
      <name val="Calibri"/>
      <family val="2"/>
      <scheme val="minor"/>
    </font>
    <font>
      <b/>
      <i/>
      <sz val="11"/>
      <color rgb="FF960000"/>
      <name val="Calibri"/>
      <family val="2"/>
      <scheme val="minor"/>
    </font>
    <font>
      <b/>
      <sz val="15"/>
      <color theme="1"/>
      <name val="Calibri"/>
      <family val="2"/>
      <scheme val="minor"/>
    </font>
    <font>
      <sz val="15"/>
      <color theme="1"/>
      <name val="Calibri"/>
      <family val="2"/>
      <scheme val="minor"/>
    </font>
    <font>
      <b/>
      <sz val="15"/>
      <name val="Calibri"/>
      <family val="2"/>
      <scheme val="minor"/>
    </font>
    <font>
      <b/>
      <sz val="15"/>
      <color rgb="FF960000"/>
      <name val="Calibri"/>
      <family val="2"/>
      <scheme val="minor"/>
    </font>
    <font>
      <b/>
      <sz val="15"/>
      <color rgb="FFC00000"/>
      <name val="Calibri"/>
      <family val="2"/>
      <scheme val="minor"/>
    </font>
    <font>
      <b/>
      <i/>
      <sz val="15"/>
      <color rgb="FF960000"/>
      <name val="Calibri"/>
      <family val="2"/>
      <scheme val="minor"/>
    </font>
    <font>
      <b/>
      <u/>
      <sz val="15"/>
      <color rgb="FF960000"/>
      <name val="Calibri"/>
      <family val="2"/>
      <scheme val="minor"/>
    </font>
    <font>
      <sz val="15"/>
      <color rgb="FFC00000"/>
      <name val="Calibri"/>
      <family val="2"/>
      <scheme val="minor"/>
    </font>
    <font>
      <b/>
      <i/>
      <u/>
      <sz val="15"/>
      <color rgb="FF960000"/>
      <name val="Calibri"/>
      <family val="2"/>
      <scheme val="minor"/>
    </font>
    <font>
      <b/>
      <sz val="10"/>
      <color theme="1"/>
      <name val="Calibri"/>
      <family val="2"/>
      <scheme val="minor"/>
    </font>
    <font>
      <b/>
      <i/>
      <u/>
      <sz val="14"/>
      <color theme="1"/>
      <name val="Calibri"/>
      <family val="2"/>
      <scheme val="minor"/>
    </font>
    <font>
      <b/>
      <i/>
      <sz val="16"/>
      <name val="Calibri"/>
      <family val="2"/>
      <scheme val="minor"/>
    </font>
    <font>
      <b/>
      <i/>
      <u/>
      <sz val="11"/>
      <color theme="1"/>
      <name val="Calibri"/>
      <family val="2"/>
      <scheme val="minor"/>
    </font>
    <font>
      <b/>
      <i/>
      <sz val="12"/>
      <color rgb="FF960000"/>
      <name val="Calibri"/>
      <family val="2"/>
      <scheme val="minor"/>
    </font>
    <font>
      <b/>
      <sz val="11.5"/>
      <color rgb="FF960000"/>
      <name val="Calibri"/>
      <family val="2"/>
      <scheme val="minor"/>
    </font>
    <font>
      <b/>
      <i/>
      <u/>
      <sz val="17.5"/>
      <color theme="1"/>
      <name val="Calibri"/>
      <family val="2"/>
      <scheme val="minor"/>
    </font>
    <font>
      <b/>
      <sz val="9"/>
      <color theme="1"/>
      <name val="Calibri"/>
      <family val="2"/>
      <scheme val="minor"/>
    </font>
    <font>
      <b/>
      <sz val="9.5"/>
      <color theme="1"/>
      <name val="Calibri"/>
      <family val="2"/>
      <scheme val="minor"/>
    </font>
    <font>
      <b/>
      <sz val="21"/>
      <color theme="1"/>
      <name val="Calibri"/>
      <family val="2"/>
      <scheme val="minor"/>
    </font>
    <font>
      <b/>
      <u/>
      <sz val="21"/>
      <color rgb="FF960000"/>
      <name val="Calibri"/>
      <family val="2"/>
      <scheme val="minor"/>
    </font>
    <font>
      <b/>
      <i/>
      <sz val="10"/>
      <color rgb="FF960000"/>
      <name val="Calibri"/>
      <family val="2"/>
      <scheme val="minor"/>
    </font>
    <font>
      <b/>
      <i/>
      <u/>
      <sz val="12"/>
      <color theme="1"/>
      <name val="Calibri"/>
      <family val="2"/>
      <scheme val="minor"/>
    </font>
    <font>
      <i/>
      <sz val="18"/>
      <color rgb="FF960000"/>
      <name val="Calibri"/>
      <family val="2"/>
      <scheme val="minor"/>
    </font>
    <font>
      <b/>
      <sz val="11"/>
      <name val="Calibri"/>
      <family val="2"/>
      <scheme val="minor"/>
    </font>
    <font>
      <b/>
      <u/>
      <sz val="23"/>
      <color rgb="FF193F61"/>
      <name val="Calibri"/>
      <family val="2"/>
      <scheme val="minor"/>
    </font>
    <font>
      <b/>
      <sz val="23"/>
      <color rgb="FF193F61"/>
      <name val="Calibri"/>
      <family val="2"/>
      <scheme val="minor"/>
    </font>
    <font>
      <b/>
      <i/>
      <u/>
      <sz val="11.5"/>
      <color rgb="FF960000"/>
      <name val="Calibri"/>
      <family val="2"/>
      <scheme val="minor"/>
    </font>
    <font>
      <b/>
      <sz val="8.5"/>
      <color theme="1"/>
      <name val="Calibri"/>
      <family val="2"/>
      <scheme val="minor"/>
    </font>
    <font>
      <sz val="9"/>
      <color indexed="81"/>
      <name val="Tahoma"/>
      <family val="2"/>
    </font>
    <font>
      <b/>
      <sz val="9"/>
      <color indexed="81"/>
      <name val="Tahoma"/>
      <family val="2"/>
    </font>
    <font>
      <i/>
      <u/>
      <sz val="9"/>
      <color indexed="81"/>
      <name val="Tahoma"/>
      <family val="2"/>
    </font>
    <font>
      <b/>
      <u/>
      <sz val="9"/>
      <color indexed="81"/>
      <name val="Tahoma"/>
      <family val="2"/>
    </font>
    <font>
      <u/>
      <sz val="9"/>
      <color indexed="81"/>
      <name val="Tahoma"/>
      <family val="2"/>
    </font>
    <font>
      <i/>
      <sz val="9"/>
      <color indexed="81"/>
      <name val="Tahoma"/>
      <family val="2"/>
    </font>
    <font>
      <b/>
      <i/>
      <sz val="9"/>
      <color theme="1"/>
      <name val="Calibri"/>
      <family val="2"/>
      <scheme val="minor"/>
    </font>
    <font>
      <b/>
      <i/>
      <sz val="11"/>
      <color rgb="FF002060"/>
      <name val="Calibri"/>
      <family val="2"/>
      <scheme val="minor"/>
    </font>
    <font>
      <b/>
      <i/>
      <u/>
      <sz val="11"/>
      <color rgb="FF002060"/>
      <name val="Calibri"/>
      <family val="2"/>
      <scheme val="minor"/>
    </font>
    <font>
      <b/>
      <i/>
      <sz val="9"/>
      <color rgb="FF002060"/>
      <name val="Calibri"/>
      <family val="2"/>
      <scheme val="minor"/>
    </font>
    <font>
      <b/>
      <i/>
      <sz val="9"/>
      <color rgb="FF960000"/>
      <name val="Calibri"/>
      <family val="2"/>
      <scheme val="minor"/>
    </font>
    <font>
      <b/>
      <i/>
      <sz val="12"/>
      <color rgb="FF002060"/>
      <name val="Calibri"/>
      <family val="2"/>
      <scheme val="minor"/>
    </font>
    <font>
      <b/>
      <i/>
      <u/>
      <sz val="12"/>
      <color rgb="FF002060"/>
      <name val="Calibri"/>
      <family val="2"/>
      <scheme val="minor"/>
    </font>
    <font>
      <b/>
      <i/>
      <sz val="11.5"/>
      <color rgb="FF002060"/>
      <name val="Calibri"/>
      <family val="2"/>
      <scheme val="minor"/>
    </font>
    <font>
      <b/>
      <i/>
      <u/>
      <sz val="9"/>
      <color rgb="FF960000"/>
      <name val="Calibri"/>
      <family val="2"/>
      <scheme val="minor"/>
    </font>
    <font>
      <b/>
      <i/>
      <sz val="11"/>
      <color theme="1"/>
      <name val="Calibri"/>
      <family val="2"/>
      <scheme val="minor"/>
    </font>
    <font>
      <b/>
      <sz val="11"/>
      <color rgb="FF002060"/>
      <name val="Calibri"/>
      <family val="2"/>
      <scheme val="minor"/>
    </font>
    <font>
      <b/>
      <i/>
      <sz val="17"/>
      <color rgb="FF002060"/>
      <name val="Calibri"/>
      <family val="2"/>
      <scheme val="minor"/>
    </font>
    <font>
      <b/>
      <i/>
      <sz val="16"/>
      <color rgb="FF002060"/>
      <name val="Calibri"/>
      <family val="2"/>
      <scheme val="minor"/>
    </font>
    <font>
      <sz val="11"/>
      <color rgb="FF193F61"/>
      <name val="Calibri"/>
      <family val="2"/>
      <scheme val="minor"/>
    </font>
    <font>
      <b/>
      <i/>
      <u/>
      <sz val="23"/>
      <color rgb="FF960000"/>
      <name val="Calibri"/>
      <family val="2"/>
      <scheme val="minor"/>
    </font>
    <font>
      <b/>
      <i/>
      <sz val="16.5"/>
      <color rgb="FF960000"/>
      <name val="Calibri"/>
      <family val="2"/>
      <scheme val="minor"/>
    </font>
    <font>
      <b/>
      <i/>
      <sz val="16.5"/>
      <color theme="1"/>
      <name val="Calibri"/>
      <family val="2"/>
      <scheme val="minor"/>
    </font>
    <font>
      <b/>
      <i/>
      <u/>
      <sz val="16.5"/>
      <color rgb="FF960000"/>
      <name val="Calibri"/>
      <family val="2"/>
      <scheme val="minor"/>
    </font>
    <font>
      <b/>
      <i/>
      <u/>
      <sz val="16.5"/>
      <color theme="1"/>
      <name val="Calibri"/>
      <family val="2"/>
      <scheme val="minor"/>
    </font>
    <font>
      <b/>
      <u/>
      <sz val="23"/>
      <color rgb="FF002060"/>
      <name val="Calibri"/>
      <family val="2"/>
      <scheme val="minor"/>
    </font>
    <font>
      <b/>
      <sz val="23"/>
      <color rgb="FF002060"/>
      <name val="Calibri"/>
      <family val="2"/>
      <scheme val="minor"/>
    </font>
    <font>
      <b/>
      <i/>
      <sz val="14"/>
      <color rgb="FF002060"/>
      <name val="Calibri"/>
      <family val="2"/>
      <scheme val="minor"/>
    </font>
    <font>
      <i/>
      <sz val="14"/>
      <color rgb="FF002060"/>
      <name val="Calibri"/>
      <family val="2"/>
      <scheme val="minor"/>
    </font>
    <font>
      <b/>
      <i/>
      <sz val="11"/>
      <color rgb="FFC00000"/>
      <name val="Calibri"/>
      <family val="2"/>
      <scheme val="minor"/>
    </font>
    <font>
      <b/>
      <i/>
      <u/>
      <sz val="11"/>
      <color rgb="FFC00000"/>
      <name val="Calibri"/>
      <family val="2"/>
      <scheme val="minor"/>
    </font>
    <font>
      <b/>
      <u/>
      <sz val="11"/>
      <color rgb="FFC00000"/>
      <name val="Calibri"/>
      <family val="2"/>
      <scheme val="minor"/>
    </font>
    <font>
      <b/>
      <u/>
      <sz val="11"/>
      <name val="Calibri"/>
      <family val="2"/>
      <scheme val="minor"/>
    </font>
    <font>
      <b/>
      <i/>
      <u/>
      <sz val="1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FF7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A3E7FF"/>
        <bgColor indexed="64"/>
      </patternFill>
    </fill>
    <fill>
      <patternFill patternType="solid">
        <fgColor theme="8" tint="0.79998168889431442"/>
        <bgColor indexed="64"/>
      </patternFill>
    </fill>
  </fills>
  <borders count="9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1"/>
      </left>
      <right style="medium">
        <color theme="1"/>
      </right>
      <top style="medium">
        <color theme="1"/>
      </top>
      <bottom style="medium">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theme="1"/>
      </left>
      <right style="medium">
        <color theme="1"/>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theme="1"/>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slantDashDot">
        <color rgb="FF002060"/>
      </bottom>
      <diagonal/>
    </border>
    <border>
      <left/>
      <right/>
      <top style="medium">
        <color theme="1"/>
      </top>
      <bottom style="slantDashDot">
        <color rgb="FF002060"/>
      </bottom>
      <diagonal/>
    </border>
    <border>
      <left/>
      <right style="slantDashDot">
        <color rgb="FF002060"/>
      </right>
      <top style="slantDashDot">
        <color rgb="FF002060"/>
      </top>
      <bottom style="slantDashDot">
        <color rgb="FF002060"/>
      </bottom>
      <diagonal/>
    </border>
    <border>
      <left style="medium">
        <color indexed="64"/>
      </left>
      <right/>
      <top style="slantDashDot">
        <color rgb="FF002060"/>
      </top>
      <bottom style="slantDashDot">
        <color rgb="FF002060"/>
      </bottom>
      <diagonal/>
    </border>
    <border>
      <left style="medium">
        <color theme="1"/>
      </left>
      <right style="slantDashDot">
        <color rgb="FF002060"/>
      </right>
      <top style="medium">
        <color theme="1"/>
      </top>
      <bottom/>
      <diagonal/>
    </border>
    <border>
      <left style="slantDashDot">
        <color rgb="FF002060"/>
      </left>
      <right/>
      <top/>
      <bottom style="slantDashDot">
        <color rgb="FF002060"/>
      </bottom>
      <diagonal/>
    </border>
    <border>
      <left style="medium">
        <color rgb="FF002060"/>
      </left>
      <right/>
      <top style="medium">
        <color rgb="FF002060"/>
      </top>
      <bottom style="medium">
        <color rgb="FF002060"/>
      </bottom>
      <diagonal/>
    </border>
    <border>
      <left style="medium">
        <color indexed="64"/>
      </left>
      <right style="medium">
        <color indexed="64"/>
      </right>
      <top style="medium">
        <color rgb="FF002060"/>
      </top>
      <bottom style="medium">
        <color rgb="FF002060"/>
      </bottom>
      <diagonal/>
    </border>
    <border>
      <left/>
      <right style="thin">
        <color indexed="64"/>
      </right>
      <top style="medium">
        <color rgb="FF002060"/>
      </top>
      <bottom style="medium">
        <color rgb="FF002060"/>
      </bottom>
      <diagonal/>
    </border>
    <border>
      <left/>
      <right style="medium">
        <color indexed="64"/>
      </right>
      <top style="medium">
        <color rgb="FF002060"/>
      </top>
      <bottom style="medium">
        <color rgb="FF002060"/>
      </bottom>
      <diagonal/>
    </border>
    <border>
      <left style="medium">
        <color indexed="64"/>
      </left>
      <right/>
      <top style="medium">
        <color rgb="FF002060"/>
      </top>
      <bottom style="medium">
        <color rgb="FF002060"/>
      </bottom>
      <diagonal/>
    </border>
    <border>
      <left style="thin">
        <color indexed="64"/>
      </left>
      <right/>
      <top/>
      <bottom style="thin">
        <color indexed="64"/>
      </bottom>
      <diagonal/>
    </border>
    <border>
      <left style="medium">
        <color rgb="FF002060"/>
      </left>
      <right style="medium">
        <color rgb="FF002060"/>
      </right>
      <top style="medium">
        <color rgb="FF002060"/>
      </top>
      <bottom style="thin">
        <color indexed="64"/>
      </bottom>
      <diagonal/>
    </border>
    <border>
      <left style="medium">
        <color theme="1"/>
      </left>
      <right/>
      <top style="medium">
        <color theme="1"/>
      </top>
      <bottom/>
      <diagonal/>
    </border>
    <border>
      <left style="thin">
        <color theme="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right/>
      <top/>
      <bottom style="thin">
        <color indexed="64"/>
      </bottom>
      <diagonal/>
    </border>
    <border>
      <left/>
      <right style="medium">
        <color theme="1"/>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slantDashDot">
        <color rgb="FF002060"/>
      </left>
      <right style="medium">
        <color indexed="64"/>
      </right>
      <top style="slantDashDot">
        <color rgb="FF002060"/>
      </top>
      <bottom style="slantDashDot">
        <color rgb="FFFF0000"/>
      </bottom>
      <diagonal/>
    </border>
    <border>
      <left style="slantDashDot">
        <color rgb="FFFF0000"/>
      </left>
      <right style="slantDashDot">
        <color rgb="FFFF0000"/>
      </right>
      <top style="slantDashDot">
        <color rgb="FFFF0000"/>
      </top>
      <bottom style="slantDashDot">
        <color rgb="FFFF0000"/>
      </bottom>
      <diagonal/>
    </border>
    <border>
      <left style="medium">
        <color indexed="64"/>
      </left>
      <right style="medium">
        <color indexed="64"/>
      </right>
      <top style="medium">
        <color indexed="64"/>
      </top>
      <bottom style="slantDashDot">
        <color rgb="FFFF0000"/>
      </bottom>
      <diagonal/>
    </border>
    <border>
      <left style="medium">
        <color indexed="64"/>
      </left>
      <right style="medium">
        <color indexed="64"/>
      </right>
      <top/>
      <bottom style="slantDashDot">
        <color rgb="FFFF0000"/>
      </bottom>
      <diagonal/>
    </border>
    <border>
      <left style="slantDashDot">
        <color rgb="FF002060"/>
      </left>
      <right style="medium">
        <color indexed="64"/>
      </right>
      <top style="medium">
        <color theme="1"/>
      </top>
      <bottom style="slantDashDot">
        <color rgb="FFFF0000"/>
      </bottom>
      <diagonal/>
    </border>
    <border>
      <left style="medium">
        <color indexed="64"/>
      </left>
      <right style="slantDashDot">
        <color rgb="FFFF0000"/>
      </right>
      <top style="slantDashDot">
        <color rgb="FF002060"/>
      </top>
      <bottom/>
      <diagonal/>
    </border>
    <border>
      <left style="medium">
        <color indexed="64"/>
      </left>
      <right style="medium">
        <color indexed="64"/>
      </right>
      <top style="slantDashDot">
        <color rgb="FFFF0000"/>
      </top>
      <bottom style="slantDashDot">
        <color rgb="FFFF0000"/>
      </bottom>
      <diagonal/>
    </border>
    <border>
      <left style="medium">
        <color indexed="64"/>
      </left>
      <right style="slantDashDot">
        <color rgb="FFFF0000"/>
      </right>
      <top/>
      <bottom style="medium">
        <color indexed="64"/>
      </bottom>
      <diagonal/>
    </border>
    <border>
      <left/>
      <right style="slantDashDot">
        <color rgb="FFFF0000"/>
      </right>
      <top style="slantDashDot">
        <color rgb="FFFF0000"/>
      </top>
      <bottom style="slantDashDot">
        <color rgb="FFFF0000"/>
      </bottom>
      <diagonal/>
    </border>
    <border>
      <left style="medium">
        <color indexed="64"/>
      </left>
      <right style="medium">
        <color indexed="64"/>
      </right>
      <top style="medium">
        <color theme="1"/>
      </top>
      <bottom style="slantDashDot">
        <color rgb="FFFF0000"/>
      </bottom>
      <diagonal/>
    </border>
    <border>
      <left style="medium">
        <color indexed="64"/>
      </left>
      <right style="slantDashDot">
        <color rgb="FFFF0000"/>
      </right>
      <top/>
      <bottom/>
      <diagonal/>
    </border>
    <border>
      <left style="medium">
        <color theme="1"/>
      </left>
      <right style="slantDashDot">
        <color rgb="FFFF0000"/>
      </right>
      <top style="slantDashDot">
        <color rgb="FF002060"/>
      </top>
      <bottom/>
      <diagonal/>
    </border>
    <border>
      <left/>
      <right style="slantDashDot">
        <color rgb="FF002060"/>
      </right>
      <top style="slantDashDot">
        <color rgb="FF002060"/>
      </top>
      <bottom style="slantDashDot">
        <color rgb="FFFF0000"/>
      </bottom>
      <diagonal/>
    </border>
    <border>
      <left/>
      <right/>
      <top/>
      <bottom style="slantDashDot">
        <color rgb="FFFF0000"/>
      </bottom>
      <diagonal/>
    </border>
    <border>
      <left/>
      <right/>
      <top style="slantDashDot">
        <color rgb="FFFF0000"/>
      </top>
      <bottom style="slantDashDot">
        <color rgb="FFFF0000"/>
      </bottom>
      <diagonal/>
    </border>
    <border>
      <left style="slantDashDot">
        <color rgb="FFFF0000"/>
      </left>
      <right/>
      <top style="slantDashDot">
        <color rgb="FFFF0000"/>
      </top>
      <bottom style="slantDashDot">
        <color rgb="FFFF0000"/>
      </bottom>
      <diagonal/>
    </border>
  </borders>
  <cellStyleXfs count="2">
    <xf numFmtId="0" fontId="0" fillId="0" borderId="0"/>
    <xf numFmtId="0" fontId="14" fillId="0" borderId="0" applyNumberFormat="0" applyFill="0" applyBorder="0" applyAlignment="0" applyProtection="0"/>
  </cellStyleXfs>
  <cellXfs count="447">
    <xf numFmtId="0" fontId="0" fillId="0" borderId="0" xfId="0"/>
    <xf numFmtId="0" fontId="2" fillId="0" borderId="0" xfId="0" applyFont="1"/>
    <xf numFmtId="0" fontId="3" fillId="0" borderId="0" xfId="0" applyFont="1"/>
    <xf numFmtId="0" fontId="7" fillId="0" borderId="0" xfId="0" applyFont="1"/>
    <xf numFmtId="0" fontId="11" fillId="0" borderId="0" xfId="0" applyFont="1"/>
    <xf numFmtId="0" fontId="0" fillId="2" borderId="4" xfId="0" applyFill="1" applyBorder="1"/>
    <xf numFmtId="0" fontId="1" fillId="0" borderId="0" xfId="0" applyFont="1" applyBorder="1"/>
    <xf numFmtId="0" fontId="20" fillId="0" borderId="0" xfId="0" applyFont="1"/>
    <xf numFmtId="0" fontId="22" fillId="0" borderId="0" xfId="0" applyFont="1"/>
    <xf numFmtId="0" fontId="1" fillId="0" borderId="11" xfId="0" applyFont="1" applyBorder="1" applyAlignment="1">
      <alignment horizontal="center"/>
    </xf>
    <xf numFmtId="0" fontId="0" fillId="0" borderId="0" xfId="0" applyFill="1" applyBorder="1"/>
    <xf numFmtId="0" fontId="1" fillId="0" borderId="0" xfId="0" applyFont="1"/>
    <xf numFmtId="0" fontId="1" fillId="0" borderId="12" xfId="0" applyFont="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164" fontId="0" fillId="0" borderId="19" xfId="0" applyNumberFormat="1" applyBorder="1" applyAlignment="1">
      <alignment horizontal="center"/>
    </xf>
    <xf numFmtId="0" fontId="1" fillId="0" borderId="19" xfId="0" applyFont="1" applyBorder="1" applyAlignment="1">
      <alignment horizontal="center"/>
    </xf>
    <xf numFmtId="164" fontId="0" fillId="0" borderId="20" xfId="0" applyNumberFormat="1" applyBorder="1" applyAlignment="1">
      <alignment horizontal="center"/>
    </xf>
    <xf numFmtId="0" fontId="0" fillId="0" borderId="19" xfId="0" applyBorder="1" applyAlignment="1">
      <alignment horizontal="center"/>
    </xf>
    <xf numFmtId="164" fontId="1" fillId="2" borderId="21" xfId="0" applyNumberFormat="1" applyFont="1" applyFill="1" applyBorder="1" applyAlignment="1">
      <alignment horizontal="center"/>
    </xf>
    <xf numFmtId="0" fontId="0" fillId="0" borderId="22" xfId="0" applyBorder="1" applyAlignment="1">
      <alignment horizontal="center"/>
    </xf>
    <xf numFmtId="0" fontId="1" fillId="0" borderId="22" xfId="0" applyFont="1" applyBorder="1" applyAlignment="1">
      <alignment horizontal="center"/>
    </xf>
    <xf numFmtId="164" fontId="0" fillId="0" borderId="22" xfId="0" applyNumberFormat="1" applyBorder="1" applyAlignment="1">
      <alignment horizontal="center"/>
    </xf>
    <xf numFmtId="0" fontId="0" fillId="0" borderId="19" xfId="0" applyFont="1" applyFill="1" applyBorder="1" applyAlignment="1">
      <alignment horizontal="center"/>
    </xf>
    <xf numFmtId="0" fontId="1" fillId="0" borderId="19" xfId="0" applyFont="1" applyFill="1" applyBorder="1" applyAlignment="1">
      <alignment horizontal="center"/>
    </xf>
    <xf numFmtId="164" fontId="0" fillId="0" borderId="19" xfId="0" applyNumberFormat="1" applyFont="1" applyFill="1" applyBorder="1" applyAlignment="1">
      <alignment horizontal="center"/>
    </xf>
    <xf numFmtId="0" fontId="23" fillId="0" borderId="0" xfId="0" applyFont="1"/>
    <xf numFmtId="0" fontId="24" fillId="0" borderId="18" xfId="0" applyFont="1" applyBorder="1" applyAlignment="1">
      <alignment horizontal="center"/>
    </xf>
    <xf numFmtId="0" fontId="24" fillId="0" borderId="22" xfId="0" applyFont="1" applyBorder="1" applyAlignment="1">
      <alignment horizontal="center"/>
    </xf>
    <xf numFmtId="164" fontId="0" fillId="0" borderId="23" xfId="0" applyNumberFormat="1" applyBorder="1" applyAlignment="1">
      <alignment horizontal="center"/>
    </xf>
    <xf numFmtId="164" fontId="1" fillId="2" borderId="24" xfId="0" applyNumberFormat="1" applyFont="1" applyFill="1" applyBorder="1" applyAlignment="1">
      <alignment horizontal="center"/>
    </xf>
    <xf numFmtId="0" fontId="21" fillId="0" borderId="0" xfId="0" applyFont="1"/>
    <xf numFmtId="0" fontId="25" fillId="0" borderId="0" xfId="0" applyFont="1"/>
    <xf numFmtId="0" fontId="26" fillId="0" borderId="0" xfId="0" applyFont="1"/>
    <xf numFmtId="1" fontId="2" fillId="2" borderId="1" xfId="0" applyNumberFormat="1" applyFont="1" applyFill="1" applyBorder="1" applyAlignment="1">
      <alignment horizontal="center"/>
    </xf>
    <xf numFmtId="164" fontId="1" fillId="2" borderId="25" xfId="0" applyNumberFormat="1" applyFont="1" applyFill="1" applyBorder="1" applyAlignment="1">
      <alignment horizontal="center"/>
    </xf>
    <xf numFmtId="0" fontId="29" fillId="0" borderId="0" xfId="0" applyFont="1"/>
    <xf numFmtId="0" fontId="1" fillId="0" borderId="11" xfId="0" applyFont="1" applyBorder="1"/>
    <xf numFmtId="0" fontId="16" fillId="0" borderId="11" xfId="0" applyFont="1" applyBorder="1" applyAlignment="1">
      <alignment horizontal="center"/>
    </xf>
    <xf numFmtId="0" fontId="2" fillId="0" borderId="11" xfId="0" applyFont="1" applyBorder="1" applyAlignment="1">
      <alignment horizontal="center"/>
    </xf>
    <xf numFmtId="0" fontId="32" fillId="0" borderId="0" xfId="0" applyFont="1" applyFill="1" applyBorder="1" applyAlignment="1">
      <alignment horizontal="center"/>
    </xf>
    <xf numFmtId="0" fontId="31" fillId="0" borderId="12" xfId="0" applyFont="1" applyBorder="1" applyAlignment="1">
      <alignment horizontal="center"/>
    </xf>
    <xf numFmtId="0" fontId="2" fillId="0" borderId="12" xfId="0" applyFont="1" applyBorder="1" applyAlignment="1">
      <alignment horizontal="center"/>
    </xf>
    <xf numFmtId="0" fontId="17" fillId="0" borderId="0" xfId="0" applyFont="1" applyFill="1" applyBorder="1" applyAlignment="1">
      <alignment horizontal="center"/>
    </xf>
    <xf numFmtId="0" fontId="13" fillId="0" borderId="12" xfId="0" applyFont="1" applyBorder="1" applyAlignment="1">
      <alignment horizontal="center"/>
    </xf>
    <xf numFmtId="0" fontId="30" fillId="0" borderId="12" xfId="0" applyFont="1" applyBorder="1" applyAlignment="1">
      <alignment horizontal="center"/>
    </xf>
    <xf numFmtId="0" fontId="9" fillId="0" borderId="0" xfId="0" applyFont="1" applyFill="1" applyBorder="1" applyAlignment="1">
      <alignment horizontal="center"/>
    </xf>
    <xf numFmtId="164" fontId="13" fillId="0" borderId="25" xfId="0" applyNumberFormat="1" applyFont="1" applyBorder="1" applyAlignment="1">
      <alignment horizontal="center"/>
    </xf>
    <xf numFmtId="164" fontId="0" fillId="0" borderId="0" xfId="0" applyNumberFormat="1" applyBorder="1"/>
    <xf numFmtId="1" fontId="27" fillId="0" borderId="0" xfId="0" applyNumberFormat="1" applyFont="1" applyFill="1" applyBorder="1" applyAlignment="1">
      <alignment horizontal="center"/>
    </xf>
    <xf numFmtId="0" fontId="0" fillId="0" borderId="21" xfId="0" applyBorder="1" applyAlignment="1">
      <alignment horizontal="center"/>
    </xf>
    <xf numFmtId="164" fontId="13" fillId="0" borderId="21" xfId="0" applyNumberFormat="1" applyFont="1" applyBorder="1" applyAlignment="1">
      <alignment horizontal="center"/>
    </xf>
    <xf numFmtId="0" fontId="0" fillId="0" borderId="24" xfId="0" applyBorder="1" applyAlignment="1">
      <alignment horizontal="center"/>
    </xf>
    <xf numFmtId="0" fontId="33" fillId="0" borderId="0" xfId="0" applyFont="1"/>
    <xf numFmtId="0" fontId="31" fillId="0" borderId="11" xfId="0" applyFont="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5" xfId="0" applyBorder="1" applyAlignment="1">
      <alignment horizontal="center"/>
    </xf>
    <xf numFmtId="0" fontId="0" fillId="0" borderId="21" xfId="0" applyBorder="1" applyAlignment="1" applyProtection="1">
      <alignment horizontal="center"/>
    </xf>
    <xf numFmtId="0" fontId="0" fillId="0" borderId="21" xfId="0" applyFont="1" applyFill="1" applyBorder="1" applyAlignment="1" applyProtection="1">
      <alignment horizontal="center"/>
    </xf>
    <xf numFmtId="0" fontId="0" fillId="0" borderId="21" xfId="0" applyFont="1" applyFill="1" applyBorder="1" applyAlignment="1">
      <alignment horizontal="center"/>
    </xf>
    <xf numFmtId="0" fontId="0" fillId="0" borderId="24" xfId="0" applyNumberFormat="1" applyBorder="1" applyAlignment="1">
      <alignment horizontal="center"/>
    </xf>
    <xf numFmtId="0" fontId="0" fillId="0" borderId="34" xfId="0" applyBorder="1" applyAlignment="1">
      <alignment horizontal="center"/>
    </xf>
    <xf numFmtId="164" fontId="0" fillId="0" borderId="35" xfId="0" applyNumberFormat="1" applyBorder="1" applyAlignment="1">
      <alignment horizontal="center"/>
    </xf>
    <xf numFmtId="0" fontId="28" fillId="0" borderId="12" xfId="0" applyFont="1" applyBorder="1" applyAlignment="1">
      <alignment horizontal="center"/>
    </xf>
    <xf numFmtId="0" fontId="28" fillId="0" borderId="5" xfId="0" applyFont="1" applyBorder="1" applyAlignment="1">
      <alignment horizontal="center"/>
    </xf>
    <xf numFmtId="0" fontId="28" fillId="0" borderId="14" xfId="0" applyFont="1" applyBorder="1" applyAlignment="1">
      <alignment horizontal="center"/>
    </xf>
    <xf numFmtId="0" fontId="28" fillId="0" borderId="15" xfId="0" applyFont="1" applyBorder="1" applyAlignment="1">
      <alignment horizontal="center"/>
    </xf>
    <xf numFmtId="0" fontId="28" fillId="0" borderId="1" xfId="0" applyFont="1" applyBorder="1" applyAlignment="1">
      <alignment horizontal="center"/>
    </xf>
    <xf numFmtId="0" fontId="13" fillId="0" borderId="11" xfId="0" applyFont="1" applyBorder="1" applyAlignment="1">
      <alignment horizontal="center"/>
    </xf>
    <xf numFmtId="0" fontId="46" fillId="0" borderId="0" xfId="0" applyFont="1"/>
    <xf numFmtId="0" fontId="0" fillId="0" borderId="0" xfId="0" applyAlignment="1">
      <alignment horizontal="right"/>
    </xf>
    <xf numFmtId="164" fontId="57" fillId="2" borderId="1" xfId="0" applyNumberFormat="1" applyFont="1" applyFill="1" applyBorder="1" applyAlignment="1">
      <alignment horizontal="center"/>
    </xf>
    <xf numFmtId="10" fontId="56" fillId="4" borderId="1" xfId="0" applyNumberFormat="1" applyFont="1" applyFill="1" applyBorder="1" applyAlignment="1">
      <alignment horizontal="center"/>
    </xf>
    <xf numFmtId="0" fontId="58" fillId="2" borderId="12" xfId="0" applyFont="1" applyFill="1" applyBorder="1" applyAlignment="1">
      <alignment horizontal="center"/>
    </xf>
    <xf numFmtId="0" fontId="58" fillId="2" borderId="1" xfId="0" applyFont="1" applyFill="1" applyBorder="1" applyAlignment="1">
      <alignment horizontal="center"/>
    </xf>
    <xf numFmtId="0" fontId="59" fillId="2" borderId="11" xfId="0" applyFont="1" applyFill="1" applyBorder="1" applyAlignment="1">
      <alignment horizontal="center"/>
    </xf>
    <xf numFmtId="0" fontId="51" fillId="2" borderId="12" xfId="0" applyFont="1" applyFill="1" applyBorder="1" applyAlignment="1">
      <alignment horizontal="center"/>
    </xf>
    <xf numFmtId="0" fontId="62" fillId="2" borderId="12" xfId="0" applyFont="1" applyFill="1" applyBorder="1" applyAlignment="1">
      <alignment horizontal="center"/>
    </xf>
    <xf numFmtId="0" fontId="63" fillId="2" borderId="11" xfId="0" applyFont="1" applyFill="1" applyBorder="1" applyAlignment="1">
      <alignment horizontal="center"/>
    </xf>
    <xf numFmtId="0" fontId="49" fillId="2" borderId="12" xfId="0" applyFont="1" applyFill="1" applyBorder="1" applyAlignment="1">
      <alignment horizontal="center"/>
    </xf>
    <xf numFmtId="0" fontId="66" fillId="2" borderId="11" xfId="0" applyFont="1" applyFill="1" applyBorder="1" applyAlignment="1">
      <alignment horizontal="center"/>
    </xf>
    <xf numFmtId="0" fontId="62" fillId="2" borderId="11" xfId="0" applyFont="1" applyFill="1" applyBorder="1" applyAlignment="1">
      <alignment horizontal="center"/>
    </xf>
    <xf numFmtId="0" fontId="59" fillId="2" borderId="12" xfId="0" applyFont="1" applyFill="1" applyBorder="1" applyAlignment="1">
      <alignment horizontal="center"/>
    </xf>
    <xf numFmtId="0" fontId="65" fillId="2" borderId="12" xfId="0" applyFont="1" applyFill="1" applyBorder="1" applyAlignment="1">
      <alignment horizontal="center"/>
    </xf>
    <xf numFmtId="0" fontId="57" fillId="4" borderId="2" xfId="0" applyFont="1" applyFill="1" applyBorder="1" applyAlignment="1">
      <alignment horizontal="center"/>
    </xf>
    <xf numFmtId="1" fontId="72" fillId="0" borderId="0" xfId="0" applyNumberFormat="1" applyFont="1" applyAlignment="1">
      <alignment horizontal="center"/>
    </xf>
    <xf numFmtId="0" fontId="71" fillId="0" borderId="0" xfId="0" applyFont="1"/>
    <xf numFmtId="1" fontId="66" fillId="2" borderId="1" xfId="0" applyNumberFormat="1" applyFont="1" applyFill="1" applyBorder="1" applyAlignment="1">
      <alignment horizontal="center"/>
    </xf>
    <xf numFmtId="0" fontId="2" fillId="2" borderId="3" xfId="0" applyFont="1" applyFill="1" applyBorder="1"/>
    <xf numFmtId="0" fontId="0" fillId="2" borderId="2" xfId="0" applyFill="1" applyBorder="1"/>
    <xf numFmtId="0" fontId="37" fillId="2" borderId="4" xfId="0" applyFont="1" applyFill="1" applyBorder="1" applyAlignment="1">
      <alignment horizontal="center"/>
    </xf>
    <xf numFmtId="164" fontId="28" fillId="2" borderId="21" xfId="0" applyNumberFormat="1" applyFont="1" applyFill="1" applyBorder="1" applyAlignment="1">
      <alignment horizontal="center"/>
    </xf>
    <xf numFmtId="0" fontId="78" fillId="2" borderId="12" xfId="0" applyFont="1" applyFill="1" applyBorder="1" applyAlignment="1">
      <alignment horizontal="center"/>
    </xf>
    <xf numFmtId="164" fontId="72" fillId="0" borderId="0" xfId="0" applyNumberFormat="1" applyFont="1" applyAlignment="1">
      <alignment horizontal="right"/>
    </xf>
    <xf numFmtId="0" fontId="0" fillId="0" borderId="36" xfId="0" applyBorder="1" applyAlignment="1">
      <alignment horizontal="center"/>
    </xf>
    <xf numFmtId="0" fontId="34" fillId="0" borderId="25" xfId="0" applyFont="1" applyBorder="1" applyAlignment="1">
      <alignment horizontal="center"/>
    </xf>
    <xf numFmtId="0" fontId="34" fillId="0" borderId="21" xfId="0" applyFont="1" applyBorder="1" applyAlignment="1">
      <alignment horizontal="center"/>
    </xf>
    <xf numFmtId="0" fontId="34" fillId="0" borderId="16" xfId="0" applyFont="1" applyBorder="1" applyAlignment="1">
      <alignment horizontal="center"/>
    </xf>
    <xf numFmtId="164" fontId="81" fillId="0" borderId="28" xfId="0" applyNumberFormat="1" applyFont="1" applyFill="1" applyBorder="1" applyAlignment="1">
      <alignment horizontal="center"/>
    </xf>
    <xf numFmtId="0" fontId="82" fillId="0" borderId="0" xfId="0" applyFont="1"/>
    <xf numFmtId="164" fontId="82" fillId="0" borderId="0" xfId="0" applyNumberFormat="1" applyFont="1" applyBorder="1"/>
    <xf numFmtId="1" fontId="85" fillId="0" borderId="0" xfId="0" applyNumberFormat="1" applyFont="1" applyFill="1" applyBorder="1" applyAlignment="1">
      <alignment horizontal="center"/>
    </xf>
    <xf numFmtId="164" fontId="81" fillId="0" borderId="29" xfId="0" applyNumberFormat="1" applyFont="1" applyFill="1" applyBorder="1" applyAlignment="1">
      <alignment horizontal="center"/>
    </xf>
    <xf numFmtId="0" fontId="82" fillId="0" borderId="0" xfId="0" applyFont="1" applyFill="1" applyBorder="1"/>
    <xf numFmtId="164" fontId="83" fillId="5" borderId="25" xfId="0" applyNumberFormat="1" applyFont="1" applyFill="1" applyBorder="1" applyAlignment="1">
      <alignment horizontal="center"/>
    </xf>
    <xf numFmtId="10" fontId="86" fillId="2" borderId="25" xfId="0" applyNumberFormat="1" applyFont="1" applyFill="1" applyBorder="1" applyAlignment="1">
      <alignment horizontal="center"/>
    </xf>
    <xf numFmtId="1" fontId="87" fillId="0" borderId="0" xfId="0" applyNumberFormat="1" applyFont="1" applyFill="1" applyBorder="1" applyAlignment="1">
      <alignment horizontal="center"/>
    </xf>
    <xf numFmtId="164" fontId="83" fillId="0" borderId="29" xfId="0" applyNumberFormat="1" applyFont="1" applyFill="1" applyBorder="1" applyAlignment="1">
      <alignment horizontal="center"/>
    </xf>
    <xf numFmtId="10" fontId="86" fillId="2" borderId="21" xfId="0" applyNumberFormat="1" applyFont="1" applyFill="1" applyBorder="1" applyAlignment="1">
      <alignment horizontal="center"/>
    </xf>
    <xf numFmtId="164" fontId="83" fillId="0" borderId="30" xfId="0" applyNumberFormat="1" applyFont="1" applyFill="1" applyBorder="1" applyAlignment="1">
      <alignment horizontal="center"/>
    </xf>
    <xf numFmtId="10" fontId="86" fillId="2" borderId="24" xfId="0" applyNumberFormat="1" applyFont="1" applyFill="1" applyBorder="1" applyAlignment="1">
      <alignment horizontal="center"/>
    </xf>
    <xf numFmtId="0" fontId="88" fillId="0" borderId="0" xfId="0" applyFont="1"/>
    <xf numFmtId="164" fontId="83" fillId="0" borderId="31" xfId="0" applyNumberFormat="1" applyFont="1" applyFill="1" applyBorder="1" applyAlignment="1">
      <alignment horizontal="center"/>
    </xf>
    <xf numFmtId="0" fontId="64" fillId="2" borderId="12" xfId="0" applyFont="1" applyFill="1" applyBorder="1" applyAlignment="1">
      <alignment horizontal="center"/>
    </xf>
    <xf numFmtId="164" fontId="30" fillId="0" borderId="37" xfId="0" applyNumberFormat="1" applyFont="1" applyFill="1" applyBorder="1" applyAlignment="1">
      <alignment horizontal="center"/>
    </xf>
    <xf numFmtId="164" fontId="87" fillId="5" borderId="37" xfId="0" applyNumberFormat="1" applyFont="1" applyFill="1" applyBorder="1" applyAlignment="1">
      <alignment horizontal="center"/>
    </xf>
    <xf numFmtId="10" fontId="83" fillId="0" borderId="28" xfId="0" applyNumberFormat="1" applyFont="1" applyFill="1" applyBorder="1" applyAlignment="1">
      <alignment horizontal="center"/>
    </xf>
    <xf numFmtId="10" fontId="83" fillId="0" borderId="30" xfId="0" applyNumberFormat="1" applyFont="1" applyFill="1" applyBorder="1" applyAlignment="1">
      <alignment horizontal="center"/>
    </xf>
    <xf numFmtId="10" fontId="89" fillId="2" borderId="16" xfId="0" applyNumberFormat="1" applyFont="1" applyFill="1" applyBorder="1" applyAlignment="1">
      <alignment horizontal="center"/>
    </xf>
    <xf numFmtId="164" fontId="83" fillId="5" borderId="31" xfId="0" applyNumberFormat="1" applyFont="1" applyFill="1" applyBorder="1" applyAlignment="1">
      <alignment horizontal="center"/>
    </xf>
    <xf numFmtId="10" fontId="89" fillId="2" borderId="13" xfId="0" applyNumberFormat="1" applyFont="1" applyFill="1" applyBorder="1" applyAlignment="1">
      <alignment horizontal="center"/>
    </xf>
    <xf numFmtId="164" fontId="13" fillId="0" borderId="21" xfId="0" applyNumberFormat="1" applyFont="1" applyFill="1" applyBorder="1" applyAlignment="1">
      <alignment horizontal="center"/>
    </xf>
    <xf numFmtId="1" fontId="33" fillId="0" borderId="28" xfId="0" applyNumberFormat="1" applyFont="1" applyFill="1" applyBorder="1" applyAlignment="1">
      <alignment horizontal="center"/>
    </xf>
    <xf numFmtId="1" fontId="33" fillId="0" borderId="29" xfId="0" applyNumberFormat="1" applyFont="1" applyFill="1" applyBorder="1" applyAlignment="1">
      <alignment horizontal="center"/>
    </xf>
    <xf numFmtId="1" fontId="33" fillId="0" borderId="30" xfId="0" applyNumberFormat="1" applyFont="1" applyFill="1" applyBorder="1" applyAlignment="1">
      <alignment horizontal="center"/>
    </xf>
    <xf numFmtId="1" fontId="33" fillId="0" borderId="31" xfId="0" applyNumberFormat="1" applyFont="1" applyFill="1" applyBorder="1" applyAlignment="1">
      <alignment horizontal="center"/>
    </xf>
    <xf numFmtId="1" fontId="33" fillId="0" borderId="37" xfId="0" applyNumberFormat="1" applyFont="1" applyFill="1" applyBorder="1" applyAlignment="1">
      <alignment horizontal="center"/>
    </xf>
    <xf numFmtId="0" fontId="16" fillId="0" borderId="28" xfId="0" applyFont="1" applyFill="1" applyBorder="1" applyAlignment="1">
      <alignment horizontal="center"/>
    </xf>
    <xf numFmtId="0" fontId="16" fillId="0" borderId="29" xfId="0" applyFont="1" applyFill="1" applyBorder="1" applyAlignment="1">
      <alignment horizontal="center"/>
    </xf>
    <xf numFmtId="0" fontId="35" fillId="0" borderId="29" xfId="0" applyFont="1" applyFill="1" applyBorder="1" applyAlignment="1">
      <alignment horizontal="center"/>
    </xf>
    <xf numFmtId="0" fontId="35" fillId="0" borderId="30" xfId="0" applyFont="1" applyFill="1" applyBorder="1" applyAlignment="1">
      <alignment horizontal="center"/>
    </xf>
    <xf numFmtId="0" fontId="59" fillId="2" borderId="31" xfId="0" applyFont="1" applyFill="1" applyBorder="1" applyAlignment="1">
      <alignment horizontal="center"/>
    </xf>
    <xf numFmtId="0" fontId="59" fillId="2" borderId="37" xfId="0" applyFont="1" applyFill="1" applyBorder="1" applyAlignment="1">
      <alignment horizontal="center"/>
    </xf>
    <xf numFmtId="1" fontId="87" fillId="5" borderId="25" xfId="0" applyNumberFormat="1" applyFont="1" applyFill="1" applyBorder="1" applyAlignment="1">
      <alignment horizontal="center"/>
    </xf>
    <xf numFmtId="164" fontId="81" fillId="0" borderId="30" xfId="0" applyNumberFormat="1" applyFont="1" applyFill="1" applyBorder="1" applyAlignment="1">
      <alignment horizontal="center"/>
    </xf>
    <xf numFmtId="164" fontId="83" fillId="5" borderId="21" xfId="0" applyNumberFormat="1" applyFont="1" applyFill="1" applyBorder="1" applyAlignment="1">
      <alignment horizontal="center"/>
    </xf>
    <xf numFmtId="164" fontId="81" fillId="5" borderId="21" xfId="0" applyNumberFormat="1" applyFont="1" applyFill="1" applyBorder="1" applyAlignment="1">
      <alignment horizontal="center"/>
    </xf>
    <xf numFmtId="164" fontId="83" fillId="5" borderId="16" xfId="0" applyNumberFormat="1" applyFont="1" applyFill="1" applyBorder="1" applyAlignment="1">
      <alignment horizontal="center"/>
    </xf>
    <xf numFmtId="0" fontId="22" fillId="2" borderId="3" xfId="0" applyFont="1" applyFill="1" applyBorder="1"/>
    <xf numFmtId="0" fontId="22" fillId="2" borderId="4" xfId="0" applyFont="1" applyFill="1" applyBorder="1"/>
    <xf numFmtId="0" fontId="0" fillId="0" borderId="36" xfId="0" applyFont="1" applyFill="1" applyBorder="1" applyAlignment="1">
      <alignment horizontal="center"/>
    </xf>
    <xf numFmtId="0" fontId="0" fillId="0" borderId="19" xfId="0" applyBorder="1" applyAlignment="1" applyProtection="1">
      <alignment horizontal="center"/>
    </xf>
    <xf numFmtId="164" fontId="0" fillId="0" borderId="25" xfId="0" applyNumberFormat="1" applyBorder="1" applyAlignment="1">
      <alignment horizontal="center"/>
    </xf>
    <xf numFmtId="164" fontId="0" fillId="0" borderId="21" xfId="0" applyNumberFormat="1" applyBorder="1" applyAlignment="1">
      <alignment horizontal="center"/>
    </xf>
    <xf numFmtId="0" fontId="13" fillId="0" borderId="0" xfId="0" applyFont="1"/>
    <xf numFmtId="0" fontId="53" fillId="2" borderId="1" xfId="0" applyFont="1" applyFill="1" applyBorder="1" applyAlignment="1">
      <alignment horizontal="center"/>
    </xf>
    <xf numFmtId="0" fontId="21" fillId="6" borderId="2" xfId="0" applyFont="1" applyFill="1" applyBorder="1" applyAlignment="1">
      <alignment horizontal="center"/>
    </xf>
    <xf numFmtId="0" fontId="2" fillId="0" borderId="0" xfId="0" applyFont="1" applyAlignment="1">
      <alignment horizontal="center"/>
    </xf>
    <xf numFmtId="0" fontId="62" fillId="2" borderId="1" xfId="0" applyFont="1" applyFill="1" applyBorder="1" applyAlignment="1">
      <alignment horizontal="center"/>
    </xf>
    <xf numFmtId="0" fontId="59" fillId="0" borderId="0" xfId="0" applyFont="1" applyFill="1" applyBorder="1" applyAlignment="1">
      <alignment horizontal="center"/>
    </xf>
    <xf numFmtId="0" fontId="28" fillId="0" borderId="0" xfId="0" applyFont="1" applyFill="1" applyBorder="1" applyAlignment="1">
      <alignment horizontal="center"/>
    </xf>
    <xf numFmtId="0" fontId="56" fillId="0" borderId="12" xfId="0" applyFont="1" applyFill="1" applyBorder="1" applyAlignment="1">
      <alignment horizontal="center"/>
    </xf>
    <xf numFmtId="0" fontId="1" fillId="0" borderId="12" xfId="0" applyFont="1" applyFill="1" applyBorder="1" applyAlignment="1">
      <alignment horizontal="center"/>
    </xf>
    <xf numFmtId="0" fontId="28" fillId="0" borderId="15" xfId="0" applyFont="1" applyFill="1" applyBorder="1" applyAlignment="1">
      <alignment horizontal="center"/>
    </xf>
    <xf numFmtId="164" fontId="0" fillId="0" borderId="24" xfId="0" applyNumberFormat="1" applyBorder="1" applyAlignment="1">
      <alignment horizontal="center"/>
    </xf>
    <xf numFmtId="164" fontId="0" fillId="0" borderId="36" xfId="0" applyNumberFormat="1" applyBorder="1" applyAlignment="1">
      <alignment horizontal="center"/>
    </xf>
    <xf numFmtId="164" fontId="0" fillId="0" borderId="36" xfId="0" applyNumberFormat="1" applyFont="1" applyFill="1" applyBorder="1" applyAlignment="1">
      <alignment horizontal="center"/>
    </xf>
    <xf numFmtId="0" fontId="0" fillId="0" borderId="38" xfId="0" applyNumberFormat="1" applyBorder="1" applyAlignment="1">
      <alignment horizontal="center"/>
    </xf>
    <xf numFmtId="0" fontId="0" fillId="0" borderId="36" xfId="0" applyNumberFormat="1" applyBorder="1" applyAlignment="1">
      <alignment horizontal="center"/>
    </xf>
    <xf numFmtId="164" fontId="0" fillId="0" borderId="40" xfId="0" applyNumberFormat="1" applyFont="1" applyFill="1" applyBorder="1" applyAlignment="1">
      <alignment horizontal="center"/>
    </xf>
    <xf numFmtId="0" fontId="0" fillId="0" borderId="40" xfId="0" applyFont="1" applyFill="1" applyBorder="1" applyAlignment="1">
      <alignment horizontal="center"/>
    </xf>
    <xf numFmtId="164" fontId="28" fillId="2" borderId="25" xfId="0" applyNumberFormat="1" applyFont="1" applyFill="1" applyBorder="1" applyAlignment="1">
      <alignment horizontal="center"/>
    </xf>
    <xf numFmtId="0" fontId="28" fillId="7" borderId="7" xfId="0" applyFont="1" applyFill="1" applyBorder="1" applyAlignment="1">
      <alignment horizontal="center"/>
    </xf>
    <xf numFmtId="0" fontId="41" fillId="7" borderId="13" xfId="0" applyFont="1" applyFill="1" applyBorder="1" applyAlignment="1">
      <alignment horizontal="center"/>
    </xf>
    <xf numFmtId="0" fontId="28" fillId="7" borderId="8" xfId="0" applyFont="1" applyFill="1" applyBorder="1" applyAlignment="1">
      <alignment horizontal="center"/>
    </xf>
    <xf numFmtId="0" fontId="28" fillId="7" borderId="12" xfId="0" applyFont="1" applyFill="1" applyBorder="1" applyAlignment="1">
      <alignment horizontal="center"/>
    </xf>
    <xf numFmtId="0" fontId="1" fillId="7" borderId="9" xfId="0" applyFont="1" applyFill="1" applyBorder="1" applyAlignment="1">
      <alignment horizontal="center"/>
    </xf>
    <xf numFmtId="0" fontId="59" fillId="7" borderId="12" xfId="0" applyFont="1" applyFill="1" applyBorder="1" applyAlignment="1">
      <alignment horizontal="center"/>
    </xf>
    <xf numFmtId="0" fontId="68" fillId="7" borderId="12" xfId="0" applyFont="1" applyFill="1" applyBorder="1" applyAlignment="1">
      <alignment horizontal="center"/>
    </xf>
    <xf numFmtId="164" fontId="0" fillId="0" borderId="26" xfId="0" applyNumberFormat="1" applyBorder="1" applyAlignment="1">
      <alignment horizontal="center"/>
    </xf>
    <xf numFmtId="164" fontId="0" fillId="0" borderId="26" xfId="0" applyNumberFormat="1" applyFont="1" applyFill="1" applyBorder="1" applyAlignment="1">
      <alignment horizontal="center"/>
    </xf>
    <xf numFmtId="0" fontId="64" fillId="0" borderId="25" xfId="0" applyFont="1" applyBorder="1" applyAlignment="1">
      <alignment horizontal="center"/>
    </xf>
    <xf numFmtId="0" fontId="64" fillId="0" borderId="21" xfId="0" applyFont="1" applyFill="1" applyBorder="1" applyAlignment="1">
      <alignment horizontal="center"/>
    </xf>
    <xf numFmtId="0" fontId="64" fillId="0" borderId="21" xfId="0" applyFont="1" applyBorder="1" applyAlignment="1">
      <alignment horizontal="center"/>
    </xf>
    <xf numFmtId="0" fontId="0" fillId="0" borderId="46" xfId="0" applyBorder="1" applyAlignment="1">
      <alignment horizontal="center"/>
    </xf>
    <xf numFmtId="164" fontId="0" fillId="0" borderId="47" xfId="0" applyNumberFormat="1" applyBorder="1" applyAlignment="1">
      <alignment horizontal="center"/>
    </xf>
    <xf numFmtId="0" fontId="34" fillId="0" borderId="42" xfId="0" applyFont="1" applyFill="1" applyBorder="1" applyAlignment="1">
      <alignment horizontal="center"/>
    </xf>
    <xf numFmtId="164" fontId="34" fillId="0" borderId="42" xfId="0" applyNumberFormat="1" applyFont="1" applyFill="1" applyBorder="1" applyAlignment="1">
      <alignment horizontal="center"/>
    </xf>
    <xf numFmtId="0" fontId="34" fillId="0" borderId="43" xfId="0" applyNumberFormat="1" applyFont="1" applyBorder="1" applyAlignment="1">
      <alignment horizontal="center"/>
    </xf>
    <xf numFmtId="0" fontId="45" fillId="0" borderId="0" xfId="0" applyFont="1"/>
    <xf numFmtId="0" fontId="1" fillId="2" borderId="3" xfId="0" applyFont="1" applyFill="1" applyBorder="1"/>
    <xf numFmtId="0" fontId="1" fillId="7" borderId="6" xfId="0" applyFont="1" applyFill="1" applyBorder="1" applyAlignment="1">
      <alignment horizontal="center"/>
    </xf>
    <xf numFmtId="0" fontId="13" fillId="2" borderId="2" xfId="0" applyFont="1" applyFill="1" applyBorder="1" applyAlignment="1">
      <alignment horizontal="center"/>
    </xf>
    <xf numFmtId="0" fontId="28" fillId="7" borderId="15" xfId="0" applyFont="1" applyFill="1" applyBorder="1" applyAlignment="1">
      <alignment horizontal="center"/>
    </xf>
    <xf numFmtId="164" fontId="57" fillId="2" borderId="16" xfId="0" applyNumberFormat="1" applyFont="1" applyFill="1" applyBorder="1" applyAlignment="1">
      <alignment horizontal="center"/>
    </xf>
    <xf numFmtId="164" fontId="57" fillId="4" borderId="1" xfId="0" applyNumberFormat="1" applyFont="1" applyFill="1" applyBorder="1" applyAlignment="1">
      <alignment horizontal="center"/>
    </xf>
    <xf numFmtId="164" fontId="57" fillId="4" borderId="2" xfId="0" applyNumberFormat="1" applyFont="1" applyFill="1" applyBorder="1" applyAlignment="1">
      <alignment horizontal="center"/>
    </xf>
    <xf numFmtId="0" fontId="57" fillId="2" borderId="1" xfId="0" applyFont="1" applyFill="1" applyBorder="1" applyAlignment="1">
      <alignment horizontal="center"/>
    </xf>
    <xf numFmtId="1" fontId="13" fillId="2" borderId="15" xfId="0" applyNumberFormat="1" applyFont="1" applyFill="1" applyBorder="1" applyAlignment="1" applyProtection="1">
      <alignment horizontal="center"/>
    </xf>
    <xf numFmtId="0" fontId="1" fillId="0" borderId="18" xfId="0" applyFont="1" applyBorder="1" applyAlignment="1">
      <alignment horizontal="center"/>
    </xf>
    <xf numFmtId="0" fontId="1" fillId="0" borderId="0" xfId="0" applyFont="1" applyBorder="1" applyAlignment="1">
      <alignment horizontal="center"/>
    </xf>
    <xf numFmtId="0" fontId="0" fillId="2" borderId="51" xfId="0" applyFill="1" applyBorder="1"/>
    <xf numFmtId="0" fontId="46" fillId="2" borderId="50" xfId="0" applyFont="1" applyFill="1" applyBorder="1"/>
    <xf numFmtId="0" fontId="0" fillId="2" borderId="52" xfId="0" applyFill="1" applyBorder="1"/>
    <xf numFmtId="0" fontId="0" fillId="0" borderId="0" xfId="0" applyBorder="1"/>
    <xf numFmtId="0" fontId="80" fillId="2" borderId="53" xfId="0" applyFont="1" applyFill="1" applyBorder="1"/>
    <xf numFmtId="0" fontId="48" fillId="2" borderId="51" xfId="0" applyFont="1" applyFill="1" applyBorder="1"/>
    <xf numFmtId="0" fontId="48" fillId="2" borderId="52" xfId="0" applyFont="1" applyFill="1" applyBorder="1"/>
    <xf numFmtId="0" fontId="1" fillId="0" borderId="56" xfId="0" applyFont="1" applyBorder="1"/>
    <xf numFmtId="0" fontId="1" fillId="0" borderId="57" xfId="0" applyFont="1" applyBorder="1"/>
    <xf numFmtId="0" fontId="1" fillId="0" borderId="58" xfId="0" applyFont="1" applyBorder="1"/>
    <xf numFmtId="0" fontId="3" fillId="2" borderId="50" xfId="0" applyFont="1" applyFill="1" applyBorder="1"/>
    <xf numFmtId="164" fontId="13" fillId="0" borderId="28" xfId="0" applyNumberFormat="1" applyFont="1" applyBorder="1" applyAlignment="1">
      <alignment horizontal="center"/>
    </xf>
    <xf numFmtId="164" fontId="13" fillId="0" borderId="29" xfId="0" applyNumberFormat="1" applyFont="1" applyBorder="1" applyAlignment="1">
      <alignment horizontal="center"/>
    </xf>
    <xf numFmtId="164" fontId="13" fillId="0" borderId="29" xfId="0" applyNumberFormat="1" applyFont="1" applyFill="1" applyBorder="1" applyAlignment="1">
      <alignment horizontal="center"/>
    </xf>
    <xf numFmtId="164" fontId="13" fillId="0" borderId="30" xfId="0" applyNumberFormat="1" applyFont="1" applyBorder="1" applyAlignment="1">
      <alignment horizontal="center"/>
    </xf>
    <xf numFmtId="164" fontId="13" fillId="0" borderId="31" xfId="0" applyNumberFormat="1" applyFont="1" applyBorder="1" applyAlignment="1">
      <alignment horizontal="center"/>
    </xf>
    <xf numFmtId="164" fontId="13" fillId="0" borderId="37" xfId="0" applyNumberFormat="1" applyFont="1" applyBorder="1" applyAlignment="1">
      <alignment horizontal="center"/>
    </xf>
    <xf numFmtId="0" fontId="31" fillId="0" borderId="17" xfId="0" applyFont="1" applyBorder="1" applyAlignment="1">
      <alignment horizontal="center"/>
    </xf>
    <xf numFmtId="0" fontId="31" fillId="0" borderId="19" xfId="0" applyFont="1" applyBorder="1" applyAlignment="1">
      <alignment horizontal="center"/>
    </xf>
    <xf numFmtId="0" fontId="31" fillId="0" borderId="19" xfId="0" applyFont="1" applyFill="1" applyBorder="1" applyAlignment="1">
      <alignment horizontal="center"/>
    </xf>
    <xf numFmtId="0" fontId="31" fillId="0" borderId="22" xfId="0" applyFont="1" applyBorder="1" applyAlignment="1">
      <alignment horizontal="center"/>
    </xf>
    <xf numFmtId="0" fontId="31" fillId="0" borderId="18" xfId="0" applyFont="1" applyBorder="1" applyAlignment="1">
      <alignment horizontal="center"/>
    </xf>
    <xf numFmtId="0" fontId="31" fillId="0" borderId="27" xfId="0" applyFont="1" applyBorder="1" applyAlignment="1">
      <alignment horizontal="center"/>
    </xf>
    <xf numFmtId="164" fontId="56" fillId="2" borderId="4" xfId="0" applyNumberFormat="1" applyFont="1" applyFill="1" applyBorder="1" applyAlignment="1">
      <alignment horizontal="center"/>
    </xf>
    <xf numFmtId="164" fontId="84" fillId="0" borderId="31" xfId="0" applyNumberFormat="1" applyFont="1" applyBorder="1" applyAlignment="1">
      <alignment horizontal="center"/>
    </xf>
    <xf numFmtId="164" fontId="84" fillId="0" borderId="37" xfId="0" applyNumberFormat="1" applyFont="1" applyBorder="1" applyAlignment="1">
      <alignment horizontal="center"/>
    </xf>
    <xf numFmtId="164" fontId="13" fillId="0" borderId="16" xfId="0" applyNumberFormat="1" applyFont="1" applyBorder="1" applyAlignment="1">
      <alignment horizontal="center"/>
    </xf>
    <xf numFmtId="0" fontId="0" fillId="2" borderId="61" xfId="0" applyFill="1" applyBorder="1"/>
    <xf numFmtId="0" fontId="1" fillId="2" borderId="62" xfId="0" applyFont="1" applyFill="1" applyBorder="1"/>
    <xf numFmtId="0" fontId="1" fillId="0" borderId="63" xfId="0" applyFont="1" applyBorder="1" applyAlignment="1">
      <alignment horizontal="center"/>
    </xf>
    <xf numFmtId="0" fontId="28" fillId="0" borderId="56" xfId="0" applyFont="1" applyBorder="1" applyAlignment="1">
      <alignment horizontal="center"/>
    </xf>
    <xf numFmtId="0" fontId="59" fillId="0" borderId="57" xfId="0" applyFont="1" applyFill="1" applyBorder="1" applyAlignment="1">
      <alignment horizontal="center"/>
    </xf>
    <xf numFmtId="0" fontId="48" fillId="2" borderId="60" xfId="0" applyFont="1" applyFill="1" applyBorder="1"/>
    <xf numFmtId="0" fontId="1" fillId="7" borderId="64" xfId="0" applyFont="1" applyFill="1" applyBorder="1"/>
    <xf numFmtId="0" fontId="51" fillId="0" borderId="57" xfId="0" applyFont="1" applyFill="1" applyBorder="1" applyAlignment="1">
      <alignment horizontal="center"/>
    </xf>
    <xf numFmtId="164" fontId="93" fillId="0" borderId="17" xfId="0" applyNumberFormat="1" applyFont="1" applyBorder="1" applyAlignment="1">
      <alignment horizontal="center"/>
    </xf>
    <xf numFmtId="164" fontId="93" fillId="0" borderId="19" xfId="0" applyNumberFormat="1" applyFont="1" applyBorder="1" applyAlignment="1">
      <alignment horizontal="center"/>
    </xf>
    <xf numFmtId="164" fontId="93" fillId="0" borderId="22" xfId="0" applyNumberFormat="1" applyFont="1" applyBorder="1" applyAlignment="1">
      <alignment horizontal="center"/>
    </xf>
    <xf numFmtId="164" fontId="93" fillId="0" borderId="19" xfId="0" applyNumberFormat="1" applyFont="1" applyFill="1" applyBorder="1" applyAlignment="1">
      <alignment horizontal="center"/>
    </xf>
    <xf numFmtId="164" fontId="93" fillId="0" borderId="18" xfId="0" applyNumberFormat="1" applyFont="1" applyBorder="1" applyAlignment="1">
      <alignment horizontal="center"/>
    </xf>
    <xf numFmtId="164" fontId="93" fillId="0" borderId="32" xfId="0" applyNumberFormat="1" applyFont="1" applyBorder="1" applyAlignment="1">
      <alignment horizontal="center"/>
    </xf>
    <xf numFmtId="164" fontId="93" fillId="0" borderId="32" xfId="0" applyNumberFormat="1" applyFont="1" applyFill="1" applyBorder="1" applyAlignment="1">
      <alignment horizontal="center"/>
    </xf>
    <xf numFmtId="164" fontId="93" fillId="0" borderId="33" xfId="0" applyNumberFormat="1" applyFont="1" applyBorder="1" applyAlignment="1">
      <alignment horizontal="center"/>
    </xf>
    <xf numFmtId="0" fontId="93" fillId="0" borderId="18" xfId="0" applyFont="1" applyBorder="1" applyAlignment="1">
      <alignment horizontal="center"/>
    </xf>
    <xf numFmtId="0" fontId="93" fillId="0" borderId="19" xfId="0" applyFont="1" applyBorder="1" applyAlignment="1">
      <alignment horizontal="center"/>
    </xf>
    <xf numFmtId="0" fontId="93" fillId="0" borderId="22" xfId="0" applyFont="1" applyBorder="1" applyAlignment="1">
      <alignment horizontal="center"/>
    </xf>
    <xf numFmtId="0" fontId="93" fillId="0" borderId="19" xfId="0" applyFont="1" applyFill="1" applyBorder="1" applyAlignment="1">
      <alignment horizontal="center"/>
    </xf>
    <xf numFmtId="0" fontId="93" fillId="0" borderId="36" xfId="0" applyFont="1" applyBorder="1" applyAlignment="1">
      <alignment horizontal="center"/>
    </xf>
    <xf numFmtId="0" fontId="93" fillId="0" borderId="26" xfId="0" applyFont="1" applyBorder="1" applyAlignment="1">
      <alignment horizontal="center"/>
    </xf>
    <xf numFmtId="0" fontId="93" fillId="0" borderId="17" xfId="0" applyFont="1" applyBorder="1" applyAlignment="1">
      <alignment horizontal="center"/>
    </xf>
    <xf numFmtId="0" fontId="0" fillId="0" borderId="38" xfId="0" applyBorder="1" applyAlignment="1">
      <alignment horizontal="center"/>
    </xf>
    <xf numFmtId="164" fontId="0" fillId="0" borderId="38" xfId="0" applyNumberFormat="1" applyBorder="1" applyAlignment="1">
      <alignment horizontal="center"/>
    </xf>
    <xf numFmtId="164" fontId="68" fillId="2" borderId="65" xfId="0" applyNumberFormat="1" applyFont="1" applyFill="1" applyBorder="1" applyAlignment="1">
      <alignment horizontal="center"/>
    </xf>
    <xf numFmtId="0" fontId="68" fillId="2" borderId="69" xfId="0" applyFont="1" applyFill="1" applyBorder="1" applyAlignment="1">
      <alignment horizontal="center"/>
    </xf>
    <xf numFmtId="0" fontId="93" fillId="0" borderId="70" xfId="0" applyFont="1" applyBorder="1" applyAlignment="1">
      <alignment horizontal="center"/>
    </xf>
    <xf numFmtId="164" fontId="1" fillId="2" borderId="71" xfId="0" applyNumberFormat="1" applyFont="1" applyFill="1" applyBorder="1" applyAlignment="1">
      <alignment horizontal="center"/>
    </xf>
    <xf numFmtId="0" fontId="65" fillId="2" borderId="44" xfId="0" applyFont="1" applyFill="1" applyBorder="1" applyAlignment="1">
      <alignment horizontal="center"/>
    </xf>
    <xf numFmtId="0" fontId="65" fillId="2" borderId="66" xfId="0" applyFont="1" applyFill="1" applyBorder="1" applyAlignment="1">
      <alignment horizontal="center"/>
    </xf>
    <xf numFmtId="0" fontId="65" fillId="2" borderId="67" xfId="0" applyFont="1" applyFill="1" applyBorder="1" applyAlignment="1">
      <alignment horizontal="center"/>
    </xf>
    <xf numFmtId="164" fontId="65" fillId="2" borderId="68" xfId="0" applyNumberFormat="1" applyFont="1" applyFill="1" applyBorder="1" applyAlignment="1">
      <alignment horizontal="center"/>
    </xf>
    <xf numFmtId="0" fontId="60" fillId="2" borderId="2" xfId="0" quotePrefix="1" applyFont="1" applyFill="1" applyBorder="1"/>
    <xf numFmtId="0" fontId="28" fillId="6" borderId="24" xfId="0" applyFont="1" applyFill="1" applyBorder="1" applyAlignment="1" applyProtection="1">
      <alignment horizontal="center"/>
    </xf>
    <xf numFmtId="0" fontId="99" fillId="0" borderId="0" xfId="0" applyFont="1"/>
    <xf numFmtId="0" fontId="93" fillId="0" borderId="38" xfId="0" applyFont="1" applyBorder="1" applyAlignment="1">
      <alignment horizontal="center"/>
    </xf>
    <xf numFmtId="164" fontId="0" fillId="0" borderId="70" xfId="0" applyNumberFormat="1" applyBorder="1" applyAlignment="1">
      <alignment horizontal="center"/>
    </xf>
    <xf numFmtId="0" fontId="68" fillId="2" borderId="2" xfId="0" applyFont="1" applyFill="1" applyBorder="1" applyAlignment="1">
      <alignment horizontal="center"/>
    </xf>
    <xf numFmtId="0" fontId="65" fillId="2" borderId="2" xfId="0" applyFont="1" applyFill="1" applyBorder="1" applyAlignment="1">
      <alignment horizontal="center"/>
    </xf>
    <xf numFmtId="164" fontId="65" fillId="2" borderId="1" xfId="0" applyNumberFormat="1" applyFont="1" applyFill="1" applyBorder="1" applyAlignment="1">
      <alignment horizontal="center"/>
    </xf>
    <xf numFmtId="0" fontId="93" fillId="0" borderId="26" xfId="0" applyFont="1" applyFill="1" applyBorder="1" applyAlignment="1">
      <alignment horizontal="center"/>
    </xf>
    <xf numFmtId="0" fontId="93" fillId="0" borderId="39" xfId="0" applyFont="1" applyBorder="1" applyAlignment="1">
      <alignment horizontal="center"/>
    </xf>
    <xf numFmtId="0" fontId="93" fillId="0" borderId="41" xfId="0" applyFont="1" applyBorder="1" applyAlignment="1">
      <alignment horizontal="center"/>
    </xf>
    <xf numFmtId="0" fontId="36" fillId="0" borderId="27" xfId="0" applyFont="1" applyBorder="1" applyAlignment="1">
      <alignment horizontal="center"/>
    </xf>
    <xf numFmtId="164" fontId="93" fillId="0" borderId="34" xfId="0" applyNumberFormat="1" applyFont="1" applyFill="1" applyBorder="1" applyAlignment="1">
      <alignment horizontal="center"/>
    </xf>
    <xf numFmtId="164" fontId="93" fillId="0" borderId="33" xfId="0" applyNumberFormat="1" applyFont="1" applyFill="1" applyBorder="1" applyAlignment="1">
      <alignment horizontal="center"/>
    </xf>
    <xf numFmtId="0" fontId="60" fillId="6" borderId="2" xfId="0" applyFont="1" applyFill="1" applyBorder="1" applyAlignment="1">
      <alignment horizontal="center"/>
    </xf>
    <xf numFmtId="164" fontId="0" fillId="0" borderId="17" xfId="0" applyNumberFormat="1" applyFont="1" applyBorder="1" applyAlignment="1">
      <alignment horizontal="center"/>
    </xf>
    <xf numFmtId="0" fontId="80" fillId="0" borderId="18" xfId="0" applyFont="1" applyBorder="1" applyAlignment="1">
      <alignment horizontal="center"/>
    </xf>
    <xf numFmtId="164" fontId="0" fillId="0" borderId="19" xfId="0" applyNumberFormat="1" applyFont="1" applyBorder="1" applyAlignment="1">
      <alignment horizontal="center"/>
    </xf>
    <xf numFmtId="0" fontId="80" fillId="0" borderId="19" xfId="0" applyFont="1" applyBorder="1" applyAlignment="1">
      <alignment horizontal="center"/>
    </xf>
    <xf numFmtId="0" fontId="80" fillId="0" borderId="22" xfId="0" applyFont="1" applyBorder="1" applyAlignment="1">
      <alignment horizontal="center"/>
    </xf>
    <xf numFmtId="164" fontId="0" fillId="0" borderId="22" xfId="0" applyNumberFormat="1" applyFont="1" applyBorder="1" applyAlignment="1">
      <alignment horizontal="center"/>
    </xf>
    <xf numFmtId="0" fontId="80" fillId="0" borderId="19" xfId="0" applyFont="1" applyFill="1" applyBorder="1" applyAlignment="1">
      <alignment horizontal="center"/>
    </xf>
    <xf numFmtId="164" fontId="0" fillId="0" borderId="18" xfId="0" applyNumberFormat="1" applyFont="1" applyBorder="1" applyAlignment="1">
      <alignment horizontal="center"/>
    </xf>
    <xf numFmtId="0" fontId="60" fillId="4" borderId="2" xfId="0" applyFont="1" applyFill="1" applyBorder="1" applyAlignment="1">
      <alignment horizontal="center"/>
    </xf>
    <xf numFmtId="164" fontId="60" fillId="4" borderId="2" xfId="0" applyNumberFormat="1" applyFont="1" applyFill="1" applyBorder="1" applyAlignment="1">
      <alignment horizontal="center"/>
    </xf>
    <xf numFmtId="0" fontId="101" fillId="0" borderId="40" xfId="0" applyFont="1" applyFill="1" applyBorder="1" applyAlignment="1">
      <alignment horizontal="center"/>
    </xf>
    <xf numFmtId="164" fontId="0" fillId="0" borderId="45" xfId="0" applyNumberFormat="1" applyFont="1" applyBorder="1" applyAlignment="1">
      <alignment horizontal="center"/>
    </xf>
    <xf numFmtId="0" fontId="101" fillId="0" borderId="36" xfId="0" applyFont="1" applyFill="1" applyBorder="1" applyAlignment="1">
      <alignment horizontal="center"/>
    </xf>
    <xf numFmtId="164" fontId="0" fillId="0" borderId="26" xfId="0" applyNumberFormat="1" applyFont="1" applyBorder="1" applyAlignment="1">
      <alignment horizontal="center"/>
    </xf>
    <xf numFmtId="0" fontId="101" fillId="0" borderId="46" xfId="0" applyFont="1" applyFill="1" applyBorder="1" applyAlignment="1">
      <alignment horizontal="center"/>
    </xf>
    <xf numFmtId="164" fontId="0" fillId="0" borderId="47" xfId="0" applyNumberFormat="1" applyFont="1" applyBorder="1" applyAlignment="1">
      <alignment horizontal="center"/>
    </xf>
    <xf numFmtId="0" fontId="60" fillId="2" borderId="48" xfId="0" applyFont="1" applyFill="1" applyBorder="1" applyAlignment="1">
      <alignment horizontal="center"/>
    </xf>
    <xf numFmtId="164" fontId="60" fillId="2" borderId="49" xfId="0" applyNumberFormat="1" applyFont="1" applyFill="1" applyBorder="1" applyAlignment="1">
      <alignment horizontal="center"/>
    </xf>
    <xf numFmtId="2" fontId="1" fillId="2" borderId="12" xfId="0" applyNumberFormat="1" applyFont="1" applyFill="1" applyBorder="1" applyAlignment="1">
      <alignment horizontal="center"/>
    </xf>
    <xf numFmtId="0" fontId="56" fillId="2" borderId="1" xfId="0" applyFont="1" applyFill="1" applyBorder="1" applyAlignment="1">
      <alignment horizontal="center"/>
    </xf>
    <xf numFmtId="164" fontId="56" fillId="4" borderId="4" xfId="0" applyNumberFormat="1" applyFont="1" applyFill="1" applyBorder="1" applyAlignment="1">
      <alignment horizontal="center"/>
    </xf>
    <xf numFmtId="1" fontId="56" fillId="2" borderId="4" xfId="0" applyNumberFormat="1" applyFont="1" applyFill="1" applyBorder="1" applyAlignment="1">
      <alignment horizontal="center"/>
    </xf>
    <xf numFmtId="1" fontId="56" fillId="2" borderId="25" xfId="0" applyNumberFormat="1" applyFont="1" applyFill="1" applyBorder="1" applyAlignment="1">
      <alignment horizontal="center"/>
    </xf>
    <xf numFmtId="1" fontId="56" fillId="0" borderId="0" xfId="0" applyNumberFormat="1" applyFont="1" applyFill="1" applyBorder="1" applyAlignment="1">
      <alignment horizontal="center"/>
    </xf>
    <xf numFmtId="0" fontId="56" fillId="4" borderId="2" xfId="0" applyFont="1" applyFill="1" applyBorder="1" applyAlignment="1">
      <alignment horizontal="center"/>
    </xf>
    <xf numFmtId="0" fontId="103" fillId="0" borderId="0" xfId="0" applyFont="1"/>
    <xf numFmtId="164" fontId="103" fillId="0" borderId="0" xfId="0" applyNumberFormat="1" applyFont="1" applyBorder="1"/>
    <xf numFmtId="1" fontId="61" fillId="0" borderId="0" xfId="0" applyNumberFormat="1" applyFont="1" applyFill="1" applyBorder="1" applyAlignment="1">
      <alignment horizontal="center"/>
    </xf>
    <xf numFmtId="0" fontId="57" fillId="4" borderId="4" xfId="0" applyFont="1" applyFill="1" applyBorder="1" applyAlignment="1">
      <alignment horizontal="center"/>
    </xf>
    <xf numFmtId="1" fontId="87" fillId="0" borderId="25" xfId="0" applyNumberFormat="1" applyFont="1" applyFill="1" applyBorder="1" applyAlignment="1">
      <alignment horizontal="center"/>
    </xf>
    <xf numFmtId="0" fontId="105" fillId="0" borderId="59" xfId="0" applyFont="1" applyBorder="1" applyAlignment="1">
      <alignment horizontal="left"/>
    </xf>
    <xf numFmtId="164" fontId="68" fillId="2" borderId="4" xfId="0" applyNumberFormat="1" applyFont="1" applyFill="1" applyBorder="1" applyAlignment="1">
      <alignment horizontal="center"/>
    </xf>
    <xf numFmtId="0" fontId="64" fillId="0" borderId="24" xfId="0" applyFont="1" applyBorder="1" applyAlignment="1">
      <alignment horizontal="center"/>
    </xf>
    <xf numFmtId="0" fontId="65" fillId="2" borderId="73" xfId="0" applyFont="1" applyFill="1" applyBorder="1" applyAlignment="1">
      <alignment horizontal="center"/>
    </xf>
    <xf numFmtId="164" fontId="65" fillId="2" borderId="74" xfId="0" applyNumberFormat="1" applyFont="1" applyFill="1" applyBorder="1" applyAlignment="1">
      <alignment horizontal="center"/>
    </xf>
    <xf numFmtId="0" fontId="64" fillId="0" borderId="75" xfId="0" applyFont="1" applyBorder="1" applyAlignment="1">
      <alignment horizontal="center"/>
    </xf>
    <xf numFmtId="0" fontId="1" fillId="0" borderId="54" xfId="1" applyFont="1" applyBorder="1" applyProtection="1">
      <protection locked="0" hidden="1"/>
    </xf>
    <xf numFmtId="0" fontId="1" fillId="0" borderId="55" xfId="1" applyFont="1" applyBorder="1" applyProtection="1">
      <protection locked="0" hidden="1"/>
    </xf>
    <xf numFmtId="0" fontId="90" fillId="0" borderId="72" xfId="1" applyFont="1" applyBorder="1" applyProtection="1">
      <protection locked="0" hidden="1"/>
    </xf>
    <xf numFmtId="0" fontId="90" fillId="0" borderId="55" xfId="1" applyFont="1" applyBorder="1" applyAlignment="1" applyProtection="1">
      <alignment horizontal="right"/>
      <protection locked="0" hidden="1"/>
    </xf>
    <xf numFmtId="0" fontId="50" fillId="2" borderId="3" xfId="1" applyFont="1" applyFill="1" applyBorder="1" applyProtection="1">
      <protection locked="0" hidden="1"/>
    </xf>
    <xf numFmtId="0" fontId="50" fillId="2" borderId="3" xfId="0" applyFont="1" applyFill="1" applyBorder="1" applyProtection="1">
      <protection locked="0" hidden="1"/>
    </xf>
    <xf numFmtId="0" fontId="50" fillId="2" borderId="4" xfId="1" applyFont="1" applyFill="1" applyBorder="1" applyAlignment="1" applyProtection="1">
      <alignment horizontal="right"/>
      <protection locked="0" hidden="1"/>
    </xf>
    <xf numFmtId="0" fontId="64" fillId="2" borderId="2" xfId="1" applyFont="1" applyFill="1" applyBorder="1" applyAlignment="1" applyProtection="1">
      <alignment horizontal="left"/>
      <protection locked="0" hidden="1"/>
    </xf>
    <xf numFmtId="0" fontId="49" fillId="2" borderId="3" xfId="1" applyFont="1" applyFill="1" applyBorder="1" applyProtection="1">
      <protection locked="0" hidden="1"/>
    </xf>
    <xf numFmtId="0" fontId="49" fillId="2" borderId="4" xfId="1" applyFont="1" applyFill="1" applyBorder="1" applyProtection="1">
      <protection locked="0" hidden="1"/>
    </xf>
    <xf numFmtId="0" fontId="1" fillId="0" borderId="0" xfId="1" applyFont="1" applyAlignment="1" applyProtection="1">
      <alignment horizontal="left"/>
      <protection locked="0" hidden="1"/>
    </xf>
    <xf numFmtId="0" fontId="1" fillId="0" borderId="0" xfId="1" applyFont="1" applyProtection="1">
      <protection locked="0" hidden="1"/>
    </xf>
    <xf numFmtId="0" fontId="90" fillId="0" borderId="0" xfId="1" applyFont="1" applyFill="1" applyBorder="1" applyProtection="1">
      <protection locked="0" hidden="1"/>
    </xf>
    <xf numFmtId="0" fontId="90" fillId="0" borderId="0" xfId="1" applyFont="1" applyFill="1" applyBorder="1" applyAlignment="1" applyProtection="1">
      <alignment horizontal="right"/>
      <protection locked="0" hidden="1"/>
    </xf>
    <xf numFmtId="0" fontId="90" fillId="0" borderId="0" xfId="1" applyFont="1" applyProtection="1">
      <protection locked="0" hidden="1"/>
    </xf>
    <xf numFmtId="0" fontId="98" fillId="0" borderId="0" xfId="1" applyFont="1" applyProtection="1">
      <protection locked="0" hidden="1"/>
    </xf>
    <xf numFmtId="0" fontId="104" fillId="0" borderId="0" xfId="1" applyFont="1" applyFill="1" applyBorder="1" applyProtection="1">
      <protection locked="0" hidden="1"/>
    </xf>
    <xf numFmtId="0" fontId="50" fillId="2" borderId="50" xfId="1" applyFont="1" applyFill="1" applyBorder="1" applyProtection="1">
      <protection locked="0" hidden="1"/>
    </xf>
    <xf numFmtId="0" fontId="50" fillId="2" borderId="52" xfId="1" applyFont="1" applyFill="1" applyBorder="1" applyProtection="1">
      <protection locked="0" hidden="1"/>
    </xf>
    <xf numFmtId="0" fontId="98" fillId="0" borderId="0" xfId="1" applyFont="1" applyFill="1" applyBorder="1" applyProtection="1">
      <protection locked="0" hidden="1"/>
    </xf>
    <xf numFmtId="0" fontId="98" fillId="0" borderId="0" xfId="1" applyFont="1" applyFill="1" applyBorder="1" applyAlignment="1" applyProtection="1">
      <alignment horizontal="right"/>
      <protection locked="0" hidden="1"/>
    </xf>
    <xf numFmtId="0" fontId="50" fillId="2" borderId="2" xfId="0" applyFont="1" applyFill="1" applyBorder="1" applyProtection="1">
      <protection locked="0" hidden="1"/>
    </xf>
    <xf numFmtId="0" fontId="0" fillId="2" borderId="3" xfId="0" applyFill="1" applyBorder="1" applyProtection="1">
      <protection locked="0" hidden="1"/>
    </xf>
    <xf numFmtId="0" fontId="1" fillId="0" borderId="72" xfId="1" applyFont="1" applyBorder="1" applyProtection="1"/>
    <xf numFmtId="0" fontId="95" fillId="2" borderId="12" xfId="0" quotePrefix="1" applyFont="1" applyFill="1" applyBorder="1" applyAlignment="1">
      <alignment horizontal="center"/>
    </xf>
    <xf numFmtId="0" fontId="108" fillId="0" borderId="0" xfId="1" applyFont="1" applyProtection="1"/>
    <xf numFmtId="0" fontId="1" fillId="0" borderId="0" xfId="1" applyFont="1" applyFill="1" applyBorder="1" applyAlignment="1" applyProtection="1">
      <alignment horizontal="right"/>
      <protection locked="0" hidden="1"/>
    </xf>
    <xf numFmtId="0" fontId="50" fillId="0" borderId="0" xfId="0" applyFont="1"/>
    <xf numFmtId="0" fontId="116" fillId="0" borderId="0" xfId="1" applyFont="1" applyProtection="1">
      <protection locked="0" hidden="1"/>
    </xf>
    <xf numFmtId="14" fontId="0" fillId="0" borderId="0" xfId="0" applyNumberFormat="1" applyProtection="1"/>
    <xf numFmtId="14" fontId="67" fillId="0" borderId="0" xfId="0" applyNumberFormat="1" applyFont="1" applyProtection="1"/>
    <xf numFmtId="0" fontId="0" fillId="0" borderId="0" xfId="0" applyProtection="1"/>
    <xf numFmtId="0" fontId="120" fillId="0" borderId="0" xfId="1" applyFont="1" applyProtection="1">
      <protection locked="0" hidden="1"/>
    </xf>
    <xf numFmtId="0" fontId="121" fillId="0" borderId="0" xfId="1" applyFont="1" applyProtection="1">
      <protection locked="0" hidden="1"/>
    </xf>
    <xf numFmtId="0" fontId="122" fillId="0" borderId="0" xfId="1" applyFont="1" applyProtection="1">
      <protection locked="0" hidden="1"/>
    </xf>
    <xf numFmtId="0" fontId="16" fillId="6" borderId="10" xfId="0" applyFont="1" applyFill="1" applyBorder="1" applyAlignment="1" applyProtection="1">
      <alignment horizontal="center"/>
    </xf>
    <xf numFmtId="0" fontId="16" fillId="6" borderId="1" xfId="0" applyFont="1" applyFill="1" applyBorder="1" applyAlignment="1">
      <alignment horizontal="center"/>
    </xf>
    <xf numFmtId="0" fontId="21" fillId="8" borderId="1" xfId="0" applyFont="1" applyFill="1" applyBorder="1" applyAlignment="1">
      <alignment horizontal="center"/>
    </xf>
    <xf numFmtId="0" fontId="93" fillId="0" borderId="76" xfId="0" applyFont="1" applyBorder="1" applyAlignment="1">
      <alignment horizontal="center"/>
    </xf>
    <xf numFmtId="0" fontId="93" fillId="0" borderId="20" xfId="0" applyFont="1" applyBorder="1" applyAlignment="1">
      <alignment horizontal="center"/>
    </xf>
    <xf numFmtId="0" fontId="93" fillId="0" borderId="23" xfId="0" applyFont="1" applyBorder="1" applyAlignment="1">
      <alignment horizontal="center"/>
    </xf>
    <xf numFmtId="0" fontId="93" fillId="0" borderId="35" xfId="0" applyFont="1" applyFill="1" applyBorder="1" applyAlignment="1">
      <alignment horizontal="center"/>
    </xf>
    <xf numFmtId="0" fontId="93" fillId="0" borderId="20" xfId="0" applyFont="1" applyFill="1" applyBorder="1" applyAlignment="1">
      <alignment horizontal="center"/>
    </xf>
    <xf numFmtId="0" fontId="102" fillId="0" borderId="78" xfId="0" applyFont="1" applyFill="1" applyBorder="1" applyAlignment="1">
      <alignment horizontal="center"/>
    </xf>
    <xf numFmtId="164" fontId="93" fillId="0" borderId="25" xfId="0" applyNumberFormat="1" applyFont="1" applyBorder="1" applyAlignment="1">
      <alignment horizontal="center"/>
    </xf>
    <xf numFmtId="164" fontId="93" fillId="0" borderId="21" xfId="0" applyNumberFormat="1" applyFont="1" applyBorder="1" applyAlignment="1">
      <alignment horizontal="center"/>
    </xf>
    <xf numFmtId="164" fontId="93" fillId="0" borderId="16" xfId="0" applyNumberFormat="1" applyFont="1" applyBorder="1" applyAlignment="1">
      <alignment horizontal="center"/>
    </xf>
    <xf numFmtId="164" fontId="93" fillId="0" borderId="24" xfId="0" applyNumberFormat="1" applyFont="1" applyBorder="1" applyAlignment="1">
      <alignment horizontal="center"/>
    </xf>
    <xf numFmtId="164" fontId="93" fillId="0" borderId="13" xfId="0" applyNumberFormat="1" applyFont="1" applyBorder="1" applyAlignment="1">
      <alignment horizontal="center"/>
    </xf>
    <xf numFmtId="164" fontId="68" fillId="2" borderId="1" xfId="0" applyNumberFormat="1" applyFont="1" applyFill="1" applyBorder="1" applyAlignment="1">
      <alignment horizontal="center"/>
    </xf>
    <xf numFmtId="0" fontId="57" fillId="2" borderId="77" xfId="0" applyFont="1" applyFill="1" applyBorder="1" applyAlignment="1">
      <alignment horizontal="center"/>
    </xf>
    <xf numFmtId="0" fontId="90" fillId="3" borderId="7" xfId="1" quotePrefix="1" applyFont="1" applyFill="1" applyBorder="1" applyProtection="1">
      <protection locked="0" hidden="1"/>
    </xf>
    <xf numFmtId="0" fontId="90" fillId="3" borderId="8" xfId="1" applyFont="1" applyFill="1" applyBorder="1" applyProtection="1">
      <protection locked="0" hidden="1"/>
    </xf>
    <xf numFmtId="0" fontId="97" fillId="3" borderId="8" xfId="1" applyFont="1" applyFill="1" applyBorder="1" applyProtection="1">
      <protection locked="0" hidden="1"/>
    </xf>
    <xf numFmtId="0" fontId="97" fillId="3" borderId="9" xfId="1" applyFont="1" applyFill="1" applyBorder="1" applyProtection="1">
      <protection locked="0" hidden="1"/>
    </xf>
    <xf numFmtId="0" fontId="52" fillId="2" borderId="39" xfId="0" applyFont="1" applyFill="1" applyBorder="1" applyAlignment="1">
      <alignment horizontal="center"/>
    </xf>
    <xf numFmtId="0" fontId="50" fillId="2" borderId="8" xfId="0" applyFont="1" applyFill="1" applyBorder="1"/>
    <xf numFmtId="0" fontId="73" fillId="2" borderId="8" xfId="0" applyFont="1" applyFill="1" applyBorder="1"/>
    <xf numFmtId="0" fontId="73" fillId="2" borderId="9" xfId="0" applyFont="1" applyFill="1" applyBorder="1"/>
    <xf numFmtId="0" fontId="50" fillId="2" borderId="79" xfId="0" applyFont="1" applyFill="1" applyBorder="1"/>
    <xf numFmtId="0" fontId="73" fillId="2" borderId="80" xfId="0" applyFont="1" applyFill="1" applyBorder="1"/>
    <xf numFmtId="0" fontId="73" fillId="2" borderId="81" xfId="0" applyFont="1" applyFill="1" applyBorder="1"/>
    <xf numFmtId="0" fontId="116" fillId="0" borderId="0" xfId="1" applyFont="1"/>
    <xf numFmtId="0" fontId="118" fillId="0" borderId="0" xfId="1" applyFont="1" applyProtection="1">
      <protection locked="0" hidden="1"/>
    </xf>
    <xf numFmtId="0" fontId="115" fillId="0" borderId="0" xfId="1" applyFont="1" applyProtection="1">
      <protection locked="0" hidden="1"/>
    </xf>
    <xf numFmtId="0" fontId="0" fillId="0" borderId="0" xfId="0" applyProtection="1">
      <protection locked="0" hidden="1"/>
    </xf>
    <xf numFmtId="0" fontId="80" fillId="2" borderId="3" xfId="1" applyFont="1" applyFill="1" applyBorder="1" applyProtection="1">
      <protection locked="0" hidden="1"/>
    </xf>
    <xf numFmtId="0" fontId="80" fillId="2" borderId="4" xfId="1" applyFont="1" applyFill="1" applyBorder="1" applyAlignment="1" applyProtection="1">
      <alignment horizontal="right"/>
      <protection locked="0" hidden="1"/>
    </xf>
    <xf numFmtId="0" fontId="80" fillId="0" borderId="0" xfId="1" applyFont="1" applyProtection="1">
      <protection locked="0" hidden="1"/>
    </xf>
    <xf numFmtId="0" fontId="124" fillId="2" borderId="2" xfId="1" applyFont="1" applyFill="1" applyBorder="1" applyProtection="1">
      <protection locked="0" hidden="1"/>
    </xf>
    <xf numFmtId="0" fontId="124" fillId="2" borderId="3" xfId="1" applyFont="1" applyFill="1" applyBorder="1" applyProtection="1">
      <protection locked="0" hidden="1"/>
    </xf>
    <xf numFmtId="0" fontId="124" fillId="2" borderId="4" xfId="1" applyFont="1" applyFill="1" applyBorder="1" applyProtection="1">
      <protection locked="0" hidden="1"/>
    </xf>
    <xf numFmtId="164" fontId="68" fillId="2" borderId="71" xfId="0" applyNumberFormat="1" applyFont="1" applyFill="1" applyBorder="1" applyAlignment="1">
      <alignment horizontal="center"/>
    </xf>
    <xf numFmtId="0" fontId="52" fillId="0" borderId="14" xfId="0" applyFont="1" applyFill="1" applyBorder="1" applyAlignment="1">
      <alignment horizontal="center"/>
    </xf>
    <xf numFmtId="0" fontId="80" fillId="2" borderId="2" xfId="1" applyFont="1" applyFill="1" applyBorder="1" applyProtection="1">
      <protection locked="0" hidden="1"/>
    </xf>
    <xf numFmtId="0" fontId="69" fillId="0" borderId="7" xfId="0" applyFont="1" applyFill="1" applyBorder="1" applyAlignment="1">
      <alignment horizontal="center"/>
    </xf>
    <xf numFmtId="0" fontId="1" fillId="7" borderId="15" xfId="0" applyFont="1" applyFill="1" applyBorder="1"/>
    <xf numFmtId="0" fontId="1" fillId="7" borderId="79" xfId="0" applyFont="1" applyFill="1" applyBorder="1"/>
    <xf numFmtId="0" fontId="80" fillId="7" borderId="81" xfId="0" applyFont="1" applyFill="1" applyBorder="1" applyAlignment="1">
      <alignment horizontal="right"/>
    </xf>
    <xf numFmtId="0" fontId="116" fillId="9" borderId="48" xfId="0" applyFont="1" applyFill="1" applyBorder="1" applyAlignment="1">
      <alignment horizontal="right"/>
    </xf>
    <xf numFmtId="0" fontId="125" fillId="9" borderId="82" xfId="0" applyFont="1" applyFill="1" applyBorder="1" applyAlignment="1">
      <alignment horizontal="center"/>
    </xf>
    <xf numFmtId="0" fontId="125" fillId="9" borderId="49" xfId="0" applyFont="1" applyFill="1" applyBorder="1" applyAlignment="1">
      <alignment horizontal="center"/>
    </xf>
    <xf numFmtId="0" fontId="126" fillId="0" borderId="0" xfId="1" applyFont="1"/>
    <xf numFmtId="0" fontId="127" fillId="0" borderId="0" xfId="1" applyFont="1"/>
    <xf numFmtId="0" fontId="126" fillId="0" borderId="0" xfId="1" applyFont="1" applyProtection="1">
      <protection locked="0" hidden="1"/>
    </xf>
    <xf numFmtId="0" fontId="127" fillId="0" borderId="0" xfId="1" applyFont="1" applyProtection="1">
      <protection locked="0" hidden="1"/>
    </xf>
    <xf numFmtId="0" fontId="128" fillId="0" borderId="59" xfId="0" applyFont="1" applyBorder="1"/>
    <xf numFmtId="0" fontId="128" fillId="0" borderId="0" xfId="0" applyFont="1" applyBorder="1"/>
    <xf numFmtId="0" fontId="128" fillId="0" borderId="0" xfId="0" applyFont="1"/>
    <xf numFmtId="0" fontId="130" fillId="2" borderId="2" xfId="1" applyFont="1" applyFill="1" applyBorder="1" applyProtection="1">
      <protection hidden="1"/>
    </xf>
    <xf numFmtId="0" fontId="130" fillId="0" borderId="0" xfId="1" applyFont="1"/>
    <xf numFmtId="0" fontId="130" fillId="2" borderId="3" xfId="1" applyFont="1" applyFill="1" applyBorder="1" applyProtection="1">
      <protection locked="0" hidden="1"/>
    </xf>
    <xf numFmtId="0" fontId="130" fillId="2" borderId="4" xfId="1" applyFont="1" applyFill="1" applyBorder="1" applyProtection="1">
      <protection locked="0" hidden="1"/>
    </xf>
    <xf numFmtId="0" fontId="61" fillId="0" borderId="0" xfId="1" applyFont="1" applyProtection="1">
      <protection locked="0" hidden="1"/>
    </xf>
    <xf numFmtId="0" fontId="61" fillId="0" borderId="0" xfId="1" applyFont="1" applyProtection="1">
      <protection hidden="1"/>
    </xf>
    <xf numFmtId="0" fontId="39" fillId="0" borderId="0" xfId="1" applyFont="1"/>
    <xf numFmtId="0" fontId="39" fillId="0" borderId="0" xfId="1" applyFont="1" applyProtection="1">
      <protection locked="0" hidden="1"/>
    </xf>
    <xf numFmtId="0" fontId="97" fillId="0" borderId="0" xfId="1" applyFont="1" applyProtection="1">
      <protection locked="0" hidden="1"/>
    </xf>
    <xf numFmtId="10" fontId="58" fillId="2" borderId="1" xfId="0" applyNumberFormat="1" applyFont="1" applyFill="1" applyBorder="1" applyAlignment="1">
      <alignment horizontal="center"/>
    </xf>
    <xf numFmtId="0" fontId="136" fillId="0" borderId="0" xfId="0" applyFont="1"/>
    <xf numFmtId="0" fontId="137" fillId="0" borderId="0" xfId="0" applyFont="1"/>
    <xf numFmtId="0" fontId="125" fillId="7" borderId="7" xfId="0" applyFont="1" applyFill="1" applyBorder="1" applyAlignment="1">
      <alignment vertical="center"/>
    </xf>
    <xf numFmtId="0" fontId="137" fillId="7" borderId="8" xfId="0" applyFont="1" applyFill="1" applyBorder="1"/>
    <xf numFmtId="0" fontId="137" fillId="7" borderId="9" xfId="0" applyFont="1" applyFill="1" applyBorder="1"/>
    <xf numFmtId="0" fontId="136" fillId="7" borderId="5" xfId="0" applyFont="1" applyFill="1" applyBorder="1" applyAlignment="1">
      <alignment horizontal="left"/>
    </xf>
    <xf numFmtId="0" fontId="137" fillId="7" borderId="0" xfId="0" applyFont="1" applyFill="1" applyBorder="1"/>
    <xf numFmtId="0" fontId="137" fillId="7" borderId="6" xfId="0" applyFont="1" applyFill="1" applyBorder="1"/>
    <xf numFmtId="0" fontId="136" fillId="7" borderId="5" xfId="0" applyFont="1" applyFill="1" applyBorder="1"/>
    <xf numFmtId="0" fontId="136" fillId="7" borderId="0" xfId="0" applyFont="1" applyFill="1" applyBorder="1"/>
    <xf numFmtId="0" fontId="136" fillId="7" borderId="6" xfId="0" applyFont="1" applyFill="1" applyBorder="1"/>
    <xf numFmtId="0" fontId="136" fillId="7" borderId="79" xfId="0" applyFont="1" applyFill="1" applyBorder="1"/>
    <xf numFmtId="0" fontId="136" fillId="7" borderId="80" xfId="0" applyFont="1" applyFill="1" applyBorder="1"/>
    <xf numFmtId="0" fontId="136" fillId="7" borderId="81" xfId="0" applyFont="1" applyFill="1" applyBorder="1"/>
    <xf numFmtId="0" fontId="140" fillId="0" borderId="0" xfId="1" applyFont="1" applyAlignment="1"/>
    <xf numFmtId="0" fontId="140" fillId="0" borderId="6" xfId="1" applyFont="1" applyBorder="1" applyAlignment="1"/>
    <xf numFmtId="0" fontId="13" fillId="2" borderId="83" xfId="0" applyFont="1" applyFill="1" applyBorder="1" applyAlignment="1">
      <alignment horizontal="center"/>
    </xf>
    <xf numFmtId="0" fontId="21" fillId="3" borderId="84" xfId="0" applyNumberFormat="1" applyFont="1" applyFill="1" applyBorder="1" applyAlignment="1" applyProtection="1">
      <alignment horizontal="center"/>
      <protection locked="0"/>
    </xf>
    <xf numFmtId="0" fontId="28" fillId="7" borderId="85" xfId="0" applyFont="1" applyFill="1" applyBorder="1" applyAlignment="1">
      <alignment horizontal="center"/>
    </xf>
    <xf numFmtId="0" fontId="36" fillId="3" borderId="84" xfId="0" applyFont="1" applyFill="1" applyBorder="1" applyAlignment="1" applyProtection="1">
      <alignment horizontal="center"/>
      <protection locked="0"/>
    </xf>
    <xf numFmtId="0" fontId="28" fillId="7" borderId="86" xfId="0" applyFont="1" applyFill="1" applyBorder="1" applyAlignment="1">
      <alignment horizontal="center"/>
    </xf>
    <xf numFmtId="0" fontId="2" fillId="3" borderId="84" xfId="0" applyFont="1" applyFill="1" applyBorder="1" applyAlignment="1" applyProtection="1">
      <alignment horizontal="center"/>
      <protection locked="0"/>
    </xf>
    <xf numFmtId="0" fontId="28" fillId="7" borderId="87" xfId="0" applyFont="1" applyFill="1" applyBorder="1" applyAlignment="1">
      <alignment horizontal="center"/>
    </xf>
    <xf numFmtId="0" fontId="1" fillId="0" borderId="88" xfId="0" applyFont="1" applyBorder="1" applyAlignment="1">
      <alignment horizontal="center"/>
    </xf>
    <xf numFmtId="0" fontId="16" fillId="3" borderId="84" xfId="0" applyFont="1" applyFill="1" applyBorder="1" applyAlignment="1" applyProtection="1">
      <alignment horizontal="center"/>
      <protection locked="0"/>
    </xf>
    <xf numFmtId="0" fontId="41" fillId="7" borderId="89" xfId="0" applyFont="1" applyFill="1" applyBorder="1" applyAlignment="1">
      <alignment horizontal="center"/>
    </xf>
    <xf numFmtId="0" fontId="28" fillId="3" borderId="91" xfId="0" applyFont="1" applyFill="1" applyBorder="1" applyAlignment="1" applyProtection="1">
      <alignment horizontal="center"/>
      <protection locked="0"/>
    </xf>
    <xf numFmtId="0" fontId="28" fillId="0" borderId="90" xfId="0" applyFont="1" applyBorder="1" applyAlignment="1">
      <alignment horizontal="center"/>
    </xf>
    <xf numFmtId="0" fontId="1" fillId="7" borderId="92" xfId="0" applyFont="1" applyFill="1" applyBorder="1" applyAlignment="1">
      <alignment horizontal="center"/>
    </xf>
    <xf numFmtId="0" fontId="1" fillId="0" borderId="93" xfId="0" applyFont="1" applyFill="1" applyBorder="1" applyAlignment="1">
      <alignment horizontal="center"/>
    </xf>
    <xf numFmtId="0" fontId="1" fillId="0" borderId="94" xfId="0" applyFont="1" applyBorder="1" applyAlignment="1">
      <alignment horizontal="center"/>
    </xf>
    <xf numFmtId="0" fontId="80" fillId="7" borderId="95" xfId="0" applyFont="1" applyFill="1" applyBorder="1" applyAlignment="1">
      <alignment horizontal="right"/>
    </xf>
    <xf numFmtId="0" fontId="91" fillId="3" borderId="84" xfId="0" applyFont="1" applyFill="1" applyBorder="1" applyAlignment="1" applyProtection="1">
      <alignment horizontal="center"/>
      <protection locked="0"/>
    </xf>
    <xf numFmtId="0" fontId="0" fillId="0" borderId="96" xfId="0" applyBorder="1"/>
    <xf numFmtId="0" fontId="0" fillId="10" borderId="97" xfId="0" applyFill="1" applyBorder="1"/>
    <xf numFmtId="0" fontId="0" fillId="10" borderId="91" xfId="0" applyFill="1" applyBorder="1"/>
    <xf numFmtId="0" fontId="18" fillId="10" borderId="98" xfId="0" applyFont="1" applyFill="1" applyBorder="1"/>
    <xf numFmtId="0" fontId="141" fillId="2" borderId="50" xfId="1" applyFont="1" applyFill="1" applyBorder="1" applyProtection="1">
      <protection hidden="1"/>
    </xf>
    <xf numFmtId="0" fontId="141" fillId="2" borderId="51" xfId="1" applyFont="1" applyFill="1" applyBorder="1" applyProtection="1">
      <protection locked="0" hidden="1"/>
    </xf>
    <xf numFmtId="0" fontId="141" fillId="2" borderId="52" xfId="1" applyFont="1" applyFill="1" applyBorder="1" applyProtection="1">
      <protection locked="0" hidden="1"/>
    </xf>
    <xf numFmtId="0" fontId="141" fillId="2" borderId="50" xfId="1" applyFont="1" applyFill="1" applyBorder="1" applyAlignment="1" applyProtection="1">
      <alignment horizontal="left"/>
      <protection hidden="1"/>
    </xf>
    <xf numFmtId="0" fontId="141" fillId="2" borderId="52" xfId="1" applyFont="1" applyFill="1" applyBorder="1" applyAlignment="1" applyProtection="1">
      <alignment horizontal="right"/>
      <protection locked="0" hidden="1"/>
    </xf>
    <xf numFmtId="164" fontId="142" fillId="0" borderId="65"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60000"/>
      <color rgb="FF193F61"/>
      <color rgb="FFA3E7FF"/>
      <color rgb="FF8B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hftfire.com/" TargetMode="External"/><Relationship Id="rId18" Type="http://schemas.openxmlformats.org/officeDocument/2006/relationships/hyperlink" Target="http://www.tinyurl.com/crankfire" TargetMode="External"/><Relationship Id="rId26" Type="http://schemas.openxmlformats.org/officeDocument/2006/relationships/hyperlink" Target="http://tinyurl.com/richcover" TargetMode="External"/><Relationship Id="rId39" Type="http://schemas.openxmlformats.org/officeDocument/2006/relationships/hyperlink" Target="http://www.caextortion.com/" TargetMode="External"/><Relationship Id="rId21" Type="http://schemas.openxmlformats.org/officeDocument/2006/relationships/hyperlink" Target="http://www.tinyurl.com/rescuewinch" TargetMode="External"/><Relationship Id="rId34" Type="http://schemas.openxmlformats.org/officeDocument/2006/relationships/hyperlink" Target="https://www.nwcg.gov/course/ffm/squirt-water/33-friction-loss-in-fire-hose" TargetMode="External"/><Relationship Id="rId42" Type="http://schemas.openxmlformats.org/officeDocument/2006/relationships/hyperlink" Target="http://www.tinyurl.com/takeastand01" TargetMode="External"/><Relationship Id="rId47" Type="http://schemas.openxmlformats.org/officeDocument/2006/relationships/hyperlink" Target="http://www.tinyurl.com/hftfire02" TargetMode="External"/><Relationship Id="rId50" Type="http://schemas.openxmlformats.org/officeDocument/2006/relationships/hyperlink" Target="https://www.nwcg.gov/course/ffm/squirt-water/33-friction-loss-in-fire-hose" TargetMode="External"/><Relationship Id="rId55" Type="http://schemas.openxmlformats.org/officeDocument/2006/relationships/comments" Target="../comments1.xml"/><Relationship Id="rId7" Type="http://schemas.openxmlformats.org/officeDocument/2006/relationships/hyperlink" Target="http://www.hydraulicsapp.com/" TargetMode="External"/><Relationship Id="rId2" Type="http://schemas.openxmlformats.org/officeDocument/2006/relationships/hyperlink" Target="http://www.hftfire.com/" TargetMode="External"/><Relationship Id="rId16" Type="http://schemas.openxmlformats.org/officeDocument/2006/relationships/hyperlink" Target="http://tinyurl.com/navysar" TargetMode="External"/><Relationship Id="rId29" Type="http://schemas.openxmlformats.org/officeDocument/2006/relationships/hyperlink" Target="http://www.tinyurl.com/takeastand01" TargetMode="External"/><Relationship Id="rId11" Type="http://schemas.openxmlformats.org/officeDocument/2006/relationships/hyperlink" Target="http://www.hftfire.com/" TargetMode="External"/><Relationship Id="rId24" Type="http://schemas.openxmlformats.org/officeDocument/2006/relationships/hyperlink" Target="http://www.tinyurl.com/calfire02" TargetMode="External"/><Relationship Id="rId32" Type="http://schemas.openxmlformats.org/officeDocument/2006/relationships/hyperlink" Target="https://www.google.com/patents/US6659389" TargetMode="External"/><Relationship Id="rId37" Type="http://schemas.openxmlformats.org/officeDocument/2006/relationships/hyperlink" Target="http://www.tinyurl.com/calfire05" TargetMode="External"/><Relationship Id="rId40" Type="http://schemas.openxmlformats.org/officeDocument/2006/relationships/hyperlink" Target="http://www.tinyurl.com/calfire04" TargetMode="External"/><Relationship Id="rId45" Type="http://schemas.openxmlformats.org/officeDocument/2006/relationships/hyperlink" Target="http://www.tinyurl.com/basichydraulics01" TargetMode="External"/><Relationship Id="rId53" Type="http://schemas.openxmlformats.org/officeDocument/2006/relationships/printerSettings" Target="../printerSettings/printerSettings1.bin"/><Relationship Id="rId5" Type="http://schemas.openxmlformats.org/officeDocument/2006/relationships/hyperlink" Target="http://www.tinyurl.com/hftfire01" TargetMode="External"/><Relationship Id="rId10" Type="http://schemas.openxmlformats.org/officeDocument/2006/relationships/hyperlink" Target="http://www.hydraulicsapp.com/" TargetMode="External"/><Relationship Id="rId19" Type="http://schemas.openxmlformats.org/officeDocument/2006/relationships/hyperlink" Target="http://www.tinyurl.com/hftfire%20-%20ALL%20supporting%20videos" TargetMode="External"/><Relationship Id="rId31" Type="http://schemas.openxmlformats.org/officeDocument/2006/relationships/hyperlink" Target="http://tinyurl.com/richcover" TargetMode="External"/><Relationship Id="rId44" Type="http://schemas.openxmlformats.org/officeDocument/2006/relationships/hyperlink" Target="http://www.tinyurl.com/hftfire02" TargetMode="External"/><Relationship Id="rId52" Type="http://schemas.openxmlformats.org/officeDocument/2006/relationships/hyperlink" Target="https://www.nwcg.gov/course/ffm/squirt-water/33-friction-loss-in-fire-hose" TargetMode="External"/><Relationship Id="rId4" Type="http://schemas.openxmlformats.org/officeDocument/2006/relationships/hyperlink" Target="http://frictionlosscalculator.com/" TargetMode="External"/><Relationship Id="rId9" Type="http://schemas.openxmlformats.org/officeDocument/2006/relationships/hyperlink" Target="http://tinyurl.com/richart01" TargetMode="External"/><Relationship Id="rId14" Type="http://schemas.openxmlformats.org/officeDocument/2006/relationships/hyperlink" Target="http://tinyurl.com/noahmorgan02" TargetMode="External"/><Relationship Id="rId22" Type="http://schemas.openxmlformats.org/officeDocument/2006/relationships/hyperlink" Target="http://tinyurl.com/richsart" TargetMode="External"/><Relationship Id="rId27" Type="http://schemas.openxmlformats.org/officeDocument/2006/relationships/hyperlink" Target="http://www.tinyurl.com/richcover" TargetMode="External"/><Relationship Id="rId30" Type="http://schemas.openxmlformats.org/officeDocument/2006/relationships/hyperlink" Target="http://tinyurl.com/richresume" TargetMode="External"/><Relationship Id="rId35" Type="http://schemas.openxmlformats.org/officeDocument/2006/relationships/hyperlink" Target="http://www.hosecabinet.com/" TargetMode="External"/><Relationship Id="rId43" Type="http://schemas.openxmlformats.org/officeDocument/2006/relationships/hyperlink" Target="http://www.tinyurl.com/takeastand01" TargetMode="External"/><Relationship Id="rId48" Type="http://schemas.openxmlformats.org/officeDocument/2006/relationships/hyperlink" Target="http://www.tinyurl.com/basichydraulics" TargetMode="External"/><Relationship Id="rId8" Type="http://schemas.openxmlformats.org/officeDocument/2006/relationships/hyperlink" Target="http://www.hftfire.com/" TargetMode="External"/><Relationship Id="rId51" Type="http://schemas.openxmlformats.org/officeDocument/2006/relationships/hyperlink" Target="https://www.nwcg.gov/course/ffm/squirt-water/34-calculating-engine-pump-pressures" TargetMode="External"/><Relationship Id="rId3" Type="http://schemas.openxmlformats.org/officeDocument/2006/relationships/hyperlink" Target="http://www.tinyurl.com/calfire03" TargetMode="External"/><Relationship Id="rId12" Type="http://schemas.openxmlformats.org/officeDocument/2006/relationships/hyperlink" Target="http://www.hydraulicsapp.com/" TargetMode="External"/><Relationship Id="rId17" Type="http://schemas.openxmlformats.org/officeDocument/2006/relationships/hyperlink" Target="http://tinyurl.com/aluminumovercast" TargetMode="External"/><Relationship Id="rId25" Type="http://schemas.openxmlformats.org/officeDocument/2006/relationships/hyperlink" Target="http://tinyurl.com/richresume" TargetMode="External"/><Relationship Id="rId33" Type="http://schemas.openxmlformats.org/officeDocument/2006/relationships/hyperlink" Target="http://tinyurl.com/basichydraulics" TargetMode="External"/><Relationship Id="rId38" Type="http://schemas.openxmlformats.org/officeDocument/2006/relationships/hyperlink" Target="http://www.tinyurl.com/takeastand01" TargetMode="External"/><Relationship Id="rId46" Type="http://schemas.openxmlformats.org/officeDocument/2006/relationships/hyperlink" Target="http://tinyurl.com/calfire07" TargetMode="External"/><Relationship Id="rId20" Type="http://schemas.openxmlformats.org/officeDocument/2006/relationships/hyperlink" Target="http://www.tinyurl.com/hftfire" TargetMode="External"/><Relationship Id="rId41" Type="http://schemas.openxmlformats.org/officeDocument/2006/relationships/hyperlink" Target="http://www.tinyurl.com/takeastand01" TargetMode="External"/><Relationship Id="rId54" Type="http://schemas.openxmlformats.org/officeDocument/2006/relationships/vmlDrawing" Target="../drawings/vmlDrawing1.vml"/><Relationship Id="rId1" Type="http://schemas.openxmlformats.org/officeDocument/2006/relationships/hyperlink" Target="http://www.hydraulicsapp.com/" TargetMode="External"/><Relationship Id="rId6" Type="http://schemas.openxmlformats.org/officeDocument/2006/relationships/hyperlink" Target="http://www.hoseroller.info/" TargetMode="External"/><Relationship Id="rId15" Type="http://schemas.openxmlformats.org/officeDocument/2006/relationships/hyperlink" Target="http://tinyurl.com/noahmorgan01" TargetMode="External"/><Relationship Id="rId23" Type="http://schemas.openxmlformats.org/officeDocument/2006/relationships/hyperlink" Target="http://www.tinyurl.com/calfire01" TargetMode="External"/><Relationship Id="rId28" Type="http://schemas.openxmlformats.org/officeDocument/2006/relationships/hyperlink" Target="https://www.google.com/patents/US6659389" TargetMode="External"/><Relationship Id="rId36" Type="http://schemas.openxmlformats.org/officeDocument/2006/relationships/hyperlink" Target="http://www.tinyurl.com/calfire03" TargetMode="External"/><Relationship Id="rId49" Type="http://schemas.openxmlformats.org/officeDocument/2006/relationships/hyperlink" Target="http://tinyurl.com/SLOAA34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topLeftCell="A119" zoomScaleNormal="100" workbookViewId="0">
      <selection activeCell="F119" sqref="F119"/>
    </sheetView>
  </sheetViews>
  <sheetFormatPr defaultRowHeight="15" x14ac:dyDescent="0.25"/>
  <cols>
    <col min="1" max="1" width="11.42578125" bestFit="1" customWidth="1"/>
    <col min="2" max="2" width="9.5703125" customWidth="1"/>
    <col min="3" max="3" width="11.5703125" customWidth="1"/>
    <col min="4" max="4" width="12.28515625" customWidth="1"/>
    <col min="5" max="5" width="13.85546875" customWidth="1"/>
    <col min="6" max="6" width="9" customWidth="1"/>
    <col min="7" max="7" width="12.85546875" customWidth="1"/>
    <col min="8" max="8" width="12.42578125" customWidth="1"/>
    <col min="9" max="9" width="13" customWidth="1"/>
    <col min="10" max="10" width="12.85546875" customWidth="1"/>
    <col min="11" max="11" width="17" customWidth="1"/>
    <col min="12" max="12" width="10.28515625" customWidth="1"/>
    <col min="15" max="15" width="10.85546875" customWidth="1"/>
  </cols>
  <sheetData>
    <row r="1" spans="1:11" ht="29.25" thickBot="1" x14ac:dyDescent="0.5">
      <c r="A1" s="92"/>
      <c r="B1" s="91"/>
      <c r="C1" s="91"/>
      <c r="D1" s="91"/>
      <c r="E1" s="91"/>
      <c r="F1" s="93" t="s">
        <v>62</v>
      </c>
      <c r="G1" s="91"/>
      <c r="H1" s="91"/>
      <c r="I1" s="91"/>
      <c r="J1" s="91"/>
      <c r="K1" s="5"/>
    </row>
    <row r="2" spans="1:11" x14ac:dyDescent="0.25">
      <c r="A2" s="373" t="s">
        <v>123</v>
      </c>
      <c r="B2" s="373"/>
      <c r="C2" s="373"/>
      <c r="D2" s="373"/>
      <c r="E2" s="373"/>
      <c r="F2" s="373"/>
      <c r="G2" s="373"/>
      <c r="H2" s="373"/>
      <c r="I2" s="373"/>
      <c r="J2" s="373"/>
      <c r="K2" s="373"/>
    </row>
    <row r="3" spans="1:11" ht="23.25" x14ac:dyDescent="0.35">
      <c r="A3" s="2" t="s">
        <v>82</v>
      </c>
    </row>
    <row r="4" spans="1:11" ht="27" thickBot="1" x14ac:dyDescent="0.45">
      <c r="A4" s="2" t="s">
        <v>0</v>
      </c>
    </row>
    <row r="5" spans="1:11" ht="27.75" customHeight="1" thickBot="1" x14ac:dyDescent="0.55000000000000004">
      <c r="A5" s="3" t="s">
        <v>1</v>
      </c>
      <c r="D5" s="403">
        <f ca="1">I113</f>
        <v>0.38775317946302412</v>
      </c>
      <c r="E5" s="256" t="s">
        <v>90</v>
      </c>
    </row>
    <row r="6" spans="1:11" ht="21" customHeight="1" thickBot="1" x14ac:dyDescent="0.4">
      <c r="A6" s="148">
        <f>B36</f>
        <v>60</v>
      </c>
      <c r="B6" s="1" t="s">
        <v>66</v>
      </c>
      <c r="D6" s="148">
        <f>F34</f>
        <v>10</v>
      </c>
      <c r="E6" s="1" t="s">
        <v>67</v>
      </c>
      <c r="G6" s="77">
        <f>D33</f>
        <v>200</v>
      </c>
      <c r="H6" s="150" t="s">
        <v>68</v>
      </c>
      <c r="I6" s="151">
        <f>D35</f>
        <v>200</v>
      </c>
      <c r="J6" s="1" t="s">
        <v>63</v>
      </c>
      <c r="K6" s="90">
        <f>A34</f>
        <v>0</v>
      </c>
    </row>
    <row r="7" spans="1:11" ht="19.5" customHeight="1" x14ac:dyDescent="0.35">
      <c r="A7" s="4" t="s">
        <v>61</v>
      </c>
    </row>
    <row r="8" spans="1:11" ht="24" thickBot="1" x14ac:dyDescent="0.4">
      <c r="A8" s="399" t="s">
        <v>136</v>
      </c>
      <c r="B8" s="398"/>
      <c r="C8" s="398"/>
      <c r="D8" s="398"/>
      <c r="E8" s="398"/>
      <c r="F8" s="398"/>
      <c r="G8" s="398"/>
      <c r="H8" s="398"/>
      <c r="I8" s="398"/>
      <c r="J8" s="398"/>
      <c r="K8" s="398"/>
    </row>
    <row r="9" spans="1:11" ht="24" thickBot="1" x14ac:dyDescent="0.4">
      <c r="A9" s="204" t="s">
        <v>103</v>
      </c>
      <c r="B9" s="194"/>
      <c r="C9" s="194"/>
      <c r="D9" s="194"/>
      <c r="E9" s="194"/>
      <c r="F9" s="194"/>
      <c r="G9" s="194"/>
      <c r="H9" s="194"/>
      <c r="I9" s="194"/>
      <c r="J9" s="194"/>
      <c r="K9" s="196"/>
    </row>
    <row r="10" spans="1:11" ht="12" customHeight="1" thickBot="1" x14ac:dyDescent="0.3">
      <c r="A10" s="10"/>
      <c r="B10" s="10"/>
      <c r="C10" s="10"/>
      <c r="D10" s="10"/>
      <c r="E10" s="10"/>
      <c r="F10" s="10"/>
      <c r="G10" s="10"/>
      <c r="H10" s="10"/>
      <c r="I10" s="10"/>
      <c r="J10" s="10"/>
      <c r="K10" s="10"/>
    </row>
    <row r="11" spans="1:11" ht="15.75" thickBot="1" x14ac:dyDescent="0.3">
      <c r="A11" s="197"/>
      <c r="B11" s="444" t="s">
        <v>2</v>
      </c>
      <c r="C11" s="442"/>
      <c r="D11" s="445"/>
      <c r="E11" s="441" t="s">
        <v>147</v>
      </c>
      <c r="F11" s="442"/>
      <c r="G11" s="442"/>
      <c r="H11" s="442"/>
      <c r="I11" s="442"/>
      <c r="J11" s="443"/>
      <c r="K11" s="334">
        <f ca="1">TODAY()</f>
        <v>43759</v>
      </c>
    </row>
    <row r="12" spans="1:11" ht="15.75" thickBot="1" x14ac:dyDescent="0.3">
      <c r="A12" s="197"/>
      <c r="B12" s="201" t="s">
        <v>3</v>
      </c>
      <c r="C12" s="6"/>
      <c r="D12" s="202"/>
      <c r="E12" s="328" t="s">
        <v>85</v>
      </c>
      <c r="F12" s="305"/>
      <c r="G12" s="305"/>
      <c r="H12" s="306"/>
      <c r="I12" s="307" t="s">
        <v>84</v>
      </c>
      <c r="J12" s="308"/>
      <c r="K12" s="335">
        <v>44926</v>
      </c>
    </row>
    <row r="13" spans="1:11" ht="15.75" thickBot="1" x14ac:dyDescent="0.3">
      <c r="A13" s="197"/>
      <c r="B13" s="201" t="s">
        <v>4</v>
      </c>
      <c r="C13" s="6"/>
      <c r="D13" s="6"/>
      <c r="E13" s="356" t="s">
        <v>86</v>
      </c>
      <c r="F13" s="357"/>
      <c r="G13" s="357"/>
      <c r="H13" s="357"/>
      <c r="I13" s="358" t="s">
        <v>88</v>
      </c>
      <c r="J13" s="359"/>
      <c r="K13" s="336">
        <f ca="1">IF(DATEVALUE("12/31/22")-K11&gt;0,1,0)</f>
        <v>1</v>
      </c>
    </row>
    <row r="14" spans="1:11" x14ac:dyDescent="0.25">
      <c r="A14" s="197"/>
      <c r="B14" s="201" t="s">
        <v>5</v>
      </c>
      <c r="C14" s="360" t="s">
        <v>6</v>
      </c>
      <c r="D14" s="361" t="s">
        <v>149</v>
      </c>
      <c r="E14" s="362"/>
      <c r="F14" s="362"/>
      <c r="G14" s="362"/>
      <c r="H14" s="362"/>
      <c r="I14" s="362"/>
      <c r="J14" s="363"/>
    </row>
    <row r="15" spans="1:11" ht="15.75" thickBot="1" x14ac:dyDescent="0.3">
      <c r="A15" s="197"/>
      <c r="B15" s="203" t="s">
        <v>7</v>
      </c>
      <c r="C15" s="364" t="s">
        <v>79</v>
      </c>
      <c r="D15" s="365"/>
      <c r="E15" s="365"/>
      <c r="F15" s="365"/>
      <c r="G15" s="365"/>
      <c r="H15" s="365"/>
      <c r="I15" s="365"/>
      <c r="J15" s="366"/>
    </row>
    <row r="16" spans="1:11" ht="15" customHeight="1" thickBot="1" x14ac:dyDescent="0.3">
      <c r="A16" s="437"/>
      <c r="B16" s="437"/>
      <c r="C16" s="437"/>
      <c r="D16" s="437"/>
      <c r="E16" s="437"/>
      <c r="F16" s="437"/>
      <c r="G16" s="437"/>
      <c r="H16" s="437"/>
      <c r="I16" s="437"/>
      <c r="J16" s="437"/>
      <c r="K16" s="437"/>
    </row>
    <row r="17" spans="1:15" ht="23.25" thickBot="1" x14ac:dyDescent="0.4">
      <c r="A17" s="440" t="s">
        <v>87</v>
      </c>
      <c r="B17" s="438"/>
      <c r="C17" s="438"/>
      <c r="D17" s="438"/>
      <c r="E17" s="438"/>
      <c r="F17" s="438"/>
      <c r="G17" s="438"/>
      <c r="H17" s="438"/>
      <c r="I17" s="438"/>
      <c r="J17" s="438"/>
      <c r="K17" s="439"/>
    </row>
    <row r="19" spans="1:15" ht="26.25" x14ac:dyDescent="0.4">
      <c r="A19" s="7" t="s">
        <v>96</v>
      </c>
    </row>
    <row r="20" spans="1:15" ht="21.75" thickBot="1" x14ac:dyDescent="0.4">
      <c r="A20" s="1" t="s">
        <v>52</v>
      </c>
    </row>
    <row r="21" spans="1:15" s="8" customFormat="1" ht="21.75" thickBot="1" x14ac:dyDescent="0.4">
      <c r="A21" s="254" t="s">
        <v>89</v>
      </c>
      <c r="B21" s="141"/>
      <c r="C21" s="141"/>
      <c r="D21" s="141"/>
      <c r="E21" s="141"/>
      <c r="F21" s="141"/>
      <c r="G21" s="141"/>
      <c r="H21" s="141"/>
      <c r="I21" s="141"/>
      <c r="J21" s="141"/>
      <c r="K21" s="142"/>
    </row>
    <row r="22" spans="1:15" ht="24" thickBot="1" x14ac:dyDescent="0.4">
      <c r="A22" s="2" t="s">
        <v>93</v>
      </c>
    </row>
    <row r="23" spans="1:15" s="405" customFormat="1" ht="16.149999999999999" customHeight="1" x14ac:dyDescent="0.3">
      <c r="A23" s="406" t="s">
        <v>143</v>
      </c>
      <c r="B23" s="407"/>
      <c r="C23" s="407"/>
      <c r="D23" s="407"/>
      <c r="E23" s="407"/>
      <c r="F23" s="407"/>
      <c r="G23" s="407"/>
      <c r="H23" s="407"/>
      <c r="I23" s="407"/>
      <c r="J23" s="407"/>
      <c r="K23" s="408"/>
    </row>
    <row r="24" spans="1:15" s="405" customFormat="1" ht="16.149999999999999" customHeight="1" x14ac:dyDescent="0.3">
      <c r="A24" s="409" t="s">
        <v>140</v>
      </c>
      <c r="B24" s="410"/>
      <c r="C24" s="410"/>
      <c r="D24" s="410"/>
      <c r="E24" s="410"/>
      <c r="F24" s="410"/>
      <c r="G24" s="410"/>
      <c r="H24" s="410"/>
      <c r="I24" s="410"/>
      <c r="J24" s="410"/>
      <c r="K24" s="411"/>
    </row>
    <row r="25" spans="1:15" s="404" customFormat="1" ht="18.75" x14ac:dyDescent="0.3">
      <c r="A25" s="412" t="s">
        <v>141</v>
      </c>
      <c r="B25" s="413"/>
      <c r="C25" s="413"/>
      <c r="D25" s="413"/>
      <c r="E25" s="413"/>
      <c r="F25" s="413"/>
      <c r="G25" s="413"/>
      <c r="H25" s="413"/>
      <c r="I25" s="413"/>
      <c r="J25" s="413"/>
      <c r="K25" s="414"/>
    </row>
    <row r="26" spans="1:15" s="404" customFormat="1" ht="19.5" thickBot="1" x14ac:dyDescent="0.35">
      <c r="A26" s="415" t="s">
        <v>142</v>
      </c>
      <c r="B26" s="416"/>
      <c r="C26" s="416"/>
      <c r="D26" s="416"/>
      <c r="E26" s="416"/>
      <c r="F26" s="416"/>
      <c r="G26" s="416"/>
      <c r="H26" s="416"/>
      <c r="I26" s="416"/>
      <c r="J26" s="416"/>
      <c r="K26" s="417"/>
    </row>
    <row r="27" spans="1:15" s="332" customFormat="1" ht="15.75" thickBot="1" x14ac:dyDescent="0.3">
      <c r="A27" s="373" t="s">
        <v>123</v>
      </c>
      <c r="B27" s="373"/>
      <c r="C27" s="373"/>
      <c r="D27" s="373"/>
      <c r="E27" s="373"/>
      <c r="F27" s="373"/>
      <c r="G27" s="373"/>
      <c r="H27" s="373"/>
      <c r="I27" s="373"/>
      <c r="J27" s="373"/>
      <c r="K27" s="373"/>
      <c r="L27"/>
      <c r="M27"/>
      <c r="N27"/>
      <c r="O27"/>
    </row>
    <row r="28" spans="1:15" ht="15.75" thickBot="1" x14ac:dyDescent="0.3">
      <c r="A28" s="326" t="s">
        <v>77</v>
      </c>
      <c r="B28" s="310"/>
      <c r="C28" s="310"/>
      <c r="D28" s="309" t="s">
        <v>78</v>
      </c>
      <c r="E28" s="309"/>
      <c r="F28" s="309"/>
      <c r="G28" s="310"/>
      <c r="H28" s="309"/>
      <c r="I28" s="327"/>
      <c r="J28" s="327"/>
      <c r="K28" s="311" t="s">
        <v>91</v>
      </c>
    </row>
    <row r="29" spans="1:15" ht="18.600000000000001" customHeight="1" thickBot="1" x14ac:dyDescent="0.3">
      <c r="A29" s="339" t="s">
        <v>115</v>
      </c>
      <c r="B29" s="339"/>
      <c r="C29" s="339"/>
      <c r="G29" s="73" t="s">
        <v>114</v>
      </c>
      <c r="H29" s="338" t="s">
        <v>107</v>
      </c>
      <c r="I29" s="337" t="s">
        <v>110</v>
      </c>
      <c r="J29" s="333" t="s">
        <v>112</v>
      </c>
      <c r="K29" s="339"/>
    </row>
    <row r="30" spans="1:15" ht="18.600000000000001" customHeight="1" thickBot="1" x14ac:dyDescent="0.35">
      <c r="A30" s="418" t="s">
        <v>146</v>
      </c>
      <c r="B30" s="419"/>
      <c r="C30" s="312" t="s">
        <v>55</v>
      </c>
      <c r="D30" s="313"/>
      <c r="E30" s="314"/>
      <c r="F30" s="315" t="s">
        <v>148</v>
      </c>
      <c r="G30" s="316"/>
      <c r="H30" s="316"/>
      <c r="I30" s="316"/>
      <c r="J30" s="317" t="s">
        <v>97</v>
      </c>
      <c r="K30" s="318"/>
    </row>
    <row r="31" spans="1:15" ht="31.9" customHeight="1" thickBot="1" x14ac:dyDescent="0.5">
      <c r="A31" s="299" t="s">
        <v>137</v>
      </c>
      <c r="B31" s="391"/>
      <c r="C31" s="391"/>
      <c r="D31" s="392"/>
      <c r="E31" s="392"/>
      <c r="F31" s="393"/>
      <c r="G31" s="392"/>
      <c r="H31" s="392"/>
      <c r="I31" s="392"/>
      <c r="J31" s="392"/>
      <c r="K31" s="392"/>
    </row>
    <row r="32" spans="1:15" ht="20.25" customHeight="1" thickBot="1" x14ac:dyDescent="0.35">
      <c r="A32" s="420" t="s">
        <v>69</v>
      </c>
      <c r="B32" s="222" t="s">
        <v>70</v>
      </c>
      <c r="C32" s="221"/>
      <c r="D32" s="426" t="s">
        <v>51</v>
      </c>
      <c r="E32" s="198" t="s">
        <v>113</v>
      </c>
      <c r="F32" s="194"/>
      <c r="G32" s="194"/>
      <c r="H32" s="199"/>
      <c r="I32" s="226"/>
      <c r="J32" s="226"/>
      <c r="K32" s="200"/>
    </row>
    <row r="33" spans="1:11" s="11" customFormat="1" ht="20.25" customHeight="1" thickBot="1" x14ac:dyDescent="0.4">
      <c r="A33" s="421">
        <v>0</v>
      </c>
      <c r="B33" s="184" t="s">
        <v>8</v>
      </c>
      <c r="C33" s="427" t="s">
        <v>9</v>
      </c>
      <c r="D33" s="428">
        <v>200</v>
      </c>
      <c r="E33" s="152" t="s">
        <v>10</v>
      </c>
      <c r="F33" s="432" t="s">
        <v>65</v>
      </c>
      <c r="G33" s="13" t="s">
        <v>11</v>
      </c>
      <c r="H33" s="223" t="s">
        <v>12</v>
      </c>
      <c r="I33" s="227"/>
      <c r="J33" s="435" t="s">
        <v>111</v>
      </c>
      <c r="K33" s="225" t="s">
        <v>13</v>
      </c>
    </row>
    <row r="34" spans="1:11" s="11" customFormat="1" ht="19.5" thickBot="1" x14ac:dyDescent="0.35">
      <c r="A34" s="191">
        <f>A33*0.434</f>
        <v>0</v>
      </c>
      <c r="B34" s="171" t="s">
        <v>64</v>
      </c>
      <c r="C34" s="13" t="s">
        <v>14</v>
      </c>
      <c r="D34" s="429" t="s">
        <v>49</v>
      </c>
      <c r="E34" s="433" t="s">
        <v>15</v>
      </c>
      <c r="F34" s="428">
        <v>10</v>
      </c>
      <c r="G34" s="193" t="s">
        <v>16</v>
      </c>
      <c r="H34" s="14" t="s">
        <v>14</v>
      </c>
      <c r="I34" s="434" t="s">
        <v>17</v>
      </c>
      <c r="J34" s="436">
        <v>0</v>
      </c>
      <c r="K34" s="228" t="s">
        <v>18</v>
      </c>
    </row>
    <row r="35" spans="1:11" s="11" customFormat="1" ht="15.75" thickBot="1" x14ac:dyDescent="0.3">
      <c r="A35" s="422" t="s">
        <v>19</v>
      </c>
      <c r="B35" s="424" t="s">
        <v>20</v>
      </c>
      <c r="C35" s="431" t="s">
        <v>21</v>
      </c>
      <c r="D35" s="430">
        <v>200</v>
      </c>
      <c r="E35" s="153" t="s">
        <v>22</v>
      </c>
      <c r="F35" s="168" t="s">
        <v>20</v>
      </c>
      <c r="G35" s="67" t="s">
        <v>23</v>
      </c>
      <c r="H35" s="68" t="s">
        <v>21</v>
      </c>
      <c r="I35" s="68" t="s">
        <v>14</v>
      </c>
      <c r="J35" s="224" t="s">
        <v>24</v>
      </c>
      <c r="K35" s="378" t="s">
        <v>50</v>
      </c>
    </row>
    <row r="36" spans="1:11" ht="19.5" customHeight="1" thickBot="1" x14ac:dyDescent="0.4">
      <c r="A36" s="423">
        <v>100</v>
      </c>
      <c r="B36" s="425">
        <v>60</v>
      </c>
      <c r="C36" s="65">
        <f>IF((B36&gt;F34),24*((B36/100)^2),24*((F34/100)^2))</f>
        <v>8.64</v>
      </c>
      <c r="D36" s="192">
        <v>100</v>
      </c>
      <c r="E36" s="229">
        <f>D36*C36/100</f>
        <v>8.64</v>
      </c>
      <c r="F36" s="59">
        <f>IF(((D33+1)&gt;D36),0,F34)</f>
        <v>0</v>
      </c>
      <c r="G36" s="64">
        <v>0</v>
      </c>
      <c r="H36" s="65">
        <f>IF((F36-1)&gt;0,(150*((F36/100)^2)),0)</f>
        <v>0</v>
      </c>
      <c r="I36" s="229">
        <f t="shared" ref="I36" si="0">H36*G36</f>
        <v>0</v>
      </c>
      <c r="J36" s="243">
        <f>IF(G36&lt;0,0,(G36*5))</f>
        <v>0</v>
      </c>
      <c r="K36" s="249">
        <f ca="1">IF(K13&lt;1,"Can CAL FIRE ADD?",A36+E36+I36+J36+A34)</f>
        <v>108.64</v>
      </c>
    </row>
    <row r="37" spans="1:11" ht="15.75" thickBot="1" x14ac:dyDescent="0.3">
      <c r="A37" s="237">
        <f>A36</f>
        <v>100</v>
      </c>
      <c r="B37" s="16">
        <f>IF(B36-1&lt;0,IF(G37-1&lt;0,F34*(G37+1),B36+(F34*G37)),IF(G37-J34&gt;0,B36+(F34*(G37-J34)),B36))</f>
        <v>60</v>
      </c>
      <c r="C37" s="17">
        <f t="shared" ref="C37:C44" si="1">24*((B37/100)^2)</f>
        <v>8.64</v>
      </c>
      <c r="D37" s="18">
        <v>200</v>
      </c>
      <c r="E37" s="230">
        <f>D37*C37/100</f>
        <v>17.28</v>
      </c>
      <c r="F37" s="60">
        <f>IF(((D33+1)&gt;D37),0,F34)</f>
        <v>0</v>
      </c>
      <c r="G37" s="57">
        <f>IF(((D37-D33)/D35)&gt;0,IF(((D37-D33)-(D35*G36))/D35&gt;0.4,G36+1,G36),G36)</f>
        <v>0</v>
      </c>
      <c r="H37" s="19">
        <f>IF((F37-1)&gt;0,(150*((F37/100)^2)),0)</f>
        <v>0</v>
      </c>
      <c r="I37" s="230">
        <f>IF(G37-J34&gt;0,H37*(G37-J34),0)</f>
        <v>0</v>
      </c>
      <c r="J37" s="238">
        <f>IF(G37&lt;0,0,(G37*5))</f>
        <v>0</v>
      </c>
      <c r="K37" s="249">
        <f ca="1">IF(K13&lt;1,"Can CAL FIRE ADD?",A37+E37+I37+J37+A34)</f>
        <v>117.28</v>
      </c>
    </row>
    <row r="38" spans="1:11" ht="15.75" thickBot="1" x14ac:dyDescent="0.3">
      <c r="A38" s="238">
        <f>A37</f>
        <v>100</v>
      </c>
      <c r="B38" s="20">
        <f>IF(B36-1&lt;0,IF(G38-1&lt;0,F34*(G38+1),B36+(F34*G38)),IF(G38-J34&gt;0,B36+(F34*(G38-J34)),B37))</f>
        <v>70</v>
      </c>
      <c r="C38" s="17">
        <f>24*((B38/100)^2)</f>
        <v>11.759999999999998</v>
      </c>
      <c r="D38" s="18">
        <v>300</v>
      </c>
      <c r="E38" s="230">
        <f>SUM(C37:C39)</f>
        <v>32.159999999999997</v>
      </c>
      <c r="F38" s="61">
        <f>IF(((D33+1)&gt;D38),0,F34)</f>
        <v>10</v>
      </c>
      <c r="G38" s="57">
        <f>IF(((D38-D33)/D35)&gt;0,IF(((D38-D33)-(D35*G37))/D35&gt;0.4,G37+1,G37),G37)</f>
        <v>1</v>
      </c>
      <c r="H38" s="19">
        <f>IF((F38-1)&gt;0,(150*((F38/100)^2)),0)</f>
        <v>1.5000000000000002</v>
      </c>
      <c r="I38" s="230">
        <f>IF(G38-J34&gt;0,H38*(G38-J34),0)</f>
        <v>1.5000000000000002</v>
      </c>
      <c r="J38" s="238">
        <f>IF(G38&lt;0,0,(G38*5))</f>
        <v>5</v>
      </c>
      <c r="K38" s="249">
        <f ca="1">IF(K13&lt;1,"Can CAL FIRE ADD?",A38+E38+I38+J38+A34)</f>
        <v>138.66</v>
      </c>
    </row>
    <row r="39" spans="1:11" ht="15.75" thickBot="1" x14ac:dyDescent="0.3">
      <c r="A39" s="238">
        <f t="shared" ref="A39:A55" si="2">A38</f>
        <v>100</v>
      </c>
      <c r="B39" s="20">
        <f>IF(B36-1&lt;0,IF(G39-1&lt;0,F34*(G39+1),B36+(F34*G39)),IF(G39-J34&gt;0,B36+(F34*(G39-J34)),B38))</f>
        <v>70</v>
      </c>
      <c r="C39" s="17">
        <f t="shared" si="1"/>
        <v>11.759999999999998</v>
      </c>
      <c r="D39" s="18">
        <v>400</v>
      </c>
      <c r="E39" s="230">
        <f>SUM(C36:C39)</f>
        <v>40.799999999999997</v>
      </c>
      <c r="F39" s="60">
        <f>IF(((D33+1)&gt;D39),0,F34)</f>
        <v>10</v>
      </c>
      <c r="G39" s="57">
        <f>IF(((D39-D33)/D35)&gt;0,IF(((D39-D33)-(D35*G38))/D35&gt;0.4,G38+1,G38),G38)</f>
        <v>1</v>
      </c>
      <c r="H39" s="19">
        <f t="shared" ref="H39:H55" si="3">IF((F39-1)&gt;0,(150*((F39/100)^2)),0)</f>
        <v>1.5000000000000002</v>
      </c>
      <c r="I39" s="230">
        <f>IF(G39-J34&gt;0,H39*(G39-J34),0)</f>
        <v>1.5000000000000002</v>
      </c>
      <c r="J39" s="238">
        <f t="shared" ref="J39:J55" si="4">IF(G39&lt;0,0,(G39*5))</f>
        <v>5</v>
      </c>
      <c r="K39" s="249">
        <f ca="1">IF(K13&lt;1,"Can CAL FIRE ADD?",A39+E39+I39+J39+A34)</f>
        <v>147.30000000000001</v>
      </c>
    </row>
    <row r="40" spans="1:11" ht="15.75" thickBot="1" x14ac:dyDescent="0.3">
      <c r="A40" s="238">
        <f t="shared" si="2"/>
        <v>100</v>
      </c>
      <c r="B40" s="20">
        <f>IF(B36-1&lt;0,IF(G40-1&lt;0,F34*(G40+1),B36+(F34*G40)),IF(G40-J34&gt;0,B36+(F34*(G40-J34)),B39))</f>
        <v>80</v>
      </c>
      <c r="C40" s="17">
        <f t="shared" si="1"/>
        <v>15.360000000000003</v>
      </c>
      <c r="D40" s="18">
        <v>500</v>
      </c>
      <c r="E40" s="230">
        <f>SUM(C37:C41)</f>
        <v>62.879999999999995</v>
      </c>
      <c r="F40" s="60">
        <f>IF(((D33+1)&gt;D40),0,F34)</f>
        <v>10</v>
      </c>
      <c r="G40" s="57">
        <f>IF(((D40-D33)/D35)&gt;0,IF(((D40-D33)-(D35*G39))/D35&gt;0.4,G39+1,G39),G39)</f>
        <v>2</v>
      </c>
      <c r="H40" s="19">
        <f t="shared" si="3"/>
        <v>1.5000000000000002</v>
      </c>
      <c r="I40" s="230">
        <f>IF(G40-J34&gt;0,H40*(G40-J34),0)</f>
        <v>3.0000000000000004</v>
      </c>
      <c r="J40" s="238">
        <f t="shared" si="4"/>
        <v>10</v>
      </c>
      <c r="K40" s="249">
        <f ca="1">IF(K13&lt;1,"Can CAL FIRE ADD?",A40+E40+I40+J40+A34)</f>
        <v>175.88</v>
      </c>
    </row>
    <row r="41" spans="1:11" ht="15.75" thickBot="1" x14ac:dyDescent="0.3">
      <c r="A41" s="238">
        <f t="shared" si="2"/>
        <v>100</v>
      </c>
      <c r="B41" s="20">
        <f>IF(B36-1&lt;0,IF(G41-1&lt;0,F34*(G41+1),B36+(F34*G41)),IF(G41-J34&gt;0,B36+(F34*(G41-J34)),B40))</f>
        <v>80</v>
      </c>
      <c r="C41" s="17">
        <f t="shared" si="1"/>
        <v>15.360000000000003</v>
      </c>
      <c r="D41" s="18">
        <v>600</v>
      </c>
      <c r="E41" s="230">
        <f>SUM(C36:C41)</f>
        <v>71.52</v>
      </c>
      <c r="F41" s="52">
        <f>IF(((D33+1)&gt;D41),0,F34)</f>
        <v>10</v>
      </c>
      <c r="G41" s="57">
        <f>IF(((D41-D33)/D35)&gt;0,IF(((D41-D33)-(D35*G40))/D35&gt;0.4,G40+1,G40),G40)</f>
        <v>2</v>
      </c>
      <c r="H41" s="19">
        <f t="shared" si="3"/>
        <v>1.5000000000000002</v>
      </c>
      <c r="I41" s="230">
        <f>IF(G41-J34&gt;0,H41*(G41-J34),0)</f>
        <v>3.0000000000000004</v>
      </c>
      <c r="J41" s="238">
        <f t="shared" si="4"/>
        <v>10</v>
      </c>
      <c r="K41" s="249">
        <f ca="1">IF(K13&lt;1,"Can CAL FIRE ADD?",A41+E41+I41+J41+A34)</f>
        <v>184.51999999999998</v>
      </c>
    </row>
    <row r="42" spans="1:11" ht="15.75" thickBot="1" x14ac:dyDescent="0.3">
      <c r="A42" s="238">
        <f t="shared" si="2"/>
        <v>100</v>
      </c>
      <c r="B42" s="20">
        <f>IF(B36-1&lt;0,IF(G42-1&lt;0,F34*(G42+1),B36+(F34*G42)),IF(G42-J34&gt;0,B36+(F34*(G42-J34)),B41))</f>
        <v>90</v>
      </c>
      <c r="C42" s="17">
        <f t="shared" si="1"/>
        <v>19.440000000000001</v>
      </c>
      <c r="D42" s="18">
        <v>700</v>
      </c>
      <c r="E42" s="230">
        <f>SUM(C37:C43)</f>
        <v>101.75999999999999</v>
      </c>
      <c r="F42" s="52">
        <f>IF(((D33+1)&gt;D42),0,F34)</f>
        <v>10</v>
      </c>
      <c r="G42" s="57">
        <f>IF(((D42-D33)/D35)&gt;0,IF(((D42-D33)-(D35*G41))/D35&gt;0.4,G41+1,G41),G41)</f>
        <v>3</v>
      </c>
      <c r="H42" s="19">
        <f t="shared" si="3"/>
        <v>1.5000000000000002</v>
      </c>
      <c r="I42" s="230">
        <f>IF(G42-J34&gt;0,H42*(G42-J34),0)</f>
        <v>4.5000000000000009</v>
      </c>
      <c r="J42" s="238">
        <f t="shared" si="4"/>
        <v>15</v>
      </c>
      <c r="K42" s="249">
        <f ca="1">IF(K13&lt;1,"Can CAL FIRE ADD?",A42+E42+I42+J42+A34)</f>
        <v>221.26</v>
      </c>
    </row>
    <row r="43" spans="1:11" ht="15.75" thickBot="1" x14ac:dyDescent="0.3">
      <c r="A43" s="238">
        <f t="shared" si="2"/>
        <v>100</v>
      </c>
      <c r="B43" s="20">
        <f>IF(B36-1&lt;0,IF(G43-1&lt;0,F34*(G43+1),B36+(F34*G43)),IF(G43-J34&gt;0,B36+(F34*(G43-J34)),B42))</f>
        <v>90</v>
      </c>
      <c r="C43" s="17">
        <f t="shared" si="1"/>
        <v>19.440000000000001</v>
      </c>
      <c r="D43" s="18">
        <v>800</v>
      </c>
      <c r="E43" s="230">
        <f>SUM(C36:C43)</f>
        <v>110.39999999999999</v>
      </c>
      <c r="F43" s="52">
        <f>IF(((D33+1)&gt;D43),0,F34)</f>
        <v>10</v>
      </c>
      <c r="G43" s="57">
        <f>IF(((D43-D33)/D35)&gt;0,IF(((D43-D33)-(D35*G42))/D35&gt;0.4,G42+1,G42),G42)</f>
        <v>3</v>
      </c>
      <c r="H43" s="19">
        <f t="shared" si="3"/>
        <v>1.5000000000000002</v>
      </c>
      <c r="I43" s="230">
        <f>IF(G43-J34&gt;0,H43*(G43-J34),0)</f>
        <v>4.5000000000000009</v>
      </c>
      <c r="J43" s="238">
        <f t="shared" si="4"/>
        <v>15</v>
      </c>
      <c r="K43" s="249">
        <f ca="1">IF(K13&lt;1,"Can CAL FIRE ADD?",A43+E43+I43+J43+A34)</f>
        <v>229.89999999999998</v>
      </c>
    </row>
    <row r="44" spans="1:11" ht="15.75" thickBot="1" x14ac:dyDescent="0.3">
      <c r="A44" s="238">
        <f t="shared" si="2"/>
        <v>100</v>
      </c>
      <c r="B44" s="20">
        <f>IF(B36-1&lt;0,IF(G44-1&lt;0,F34*(G44+1),B36+(F34*G44)),IF(G44-J34&gt;0,B36+(F34*(G44-J34)),B43))</f>
        <v>100</v>
      </c>
      <c r="C44" s="17">
        <f t="shared" si="1"/>
        <v>24</v>
      </c>
      <c r="D44" s="18">
        <v>900</v>
      </c>
      <c r="E44" s="230">
        <f>SUM(C37:C45)</f>
        <v>149.76</v>
      </c>
      <c r="F44" s="52">
        <f>IF(((D33+1)&gt;D44),0,F34)</f>
        <v>10</v>
      </c>
      <c r="G44" s="57">
        <f>IF(((D44-D33)/D35)&gt;0,IF(((D44-D33)-(D35*G43))/D35&gt;0.4,G43+1,G43),G43)</f>
        <v>4</v>
      </c>
      <c r="H44" s="19">
        <f t="shared" si="3"/>
        <v>1.5000000000000002</v>
      </c>
      <c r="I44" s="230">
        <f>IF(G44-J34&gt;0,H44*(G44-J34),0)</f>
        <v>6.0000000000000009</v>
      </c>
      <c r="J44" s="238">
        <f t="shared" si="4"/>
        <v>20</v>
      </c>
      <c r="K44" s="249">
        <f ca="1">IF(K13&lt;1,"Can CAL FIRE ADD?",A44+E44+I44+J44+A34)</f>
        <v>275.76</v>
      </c>
    </row>
    <row r="45" spans="1:11" ht="15.75" thickBot="1" x14ac:dyDescent="0.3">
      <c r="A45" s="239">
        <f t="shared" si="2"/>
        <v>100</v>
      </c>
      <c r="B45" s="22">
        <f>IF(B36-1&lt;0,IF(G45-1&lt;0,F34*(G45+1),B36+(F34*G45)),IF(G45-J34&gt;0,B36+(F34*(G45-J34)),B44))</f>
        <v>100</v>
      </c>
      <c r="C45" s="17">
        <f>24*((B45/100)^2)</f>
        <v>24</v>
      </c>
      <c r="D45" s="23">
        <v>1000</v>
      </c>
      <c r="E45" s="231">
        <f>SUM(C36:C45)</f>
        <v>158.39999999999998</v>
      </c>
      <c r="F45" s="52">
        <f>IF(((D33+1)&gt;D45),0,F34)</f>
        <v>10</v>
      </c>
      <c r="G45" s="57">
        <f>IF(((D45-D33)/D35)&gt;0,IF(((D45-D33)-(D35*G44))/D35&gt;0.4,G44+1,G44),G44)</f>
        <v>4</v>
      </c>
      <c r="H45" s="19">
        <f t="shared" si="3"/>
        <v>1.5000000000000002</v>
      </c>
      <c r="I45" s="230">
        <f>IF(G45-J34&gt;0,H45*(G45-J34),0)</f>
        <v>6.0000000000000009</v>
      </c>
      <c r="J45" s="238">
        <f t="shared" si="4"/>
        <v>20</v>
      </c>
      <c r="K45" s="249">
        <f ca="1">IF(K13&lt;1,"Can CAL FIRE ADD?",A45+E45+I45+J45+A34)</f>
        <v>284.39999999999998</v>
      </c>
    </row>
    <row r="46" spans="1:11" s="28" customFormat="1" ht="16.149999999999999" customHeight="1" thickBot="1" x14ac:dyDescent="0.4">
      <c r="A46" s="240">
        <f t="shared" si="2"/>
        <v>100</v>
      </c>
      <c r="B46" s="25">
        <f>IF(B36-1&lt;0,IF(G46-1&lt;0,F34*(G46+1),B36+(F34*G46)),IF(G46-J34&gt;0,B36+(F34*(G46-J34)),B45))</f>
        <v>110</v>
      </c>
      <c r="C46" s="17">
        <f t="shared" ref="C46:C55" si="5">24*((B46/100)^2)</f>
        <v>29.040000000000006</v>
      </c>
      <c r="D46" s="26">
        <v>1100</v>
      </c>
      <c r="E46" s="232">
        <f>SUM(C37:C47)</f>
        <v>207.84000000000003</v>
      </c>
      <c r="F46" s="62">
        <f>IF(((D33+1)&gt;D46),0,F34)</f>
        <v>10</v>
      </c>
      <c r="G46" s="57">
        <f>IF(((D46-D33)/D35)&gt;0,IF(((D46-D33)-(D35*G45))/D35&gt;0.4,G45+1,G45),G45)</f>
        <v>5</v>
      </c>
      <c r="H46" s="19">
        <f t="shared" si="3"/>
        <v>1.5000000000000002</v>
      </c>
      <c r="I46" s="230">
        <f>IF(G46-J34&gt;0,H46*(G46-J34),0)</f>
        <v>7.5000000000000009</v>
      </c>
      <c r="J46" s="238">
        <f t="shared" si="4"/>
        <v>25</v>
      </c>
      <c r="K46" s="249">
        <f ca="1">IF(K13&lt;1,"Can CAL FIRE ADD?",A46+E46+I46+J46+A34)</f>
        <v>340.34000000000003</v>
      </c>
    </row>
    <row r="47" spans="1:11" ht="16.5" thickBot="1" x14ac:dyDescent="0.3">
      <c r="A47" s="237">
        <f t="shared" si="2"/>
        <v>100</v>
      </c>
      <c r="B47" s="16">
        <f>IF(B36-1&lt;0,IF(G47-1&lt;0,F34*(G47+1),B36+(F34*G47)),IF(G47-J34&gt;0,B36+(F34*(G47-J34)),B46))</f>
        <v>110</v>
      </c>
      <c r="C47" s="17">
        <f>24*((B47/100)^2)</f>
        <v>29.040000000000006</v>
      </c>
      <c r="D47" s="29">
        <v>1200</v>
      </c>
      <c r="E47" s="233">
        <f>SUM(C36:C47)</f>
        <v>216.48000000000002</v>
      </c>
      <c r="F47" s="52">
        <f>IF(((D33+1)&gt;D47),0,F34)</f>
        <v>10</v>
      </c>
      <c r="G47" s="57">
        <f>IF(((D47-D33)/D35)&gt;0,IF(((D47-D33)-(D35*G46))/D35&gt;0.4,G46+1,G46),G46)</f>
        <v>5</v>
      </c>
      <c r="H47" s="19">
        <f t="shared" si="3"/>
        <v>1.5000000000000002</v>
      </c>
      <c r="I47" s="230">
        <f>IF(G47-J34&gt;0,H47*(G47-J34),0)</f>
        <v>7.5000000000000009</v>
      </c>
      <c r="J47" s="238">
        <f t="shared" si="4"/>
        <v>25</v>
      </c>
      <c r="K47" s="249">
        <f ca="1">IF(K13&lt;1,"Can CAL FIRE ADD?",A47+E47+I47+J47+A34)</f>
        <v>348.98</v>
      </c>
    </row>
    <row r="48" spans="1:11" ht="16.5" thickBot="1" x14ac:dyDescent="0.3">
      <c r="A48" s="239">
        <f t="shared" si="2"/>
        <v>100</v>
      </c>
      <c r="B48" s="22">
        <f>IF(B36-1&lt;0,IF(G48-1&lt;0,F34*(G48+1),B36+(F34*G48)),IF(G48-J34&gt;0,B36+(F34*(G48-J34)),B47))</f>
        <v>120</v>
      </c>
      <c r="C48" s="24">
        <f t="shared" si="5"/>
        <v>34.56</v>
      </c>
      <c r="D48" s="30">
        <v>1300</v>
      </c>
      <c r="E48" s="446">
        <f>SUM(C37:C49)</f>
        <v>276.96000000000004</v>
      </c>
      <c r="F48" s="63">
        <f>IF(((D33+1)&gt;D48),0,F34)</f>
        <v>10</v>
      </c>
      <c r="G48" s="58">
        <f>IF(((D48-D33)/D35)&gt;0,IF(((D48-D33)-(D35*G47))/D35&gt;0.4,G47+1,G47),G47)</f>
        <v>6</v>
      </c>
      <c r="H48" s="31">
        <f t="shared" si="3"/>
        <v>1.5000000000000002</v>
      </c>
      <c r="I48" s="231">
        <f>IF(G48-J34&gt;0,H48*(G48-J34),0)</f>
        <v>9.0000000000000018</v>
      </c>
      <c r="J48" s="239">
        <f t="shared" si="4"/>
        <v>30</v>
      </c>
      <c r="K48" s="249">
        <f ca="1">IF(K13&lt;1,"Can CAL FIRE ADD?",A48+E48+I48+J48+A34)</f>
        <v>415.96000000000004</v>
      </c>
    </row>
    <row r="49" spans="1:12" ht="19.5" thickBot="1" x14ac:dyDescent="0.35">
      <c r="A49" s="259">
        <f t="shared" si="2"/>
        <v>100</v>
      </c>
      <c r="B49" s="260">
        <f>IF(B36-1&lt;0,IF(G49-1&lt;0,F34*(G49+1),B36+(F34*G49)),IF(G49-J34&gt;0,B36+(F34*(G49-J34)),B48))</f>
        <v>120</v>
      </c>
      <c r="C49" s="261">
        <f t="shared" si="5"/>
        <v>34.56</v>
      </c>
      <c r="D49" s="250">
        <v>1400</v>
      </c>
      <c r="E49" s="246">
        <f>SUM(C36:C49)</f>
        <v>285.60000000000002</v>
      </c>
      <c r="F49" s="251">
        <f>IF(((D33+1)&gt;D49),0,F34)</f>
        <v>10</v>
      </c>
      <c r="G49" s="252">
        <f>IF(((D49-D33)/D35)&gt;0,IF(((D49-D33)-(D35*G48))/D35&gt;0.4,G48+1,G48),G48)</f>
        <v>6</v>
      </c>
      <c r="H49" s="253">
        <f t="shared" si="3"/>
        <v>1.5000000000000002</v>
      </c>
      <c r="I49" s="354">
        <f>IF(G49-J34&gt;0,H49*(G49-J34),0)</f>
        <v>9.0000000000000018</v>
      </c>
      <c r="J49" s="247">
        <f t="shared" si="4"/>
        <v>30</v>
      </c>
      <c r="K49" s="377">
        <f ca="1">IF(K13&lt;1,"Can CAL FIRE ADD?",A49+E49+I49+J49+A34)</f>
        <v>424.6</v>
      </c>
    </row>
    <row r="50" spans="1:12" ht="16.5" thickBot="1" x14ac:dyDescent="0.3">
      <c r="A50" s="257">
        <f t="shared" si="2"/>
        <v>100</v>
      </c>
      <c r="B50" s="244">
        <f>IF(B36-1&lt;0,IF(G50-1&lt;0,F34*(G50+1),B36+(F34*G50)),IF(G50-J34&gt;0,B36+(F34*(G50-J34)),B49))</f>
        <v>130</v>
      </c>
      <c r="C50" s="258">
        <f t="shared" si="5"/>
        <v>40.56</v>
      </c>
      <c r="D50" s="174">
        <v>1500</v>
      </c>
      <c r="E50" s="234">
        <f>SUM(C37:C51)</f>
        <v>358.08000000000004</v>
      </c>
      <c r="F50" s="244">
        <f>IF(((D33+1)&gt;D50),0,F34)</f>
        <v>10</v>
      </c>
      <c r="G50" s="244">
        <f>IF(((D50-D33)/D35)&gt;0,IF(((D50-D33)-(D35*G49))/D35&gt;0.4,G49+1,G49),G49)</f>
        <v>7</v>
      </c>
      <c r="H50" s="245">
        <f t="shared" si="3"/>
        <v>1.5000000000000002</v>
      </c>
      <c r="I50" s="233">
        <f>IF(G50-J34&gt;0,H50*(G50-J34),0)</f>
        <v>10.500000000000002</v>
      </c>
      <c r="J50" s="248">
        <f t="shared" si="4"/>
        <v>35</v>
      </c>
      <c r="K50" s="249">
        <f ca="1">IF(K13&lt;1,"Can CAL FIRE ADD?",A50+E50+I50+J50+A34)</f>
        <v>503.58000000000004</v>
      </c>
    </row>
    <row r="51" spans="1:12" ht="16.5" thickBot="1" x14ac:dyDescent="0.3">
      <c r="A51" s="241">
        <f t="shared" si="2"/>
        <v>100</v>
      </c>
      <c r="B51" s="143">
        <f>IF(B36-1&lt;0,IF(G51-1&lt;0,F34*(G51+1),B36+(F34*G51)),IF(G51-J34&gt;0,B36+(F34*(G51-J34)),B50))</f>
        <v>130</v>
      </c>
      <c r="C51" s="173">
        <f t="shared" si="5"/>
        <v>40.56</v>
      </c>
      <c r="D51" s="175">
        <v>1600</v>
      </c>
      <c r="E51" s="234">
        <f>SUM(C36:C51)</f>
        <v>366.72</v>
      </c>
      <c r="F51" s="97">
        <f>IF(((D33+1)&gt;D51),0,F34)</f>
        <v>10</v>
      </c>
      <c r="G51" s="97">
        <f>IF(((D51-D33)/D35)&gt;0,IF(((D51-D33)-(D35*G50))/D35&gt;0.4,G50+1,G50),G50)</f>
        <v>7</v>
      </c>
      <c r="H51" s="158">
        <f t="shared" si="3"/>
        <v>1.5000000000000002</v>
      </c>
      <c r="I51" s="230">
        <f>IF(G51-J34&gt;0,H51*(G51-J34),0)</f>
        <v>10.500000000000002</v>
      </c>
      <c r="J51" s="242">
        <f t="shared" si="4"/>
        <v>35</v>
      </c>
      <c r="K51" s="249">
        <f ca="1">IF(K13&lt;1,"Can CAL FIRE ADD?",A51+E51+I51+J51+A34)</f>
        <v>512.22</v>
      </c>
    </row>
    <row r="52" spans="1:12" ht="16.5" thickBot="1" x14ac:dyDescent="0.3">
      <c r="A52" s="241">
        <f t="shared" si="2"/>
        <v>100</v>
      </c>
      <c r="B52" s="143">
        <f>IF(B36-1&lt;0,IF(G52-1&lt;0,F34*(G52+1),B36+(F34*G52)),IF(G52-J34&gt;0,B36+(F34*(G52-J34)),B51))</f>
        <v>140</v>
      </c>
      <c r="C52" s="172">
        <f t="shared" si="5"/>
        <v>47.039999999999992</v>
      </c>
      <c r="D52" s="176">
        <v>1700</v>
      </c>
      <c r="E52" s="234">
        <f>SUM(C37:C53)</f>
        <v>452.15999999999997</v>
      </c>
      <c r="F52" s="97">
        <f>IF(((D33+1)&gt;D52),0,F34)</f>
        <v>10</v>
      </c>
      <c r="G52" s="97">
        <f>IF(((D52-D33)/D35)&gt;0,IF(((D52-D33)-(D35*G51))/D35&gt;0.4,G51+1,G51),G51)</f>
        <v>8</v>
      </c>
      <c r="H52" s="158">
        <f t="shared" si="3"/>
        <v>1.5000000000000002</v>
      </c>
      <c r="I52" s="230">
        <f>IF(G52-J34&gt;0,H52*(G52-J34),0)</f>
        <v>12.000000000000002</v>
      </c>
      <c r="J52" s="242">
        <f t="shared" si="4"/>
        <v>40</v>
      </c>
      <c r="K52" s="249">
        <f ca="1">IF(K13&lt;1,"Can CAL FIRE ADD?",A52+E52+I52+J52+A34)</f>
        <v>604.16</v>
      </c>
    </row>
    <row r="53" spans="1:12" ht="16.5" thickBot="1" x14ac:dyDescent="0.3">
      <c r="A53" s="241">
        <f t="shared" si="2"/>
        <v>100</v>
      </c>
      <c r="B53" s="97">
        <f>IF(B36-1&lt;0,IF(G53-1&lt;0,F34*(G53+1),B36+(F34*G53)),IF(G53-J34&gt;0,B36+(F34*(G53-J34)),B52))</f>
        <v>140</v>
      </c>
      <c r="C53" s="172">
        <f t="shared" si="5"/>
        <v>47.039999999999992</v>
      </c>
      <c r="D53" s="176">
        <v>1800</v>
      </c>
      <c r="E53" s="235">
        <f>SUM(C36:C53)</f>
        <v>460.79999999999995</v>
      </c>
      <c r="F53" s="97">
        <f>IF(((D33+1)&gt;D53),0,F34)</f>
        <v>10</v>
      </c>
      <c r="G53" s="97">
        <f>IF(((D53-D33)/D35)&gt;0,IF(((D53-D33)-(D35*G52))/D35&gt;0.4,G52+1,G52),G52)</f>
        <v>8</v>
      </c>
      <c r="H53" s="158">
        <f t="shared" si="3"/>
        <v>1.5000000000000002</v>
      </c>
      <c r="I53" s="230">
        <f>IF(G53-J34&gt;0,H53*(G53-J34),0)</f>
        <v>12.000000000000002</v>
      </c>
      <c r="J53" s="242">
        <f t="shared" si="4"/>
        <v>40</v>
      </c>
      <c r="K53" s="249">
        <f ca="1">IF(K13&lt;1,"Can CAL FIRE ADD?",A53+E53+I53+J53+A34)</f>
        <v>612.79999999999995</v>
      </c>
    </row>
    <row r="54" spans="1:12" ht="16.5" thickBot="1" x14ac:dyDescent="0.3">
      <c r="A54" s="241">
        <f t="shared" si="2"/>
        <v>100</v>
      </c>
      <c r="B54" s="177">
        <f>IF(B36-1&lt;0,IF(G54-1&lt;0,F34*(G54+1),B36+(F34*G54)),IF(G54-J34&gt;0,B36+(F34*(G54-J34)),B53))</f>
        <v>150</v>
      </c>
      <c r="C54" s="178">
        <f t="shared" si="5"/>
        <v>54</v>
      </c>
      <c r="D54" s="301">
        <v>1900</v>
      </c>
      <c r="E54" s="236">
        <f>SUM(C37:C55)</f>
        <v>560.16</v>
      </c>
      <c r="F54" s="97">
        <f>IF(((D33+1)&gt;D54),0,F34)</f>
        <v>10</v>
      </c>
      <c r="G54" s="97">
        <f>IF(((D54-D33)/D35)&gt;0,IF(((D54-D33)-(D35*G53))/D35&gt;0.4,G53+1,G53),G53)</f>
        <v>9</v>
      </c>
      <c r="H54" s="158">
        <f t="shared" si="3"/>
        <v>1.5000000000000002</v>
      </c>
      <c r="I54" s="230">
        <f>IF(G54-J34&gt;0,H54*(G54-J34),0)</f>
        <v>13.500000000000002</v>
      </c>
      <c r="J54" s="242">
        <f t="shared" si="4"/>
        <v>45</v>
      </c>
      <c r="K54" s="249">
        <f ca="1">IF(K13&lt;1,"Can CAL FIRE ADD?",A54+E54+I54+J54+A34)</f>
        <v>718.66</v>
      </c>
    </row>
    <row r="55" spans="1:12" ht="19.5" thickBot="1" x14ac:dyDescent="0.35">
      <c r="A55" s="242">
        <f t="shared" si="2"/>
        <v>100</v>
      </c>
      <c r="B55" s="302">
        <f>IF(B36-1&lt;0,IF(G55-1&lt;0,F34*(G55+1),B36+(F34*G55)),IF(G55-J34&gt;0,B36+(F34*(G55-J34)),B54))</f>
        <v>150</v>
      </c>
      <c r="C55" s="303">
        <f t="shared" si="5"/>
        <v>54</v>
      </c>
      <c r="D55" s="304">
        <v>2000</v>
      </c>
      <c r="E55" s="300">
        <f>SUM(C36:C55)</f>
        <v>568.79999999999995</v>
      </c>
      <c r="F55" s="57">
        <f>IF(((D33+1)&gt;D55),0,F34)</f>
        <v>10</v>
      </c>
      <c r="G55" s="97">
        <f>IF(((D55-D33)/D35)&gt;0,IF(((D55-D33)-(D35*G54))/D35&gt;0.4,G54+1,G54),G54)</f>
        <v>9</v>
      </c>
      <c r="H55" s="158">
        <f t="shared" si="3"/>
        <v>1.5000000000000002</v>
      </c>
      <c r="I55" s="230">
        <f>IF(G55-J34&gt;0,H55*(G55-J34),0)</f>
        <v>13.500000000000002</v>
      </c>
      <c r="J55" s="242">
        <f t="shared" si="4"/>
        <v>45</v>
      </c>
      <c r="K55" s="377">
        <f ca="1">IF(K13&lt;1,"Can CAL FIRE ADD?",A55+E55+I55+J55+A34)</f>
        <v>727.3</v>
      </c>
    </row>
    <row r="56" spans="1:12" ht="21" x14ac:dyDescent="0.35">
      <c r="A56" s="33" t="s">
        <v>83</v>
      </c>
      <c r="B56" s="8"/>
      <c r="C56" s="8"/>
      <c r="D56" s="8"/>
      <c r="E56" s="8"/>
      <c r="F56" s="8"/>
      <c r="G56" s="8"/>
      <c r="H56" s="8"/>
      <c r="I56" s="8"/>
      <c r="J56" s="8"/>
      <c r="K56" s="8"/>
    </row>
    <row r="57" spans="1:12" ht="26.25" customHeight="1" x14ac:dyDescent="0.45">
      <c r="A57" s="1" t="s">
        <v>81</v>
      </c>
      <c r="B57" s="33"/>
      <c r="C57" s="8"/>
      <c r="D57" s="8"/>
      <c r="E57" s="8"/>
      <c r="F57" s="8"/>
      <c r="G57" s="8"/>
      <c r="J57" s="96">
        <f>J113</f>
        <v>140.04000000000002</v>
      </c>
      <c r="K57" s="1" t="s">
        <v>73</v>
      </c>
    </row>
    <row r="58" spans="1:12" s="34" customFormat="1" ht="27.75" customHeight="1" x14ac:dyDescent="0.45">
      <c r="A58" s="1" t="s">
        <v>74</v>
      </c>
      <c r="B58" s="8"/>
      <c r="C58" s="8"/>
      <c r="D58" s="8"/>
      <c r="E58" s="8"/>
      <c r="F58" s="8"/>
      <c r="J58" s="88">
        <f ca="1">K113</f>
        <v>1177.7964676198501</v>
      </c>
      <c r="K58" s="89" t="s">
        <v>48</v>
      </c>
    </row>
    <row r="59" spans="1:12" ht="22.5" customHeight="1" x14ac:dyDescent="0.35">
      <c r="A59" s="1" t="s">
        <v>76</v>
      </c>
      <c r="B59" s="8"/>
      <c r="C59" s="8"/>
      <c r="D59" s="8"/>
      <c r="E59" s="8"/>
      <c r="F59" s="8"/>
      <c r="G59" s="8"/>
      <c r="H59" s="8"/>
      <c r="I59" s="8"/>
      <c r="J59" s="8"/>
      <c r="K59" s="8"/>
    </row>
    <row r="60" spans="1:12" ht="24.75" customHeight="1" x14ac:dyDescent="0.35">
      <c r="A60" s="1" t="s">
        <v>75</v>
      </c>
      <c r="B60" s="8"/>
      <c r="C60" s="8"/>
      <c r="D60" s="8"/>
      <c r="E60" s="8"/>
      <c r="F60" s="8"/>
      <c r="G60" s="8"/>
      <c r="H60" s="8"/>
      <c r="I60" s="8"/>
      <c r="J60" s="8"/>
      <c r="K60" s="8"/>
    </row>
    <row r="61" spans="1:12" ht="15.75" thickBot="1" x14ac:dyDescent="0.3">
      <c r="A61" s="373" t="s">
        <v>123</v>
      </c>
      <c r="B61" s="373"/>
      <c r="C61" s="373"/>
      <c r="D61" s="373"/>
      <c r="E61" s="373"/>
      <c r="F61" s="373"/>
      <c r="G61" s="373"/>
      <c r="H61" s="373"/>
      <c r="I61" s="373"/>
      <c r="J61" s="373"/>
      <c r="K61" s="373"/>
    </row>
    <row r="62" spans="1:12" ht="14.45" customHeight="1" thickBot="1" x14ac:dyDescent="0.35">
      <c r="A62" s="330" t="s">
        <v>108</v>
      </c>
      <c r="B62" s="330"/>
      <c r="C62" s="312" t="s">
        <v>55</v>
      </c>
      <c r="D62" s="313"/>
      <c r="E62" s="314"/>
      <c r="F62" s="315" t="s">
        <v>145</v>
      </c>
      <c r="G62" s="316"/>
      <c r="H62" s="316"/>
      <c r="I62" s="316"/>
      <c r="J62" s="319" t="s">
        <v>98</v>
      </c>
      <c r="K62" s="319"/>
    </row>
    <row r="63" spans="1:12" ht="23.25" x14ac:dyDescent="0.35">
      <c r="A63" s="387" t="s">
        <v>131</v>
      </c>
      <c r="B63" s="389"/>
      <c r="C63" s="389"/>
      <c r="D63" s="389"/>
      <c r="E63" s="389"/>
      <c r="F63" s="389"/>
      <c r="G63" s="389"/>
      <c r="H63" s="389"/>
      <c r="I63" s="389"/>
      <c r="J63" s="389"/>
      <c r="K63" s="389"/>
      <c r="L63" s="35"/>
    </row>
    <row r="64" spans="1:12" ht="21.75" thickBot="1" x14ac:dyDescent="0.4">
      <c r="A64" s="388" t="s">
        <v>132</v>
      </c>
      <c r="B64" s="390"/>
      <c r="C64" s="390"/>
      <c r="D64" s="390"/>
      <c r="E64" s="390"/>
      <c r="F64" s="390"/>
      <c r="G64" s="390"/>
      <c r="H64" s="390"/>
      <c r="I64" s="390"/>
      <c r="J64" s="390"/>
      <c r="K64" s="390"/>
      <c r="L64" s="35"/>
    </row>
    <row r="65" spans="1:11" ht="19.5" thickBot="1" x14ac:dyDescent="0.35">
      <c r="A65" s="185" t="s">
        <v>69</v>
      </c>
      <c r="B65" s="183" t="s">
        <v>70</v>
      </c>
      <c r="C65" s="5"/>
      <c r="D65" s="165" t="s">
        <v>51</v>
      </c>
      <c r="E65" s="380" t="s">
        <v>26</v>
      </c>
      <c r="F65" s="384" t="s">
        <v>125</v>
      </c>
      <c r="G65" s="385" t="s">
        <v>126</v>
      </c>
      <c r="H65" s="385" t="s">
        <v>127</v>
      </c>
      <c r="I65" s="385" t="s">
        <v>128</v>
      </c>
      <c r="J65" s="385" t="s">
        <v>129</v>
      </c>
      <c r="K65" s="386" t="s">
        <v>130</v>
      </c>
    </row>
    <row r="66" spans="1:11" s="11" customFormat="1" ht="24" thickBot="1" x14ac:dyDescent="0.4">
      <c r="A66" s="341">
        <f>A33</f>
        <v>0</v>
      </c>
      <c r="B66" s="169" t="s">
        <v>8</v>
      </c>
      <c r="C66" s="71" t="s">
        <v>60</v>
      </c>
      <c r="D66" s="340">
        <f>D33</f>
        <v>200</v>
      </c>
      <c r="E66" s="154" t="s">
        <v>27</v>
      </c>
      <c r="F66" s="381" t="s">
        <v>65</v>
      </c>
      <c r="G66" s="12" t="s">
        <v>11</v>
      </c>
      <c r="H66" s="12" t="s">
        <v>12</v>
      </c>
      <c r="I66" s="382"/>
      <c r="J66" s="383" t="s">
        <v>111</v>
      </c>
      <c r="K66" s="86" t="s">
        <v>28</v>
      </c>
    </row>
    <row r="67" spans="1:11" s="11" customFormat="1" ht="21.75" thickBot="1" x14ac:dyDescent="0.4">
      <c r="A67" s="36">
        <f>A34</f>
        <v>0</v>
      </c>
      <c r="B67" s="170" t="s">
        <v>64</v>
      </c>
      <c r="C67" s="12" t="s">
        <v>14</v>
      </c>
      <c r="D67" s="166" t="s">
        <v>49</v>
      </c>
      <c r="E67" s="155" t="s">
        <v>15</v>
      </c>
      <c r="F67" s="149">
        <f>F34</f>
        <v>10</v>
      </c>
      <c r="G67" s="12" t="s">
        <v>16</v>
      </c>
      <c r="H67" s="12" t="s">
        <v>14</v>
      </c>
      <c r="I67" s="9" t="s">
        <v>17</v>
      </c>
      <c r="J67" s="342">
        <f>J34</f>
        <v>0</v>
      </c>
      <c r="K67" s="86" t="s">
        <v>29</v>
      </c>
    </row>
    <row r="68" spans="1:11" s="11" customFormat="1" ht="16.5" thickBot="1" x14ac:dyDescent="0.3">
      <c r="A68" s="165" t="s">
        <v>19</v>
      </c>
      <c r="B68" s="186" t="s">
        <v>20</v>
      </c>
      <c r="C68" s="69" t="s">
        <v>21</v>
      </c>
      <c r="D68" s="255">
        <f>D35</f>
        <v>200</v>
      </c>
      <c r="E68" s="156" t="s">
        <v>22</v>
      </c>
      <c r="F68" s="167" t="s">
        <v>20</v>
      </c>
      <c r="G68" s="66" t="s">
        <v>23</v>
      </c>
      <c r="H68" s="66" t="s">
        <v>21</v>
      </c>
      <c r="I68" s="69" t="s">
        <v>14</v>
      </c>
      <c r="J68" s="70" t="s">
        <v>24</v>
      </c>
      <c r="K68" s="95" t="s">
        <v>31</v>
      </c>
    </row>
    <row r="69" spans="1:11" ht="21.75" thickBot="1" x14ac:dyDescent="0.4">
      <c r="A69" s="149">
        <f>A36</f>
        <v>100</v>
      </c>
      <c r="B69" s="268">
        <f>B36</f>
        <v>60</v>
      </c>
      <c r="C69" s="269">
        <f>24*(B69/100)*(B69/100)*D69/100</f>
        <v>8.6399999999999988</v>
      </c>
      <c r="D69" s="15">
        <v>100</v>
      </c>
      <c r="E69" s="229">
        <f>D69*C69/100</f>
        <v>8.6399999999999988</v>
      </c>
      <c r="F69" s="15">
        <v>0</v>
      </c>
      <c r="G69" s="59">
        <f t="shared" ref="G69:H88" si="6">G36</f>
        <v>0</v>
      </c>
      <c r="H69" s="145">
        <f t="shared" si="6"/>
        <v>0</v>
      </c>
      <c r="I69" s="349">
        <f t="shared" ref="I69" si="7">H69*G69</f>
        <v>0</v>
      </c>
      <c r="J69" s="343">
        <f t="shared" ref="J69:J84" si="8">IF(G69&lt;0,0,(G69*5))</f>
        <v>0</v>
      </c>
      <c r="K69" s="37">
        <f ca="1">IF(K13&lt;1,"Guess NOT!!!",A69+E69+I69+J69+A67)</f>
        <v>108.64</v>
      </c>
    </row>
    <row r="70" spans="1:11" x14ac:dyDescent="0.25">
      <c r="A70" s="237">
        <f>A69</f>
        <v>100</v>
      </c>
      <c r="B70" s="270">
        <f>B37</f>
        <v>60</v>
      </c>
      <c r="C70" s="271">
        <f t="shared" ref="C70:C88" si="9">24*(B70/100)*(B70/100)</f>
        <v>8.6399999999999988</v>
      </c>
      <c r="D70" s="20">
        <v>200</v>
      </c>
      <c r="E70" s="230">
        <f>D70*C70/100</f>
        <v>17.279999999999998</v>
      </c>
      <c r="F70" s="144">
        <f>IF(((D33+1)&gt;D70),0,F67)</f>
        <v>0</v>
      </c>
      <c r="G70" s="52">
        <f t="shared" si="6"/>
        <v>0</v>
      </c>
      <c r="H70" s="146">
        <f t="shared" si="6"/>
        <v>0</v>
      </c>
      <c r="I70" s="350">
        <f>IF(G70-J67&gt;0,H70*(G70-J67),0)</f>
        <v>0</v>
      </c>
      <c r="J70" s="344">
        <f t="shared" si="8"/>
        <v>0</v>
      </c>
      <c r="K70" s="21">
        <f ca="1">IF(K13&lt;1,"Guess NOT!!!",A70+E70+I70+J70+A67)</f>
        <v>117.28</v>
      </c>
    </row>
    <row r="71" spans="1:11" x14ac:dyDescent="0.25">
      <c r="A71" s="238">
        <f t="shared" ref="A71:B84" si="10">A70</f>
        <v>100</v>
      </c>
      <c r="B71" s="272">
        <f t="shared" si="10"/>
        <v>60</v>
      </c>
      <c r="C71" s="271">
        <f t="shared" si="9"/>
        <v>8.6399999999999988</v>
      </c>
      <c r="D71" s="20">
        <v>300</v>
      </c>
      <c r="E71" s="230">
        <f>C71+E70</f>
        <v>25.919999999999995</v>
      </c>
      <c r="F71" s="20">
        <f>IF(((D33+1)&gt;D71),0,F67)</f>
        <v>10</v>
      </c>
      <c r="G71" s="52">
        <f t="shared" si="6"/>
        <v>1</v>
      </c>
      <c r="H71" s="146">
        <f t="shared" si="6"/>
        <v>1.5000000000000002</v>
      </c>
      <c r="I71" s="350">
        <f>IF(G71-J67&gt;0,H71*(G71-J67),0)</f>
        <v>1.5000000000000002</v>
      </c>
      <c r="J71" s="344">
        <f t="shared" si="8"/>
        <v>5</v>
      </c>
      <c r="K71" s="21">
        <f ca="1">IF(K13&lt;1,"Guess NOT!!!",A71+E71+I71+J71+A67)</f>
        <v>132.41999999999999</v>
      </c>
    </row>
    <row r="72" spans="1:11" x14ac:dyDescent="0.25">
      <c r="A72" s="238">
        <f>A71</f>
        <v>100</v>
      </c>
      <c r="B72" s="272">
        <f>B71</f>
        <v>60</v>
      </c>
      <c r="C72" s="271">
        <f>24*(B72/100)*(B72/100)</f>
        <v>8.6399999999999988</v>
      </c>
      <c r="D72" s="20">
        <v>400</v>
      </c>
      <c r="E72" s="230">
        <f>C72+E71</f>
        <v>34.559999999999995</v>
      </c>
      <c r="F72" s="144">
        <f>IF(((D33+1)&gt;D72),0,F67)</f>
        <v>10</v>
      </c>
      <c r="G72" s="52">
        <f>G39</f>
        <v>1</v>
      </c>
      <c r="H72" s="146">
        <f>H39</f>
        <v>1.5000000000000002</v>
      </c>
      <c r="I72" s="350">
        <f>IF(G72-J67&gt;0,H72*(G72-J67),0)</f>
        <v>1.5000000000000002</v>
      </c>
      <c r="J72" s="344">
        <f>IF(G72&lt;0,0,(G72*5))</f>
        <v>5</v>
      </c>
      <c r="K72" s="21">
        <f ca="1">IF(K13&lt;1,"Guess NOT!!!",A72+E72+I72+J72+A67)</f>
        <v>141.06</v>
      </c>
    </row>
    <row r="73" spans="1:11" x14ac:dyDescent="0.25">
      <c r="A73" s="238">
        <f t="shared" si="10"/>
        <v>100</v>
      </c>
      <c r="B73" s="272">
        <f t="shared" si="10"/>
        <v>60</v>
      </c>
      <c r="C73" s="271">
        <f t="shared" si="9"/>
        <v>8.6399999999999988</v>
      </c>
      <c r="D73" s="20">
        <v>500</v>
      </c>
      <c r="E73" s="230">
        <f t="shared" ref="E73:E88" si="11">C73+E72</f>
        <v>43.199999999999996</v>
      </c>
      <c r="F73" s="20">
        <f>IF(((D33+1)&gt;D73),0,F67)</f>
        <v>10</v>
      </c>
      <c r="G73" s="52">
        <f t="shared" si="6"/>
        <v>2</v>
      </c>
      <c r="H73" s="146">
        <f t="shared" si="6"/>
        <v>1.5000000000000002</v>
      </c>
      <c r="I73" s="350">
        <f>IF(G73-J67&gt;0,H73*(G73-J67),0)</f>
        <v>3.0000000000000004</v>
      </c>
      <c r="J73" s="344">
        <f t="shared" si="8"/>
        <v>10</v>
      </c>
      <c r="K73" s="21">
        <f ca="1">IF(K13&lt;1,"Guess NOT!!!",A73+E73+I73+J73+A67)</f>
        <v>156.19999999999999</v>
      </c>
    </row>
    <row r="74" spans="1:11" x14ac:dyDescent="0.25">
      <c r="A74" s="238">
        <f t="shared" si="10"/>
        <v>100</v>
      </c>
      <c r="B74" s="272">
        <f t="shared" si="10"/>
        <v>60</v>
      </c>
      <c r="C74" s="271">
        <f t="shared" si="9"/>
        <v>8.6399999999999988</v>
      </c>
      <c r="D74" s="20">
        <v>600</v>
      </c>
      <c r="E74" s="230">
        <f t="shared" si="11"/>
        <v>51.839999999999996</v>
      </c>
      <c r="F74" s="20">
        <f>IF(((D33+1)&gt;D74),0,F67)</f>
        <v>10</v>
      </c>
      <c r="G74" s="52">
        <f t="shared" si="6"/>
        <v>2</v>
      </c>
      <c r="H74" s="146">
        <f t="shared" si="6"/>
        <v>1.5000000000000002</v>
      </c>
      <c r="I74" s="350">
        <f>IF(G74-J67&gt;0,H74*(G74-J67),0)</f>
        <v>3.0000000000000004</v>
      </c>
      <c r="J74" s="344">
        <f t="shared" si="8"/>
        <v>10</v>
      </c>
      <c r="K74" s="21">
        <f ca="1">IF(K13&lt;1,"Guess NOT!!!",A74+E74+I74+J74+A67)</f>
        <v>164.84</v>
      </c>
    </row>
    <row r="75" spans="1:11" x14ac:dyDescent="0.25">
      <c r="A75" s="238">
        <f t="shared" si="10"/>
        <v>100</v>
      </c>
      <c r="B75" s="272">
        <f t="shared" si="10"/>
        <v>60</v>
      </c>
      <c r="C75" s="271">
        <f t="shared" si="9"/>
        <v>8.6399999999999988</v>
      </c>
      <c r="D75" s="20">
        <v>700</v>
      </c>
      <c r="E75" s="230">
        <f t="shared" si="11"/>
        <v>60.48</v>
      </c>
      <c r="F75" s="20">
        <f>IF(((D33+1)&gt;D75),0,F67)</f>
        <v>10</v>
      </c>
      <c r="G75" s="52">
        <f t="shared" si="6"/>
        <v>3</v>
      </c>
      <c r="H75" s="146">
        <f t="shared" si="6"/>
        <v>1.5000000000000002</v>
      </c>
      <c r="I75" s="350">
        <f>IF(G75-J67&gt;0,H75*(G75-J67),0)</f>
        <v>4.5000000000000009</v>
      </c>
      <c r="J75" s="344">
        <f t="shared" si="8"/>
        <v>15</v>
      </c>
      <c r="K75" s="21">
        <f ca="1">IF(K13&lt;1,"Guess NOT!!!",A75+E75+I75+J75+A67)</f>
        <v>179.98</v>
      </c>
    </row>
    <row r="76" spans="1:11" x14ac:dyDescent="0.25">
      <c r="A76" s="238">
        <f t="shared" si="10"/>
        <v>100</v>
      </c>
      <c r="B76" s="272">
        <f t="shared" si="10"/>
        <v>60</v>
      </c>
      <c r="C76" s="271">
        <f t="shared" si="9"/>
        <v>8.6399999999999988</v>
      </c>
      <c r="D76" s="20">
        <v>800</v>
      </c>
      <c r="E76" s="230">
        <f t="shared" si="11"/>
        <v>69.11999999999999</v>
      </c>
      <c r="F76" s="20">
        <f>IF(((D33+1)&gt;D76),0,F67)</f>
        <v>10</v>
      </c>
      <c r="G76" s="52">
        <f t="shared" si="6"/>
        <v>3</v>
      </c>
      <c r="H76" s="146">
        <f t="shared" si="6"/>
        <v>1.5000000000000002</v>
      </c>
      <c r="I76" s="350">
        <f>IF(G76-J67&gt;0,H76*(G76-J67),0)</f>
        <v>4.5000000000000009</v>
      </c>
      <c r="J76" s="344">
        <f t="shared" si="8"/>
        <v>15</v>
      </c>
      <c r="K76" s="21">
        <f ca="1">IF(K13&lt;1,"Guess NOT!!!",A76+E76+I76+J76+A67)</f>
        <v>188.62</v>
      </c>
    </row>
    <row r="77" spans="1:11" x14ac:dyDescent="0.25">
      <c r="A77" s="238">
        <f t="shared" si="10"/>
        <v>100</v>
      </c>
      <c r="B77" s="272">
        <f t="shared" si="10"/>
        <v>60</v>
      </c>
      <c r="C77" s="271">
        <f t="shared" si="9"/>
        <v>8.6399999999999988</v>
      </c>
      <c r="D77" s="20">
        <v>900</v>
      </c>
      <c r="E77" s="230">
        <f t="shared" si="11"/>
        <v>77.759999999999991</v>
      </c>
      <c r="F77" s="20">
        <f>IF(((D33+1)&gt;D77),0,F67)</f>
        <v>10</v>
      </c>
      <c r="G77" s="52">
        <f t="shared" si="6"/>
        <v>4</v>
      </c>
      <c r="H77" s="146">
        <f t="shared" si="6"/>
        <v>1.5000000000000002</v>
      </c>
      <c r="I77" s="350">
        <f>IF(G77-J67&gt;0,H77*(G77-J67),0)</f>
        <v>6.0000000000000009</v>
      </c>
      <c r="J77" s="344">
        <f t="shared" si="8"/>
        <v>20</v>
      </c>
      <c r="K77" s="21">
        <f ca="1">IF(K13&lt;1,"Guess NOT!!!",A77+E77+I77+J77+A67)</f>
        <v>203.76</v>
      </c>
    </row>
    <row r="78" spans="1:11" x14ac:dyDescent="0.25">
      <c r="A78" s="239">
        <f t="shared" si="10"/>
        <v>100</v>
      </c>
      <c r="B78" s="273">
        <f t="shared" si="10"/>
        <v>60</v>
      </c>
      <c r="C78" s="274">
        <f t="shared" si="9"/>
        <v>8.6399999999999988</v>
      </c>
      <c r="D78" s="22">
        <v>1000</v>
      </c>
      <c r="E78" s="231">
        <f t="shared" si="11"/>
        <v>86.399999999999991</v>
      </c>
      <c r="F78" s="20">
        <f>IF(((D33+1)&gt;D78),0,F67)</f>
        <v>10</v>
      </c>
      <c r="G78" s="52">
        <f t="shared" si="6"/>
        <v>4</v>
      </c>
      <c r="H78" s="146">
        <f t="shared" si="6"/>
        <v>1.5000000000000002</v>
      </c>
      <c r="I78" s="350">
        <f>IF(G78-J67&gt;0,H78*(G78-J67),0)</f>
        <v>6.0000000000000009</v>
      </c>
      <c r="J78" s="344">
        <f t="shared" si="8"/>
        <v>20</v>
      </c>
      <c r="K78" s="32">
        <f ca="1">IF(K13&lt;1,"Guess NOT!!!",A78+E78+I78+J78+A67)</f>
        <v>212.39999999999998</v>
      </c>
    </row>
    <row r="79" spans="1:11" s="38" customFormat="1" ht="14.45" customHeight="1" x14ac:dyDescent="0.35">
      <c r="A79" s="262">
        <f t="shared" si="10"/>
        <v>100</v>
      </c>
      <c r="B79" s="275">
        <f t="shared" si="10"/>
        <v>60</v>
      </c>
      <c r="C79" s="27">
        <f t="shared" si="9"/>
        <v>8.6399999999999988</v>
      </c>
      <c r="D79" s="25">
        <v>1100</v>
      </c>
      <c r="E79" s="232">
        <f t="shared" si="11"/>
        <v>95.039999999999992</v>
      </c>
      <c r="F79" s="25">
        <f>IF(((D33+1)&gt;D79),0,F67)</f>
        <v>10</v>
      </c>
      <c r="G79" s="52">
        <f t="shared" si="6"/>
        <v>5</v>
      </c>
      <c r="H79" s="146">
        <f t="shared" si="6"/>
        <v>1.5000000000000002</v>
      </c>
      <c r="I79" s="350">
        <f>IF(G79-J67&gt;0,H79*(G79-J67),0)</f>
        <v>7.5000000000000009</v>
      </c>
      <c r="J79" s="344">
        <f t="shared" si="8"/>
        <v>25</v>
      </c>
      <c r="K79" s="21">
        <f ca="1">IF(K13&lt;1,"Guess NOT!!!",A79+E79+I79+J79+A67)</f>
        <v>227.54</v>
      </c>
    </row>
    <row r="80" spans="1:11" x14ac:dyDescent="0.25">
      <c r="A80" s="237">
        <f t="shared" si="10"/>
        <v>100</v>
      </c>
      <c r="B80" s="270">
        <f>B79</f>
        <v>60</v>
      </c>
      <c r="C80" s="276">
        <f t="shared" si="9"/>
        <v>8.6399999999999988</v>
      </c>
      <c r="D80" s="16">
        <v>1200</v>
      </c>
      <c r="E80" s="233">
        <f t="shared" si="11"/>
        <v>103.67999999999999</v>
      </c>
      <c r="F80" s="20">
        <f>IF(((D33+1)&gt;D80),0,F67)</f>
        <v>10</v>
      </c>
      <c r="G80" s="52">
        <f t="shared" si="6"/>
        <v>5</v>
      </c>
      <c r="H80" s="146">
        <f t="shared" si="6"/>
        <v>1.5000000000000002</v>
      </c>
      <c r="I80" s="350">
        <f>IF(G80-J67&gt;0,H80*(G80-J67),0)</f>
        <v>7.5000000000000009</v>
      </c>
      <c r="J80" s="344">
        <f t="shared" si="8"/>
        <v>25</v>
      </c>
      <c r="K80" s="287">
        <f ca="1">IF(K13&lt;1,"Guess NOT!!!",A80+E80+I80+J80+A67)</f>
        <v>236.18</v>
      </c>
    </row>
    <row r="81" spans="1:11" ht="15.75" thickBot="1" x14ac:dyDescent="0.3">
      <c r="A81" s="239">
        <f t="shared" si="10"/>
        <v>100</v>
      </c>
      <c r="B81" s="273">
        <f t="shared" si="10"/>
        <v>60</v>
      </c>
      <c r="C81" s="274">
        <f t="shared" si="9"/>
        <v>8.6399999999999988</v>
      </c>
      <c r="D81" s="22">
        <v>1300</v>
      </c>
      <c r="E81" s="231">
        <f t="shared" si="11"/>
        <v>112.32</v>
      </c>
      <c r="F81" s="22">
        <f>IF(((D33+1)&gt;D81),0,F67)</f>
        <v>10</v>
      </c>
      <c r="G81" s="54">
        <f t="shared" si="6"/>
        <v>6</v>
      </c>
      <c r="H81" s="157">
        <f t="shared" si="6"/>
        <v>1.5000000000000002</v>
      </c>
      <c r="I81" s="352">
        <f>IF(G81-J67&gt;0,H81*(G81-J67),0)</f>
        <v>9.0000000000000018</v>
      </c>
      <c r="J81" s="345">
        <f t="shared" si="8"/>
        <v>30</v>
      </c>
      <c r="K81" s="32">
        <f ca="1">IF(K13&lt;1,"Guess NOT!!!",A81+E81+I81+J81+A67)</f>
        <v>251.32</v>
      </c>
    </row>
    <row r="82" spans="1:11" ht="21.75" thickBot="1" x14ac:dyDescent="0.4">
      <c r="A82" s="87">
        <f t="shared" si="10"/>
        <v>100</v>
      </c>
      <c r="B82" s="277">
        <f t="shared" si="10"/>
        <v>60</v>
      </c>
      <c r="C82" s="278">
        <f t="shared" si="9"/>
        <v>8.6399999999999988</v>
      </c>
      <c r="D82" s="277">
        <v>1400</v>
      </c>
      <c r="E82" s="189">
        <f t="shared" si="11"/>
        <v>120.96</v>
      </c>
      <c r="F82" s="87">
        <f>IF(((D33+1)&gt;D82),0,F67)</f>
        <v>10</v>
      </c>
      <c r="G82" s="190">
        <f t="shared" si="6"/>
        <v>6</v>
      </c>
      <c r="H82" s="74">
        <f t="shared" si="6"/>
        <v>1.5000000000000002</v>
      </c>
      <c r="I82" s="74">
        <f>IF(G82-J67&gt;0,H82*(G82-J67),0)</f>
        <v>9.0000000000000018</v>
      </c>
      <c r="J82" s="355">
        <f t="shared" si="8"/>
        <v>30</v>
      </c>
      <c r="K82" s="188">
        <f>A82+E82+I82+J82+A67</f>
        <v>259.95999999999998</v>
      </c>
    </row>
    <row r="83" spans="1:11" x14ac:dyDescent="0.25">
      <c r="A83" s="263">
        <f t="shared" si="10"/>
        <v>100</v>
      </c>
      <c r="B83" s="279">
        <f t="shared" si="10"/>
        <v>60</v>
      </c>
      <c r="C83" s="280">
        <f t="shared" si="9"/>
        <v>8.6399999999999988</v>
      </c>
      <c r="D83" s="59">
        <v>1500</v>
      </c>
      <c r="E83" s="266">
        <f t="shared" si="11"/>
        <v>129.6</v>
      </c>
      <c r="F83" s="163">
        <f>IF(((D33+1)&gt;D83),0,F67)</f>
        <v>10</v>
      </c>
      <c r="G83" s="163">
        <f t="shared" si="6"/>
        <v>7</v>
      </c>
      <c r="H83" s="162">
        <f t="shared" si="6"/>
        <v>1.5000000000000002</v>
      </c>
      <c r="I83" s="353">
        <f>IF(G83-J67&gt;0,H83*(G83-J67),0)</f>
        <v>10.500000000000002</v>
      </c>
      <c r="J83" s="346">
        <f t="shared" si="8"/>
        <v>35</v>
      </c>
      <c r="K83" s="164">
        <f ca="1">IF(K13&lt;1,"Oh Hecky Darn!!!",A83+E83+I83+J83+A67)</f>
        <v>275.10000000000002</v>
      </c>
    </row>
    <row r="84" spans="1:11" x14ac:dyDescent="0.25">
      <c r="A84" s="264">
        <f t="shared" si="10"/>
        <v>100</v>
      </c>
      <c r="B84" s="281">
        <f t="shared" si="10"/>
        <v>60</v>
      </c>
      <c r="C84" s="282">
        <f t="shared" si="9"/>
        <v>8.6399999999999988</v>
      </c>
      <c r="D84" s="52">
        <v>1600</v>
      </c>
      <c r="E84" s="235">
        <f t="shared" si="11"/>
        <v>138.23999999999998</v>
      </c>
      <c r="F84" s="143">
        <f>IF(((D33+1)&gt;D84),0,F67)</f>
        <v>10</v>
      </c>
      <c r="G84" s="143">
        <f t="shared" si="6"/>
        <v>7</v>
      </c>
      <c r="H84" s="159">
        <f t="shared" si="6"/>
        <v>1.5000000000000002</v>
      </c>
      <c r="I84" s="350">
        <f>IF(G84-J67&gt;0,H84*(G84-J67),0)</f>
        <v>10.500000000000002</v>
      </c>
      <c r="J84" s="347">
        <f t="shared" si="8"/>
        <v>35</v>
      </c>
      <c r="K84" s="94">
        <f ca="1">IF(K13&lt;1,"Oh Hecky Darn!!!",A84+E84+I84+J84+A67)</f>
        <v>283.74</v>
      </c>
    </row>
    <row r="85" spans="1:11" x14ac:dyDescent="0.25">
      <c r="A85" s="264">
        <f t="shared" ref="A85:B88" si="12">A84</f>
        <v>100</v>
      </c>
      <c r="B85" s="281">
        <f t="shared" si="12"/>
        <v>60</v>
      </c>
      <c r="C85" s="282">
        <f t="shared" si="9"/>
        <v>8.6399999999999988</v>
      </c>
      <c r="D85" s="52">
        <v>1700</v>
      </c>
      <c r="E85" s="235">
        <f t="shared" si="11"/>
        <v>146.87999999999997</v>
      </c>
      <c r="F85" s="160">
        <f>IF(((D33+1)&gt;D85),0,F67)</f>
        <v>10</v>
      </c>
      <c r="G85" s="143">
        <f t="shared" si="6"/>
        <v>8</v>
      </c>
      <c r="H85" s="159">
        <f t="shared" si="6"/>
        <v>1.5000000000000002</v>
      </c>
      <c r="I85" s="350">
        <f>IF(G85-J67&gt;0,H85*(G85-J67),0)</f>
        <v>12.000000000000002</v>
      </c>
      <c r="J85" s="347">
        <f>IF(G85&lt;0,0,(G85*5))</f>
        <v>40</v>
      </c>
      <c r="K85" s="94">
        <f ca="1">IF(K13&lt;1,"Oh Hecky Darn!!!",A85+E85+I85+J85+A67)</f>
        <v>298.88</v>
      </c>
    </row>
    <row r="86" spans="1:11" x14ac:dyDescent="0.25">
      <c r="A86" s="264">
        <f t="shared" si="12"/>
        <v>100</v>
      </c>
      <c r="B86" s="281">
        <f t="shared" si="12"/>
        <v>60</v>
      </c>
      <c r="C86" s="282">
        <f t="shared" si="9"/>
        <v>8.6399999999999988</v>
      </c>
      <c r="D86" s="52">
        <v>1800</v>
      </c>
      <c r="E86" s="235">
        <f t="shared" si="11"/>
        <v>155.51999999999995</v>
      </c>
      <c r="F86" s="161">
        <f>IF(((D33+1)&gt;D85),0,F67)</f>
        <v>10</v>
      </c>
      <c r="G86" s="143">
        <f t="shared" si="6"/>
        <v>8</v>
      </c>
      <c r="H86" s="159">
        <f t="shared" si="6"/>
        <v>1.5000000000000002</v>
      </c>
      <c r="I86" s="350">
        <f>IF(G86-J67&gt;0,H86*(G86-J67),0)</f>
        <v>12.000000000000002</v>
      </c>
      <c r="J86" s="347">
        <f>IF(G86&lt;0,0,(G86*5))</f>
        <v>40</v>
      </c>
      <c r="K86" s="94">
        <f ca="1">IF(K13&lt;1,"Oh Hecky Darn!!!",A86+E86+I86+J86+A67)</f>
        <v>307.52</v>
      </c>
    </row>
    <row r="87" spans="1:11" ht="15.75" thickBot="1" x14ac:dyDescent="0.3">
      <c r="A87" s="264">
        <f t="shared" si="12"/>
        <v>100</v>
      </c>
      <c r="B87" s="283">
        <f t="shared" si="12"/>
        <v>60</v>
      </c>
      <c r="C87" s="284">
        <f t="shared" si="9"/>
        <v>8.6399999999999988</v>
      </c>
      <c r="D87" s="52">
        <v>1900</v>
      </c>
      <c r="E87" s="267">
        <f t="shared" si="11"/>
        <v>164.15999999999994</v>
      </c>
      <c r="F87" s="161">
        <f>IF(((D33+1)&gt;D85),0,F67)</f>
        <v>10</v>
      </c>
      <c r="G87" s="143">
        <f t="shared" si="6"/>
        <v>9</v>
      </c>
      <c r="H87" s="159">
        <f t="shared" si="6"/>
        <v>1.5000000000000002</v>
      </c>
      <c r="I87" s="350">
        <f>IF(G87-J67&gt;0,H87*(G87-J67),0)</f>
        <v>13.500000000000002</v>
      </c>
      <c r="J87" s="347">
        <f>IF(G87&lt;0,0,(G87*5))</f>
        <v>45</v>
      </c>
      <c r="K87" s="94">
        <f ca="1">IF(K13&lt;1,"Oh Hecky Darn!!!",A87+E87+I87+J87+A67)</f>
        <v>322.65999999999997</v>
      </c>
    </row>
    <row r="88" spans="1:11" s="8" customFormat="1" ht="19.149999999999999" customHeight="1" thickBot="1" x14ac:dyDescent="0.4">
      <c r="A88" s="265">
        <f t="shared" si="12"/>
        <v>100</v>
      </c>
      <c r="B88" s="285">
        <f t="shared" si="12"/>
        <v>60</v>
      </c>
      <c r="C88" s="286">
        <f t="shared" si="9"/>
        <v>8.6399999999999988</v>
      </c>
      <c r="D88" s="100">
        <v>2000</v>
      </c>
      <c r="E88" s="74">
        <f t="shared" si="11"/>
        <v>172.79999999999993</v>
      </c>
      <c r="F88" s="181">
        <f>IF(((D33+1)&gt;D85),0,F67)</f>
        <v>10</v>
      </c>
      <c r="G88" s="179">
        <f t="shared" si="6"/>
        <v>9</v>
      </c>
      <c r="H88" s="180">
        <f t="shared" si="6"/>
        <v>1.5000000000000002</v>
      </c>
      <c r="I88" s="351">
        <f>IF(G88-J67&gt;0,H88*(G88-J67),0)</f>
        <v>13.500000000000002</v>
      </c>
      <c r="J88" s="348">
        <f>IF(G88&lt;0,0,(G88*5))</f>
        <v>45</v>
      </c>
      <c r="K88" s="187">
        <f ca="1">IF(K13&lt;1,"Oh Darn!!!",A88+E88+I88+J88+A67)</f>
        <v>331.29999999999995</v>
      </c>
    </row>
    <row r="89" spans="1:11" ht="21" x14ac:dyDescent="0.35">
      <c r="A89" s="1" t="s">
        <v>95</v>
      </c>
    </row>
    <row r="90" spans="1:11" ht="21" x14ac:dyDescent="0.35">
      <c r="A90" s="1" t="s">
        <v>54</v>
      </c>
    </row>
    <row r="91" spans="1:11" ht="23.25" x14ac:dyDescent="0.35">
      <c r="A91" s="400" t="s">
        <v>138</v>
      </c>
      <c r="B91" s="401"/>
      <c r="C91" s="401"/>
      <c r="D91" s="401"/>
      <c r="E91" s="401"/>
      <c r="F91" s="401"/>
      <c r="G91" s="401"/>
      <c r="H91" s="401"/>
      <c r="I91" s="401"/>
      <c r="J91" s="401"/>
      <c r="K91" s="401"/>
    </row>
    <row r="92" spans="1:11" ht="20.25" thickBot="1" x14ac:dyDescent="0.35">
      <c r="A92" s="72" t="s">
        <v>53</v>
      </c>
    </row>
    <row r="93" spans="1:11" ht="15.75" thickBot="1" x14ac:dyDescent="0.3">
      <c r="A93" s="326" t="s">
        <v>120</v>
      </c>
      <c r="B93" s="310"/>
      <c r="C93" s="310"/>
      <c r="D93" s="371" t="s">
        <v>117</v>
      </c>
      <c r="E93" s="371"/>
      <c r="F93" s="371"/>
      <c r="G93" s="371" t="s">
        <v>118</v>
      </c>
      <c r="H93" s="371"/>
      <c r="I93" s="371"/>
      <c r="J93" s="371" t="s">
        <v>119</v>
      </c>
      <c r="K93" s="372"/>
    </row>
    <row r="94" spans="1:11" x14ac:dyDescent="0.25">
      <c r="A94" s="367" t="s">
        <v>116</v>
      </c>
      <c r="B94" s="367"/>
      <c r="C94" s="367"/>
      <c r="H94" s="73" t="s">
        <v>124</v>
      </c>
      <c r="I94" s="333" t="s">
        <v>133</v>
      </c>
      <c r="J94" s="333"/>
      <c r="K94" s="333"/>
    </row>
    <row r="95" spans="1:11" ht="15.75" thickBot="1" x14ac:dyDescent="0.3">
      <c r="A95" s="367"/>
      <c r="B95" s="367"/>
      <c r="C95" s="367"/>
      <c r="H95" s="73"/>
      <c r="I95" s="333"/>
      <c r="J95" s="333"/>
      <c r="K95" s="333"/>
    </row>
    <row r="96" spans="1:11" ht="18" thickBot="1" x14ac:dyDescent="0.35">
      <c r="A96" s="320" t="s">
        <v>99</v>
      </c>
      <c r="B96" s="320"/>
      <c r="C96" s="312" t="s">
        <v>55</v>
      </c>
      <c r="D96" s="313"/>
      <c r="E96" s="314"/>
      <c r="F96" s="315" t="s">
        <v>145</v>
      </c>
      <c r="G96" s="316"/>
      <c r="H96" s="316"/>
      <c r="I96" s="316"/>
      <c r="J96" s="321" t="s">
        <v>94</v>
      </c>
      <c r="K96" s="331" t="s">
        <v>109</v>
      </c>
    </row>
    <row r="97" spans="1:15" s="11" customFormat="1" ht="23.25" x14ac:dyDescent="0.35">
      <c r="A97" s="39"/>
      <c r="B97" s="56" t="s">
        <v>32</v>
      </c>
      <c r="C97" s="78" t="s">
        <v>13</v>
      </c>
      <c r="D97" s="40" t="s">
        <v>13</v>
      </c>
      <c r="E97" s="81" t="s">
        <v>33</v>
      </c>
      <c r="F97" s="41" t="s">
        <v>34</v>
      </c>
      <c r="G97" s="78" t="s">
        <v>59</v>
      </c>
      <c r="H97" s="83" t="s">
        <v>35</v>
      </c>
      <c r="I97" s="84" t="s">
        <v>35</v>
      </c>
      <c r="J97" s="78" t="s">
        <v>36</v>
      </c>
      <c r="K97" s="81" t="s">
        <v>105</v>
      </c>
      <c r="N97" s="6"/>
      <c r="O97" s="42"/>
    </row>
    <row r="98" spans="1:15" s="11" customFormat="1" ht="21" x14ac:dyDescent="0.35">
      <c r="A98" s="12" t="s">
        <v>37</v>
      </c>
      <c r="B98" s="43" t="s">
        <v>38</v>
      </c>
      <c r="C98" s="79" t="s">
        <v>18</v>
      </c>
      <c r="D98" s="43" t="s">
        <v>39</v>
      </c>
      <c r="E98" s="82" t="s">
        <v>57</v>
      </c>
      <c r="F98" s="44" t="s">
        <v>40</v>
      </c>
      <c r="G98" s="85" t="s">
        <v>41</v>
      </c>
      <c r="H98" s="76" t="s">
        <v>42</v>
      </c>
      <c r="I98" s="80" t="s">
        <v>43</v>
      </c>
      <c r="J98" s="86" t="s">
        <v>39</v>
      </c>
      <c r="K98" s="329" t="s">
        <v>106</v>
      </c>
      <c r="N98" s="6"/>
      <c r="O98" s="45"/>
    </row>
    <row r="99" spans="1:15" s="11" customFormat="1" ht="21.75" thickBot="1" x14ac:dyDescent="0.4">
      <c r="A99" s="12" t="s">
        <v>30</v>
      </c>
      <c r="B99" s="43" t="s">
        <v>44</v>
      </c>
      <c r="C99" s="80" t="s">
        <v>25</v>
      </c>
      <c r="D99" s="46" t="s">
        <v>45</v>
      </c>
      <c r="E99" s="116" t="s">
        <v>58</v>
      </c>
      <c r="F99" s="47" t="s">
        <v>46</v>
      </c>
      <c r="G99" s="86" t="s">
        <v>25</v>
      </c>
      <c r="H99" s="80" t="s">
        <v>25</v>
      </c>
      <c r="I99" s="76" t="s">
        <v>47</v>
      </c>
      <c r="J99" s="80" t="s">
        <v>45</v>
      </c>
      <c r="K99" s="95" t="s">
        <v>104</v>
      </c>
      <c r="N99" s="6"/>
      <c r="O99" s="48"/>
    </row>
    <row r="100" spans="1:15" s="102" customFormat="1" ht="19.149999999999999" customHeight="1" thickBot="1" x14ac:dyDescent="0.35">
      <c r="A100" s="211">
        <v>100</v>
      </c>
      <c r="B100" s="98">
        <f t="shared" ref="B100:B115" si="13">G36</f>
        <v>0</v>
      </c>
      <c r="C100" s="205">
        <f t="shared" ref="C100:C115" ca="1" si="14">K36</f>
        <v>108.64</v>
      </c>
      <c r="D100" s="49">
        <f t="shared" ref="D100:D106" ca="1" si="15">MAX(0,400-C100)</f>
        <v>291.36</v>
      </c>
      <c r="E100" s="125">
        <f t="shared" ref="E100:E115" ca="1" si="16">MAX(0,(D100*100)/C36)</f>
        <v>3372.2222222222222</v>
      </c>
      <c r="F100" s="130" t="str">
        <f ca="1">IF(E100=0,"STOP!!","YES")</f>
        <v>YES</v>
      </c>
      <c r="G100" s="101">
        <f t="shared" ref="G100:G115" ca="1" si="17">K69</f>
        <v>108.64</v>
      </c>
      <c r="H100" s="101">
        <f t="shared" ref="H100:H115" ca="1" si="18">C100-G100</f>
        <v>0</v>
      </c>
      <c r="I100" s="119">
        <f t="shared" ref="I100:I112" ca="1" si="19">1-(K69/K36)</f>
        <v>0</v>
      </c>
      <c r="J100" s="101">
        <f t="shared" ref="J100:J115" ca="1" si="20">400-G100</f>
        <v>291.36</v>
      </c>
      <c r="K100" s="298">
        <f>0</f>
        <v>0</v>
      </c>
      <c r="N100" s="103"/>
      <c r="O100" s="104"/>
    </row>
    <row r="101" spans="1:15" s="102" customFormat="1" ht="19.149999999999999" customHeight="1" thickBot="1" x14ac:dyDescent="0.35">
      <c r="A101" s="212">
        <v>200</v>
      </c>
      <c r="B101" s="99">
        <f t="shared" si="13"/>
        <v>0</v>
      </c>
      <c r="C101" s="206">
        <f t="shared" ca="1" si="14"/>
        <v>117.28</v>
      </c>
      <c r="D101" s="53">
        <f t="shared" ca="1" si="15"/>
        <v>282.72000000000003</v>
      </c>
      <c r="E101" s="126">
        <f t="shared" ca="1" si="16"/>
        <v>3272.2222222222226</v>
      </c>
      <c r="F101" s="131" t="str">
        <f ca="1">IF(E101=0,"STOP!!","YES")</f>
        <v>YES</v>
      </c>
      <c r="G101" s="105">
        <f t="shared" ca="1" si="17"/>
        <v>117.28</v>
      </c>
      <c r="H101" s="137">
        <f t="shared" ca="1" si="18"/>
        <v>0</v>
      </c>
      <c r="I101" s="120">
        <f t="shared" ca="1" si="19"/>
        <v>0</v>
      </c>
      <c r="J101" s="105">
        <f t="shared" ca="1" si="20"/>
        <v>282.72000000000003</v>
      </c>
      <c r="K101" s="298">
        <f ca="1">IF(J101&gt;H101,((H101/((K70-K69)))*100),((J101/((K70-K69)))*100))</f>
        <v>0</v>
      </c>
      <c r="L101" s="106"/>
      <c r="N101" s="103"/>
      <c r="O101" s="104"/>
    </row>
    <row r="102" spans="1:15" s="102" customFormat="1" ht="19.149999999999999" customHeight="1" thickBot="1" x14ac:dyDescent="0.35">
      <c r="A102" s="212">
        <v>300</v>
      </c>
      <c r="B102" s="99">
        <f t="shared" si="13"/>
        <v>1</v>
      </c>
      <c r="C102" s="206">
        <f t="shared" ca="1" si="14"/>
        <v>138.66</v>
      </c>
      <c r="D102" s="53">
        <f t="shared" ca="1" si="15"/>
        <v>261.34000000000003</v>
      </c>
      <c r="E102" s="126">
        <f t="shared" ca="1" si="16"/>
        <v>2222.2789115646265</v>
      </c>
      <c r="F102" s="131" t="str">
        <f ca="1">IF(E102=0,"STOP!!","YES")</f>
        <v>YES</v>
      </c>
      <c r="G102" s="110">
        <f t="shared" ca="1" si="17"/>
        <v>132.41999999999999</v>
      </c>
      <c r="H102" s="107">
        <f t="shared" ca="1" si="18"/>
        <v>6.2400000000000091</v>
      </c>
      <c r="I102" s="108">
        <f t="shared" ca="1" si="19"/>
        <v>4.5002163565556086E-2</v>
      </c>
      <c r="J102" s="110">
        <f t="shared" ca="1" si="20"/>
        <v>267.58000000000004</v>
      </c>
      <c r="K102" s="136">
        <f t="shared" ref="K102:K115" ca="1" si="21">IF(J102&gt;H102,((H102/((K71-K69)/2))*100),((J102/((K71-K69)/2))*100))</f>
        <v>52.48107653490338</v>
      </c>
      <c r="L102" s="109"/>
      <c r="N102" s="103"/>
      <c r="O102" s="104"/>
    </row>
    <row r="103" spans="1:15" s="102" customFormat="1" ht="19.149999999999999" customHeight="1" thickBot="1" x14ac:dyDescent="0.35">
      <c r="A103" s="212">
        <v>400</v>
      </c>
      <c r="B103" s="99">
        <f t="shared" si="13"/>
        <v>1</v>
      </c>
      <c r="C103" s="206">
        <f t="shared" ca="1" si="14"/>
        <v>147.30000000000001</v>
      </c>
      <c r="D103" s="53">
        <f t="shared" ca="1" si="15"/>
        <v>252.7</v>
      </c>
      <c r="E103" s="126">
        <f t="shared" ca="1" si="16"/>
        <v>2148.8095238095243</v>
      </c>
      <c r="F103" s="131" t="str">
        <f ca="1">IF(E103=0,"STOP!!","YES")</f>
        <v>YES</v>
      </c>
      <c r="G103" s="110">
        <f t="shared" ca="1" si="17"/>
        <v>141.06</v>
      </c>
      <c r="H103" s="138">
        <f t="shared" ca="1" si="18"/>
        <v>6.2400000000000091</v>
      </c>
      <c r="I103" s="111">
        <f t="shared" ca="1" si="19"/>
        <v>4.2362525458248479E-2</v>
      </c>
      <c r="J103" s="110">
        <f t="shared" ca="1" si="20"/>
        <v>258.94</v>
      </c>
      <c r="K103" s="136">
        <f t="shared" ca="1" si="21"/>
        <v>52.481076534903359</v>
      </c>
      <c r="L103" s="109"/>
      <c r="N103" s="103"/>
      <c r="O103" s="104"/>
    </row>
    <row r="104" spans="1:15" s="102" customFormat="1" ht="19.149999999999999" customHeight="1" thickBot="1" x14ac:dyDescent="0.35">
      <c r="A104" s="212">
        <v>500</v>
      </c>
      <c r="B104" s="99">
        <f t="shared" si="13"/>
        <v>2</v>
      </c>
      <c r="C104" s="206">
        <f t="shared" ca="1" si="14"/>
        <v>175.88</v>
      </c>
      <c r="D104" s="53">
        <f t="shared" ca="1" si="15"/>
        <v>224.12</v>
      </c>
      <c r="E104" s="126">
        <f t="shared" ca="1" si="16"/>
        <v>1459.114583333333</v>
      </c>
      <c r="F104" s="131" t="str">
        <f ca="1">IF(E104=0,"STOP!!","YES")</f>
        <v>YES</v>
      </c>
      <c r="G104" s="110">
        <f t="shared" ca="1" si="17"/>
        <v>156.19999999999999</v>
      </c>
      <c r="H104" s="138">
        <f t="shared" ca="1" si="18"/>
        <v>19.680000000000007</v>
      </c>
      <c r="I104" s="111">
        <f t="shared" ca="1" si="19"/>
        <v>0.11189447350466231</v>
      </c>
      <c r="J104" s="110">
        <f t="shared" ca="1" si="20"/>
        <v>243.8</v>
      </c>
      <c r="K104" s="136">
        <f t="shared" ca="1" si="21"/>
        <v>165.51724137931038</v>
      </c>
      <c r="L104" s="109"/>
      <c r="N104" s="103"/>
      <c r="O104" s="104"/>
    </row>
    <row r="105" spans="1:15" s="102" customFormat="1" ht="19.149999999999999" customHeight="1" thickBot="1" x14ac:dyDescent="0.35">
      <c r="A105" s="212">
        <v>600</v>
      </c>
      <c r="B105" s="99">
        <f t="shared" si="13"/>
        <v>2</v>
      </c>
      <c r="C105" s="206">
        <f t="shared" ca="1" si="14"/>
        <v>184.51999999999998</v>
      </c>
      <c r="D105" s="53">
        <f t="shared" ca="1" si="15"/>
        <v>215.48000000000002</v>
      </c>
      <c r="E105" s="126">
        <f t="shared" ca="1" si="16"/>
        <v>1402.864583333333</v>
      </c>
      <c r="F105" s="131" t="str">
        <f t="shared" ref="F105:F115" ca="1" si="22">IF(E105=0,"STOP!","YES")</f>
        <v>YES</v>
      </c>
      <c r="G105" s="110">
        <f t="shared" ca="1" si="17"/>
        <v>164.84</v>
      </c>
      <c r="H105" s="138">
        <f t="shared" ca="1" si="18"/>
        <v>19.679999999999978</v>
      </c>
      <c r="I105" s="111">
        <f t="shared" ca="1" si="19"/>
        <v>0.1066551051376543</v>
      </c>
      <c r="J105" s="110">
        <f t="shared" ca="1" si="20"/>
        <v>235.16</v>
      </c>
      <c r="K105" s="136">
        <f t="shared" ca="1" si="21"/>
        <v>165.51724137931018</v>
      </c>
      <c r="L105" s="109"/>
      <c r="N105" s="103"/>
      <c r="O105" s="104"/>
    </row>
    <row r="106" spans="1:15" s="102" customFormat="1" ht="19.149999999999999" customHeight="1" thickBot="1" x14ac:dyDescent="0.35">
      <c r="A106" s="212">
        <v>700</v>
      </c>
      <c r="B106" s="99">
        <f t="shared" si="13"/>
        <v>3</v>
      </c>
      <c r="C106" s="206">
        <f t="shared" ca="1" si="14"/>
        <v>221.26</v>
      </c>
      <c r="D106" s="53">
        <f t="shared" ca="1" si="15"/>
        <v>178.74</v>
      </c>
      <c r="E106" s="126">
        <f t="shared" ca="1" si="16"/>
        <v>919.44444444444434</v>
      </c>
      <c r="F106" s="131" t="str">
        <f t="shared" ca="1" si="22"/>
        <v>YES</v>
      </c>
      <c r="G106" s="110">
        <f t="shared" ca="1" si="17"/>
        <v>179.98</v>
      </c>
      <c r="H106" s="138">
        <f t="shared" ca="1" si="18"/>
        <v>41.28</v>
      </c>
      <c r="I106" s="111">
        <f t="shared" ca="1" si="19"/>
        <v>0.18656783874175176</v>
      </c>
      <c r="J106" s="110">
        <f t="shared" ca="1" si="20"/>
        <v>220.02</v>
      </c>
      <c r="K106" s="136">
        <f t="shared" ca="1" si="21"/>
        <v>347.18250630782165</v>
      </c>
      <c r="L106" s="109"/>
      <c r="N106" s="103"/>
      <c r="O106" s="104"/>
    </row>
    <row r="107" spans="1:15" s="102" customFormat="1" ht="19.149999999999999" customHeight="1" thickBot="1" x14ac:dyDescent="0.35">
      <c r="A107" s="212">
        <v>800</v>
      </c>
      <c r="B107" s="99">
        <f t="shared" si="13"/>
        <v>3</v>
      </c>
      <c r="C107" s="206">
        <f t="shared" ca="1" si="14"/>
        <v>229.89999999999998</v>
      </c>
      <c r="D107" s="53">
        <f t="shared" ref="D107:D115" ca="1" si="23">MAX(0,400-C107)</f>
        <v>170.10000000000002</v>
      </c>
      <c r="E107" s="126">
        <f t="shared" ca="1" si="16"/>
        <v>875.00000000000011</v>
      </c>
      <c r="F107" s="131" t="str">
        <f t="shared" ca="1" si="22"/>
        <v>YES</v>
      </c>
      <c r="G107" s="110">
        <f t="shared" ca="1" si="17"/>
        <v>188.62</v>
      </c>
      <c r="H107" s="138">
        <f t="shared" ca="1" si="18"/>
        <v>41.279999999999973</v>
      </c>
      <c r="I107" s="111">
        <f t="shared" ca="1" si="19"/>
        <v>0.17955632883862538</v>
      </c>
      <c r="J107" s="110">
        <f t="shared" ca="1" si="20"/>
        <v>211.38</v>
      </c>
      <c r="K107" s="136">
        <f t="shared" ca="1" si="21"/>
        <v>347.18250630782148</v>
      </c>
      <c r="L107" s="109"/>
      <c r="N107" s="103"/>
      <c r="O107" s="104"/>
    </row>
    <row r="108" spans="1:15" s="102" customFormat="1" ht="19.149999999999999" customHeight="1" thickBot="1" x14ac:dyDescent="0.35">
      <c r="A108" s="212">
        <v>900</v>
      </c>
      <c r="B108" s="99">
        <f t="shared" si="13"/>
        <v>4</v>
      </c>
      <c r="C108" s="206">
        <f t="shared" ca="1" si="14"/>
        <v>275.76</v>
      </c>
      <c r="D108" s="53">
        <f t="shared" ca="1" si="23"/>
        <v>124.24000000000001</v>
      </c>
      <c r="E108" s="126">
        <f t="shared" ca="1" si="16"/>
        <v>517.66666666666663</v>
      </c>
      <c r="F108" s="131" t="str">
        <f t="shared" ca="1" si="22"/>
        <v>YES</v>
      </c>
      <c r="G108" s="110">
        <f t="shared" ca="1" si="17"/>
        <v>203.76</v>
      </c>
      <c r="H108" s="138">
        <f t="shared" ca="1" si="18"/>
        <v>72</v>
      </c>
      <c r="I108" s="111">
        <f t="shared" ca="1" si="19"/>
        <v>0.2610966057441253</v>
      </c>
      <c r="J108" s="110">
        <f t="shared" ca="1" si="20"/>
        <v>196.24</v>
      </c>
      <c r="K108" s="136">
        <f t="shared" ca="1" si="21"/>
        <v>605.55088309503788</v>
      </c>
      <c r="L108" s="109"/>
      <c r="N108" s="103"/>
      <c r="O108" s="104"/>
    </row>
    <row r="109" spans="1:15" s="102" customFormat="1" ht="19.149999999999999" customHeight="1" thickBot="1" x14ac:dyDescent="0.35">
      <c r="A109" s="212">
        <v>1000</v>
      </c>
      <c r="B109" s="99">
        <f t="shared" si="13"/>
        <v>4</v>
      </c>
      <c r="C109" s="206">
        <f t="shared" ca="1" si="14"/>
        <v>284.39999999999998</v>
      </c>
      <c r="D109" s="53">
        <f t="shared" ca="1" si="23"/>
        <v>115.60000000000002</v>
      </c>
      <c r="E109" s="126">
        <f t="shared" ca="1" si="16"/>
        <v>481.66666666666674</v>
      </c>
      <c r="F109" s="131" t="str">
        <f t="shared" ca="1" si="22"/>
        <v>YES</v>
      </c>
      <c r="G109" s="110">
        <f t="shared" ca="1" si="17"/>
        <v>212.39999999999998</v>
      </c>
      <c r="H109" s="138">
        <f t="shared" ca="1" si="18"/>
        <v>72</v>
      </c>
      <c r="I109" s="111">
        <f t="shared" ca="1" si="19"/>
        <v>0.25316455696202533</v>
      </c>
      <c r="J109" s="110">
        <f t="shared" ca="1" si="20"/>
        <v>187.60000000000002</v>
      </c>
      <c r="K109" s="136">
        <f t="shared" ca="1" si="21"/>
        <v>605.55088309503856</v>
      </c>
      <c r="L109" s="109"/>
      <c r="N109" s="103"/>
      <c r="O109" s="104"/>
    </row>
    <row r="110" spans="1:15" s="114" customFormat="1" ht="19.149999999999999" customHeight="1" thickBot="1" x14ac:dyDescent="0.35">
      <c r="A110" s="213">
        <v>1100</v>
      </c>
      <c r="B110" s="99">
        <f t="shared" si="13"/>
        <v>5</v>
      </c>
      <c r="C110" s="207">
        <f t="shared" ca="1" si="14"/>
        <v>340.34000000000003</v>
      </c>
      <c r="D110" s="124">
        <f t="shared" ca="1" si="23"/>
        <v>59.659999999999968</v>
      </c>
      <c r="E110" s="126">
        <f t="shared" ca="1" si="16"/>
        <v>205.4407713498621</v>
      </c>
      <c r="F110" s="131" t="str">
        <f t="shared" ca="1" si="22"/>
        <v>YES</v>
      </c>
      <c r="G110" s="105">
        <f t="shared" ca="1" si="17"/>
        <v>227.54</v>
      </c>
      <c r="H110" s="139">
        <f t="shared" ca="1" si="18"/>
        <v>112.80000000000004</v>
      </c>
      <c r="I110" s="111">
        <f t="shared" ca="1" si="19"/>
        <v>0.33143327260974331</v>
      </c>
      <c r="J110" s="105">
        <f t="shared" ca="1" si="20"/>
        <v>172.46</v>
      </c>
      <c r="K110" s="136">
        <f t="shared" ca="1" si="21"/>
        <v>948.69638351555955</v>
      </c>
      <c r="L110" s="109"/>
      <c r="N110" s="103"/>
      <c r="O110" s="104"/>
    </row>
    <row r="111" spans="1:15" s="102" customFormat="1" ht="19.149999999999999" customHeight="1" thickBot="1" x14ac:dyDescent="0.35">
      <c r="A111" s="212">
        <v>1200</v>
      </c>
      <c r="B111" s="99">
        <f t="shared" si="13"/>
        <v>5</v>
      </c>
      <c r="C111" s="206">
        <f t="shared" ca="1" si="14"/>
        <v>348.98</v>
      </c>
      <c r="D111" s="53">
        <f t="shared" ca="1" si="23"/>
        <v>51.019999999999982</v>
      </c>
      <c r="E111" s="126">
        <f t="shared" ca="1" si="16"/>
        <v>175.68870523415967</v>
      </c>
      <c r="F111" s="132" t="str">
        <f t="shared" ca="1" si="22"/>
        <v>YES</v>
      </c>
      <c r="G111" s="110">
        <f t="shared" ca="1" si="17"/>
        <v>236.18</v>
      </c>
      <c r="H111" s="138">
        <f t="shared" ca="1" si="18"/>
        <v>112.80000000000001</v>
      </c>
      <c r="I111" s="111">
        <f t="shared" ca="1" si="19"/>
        <v>0.32322769213135427</v>
      </c>
      <c r="J111" s="110">
        <f t="shared" ca="1" si="20"/>
        <v>163.82</v>
      </c>
      <c r="K111" s="136">
        <f t="shared" ca="1" si="21"/>
        <v>948.69638351555818</v>
      </c>
      <c r="L111" s="109"/>
      <c r="N111" s="103"/>
      <c r="O111" s="104"/>
    </row>
    <row r="112" spans="1:15" s="102" customFormat="1" ht="19.149999999999999" customHeight="1" thickBot="1" x14ac:dyDescent="0.35">
      <c r="A112" s="214">
        <v>1300</v>
      </c>
      <c r="B112" s="100">
        <f t="shared" si="13"/>
        <v>6</v>
      </c>
      <c r="C112" s="208">
        <f t="shared" ca="1" si="14"/>
        <v>415.96000000000004</v>
      </c>
      <c r="D112" s="220">
        <f t="shared" ca="1" si="23"/>
        <v>0</v>
      </c>
      <c r="E112" s="127">
        <f t="shared" ca="1" si="16"/>
        <v>0</v>
      </c>
      <c r="F112" s="133" t="str">
        <f t="shared" ca="1" si="22"/>
        <v>STOP!</v>
      </c>
      <c r="G112" s="112">
        <f t="shared" ca="1" si="17"/>
        <v>251.32</v>
      </c>
      <c r="H112" s="140">
        <f t="shared" ca="1" si="18"/>
        <v>164.64000000000004</v>
      </c>
      <c r="I112" s="113">
        <f t="shared" ca="1" si="19"/>
        <v>0.39580728916241958</v>
      </c>
      <c r="J112" s="112">
        <f t="shared" ca="1" si="20"/>
        <v>148.68</v>
      </c>
      <c r="K112" s="136">
        <f t="shared" ca="1" si="21"/>
        <v>1250.4625735912532</v>
      </c>
      <c r="L112" s="109"/>
      <c r="N112" s="103"/>
      <c r="O112" s="104"/>
    </row>
    <row r="113" spans="1:15" s="294" customFormat="1" ht="21.6" customHeight="1" thickBot="1" x14ac:dyDescent="0.4">
      <c r="A113" s="293">
        <v>1400</v>
      </c>
      <c r="B113" s="288">
        <f t="shared" si="13"/>
        <v>6</v>
      </c>
      <c r="C113" s="217">
        <f t="shared" ca="1" si="14"/>
        <v>424.6</v>
      </c>
      <c r="D113" s="289">
        <f t="shared" ca="1" si="23"/>
        <v>0</v>
      </c>
      <c r="E113" s="290">
        <f t="shared" ca="1" si="16"/>
        <v>0</v>
      </c>
      <c r="F113" s="297" t="str">
        <f t="shared" ca="1" si="22"/>
        <v>STOP!</v>
      </c>
      <c r="G113" s="289">
        <f t="shared" si="17"/>
        <v>259.95999999999998</v>
      </c>
      <c r="H113" s="289">
        <f t="shared" ca="1" si="18"/>
        <v>164.64000000000004</v>
      </c>
      <c r="I113" s="75">
        <f ca="1">1-(K82/C113)</f>
        <v>0.38775317946302412</v>
      </c>
      <c r="J113" s="289">
        <f t="shared" si="20"/>
        <v>140.04000000000002</v>
      </c>
      <c r="K113" s="291">
        <f t="shared" ca="1" si="21"/>
        <v>1177.7964676198501</v>
      </c>
      <c r="L113" s="292"/>
      <c r="N113" s="295"/>
      <c r="O113" s="296"/>
    </row>
    <row r="114" spans="1:15" s="102" customFormat="1" ht="19.149999999999999" customHeight="1" thickBot="1" x14ac:dyDescent="0.35">
      <c r="A114" s="215">
        <v>1500</v>
      </c>
      <c r="B114" s="98">
        <f t="shared" si="13"/>
        <v>7</v>
      </c>
      <c r="C114" s="218">
        <f t="shared" ca="1" si="14"/>
        <v>503.58000000000004</v>
      </c>
      <c r="D114" s="209">
        <f t="shared" ca="1" si="23"/>
        <v>0</v>
      </c>
      <c r="E114" s="128">
        <f t="shared" ca="1" si="16"/>
        <v>0</v>
      </c>
      <c r="F114" s="134" t="str">
        <f t="shared" ca="1" si="22"/>
        <v>STOP!</v>
      </c>
      <c r="G114" s="115">
        <f t="shared" ca="1" si="17"/>
        <v>275.10000000000002</v>
      </c>
      <c r="H114" s="122">
        <f t="shared" ca="1" si="18"/>
        <v>228.48000000000002</v>
      </c>
      <c r="I114" s="123">
        <f ca="1">1-(K83/C114)</f>
        <v>0.45371142618849036</v>
      </c>
      <c r="J114" s="115">
        <f t="shared" ca="1" si="20"/>
        <v>124.89999999999998</v>
      </c>
      <c r="K114" s="136">
        <f t="shared" ca="1" si="21"/>
        <v>1050.4625735912516</v>
      </c>
      <c r="L114" s="109"/>
      <c r="N114" s="103"/>
      <c r="O114" s="104"/>
    </row>
    <row r="115" spans="1:15" s="102" customFormat="1" ht="19.149999999999999" customHeight="1" thickBot="1" x14ac:dyDescent="0.35">
      <c r="A115" s="216">
        <v>1600</v>
      </c>
      <c r="B115" s="100">
        <f t="shared" si="13"/>
        <v>7</v>
      </c>
      <c r="C115" s="219">
        <f t="shared" ca="1" si="14"/>
        <v>512.22</v>
      </c>
      <c r="D115" s="210">
        <f t="shared" ca="1" si="23"/>
        <v>0</v>
      </c>
      <c r="E115" s="129">
        <f t="shared" ca="1" si="16"/>
        <v>0</v>
      </c>
      <c r="F115" s="135" t="str">
        <f t="shared" ca="1" si="22"/>
        <v>STOP!</v>
      </c>
      <c r="G115" s="117">
        <f t="shared" ca="1" si="17"/>
        <v>283.74</v>
      </c>
      <c r="H115" s="118">
        <f t="shared" ca="1" si="18"/>
        <v>228.48000000000002</v>
      </c>
      <c r="I115" s="121">
        <f ca="1">1-(K84/C115)</f>
        <v>0.44605833430947639</v>
      </c>
      <c r="J115" s="117">
        <f t="shared" ca="1" si="20"/>
        <v>116.25999999999999</v>
      </c>
      <c r="K115" s="136">
        <f t="shared" ca="1" si="21"/>
        <v>977.79646761984736</v>
      </c>
      <c r="L115" s="109"/>
      <c r="N115" s="103"/>
      <c r="O115" s="104"/>
    </row>
    <row r="116" spans="1:15" ht="21" x14ac:dyDescent="0.35">
      <c r="A116" s="1" t="s">
        <v>71</v>
      </c>
      <c r="L116" s="10"/>
      <c r="N116" s="50"/>
      <c r="O116" s="51"/>
    </row>
    <row r="117" spans="1:15" ht="21.75" x14ac:dyDescent="0.35">
      <c r="A117" s="395" t="s">
        <v>134</v>
      </c>
      <c r="B117" s="395"/>
      <c r="C117" s="395"/>
      <c r="D117" s="395"/>
      <c r="E117" s="395"/>
      <c r="F117" s="395"/>
      <c r="G117" s="395"/>
      <c r="H117" s="395"/>
      <c r="I117" s="395"/>
      <c r="J117" s="395"/>
      <c r="K117" s="395"/>
      <c r="N117" s="50"/>
      <c r="O117" s="51"/>
    </row>
    <row r="118" spans="1:15" ht="21.75" thickBot="1" x14ac:dyDescent="0.4">
      <c r="A118" s="55" t="s">
        <v>72</v>
      </c>
      <c r="N118" s="50"/>
      <c r="O118" s="51"/>
    </row>
    <row r="119" spans="1:15" ht="22.5" thickBot="1" x14ac:dyDescent="0.4">
      <c r="A119" s="394" t="s">
        <v>135</v>
      </c>
      <c r="B119" s="396"/>
      <c r="C119" s="396"/>
      <c r="D119" s="396"/>
      <c r="E119" s="396"/>
      <c r="F119" s="396"/>
      <c r="G119" s="396"/>
      <c r="H119" s="396"/>
      <c r="I119" s="396"/>
      <c r="J119" s="396"/>
      <c r="K119" s="397"/>
      <c r="N119" s="50"/>
      <c r="O119" s="51"/>
    </row>
    <row r="120" spans="1:15" ht="6" customHeight="1" x14ac:dyDescent="0.25"/>
    <row r="121" spans="1:15" ht="21.75" thickBot="1" x14ac:dyDescent="0.4">
      <c r="A121" s="147" t="s">
        <v>80</v>
      </c>
      <c r="N121" s="50"/>
      <c r="O121" s="51"/>
    </row>
    <row r="122" spans="1:15" ht="21.75" thickBot="1" x14ac:dyDescent="0.4">
      <c r="A122" s="195" t="s">
        <v>92</v>
      </c>
      <c r="B122" s="194"/>
      <c r="C122" s="194"/>
      <c r="D122" s="194"/>
      <c r="E122" s="196"/>
      <c r="F122" s="182" t="s">
        <v>102</v>
      </c>
      <c r="J122" s="322" t="s">
        <v>101</v>
      </c>
      <c r="K122" s="323"/>
    </row>
    <row r="123" spans="1:15" ht="16.149999999999999" customHeight="1" thickBot="1" x14ac:dyDescent="0.3">
      <c r="A123" s="373" t="s">
        <v>123</v>
      </c>
      <c r="B123" s="373"/>
      <c r="C123" s="373"/>
      <c r="D123" s="373"/>
      <c r="E123" s="373"/>
      <c r="F123" s="373"/>
      <c r="G123" s="373"/>
      <c r="H123" s="373"/>
      <c r="I123" s="373"/>
      <c r="J123" s="373"/>
      <c r="K123" s="373"/>
    </row>
    <row r="124" spans="1:15" ht="15.6" customHeight="1" thickBot="1" x14ac:dyDescent="0.3">
      <c r="A124" s="374" t="s">
        <v>144</v>
      </c>
      <c r="B124" s="375"/>
      <c r="C124" s="375"/>
      <c r="D124" s="375"/>
      <c r="E124" s="375"/>
      <c r="F124" s="375"/>
      <c r="G124" s="375"/>
      <c r="H124" s="375"/>
      <c r="I124" s="376"/>
      <c r="J124" s="379" t="s">
        <v>122</v>
      </c>
      <c r="K124" s="372"/>
    </row>
    <row r="125" spans="1:15" ht="16.899999999999999" customHeight="1" thickBot="1" x14ac:dyDescent="0.35">
      <c r="A125" s="368" t="s">
        <v>121</v>
      </c>
      <c r="B125" s="369"/>
      <c r="C125" s="370"/>
      <c r="G125" s="73" t="s">
        <v>56</v>
      </c>
      <c r="H125" s="338" t="s">
        <v>107</v>
      </c>
      <c r="I125" s="337" t="s">
        <v>110</v>
      </c>
      <c r="J125" s="333" t="s">
        <v>112</v>
      </c>
      <c r="K125" s="339"/>
      <c r="N125" s="50"/>
      <c r="O125" s="51"/>
    </row>
    <row r="126" spans="1:15" ht="17.45" customHeight="1" thickBot="1" x14ac:dyDescent="0.35">
      <c r="A126" s="402" t="s">
        <v>139</v>
      </c>
      <c r="B126" s="402"/>
      <c r="C126" s="312" t="s">
        <v>55</v>
      </c>
      <c r="D126" s="313"/>
      <c r="E126" s="314"/>
      <c r="F126" s="315" t="s">
        <v>145</v>
      </c>
      <c r="G126" s="316"/>
      <c r="H126" s="316"/>
      <c r="I126" s="316"/>
      <c r="J126" s="324" t="s">
        <v>100</v>
      </c>
      <c r="K126" s="325"/>
      <c r="N126" s="50"/>
      <c r="O126" s="51"/>
    </row>
  </sheetData>
  <sheetProtection algorithmName="SHA-512" hashValue="B0tLSOqF9yjK4FFZkQj/rVbkGH1sb1ql2vlaq9pRAzBLhqUwAKRDEf5k2nyr41Y2BrLVigNBFsihaMog48qWZg==" saltValue="fHzXfJQ3wGL3T/ILmo0Thg==" spinCount="100000" sheet="1" selectLockedCells="1"/>
  <hyperlinks>
    <hyperlink ref="C126:E126" r:id="rId1" display="Go to:  http://www.hydraulicsapp.com" xr:uid="{00000000-0004-0000-0000-000000000000}"/>
    <hyperlink ref="F126:I126" r:id="rId2" display="   www.hftfire.com - © 2014 - 2015 - All Rights Reserved" xr:uid="{00000000-0004-0000-0000-000001000000}"/>
    <hyperlink ref="D93:F93" r:id="rId3" display="http://www.tinyurl.com/calfire03" xr:uid="{00000000-0004-0000-0000-000002000000}"/>
    <hyperlink ref="I12:J12" r:id="rId4" display="http://frictionlosscalculator.com" xr:uid="{00000000-0004-0000-0000-000003000000}"/>
    <hyperlink ref="E13:H13" r:id="rId5" display="'SAFE' Hose Deployment: http://www.tinyurl.com/hftfire01" xr:uid="{00000000-0004-0000-0000-000004000000}"/>
    <hyperlink ref="I13:J13" r:id="rId6" display=" at:  http://www.hoseroller.info" xr:uid="{00000000-0004-0000-0000-000005000000}"/>
    <hyperlink ref="C96:E96" r:id="rId7" display="Go to:  http://www.hydraulicsapp.com" xr:uid="{00000000-0004-0000-0000-000006000000}"/>
    <hyperlink ref="F96:I96" r:id="rId8" display="   www.hftfire.com - © 2014 - 2015 - All Rights Reserved" xr:uid="{00000000-0004-0000-0000-000007000000}"/>
    <hyperlink ref="J96:K96" r:id="rId9" display="http://tinyurl.com/richart01" xr:uid="{00000000-0004-0000-0000-000008000000}"/>
    <hyperlink ref="C62:E62" r:id="rId10" display="Go to:  http://www.hydraulicsapp.com" xr:uid="{00000000-0004-0000-0000-000009000000}"/>
    <hyperlink ref="F62:I62" r:id="rId11" display="   www.hftfire.com - © 2014 - 2015 - All Rights Reserved" xr:uid="{00000000-0004-0000-0000-00000A000000}"/>
    <hyperlink ref="C30:E30" r:id="rId12" display="Go to:  http://www.hydraulicsapp.com" xr:uid="{00000000-0004-0000-0000-00000B000000}"/>
    <hyperlink ref="F30:I30" r:id="rId13" display="   www.hftfire.com - © 2014 - 2015 - All Rights Reserved" xr:uid="{00000000-0004-0000-0000-00000C000000}"/>
    <hyperlink ref="J62:K62" r:id="rId14" display="http://tinyurl.com/noahmorgan02" xr:uid="{00000000-0004-0000-0000-00000D000000}"/>
    <hyperlink ref="J30:K30" r:id="rId15" display="      http://tinyurl.com/noahmorgan01" xr:uid="{00000000-0004-0000-0000-00000E000000}"/>
    <hyperlink ref="A96:B96" r:id="rId16" display="http://tinyurl.com/navysar" xr:uid="{00000000-0004-0000-0000-00000F000000}"/>
    <hyperlink ref="J126:K126" r:id="rId17" display="http://tinyurl.com/aluminumovercast" xr:uid="{00000000-0004-0000-0000-000010000000}"/>
    <hyperlink ref="J122:K122" r:id="rId18" display="http://www.tinyurl.com/crankfire" xr:uid="{00000000-0004-0000-0000-000011000000}"/>
    <hyperlink ref="E12" r:id="rId19" xr:uid="{00000000-0004-0000-0000-000012000000}"/>
    <hyperlink ref="E12:H12" r:id="rId20" display="http://www.tinyurl.com/hftfire - SAFE HOSE DEPLOYMENT" xr:uid="{00000000-0004-0000-0000-000013000000}"/>
    <hyperlink ref="A62:B62" r:id="rId21" display="www.tinyurl.com/rescuewinch" xr:uid="{00000000-0004-0000-0000-000014000000}"/>
    <hyperlink ref="K96" r:id="rId22" xr:uid="{00000000-0004-0000-0000-000015000000}"/>
    <hyperlink ref="D28:F28" r:id="rId23" display="http://www.tinyurl.com/calfire01" xr:uid="{00000000-0004-0000-0000-000016000000}"/>
    <hyperlink ref="H28:K28" r:id="rId24" display="and...           http://www.tinyurl.com/calfire02" xr:uid="{00000000-0004-0000-0000-000017000000}"/>
    <hyperlink ref="I29" r:id="rId25" xr:uid="{00000000-0004-0000-0000-000018000000}"/>
    <hyperlink ref="H29" r:id="rId26" xr:uid="{00000000-0004-0000-0000-000019000000}"/>
    <hyperlink ref="I94" r:id="rId27" display="My Cover Sheet" xr:uid="{00000000-0004-0000-0000-00001A000000}"/>
    <hyperlink ref="J29:K29" r:id="rId28" display="and Patents #6659389 &amp; #6267319" xr:uid="{00000000-0004-0000-0000-00001B000000}"/>
    <hyperlink ref="A125:B125" r:id="rId29" display="The musical version. Please listen! ;-)" xr:uid="{00000000-0004-0000-0000-00001C000000}"/>
    <hyperlink ref="I125" r:id="rId30" xr:uid="{00000000-0004-0000-0000-00001D000000}"/>
    <hyperlink ref="H125" r:id="rId31" xr:uid="{00000000-0004-0000-0000-00001E000000}"/>
    <hyperlink ref="J125:K125" r:id="rId32" display="and Patents #6659389 &amp; #6267319" xr:uid="{00000000-0004-0000-0000-00001F000000}"/>
    <hyperlink ref="A29:C29" r:id="rId33" display="Compare notes with the Feds!" xr:uid="{00000000-0004-0000-0000-000020000000}"/>
    <hyperlink ref="A30" r:id="rId34" display="Do dispute these facts!" xr:uid="{00000000-0004-0000-0000-000021000000}"/>
    <hyperlink ref="A94:C94" r:id="rId35" display="World's GREATEST hosecabinet!" xr:uid="{00000000-0004-0000-0000-000023000000}"/>
    <hyperlink ref="D93" r:id="rId36" xr:uid="{00000000-0004-0000-0000-000024000000}"/>
    <hyperlink ref="J93:K93" r:id="rId37" display="http://www.tinyurl.com/calfire05" xr:uid="{00000000-0004-0000-0000-000025000000}"/>
    <hyperlink ref="A123:K123" r:id="rId38" display="Disclaimer:  Unlike the spineless authors at 'frictionlosscalculator.com,' I TAKE FULL LIABILITY THESE CALCULATIONS ARE 100% ACCURATE AND RELIABLE - SUE ME!!!" xr:uid="{00000000-0004-0000-0000-000026000000}"/>
    <hyperlink ref="A124:I124" r:id="rId39" display="Please ALSO see how over $73,000,000 FELONY EMBEZZLED from California taxpayers results in $1 BILLION in FINES to CCPOA!" xr:uid="{00000000-0004-0000-0000-000027000000}"/>
    <hyperlink ref="G93:I93" r:id="rId40" display="http://www.tinyurl.com/calfire04" xr:uid="{00000000-0004-0000-0000-000028000000}"/>
    <hyperlink ref="A61:K61" r:id="rId41" display="Disclaimer:  Unlike the spineless authors at 'frictionlosscalculator.com,' I TAKE FULL LIABILITY THESE CALCULATIONS ARE 100% ACCURATE AND RELIABLE - SUE ME!!!" xr:uid="{00000000-0004-0000-0000-000029000000}"/>
    <hyperlink ref="A27:K27" r:id="rId42" display="Disclaimer:  Unlike the spineless authors at 'frictionlosscalculator.com,' I TAKE FULL LIABILITY THESE CALCULATIONS ARE 100% ACCURATE AND RELIABLE - SUE ME!!!" xr:uid="{00000000-0004-0000-0000-00002A000000}"/>
    <hyperlink ref="A2:K2" r:id="rId43" display="Disclaimer:  Unlike the spineless authors at 'frictionlosscalculator.com,' I TAKE FULL LIABILITY THESE CALCULATIONS ARE 100% ACCURATE AND RELIABLE - SUE ME!!!" xr:uid="{00000000-0004-0000-0000-00002B000000}"/>
    <hyperlink ref="I94:K94" r:id="rId44" display="CAL-FIRE Certificates and 'FALSE' positive RESULTS!" xr:uid="{00000000-0004-0000-0000-00002C000000}"/>
    <hyperlink ref="A63:K64" r:id="rId45" display="&quot;POLITICALLY CORRECT&quot; CAL FIRE ACADEMY METHOD IN WHICH THE &quot;TRUNK LINE&quot; NEVER ADJUSTS " xr:uid="{00000000-0004-0000-0000-00002D000000}"/>
    <hyperlink ref="A117:K117" r:id="rId46" display="How many have been INJURED and RISK DEATH UPON &quot;PURPOSEFUL&quot; DISREGARD to LAWS of PHYSICS!?!" xr:uid="{00000000-0004-0000-0000-00002E000000}"/>
    <hyperlink ref="A8:K8" r:id="rId47" display="or face certain TERMINATION! Yet I graduated &quot;TOP STUDENT&quot; at Rank ONE (1) of 23 at 96.8%!?!" xr:uid="{00000000-0004-0000-0000-000030000000}"/>
    <hyperlink ref="A91:K91" r:id="rId48" display="…but have you considered REALITY!?!   Ask the USFS, BLM, NPS, OSF, NSF, &amp; ASF what they do!" xr:uid="{00000000-0004-0000-0000-000031000000}"/>
    <hyperlink ref="A126:B126" r:id="rId49" display="http://tinyurl.com/SLOAA340" xr:uid="{00000000-0004-0000-0000-000032000000}"/>
    <hyperlink ref="B11:D11" r:id="rId50" display="FL = C * (Q / 100)^2 * (L / 100)" xr:uid="{00000000-0004-0000-0000-000033000000}"/>
    <hyperlink ref="E11:J11" r:id="rId51" display="Engine Pressure = Nozzle Pressure + Friction Loss + Appliance(s) + HEAD" xr:uid="{00000000-0004-0000-0000-000034000000}"/>
    <hyperlink ref="B30" r:id="rId52" display="https://www.nwcg.gov/course/ffm/squirt-water/33-friction-loss-in-fire-hose" xr:uid="{6555295C-FAF4-471F-A958-BED494FF3953}"/>
  </hyperlinks>
  <pageMargins left="0.15" right="0.1" top="0.15" bottom="0.15" header="0" footer="0"/>
  <pageSetup orientation="landscape" r:id="rId53"/>
  <legacyDrawing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Rich Hoffmann</cp:lastModifiedBy>
  <cp:lastPrinted>2019-10-21T11:44:23Z</cp:lastPrinted>
  <dcterms:created xsi:type="dcterms:W3CDTF">2015-06-02T08:52:30Z</dcterms:created>
  <dcterms:modified xsi:type="dcterms:W3CDTF">2019-10-21T11:46:00Z</dcterms:modified>
</cp:coreProperties>
</file>