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c001c1047e0769/Desktop/GRIDIRON GANG FANTASY/"/>
    </mc:Choice>
  </mc:AlternateContent>
  <xr:revisionPtr revIDLastSave="423" documentId="8_{A4C9E9BC-B4B6-4B2E-BE06-9A504B83EAC1}" xr6:coauthVersionLast="47" xr6:coauthVersionMax="47" xr10:uidLastSave="{8DB62818-E65B-45B1-8DE9-B838B25F9D12}"/>
  <bookViews>
    <workbookView xWindow="-120" yWindow="-120" windowWidth="29040" windowHeight="15840" activeTab="2" xr2:uid="{CB94E1BC-B6A7-4F1B-AB2F-6A25D67D9EE5}"/>
  </bookViews>
  <sheets>
    <sheet name="Match Up 1" sheetId="1" r:id="rId1"/>
    <sheet name="Match Up 2" sheetId="2" r:id="rId2"/>
    <sheet name="Match Up 3" sheetId="3" r:id="rId3"/>
    <sheet name="Match Up 4" sheetId="4" r:id="rId4"/>
    <sheet name="Match Up 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30" i="6" l="1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B30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U14" i="2"/>
  <c r="C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B30" i="2"/>
  <c r="Y14" i="2"/>
  <c r="X14" i="2"/>
  <c r="W14" i="2"/>
  <c r="V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Y15" i="6" l="1"/>
  <c r="Y31" i="1"/>
  <c r="Y31" i="6"/>
  <c r="Y31" i="4"/>
  <c r="Y15" i="4"/>
  <c r="Y15" i="1"/>
  <c r="Y31" i="3"/>
  <c r="Y15" i="3"/>
  <c r="Y31" i="2"/>
  <c r="Y15" i="2"/>
</calcChain>
</file>

<file path=xl/sharedStrings.xml><?xml version="1.0" encoding="utf-8"?>
<sst xmlns="http://schemas.openxmlformats.org/spreadsheetml/2006/main" count="390" uniqueCount="133">
  <si>
    <t>REC</t>
  </si>
  <si>
    <t>COMP</t>
  </si>
  <si>
    <t>TD</t>
  </si>
  <si>
    <t>2 PT</t>
  </si>
  <si>
    <t>INT</t>
  </si>
  <si>
    <t>TACKLE</t>
  </si>
  <si>
    <t>SACK YARDAGE</t>
  </si>
  <si>
    <t>BLOCKED FG</t>
  </si>
  <si>
    <t>Position</t>
  </si>
  <si>
    <t>0-29 FG</t>
  </si>
  <si>
    <t>30-49 FG</t>
  </si>
  <si>
    <t>50-59 FG</t>
  </si>
  <si>
    <t>60+ FG</t>
  </si>
  <si>
    <t>BONUS</t>
  </si>
  <si>
    <t>SAFETY</t>
  </si>
  <si>
    <t>SHUTOUT</t>
  </si>
  <si>
    <t>1-9 PTS</t>
  </si>
  <si>
    <t>10-19 PTS</t>
  </si>
  <si>
    <t>20-25 PTS</t>
  </si>
  <si>
    <t>TOTAL</t>
  </si>
  <si>
    <t>FINAL</t>
  </si>
  <si>
    <t>SACK</t>
  </si>
  <si>
    <t>PASSING</t>
  </si>
  <si>
    <t>RUSHING</t>
  </si>
  <si>
    <t>RECEIVING</t>
  </si>
  <si>
    <t>PAT</t>
  </si>
  <si>
    <t>FF/FUM/REC</t>
  </si>
  <si>
    <t>DARK TROOPERS</t>
  </si>
  <si>
    <t>THE OTHER BRETT</t>
  </si>
  <si>
    <t>9TH WARD NEW ORLEANS</t>
  </si>
  <si>
    <t>TEXAN TERROR</t>
  </si>
  <si>
    <t>SOUTHSTARS</t>
  </si>
  <si>
    <t>CALI SAINTS</t>
  </si>
  <si>
    <t>SKIBOYZ</t>
  </si>
  <si>
    <t>RIALTO RUN GAME</t>
  </si>
  <si>
    <t>KTOWN NINERS</t>
  </si>
  <si>
    <t>PURPLE KNIGHTS</t>
  </si>
  <si>
    <t>JORDYN BROOKS, MIA</t>
  </si>
  <si>
    <t>JOSH ALLEN, BUF</t>
  </si>
  <si>
    <t>JAMES COOK, BUF</t>
  </si>
  <si>
    <t>DE'VON ACHANE, MIA</t>
  </si>
  <si>
    <t>JONATHAN TAYLOR, IND</t>
  </si>
  <si>
    <t>BREECE HALL, NYJ</t>
  </si>
  <si>
    <t>JA'MARR CHASE, CIN</t>
  </si>
  <si>
    <t>GARRETT WILSON, NYJ</t>
  </si>
  <si>
    <t>JOCORY CROSKER-MERRIT, WAS</t>
  </si>
  <si>
    <t>ZACH ERTZ, WAS</t>
  </si>
  <si>
    <t>CAMERON DICKER, LAC</t>
  </si>
  <si>
    <t>INDY</t>
  </si>
  <si>
    <t>BOBBY OKEREKE, NYG</t>
  </si>
  <si>
    <t>BOBBY WAGNER, WAS</t>
  </si>
  <si>
    <t>JUSTIN HERBERT, LAC</t>
  </si>
  <si>
    <t>BIJAN ROBINSON, ATL</t>
  </si>
  <si>
    <t>DERRICK HENRY, BAL</t>
  </si>
  <si>
    <t>DEVANTE ADAMS, LAR</t>
  </si>
  <si>
    <t>JAXON SMITH-NJIGBA, SEA</t>
  </si>
  <si>
    <t>TUCKER KRAFT, GB</t>
  </si>
  <si>
    <t>JAKOBI MEYERS, LV</t>
  </si>
  <si>
    <t>JAKE BATES, DET</t>
  </si>
  <si>
    <t>GREEN BAY</t>
  </si>
  <si>
    <t>ZACH BAUN, PHI</t>
  </si>
  <si>
    <t>EDGERRIN COOPER, GB</t>
  </si>
  <si>
    <t>LAMAR JACKSON, BAL</t>
  </si>
  <si>
    <t>SAQUON BARKLEY, PHI</t>
  </si>
  <si>
    <t>CHASE BROWN, CIN</t>
  </si>
  <si>
    <t>MIKE EVANS, TB</t>
  </si>
  <si>
    <t>JERRY JEUDY, CLE</t>
  </si>
  <si>
    <t>COURTLAND SUTTON, DEN</t>
  </si>
  <si>
    <t>SAM LAPORTA, DET</t>
  </si>
  <si>
    <t>WILL LUTZ, DEN</t>
  </si>
  <si>
    <t>PHILLY</t>
  </si>
  <si>
    <t>FOYE OLUOKUN, JAC</t>
  </si>
  <si>
    <t>PATRICK QUEEN, PIT</t>
  </si>
  <si>
    <t>KYREN WILLIAMS, LAR</t>
  </si>
  <si>
    <t>AMON RA ST BROWN, DET</t>
  </si>
  <si>
    <t>MARVIN HARRISON JR., ARI</t>
  </si>
  <si>
    <t>GEORGE PICKENS, DAL</t>
  </si>
  <si>
    <t>BRANDON AUBREY</t>
  </si>
  <si>
    <t>ZAIRE FRANKLIN, IND</t>
  </si>
  <si>
    <t>JORDAN LOVE, GB</t>
  </si>
  <si>
    <t>JALEN HURTS, PHI</t>
  </si>
  <si>
    <t>JAHMYR GIBBS, DET</t>
  </si>
  <si>
    <t>ZAY FLOWERS, BAL</t>
  </si>
  <si>
    <t>DK METCALF, PIT</t>
  </si>
  <si>
    <t>KENNETH WALKER III, SEA</t>
  </si>
  <si>
    <t>TRAY MCBRIDE, ARI</t>
  </si>
  <si>
    <t>TYLER LOOP, BAL</t>
  </si>
  <si>
    <t>DAK PRESCOTT, DAL</t>
  </si>
  <si>
    <t>CHRISTIAN MCCAFFREY, SF</t>
  </si>
  <si>
    <t>JORDAN MASON, MIN</t>
  </si>
  <si>
    <t>DRAKE LONDON, ATL</t>
  </si>
  <si>
    <t>NICO COLLINS, HOU</t>
  </si>
  <si>
    <t>ALVIN KAMARA, NO</t>
  </si>
  <si>
    <t>BROCK BOWERS, LV</t>
  </si>
  <si>
    <t>PATRICK MAHOMES, KC</t>
  </si>
  <si>
    <t>JAMES CONNER, ARI</t>
  </si>
  <si>
    <t>TONY POLLARD, TEN</t>
  </si>
  <si>
    <t>MALIK NABERS, NYG</t>
  </si>
  <si>
    <t>PUKA NACUA, LAR</t>
  </si>
  <si>
    <t>JAKE FERGUSON, DAL</t>
  </si>
  <si>
    <t>ROME ODUNZE, CHI</t>
  </si>
  <si>
    <t>TRAVIS KELCE, KC</t>
  </si>
  <si>
    <t>CHASE MCLAUGHLIN, TB</t>
  </si>
  <si>
    <t>FRED WARNER, SF</t>
  </si>
  <si>
    <t>ASHTON JEANTY, LV</t>
  </si>
  <si>
    <t>JOSH JACOBS, GB</t>
  </si>
  <si>
    <t>TEE HIGGINS, CIN</t>
  </si>
  <si>
    <t>NICK CHUBB, HOU</t>
  </si>
  <si>
    <t>DANIEL CARLSON, LV</t>
  </si>
  <si>
    <t>DETROIT</t>
  </si>
  <si>
    <t>MICAH PARSONS, GB</t>
  </si>
  <si>
    <t>MAXX CROSBY, LV</t>
  </si>
  <si>
    <t>HAROLD FANNIN, CLE</t>
  </si>
  <si>
    <t>MICHAEL PENIX JR., ATL</t>
  </si>
  <si>
    <t>JK DOBBINS, DEN</t>
  </si>
  <si>
    <t>OMARION HAMPTON, LAC</t>
  </si>
  <si>
    <t>DEEBO SAMUELS, WAS</t>
  </si>
  <si>
    <t>JUSTIN JEFFERSON, MIN</t>
  </si>
  <si>
    <t>JAMESON WILLAIMS, DET</t>
  </si>
  <si>
    <t>TY WARREN, IND</t>
  </si>
  <si>
    <t>EDDY PINEIRO, SF</t>
  </si>
  <si>
    <t>SAN FRANCISCO</t>
  </si>
  <si>
    <t>DEE WINTERS, SF</t>
  </si>
  <si>
    <t>DAIYAN HENLEY, LAC</t>
  </si>
  <si>
    <t>BAKER MAYFIELD, TB</t>
  </si>
  <si>
    <t>BUCKY IRVING, TB</t>
  </si>
  <si>
    <t>CHUBBA HUBBARD, CAR</t>
  </si>
  <si>
    <t>CEEDEE LAMB, DAL</t>
  </si>
  <si>
    <t>BRIAN THOMAS JR., LAC</t>
  </si>
  <si>
    <t>LADD MCCONKEY, LAC</t>
  </si>
  <si>
    <t>JUAN JOHNSON, NO</t>
  </si>
  <si>
    <t>ROQUAN SMITH, BAL</t>
  </si>
  <si>
    <t>JOSHUA DOUBS, 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</si>
</sst>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26"/>
      <color rgb="FFFF000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u/>
      <sz val="26"/>
      <color rgb="FF00B0F0"/>
      <name val="Calibri"/>
      <family val="2"/>
      <scheme val="minor"/>
    </font>
    <font>
      <sz val="26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F350-161E-4C03-A8D0-8303D00FD0D5}">
  <dimension ref="A1:Y31"/>
  <sheetViews>
    <sheetView workbookViewId="0">
      <selection sqref="A1:Y1"/>
    </sheetView>
  </sheetViews>
  <sheetFormatPr defaultRowHeight="15" x14ac:dyDescent="0.25"/>
  <cols>
    <col min="1" max="1" width="31.85546875" style="1" customWidth="1"/>
    <col min="2" max="2" width="9.7109375" style="1" customWidth="1"/>
    <col min="3" max="3" width="9.42578125" style="1" customWidth="1"/>
    <col min="4" max="4" width="9.85546875" style="1" customWidth="1"/>
    <col min="5" max="5" width="12.7109375" style="1" customWidth="1"/>
    <col min="6" max="6" width="6.28515625" style="1" customWidth="1"/>
    <col min="7" max="7" width="5.42578125" customWidth="1"/>
    <col min="12" max="12" width="8.42578125" customWidth="1"/>
    <col min="13" max="13" width="9.85546875" customWidth="1"/>
    <col min="14" max="14" width="12.5703125" customWidth="1"/>
    <col min="15" max="15" width="8.28515625" customWidth="1"/>
    <col min="16" max="16" width="6.28515625" customWidth="1"/>
    <col min="17" max="17" width="8.85546875" customWidth="1"/>
    <col min="18" max="18" width="11.5703125" customWidth="1"/>
    <col min="19" max="19" width="8.7109375" customWidth="1"/>
    <col min="20" max="21" width="11.42578125" customWidth="1"/>
    <col min="22" max="22" width="7.42578125" customWidth="1"/>
    <col min="23" max="23" width="14.85546875" customWidth="1"/>
    <col min="24" max="24" width="7.85546875" style="1" customWidth="1"/>
    <col min="25" max="25" width="14.28515625" style="1" customWidth="1"/>
  </cols>
  <sheetData>
    <row r="1" spans="1:25" ht="33.75" x14ac:dyDescent="0.5">
      <c r="A1" s="7" t="s">
        <v>27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38</v>
      </c>
      <c r="B3" s="4">
        <v>22</v>
      </c>
      <c r="C3" s="4">
        <v>213</v>
      </c>
      <c r="D3" s="4">
        <v>25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41</v>
      </c>
      <c r="B4" s="4"/>
      <c r="C4" s="4"/>
      <c r="D4" s="4">
        <v>102</v>
      </c>
      <c r="E4" s="4">
        <v>16</v>
      </c>
      <c r="F4" s="4">
        <v>3</v>
      </c>
      <c r="G4" s="4">
        <v>3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42</v>
      </c>
      <c r="B5" s="4"/>
      <c r="C5" s="4"/>
      <c r="D5" s="4">
        <v>21</v>
      </c>
      <c r="E5" s="4">
        <v>31</v>
      </c>
      <c r="F5" s="4">
        <v>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43</v>
      </c>
      <c r="B6" s="4"/>
      <c r="C6" s="4"/>
      <c r="D6" s="4"/>
      <c r="E6" s="4">
        <v>50</v>
      </c>
      <c r="F6" s="4">
        <v>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</row>
    <row r="7" spans="1:25" x14ac:dyDescent="0.25">
      <c r="A7" s="4" t="s">
        <v>44</v>
      </c>
      <c r="B7" s="4"/>
      <c r="C7" s="4"/>
      <c r="D7" s="4"/>
      <c r="E7" s="4">
        <v>84</v>
      </c>
      <c r="F7" s="4">
        <v>10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45</v>
      </c>
      <c r="B8" s="4"/>
      <c r="C8" s="4"/>
      <c r="D8" s="4">
        <v>26</v>
      </c>
      <c r="E8" s="4">
        <v>5</v>
      </c>
      <c r="F8" s="4">
        <v>1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46</v>
      </c>
      <c r="B9" s="4"/>
      <c r="C9" s="4"/>
      <c r="D9" s="4"/>
      <c r="E9" s="4">
        <v>38</v>
      </c>
      <c r="F9" s="4">
        <v>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47</v>
      </c>
      <c r="B10" s="4"/>
      <c r="C10" s="4"/>
      <c r="D10" s="4"/>
      <c r="E10" s="4"/>
      <c r="F10" s="4"/>
      <c r="G10" s="4"/>
      <c r="H10" s="4">
        <v>2</v>
      </c>
      <c r="I10" s="4">
        <v>1</v>
      </c>
      <c r="J10" s="4">
        <v>2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48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>
        <v>1</v>
      </c>
      <c r="O11" s="4"/>
      <c r="P11" s="4"/>
      <c r="Q11" s="4"/>
      <c r="R11" s="4"/>
      <c r="S11" s="4"/>
      <c r="T11" s="4"/>
      <c r="U11" s="4">
        <v>1</v>
      </c>
      <c r="V11" s="4">
        <v>4</v>
      </c>
      <c r="W11" s="4">
        <v>23</v>
      </c>
      <c r="X11" s="4">
        <v>1</v>
      </c>
      <c r="Y11" s="4"/>
    </row>
    <row r="12" spans="1:25" x14ac:dyDescent="0.25">
      <c r="A12" s="4" t="s">
        <v>49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50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11</v>
      </c>
      <c r="N13" s="4"/>
      <c r="O13" s="4">
        <v>2</v>
      </c>
      <c r="P13" s="4"/>
      <c r="Q13" s="4"/>
      <c r="R13" s="4"/>
      <c r="S13" s="4"/>
      <c r="T13" s="4"/>
      <c r="U13" s="4"/>
      <c r="V13" s="4">
        <v>2</v>
      </c>
      <c r="W13" s="4">
        <v>18</v>
      </c>
      <c r="X13" s="4"/>
      <c r="Y13" s="4"/>
    </row>
    <row r="14" spans="1:25" x14ac:dyDescent="0.25">
      <c r="A14" s="4" t="s">
        <v>19</v>
      </c>
      <c r="B14" s="4">
        <f>(B3+B4+B5+B6+B7+B8+B9+B10)*0.5</f>
        <v>11</v>
      </c>
      <c r="C14" s="4">
        <f>(C3+C4+C5+C6+C7+C8+C9+C10)/25</f>
        <v>8.52</v>
      </c>
      <c r="D14" s="4">
        <f>(D3+D4+D5+D6+D7+D8+D9+D10)/10</f>
        <v>17.399999999999999</v>
      </c>
      <c r="E14" s="4">
        <f>(E3+E4+E5+E6+E7+E8+E9+E10)/10</f>
        <v>22.4</v>
      </c>
      <c r="F14" s="4">
        <f>F3+F4+F5+F6+F7+F8+F9+F10</f>
        <v>26</v>
      </c>
      <c r="G14" s="4">
        <f>(G3+G4+G5+G6+G7+G8+G9+G10+G11+G12+G13)*6</f>
        <v>54</v>
      </c>
      <c r="H14" s="4">
        <f>(H10)*1</f>
        <v>2</v>
      </c>
      <c r="I14" s="4">
        <f>(I10)*3</f>
        <v>3</v>
      </c>
      <c r="J14" s="4">
        <f>(J10)*4</f>
        <v>8</v>
      </c>
      <c r="K14" s="4">
        <f>(K10)*5</f>
        <v>0</v>
      </c>
      <c r="L14" s="4">
        <f>(L10)*9</f>
        <v>0</v>
      </c>
      <c r="M14" s="4">
        <f>SUM(M3,M4,M5,M6,M7,M8,M9,M10,M12,M13)</f>
        <v>19</v>
      </c>
      <c r="N14" s="4">
        <f>(N11+N12+N13)*3</f>
        <v>3</v>
      </c>
      <c r="O14" s="4">
        <f>(O3+O4+O5+O6+O7+O8+O9+O12+O13)*5</f>
        <v>15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5</v>
      </c>
      <c r="V14" s="4">
        <f>(V11)*1+V12*3+V13*3</f>
        <v>10</v>
      </c>
      <c r="W14" s="6">
        <f>(W11+W12+W13)/10</f>
        <v>4.0999999999999996</v>
      </c>
      <c r="X14" s="4">
        <f>(X3+X4+X5+X6+X7+X8+X9+X10)*-3+(X11+X12+X13)*3</f>
        <v>3</v>
      </c>
      <c r="Y14" s="4">
        <f>(Y3+Y4+Y5+Y6+Y7+Y8+Y9+Y10)*-3+(Y11+Y12+Y13)*3</f>
        <v>-3</v>
      </c>
    </row>
    <row r="15" spans="1:25" x14ac:dyDescent="0.25"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208.42</v>
      </c>
    </row>
    <row r="16" spans="1:25" x14ac:dyDescent="0.25"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28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51</v>
      </c>
      <c r="B19" s="4">
        <v>28</v>
      </c>
      <c r="C19" s="4">
        <v>300</v>
      </c>
      <c r="D19" s="4">
        <v>6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>
        <v>1</v>
      </c>
      <c r="P19" s="4"/>
      <c r="Q19" s="4"/>
      <c r="R19" s="4"/>
      <c r="S19" s="4"/>
      <c r="T19" s="4"/>
      <c r="U19" s="4"/>
      <c r="V19" s="4"/>
      <c r="W19" s="4"/>
      <c r="X19" s="4"/>
      <c r="Y19" s="4">
        <v>1</v>
      </c>
    </row>
    <row r="20" spans="1:25" x14ac:dyDescent="0.25">
      <c r="A20" s="4" t="s">
        <v>52</v>
      </c>
      <c r="B20" s="4"/>
      <c r="C20" s="4"/>
      <c r="D20" s="4">
        <v>72</v>
      </c>
      <c r="E20" s="4">
        <v>39</v>
      </c>
      <c r="F20" s="4">
        <v>5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53</v>
      </c>
      <c r="B21" s="4"/>
      <c r="C21" s="4"/>
      <c r="D21" s="4">
        <v>50</v>
      </c>
      <c r="E21" s="4">
        <v>7</v>
      </c>
      <c r="F21" s="4">
        <v>1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>
        <v>1</v>
      </c>
    </row>
    <row r="22" spans="1:25" x14ac:dyDescent="0.25">
      <c r="A22" s="4" t="s">
        <v>54</v>
      </c>
      <c r="B22" s="4"/>
      <c r="C22" s="4"/>
      <c r="D22" s="4"/>
      <c r="E22" s="4">
        <v>56</v>
      </c>
      <c r="F22" s="4">
        <v>3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55</v>
      </c>
      <c r="B23" s="4"/>
      <c r="C23" s="4"/>
      <c r="D23" s="4"/>
      <c r="E23" s="4">
        <v>96</v>
      </c>
      <c r="F23" s="4">
        <v>5</v>
      </c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57</v>
      </c>
      <c r="B24" s="4"/>
      <c r="C24" s="4"/>
      <c r="D24" s="4"/>
      <c r="E24" s="4">
        <v>63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56</v>
      </c>
      <c r="B25" s="4"/>
      <c r="C25" s="4"/>
      <c r="D25" s="4"/>
      <c r="E25" s="4">
        <v>29</v>
      </c>
      <c r="F25" s="4">
        <v>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58</v>
      </c>
      <c r="B26" s="4"/>
      <c r="C26" s="4"/>
      <c r="D26" s="4"/>
      <c r="E26" s="4"/>
      <c r="F26" s="4"/>
      <c r="G26" s="4"/>
      <c r="H26" s="4">
        <v>5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2</v>
      </c>
      <c r="W27" s="4">
        <v>17</v>
      </c>
      <c r="X27" s="4">
        <v>1</v>
      </c>
      <c r="Y27" s="4"/>
    </row>
    <row r="28" spans="1:25" x14ac:dyDescent="0.25">
      <c r="A28" s="4" t="s">
        <v>60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4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14</v>
      </c>
      <c r="C30" s="4">
        <f>(C19+C20+C21+C22+C23+C24+C25+C26)/25</f>
        <v>12</v>
      </c>
      <c r="D30" s="4">
        <f>(D19+D20+D21+D22+D23+D24+D25+D26)/10</f>
        <v>12.8</v>
      </c>
      <c r="E30" s="4">
        <f>(E19+E20+E21+E22+E23+E24+E25+E26)/10</f>
        <v>29</v>
      </c>
      <c r="F30" s="4">
        <f>SUM(F19,F20,F21,F22,F23,F24,F25,F26)</f>
        <v>20</v>
      </c>
      <c r="G30" s="4">
        <f>(G19+G20+G21+G22+G23+G24+G25+G26+G27+G28+G29)*6</f>
        <v>18</v>
      </c>
      <c r="H30" s="4">
        <f>(H26)*1</f>
        <v>5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11</v>
      </c>
      <c r="N30" s="4">
        <f>N27*3+N28*3+N29*3</f>
        <v>0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2</v>
      </c>
      <c r="W30" s="6">
        <f>(W27+W28+W29)/10</f>
        <v>1.7</v>
      </c>
      <c r="X30" s="4">
        <f>(X19+X20+X21+X22+X23+X24+X25+X26)*-3+(X27+X28+X29)*3</f>
        <v>3</v>
      </c>
      <c r="Y30" s="4">
        <f>(Y19+Y20+Y21+Y22+Y23+Y24+Y25+Y26)*-3+(Y27+Y28+Y29)*3</f>
        <v>-6</v>
      </c>
    </row>
    <row r="31" spans="1:25" x14ac:dyDescent="0.25"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141.5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22295-46B1-47EE-9F09-441B49C7A92D}">
  <dimension ref="A1:Y31"/>
  <sheetViews>
    <sheetView workbookViewId="0">
      <selection sqref="A1:Y1"/>
    </sheetView>
  </sheetViews>
  <sheetFormatPr defaultRowHeight="15" x14ac:dyDescent="0.25"/>
  <cols>
    <col min="1" max="1" width="31.140625" customWidth="1"/>
    <col min="5" max="5" width="11.85546875" customWidth="1"/>
    <col min="6" max="6" width="7.5703125" customWidth="1"/>
    <col min="7" max="7" width="7.7109375" customWidth="1"/>
    <col min="8" max="8" width="7.85546875" customWidth="1"/>
    <col min="13" max="13" width="10.140625" customWidth="1"/>
    <col min="14" max="14" width="13.42578125" customWidth="1"/>
    <col min="15" max="15" width="7.85546875" customWidth="1"/>
    <col min="16" max="16" width="7.5703125" customWidth="1"/>
    <col min="20" max="21" width="9.85546875" customWidth="1"/>
    <col min="22" max="22" width="7.42578125" customWidth="1"/>
    <col min="23" max="23" width="15.5703125" customWidth="1"/>
    <col min="24" max="24" width="7" style="1" customWidth="1"/>
    <col min="25" max="25" width="14.140625" style="1" customWidth="1"/>
  </cols>
  <sheetData>
    <row r="1" spans="1:25" ht="33.75" x14ac:dyDescent="0.5">
      <c r="A1" s="7" t="s">
        <v>29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1"/>
      <c r="Y1" s="11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62</v>
      </c>
      <c r="B3" s="4">
        <v>21</v>
      </c>
      <c r="C3" s="4">
        <v>288</v>
      </c>
      <c r="D3" s="4">
        <v>35</v>
      </c>
      <c r="E3" s="4"/>
      <c r="F3" s="4"/>
      <c r="G3" s="4">
        <v>3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63</v>
      </c>
      <c r="B4" s="4"/>
      <c r="C4" s="4"/>
      <c r="D4" s="4">
        <v>46</v>
      </c>
      <c r="E4" s="4">
        <v>9</v>
      </c>
      <c r="F4" s="4">
        <v>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64</v>
      </c>
      <c r="B5" s="4"/>
      <c r="C5" s="4"/>
      <c r="D5" s="4">
        <v>9</v>
      </c>
      <c r="E5" s="4">
        <v>17</v>
      </c>
      <c r="F5" s="4">
        <v>4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65</v>
      </c>
      <c r="B6" s="4"/>
      <c r="C6" s="4"/>
      <c r="D6" s="4"/>
      <c r="E6" s="4">
        <v>33</v>
      </c>
      <c r="F6" s="4">
        <v>4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66</v>
      </c>
      <c r="B7" s="4"/>
      <c r="C7" s="4"/>
      <c r="D7" s="4"/>
      <c r="E7" s="4">
        <v>17</v>
      </c>
      <c r="F7" s="4">
        <v>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67</v>
      </c>
      <c r="B8" s="4"/>
      <c r="C8" s="4"/>
      <c r="D8" s="4"/>
      <c r="E8" s="4">
        <v>118</v>
      </c>
      <c r="F8" s="4">
        <v>6</v>
      </c>
      <c r="G8" s="4">
        <v>1</v>
      </c>
      <c r="H8" s="4"/>
      <c r="I8" s="4"/>
      <c r="J8" s="4"/>
      <c r="K8" s="4"/>
      <c r="L8" s="4"/>
      <c r="M8" s="4"/>
      <c r="N8" s="4"/>
      <c r="O8" s="4">
        <v>1</v>
      </c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68</v>
      </c>
      <c r="B9" s="4"/>
      <c r="C9" s="4"/>
      <c r="D9" s="4"/>
      <c r="E9" s="4">
        <v>33</v>
      </c>
      <c r="F9" s="4">
        <v>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69</v>
      </c>
      <c r="B10" s="4"/>
      <c r="C10" s="4"/>
      <c r="D10" s="4"/>
      <c r="E10" s="4"/>
      <c r="F10" s="4"/>
      <c r="G10" s="4"/>
      <c r="H10" s="4">
        <v>2</v>
      </c>
      <c r="I10" s="4">
        <v>1</v>
      </c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70</v>
      </c>
      <c r="B11" s="4"/>
      <c r="C11" s="4"/>
      <c r="D11" s="4"/>
      <c r="E11" s="4"/>
      <c r="F11" s="4"/>
      <c r="G11" s="4">
        <v>1</v>
      </c>
      <c r="H11" s="4"/>
      <c r="I11" s="4"/>
      <c r="J11" s="4"/>
      <c r="K11" s="4"/>
      <c r="L11" s="4"/>
      <c r="M11" s="4"/>
      <c r="N11" s="4">
        <v>2</v>
      </c>
      <c r="O11" s="4"/>
      <c r="P11" s="4"/>
      <c r="Q11" s="4"/>
      <c r="R11" s="4"/>
      <c r="S11" s="4"/>
      <c r="T11" s="4"/>
      <c r="U11" s="4"/>
      <c r="V11" s="4">
        <v>1</v>
      </c>
      <c r="W11" s="4"/>
      <c r="X11" s="4">
        <v>1</v>
      </c>
      <c r="Y11" s="4"/>
    </row>
    <row r="12" spans="1:25" x14ac:dyDescent="0.25">
      <c r="A12" s="4" t="s">
        <v>71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6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72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10</v>
      </c>
      <c r="N13" s="4"/>
      <c r="O13" s="4">
        <v>1</v>
      </c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10.5</v>
      </c>
      <c r="C14" s="4">
        <f>(C3+C4+C5+C6+C7+C8+C9+C10)/25</f>
        <v>11.52</v>
      </c>
      <c r="D14" s="4">
        <f>(D3+D4+D5+D6+D7+D8+D9+D10)/10</f>
        <v>9</v>
      </c>
      <c r="E14" s="4">
        <f>(E3+E4+E5+E6+E7+E8+E9+E10)/10</f>
        <v>22.7</v>
      </c>
      <c r="F14" s="4">
        <f>F3+F4+F5+F6+F7+F8+F9+F10</f>
        <v>23</v>
      </c>
      <c r="G14" s="4">
        <f>(G3+G4+G5+G6+G7+G8+G9+G10+G11+G12+G13)*6</f>
        <v>36</v>
      </c>
      <c r="H14" s="4">
        <f>(H10)*1</f>
        <v>2</v>
      </c>
      <c r="I14" s="4">
        <f>(I10)*3</f>
        <v>3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16</v>
      </c>
      <c r="N14" s="4">
        <f>(N11+N12+N13)*3</f>
        <v>6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0</v>
      </c>
      <c r="U14" s="4">
        <f>(U11)*5</f>
        <v>0</v>
      </c>
      <c r="V14" s="4">
        <f>(V11)*1+V12*3+V13*3</f>
        <v>1</v>
      </c>
      <c r="W14" s="6">
        <f>(W11+W12+W13)/10</f>
        <v>0</v>
      </c>
      <c r="X14" s="4">
        <f>(X3+X4+X5+X6+X7+X8+X9+X10)*-3+(X11+X12+X13)*3</f>
        <v>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157.72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8" t="s">
        <v>30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10"/>
      <c r="X17" s="11"/>
      <c r="Y17" s="11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79</v>
      </c>
      <c r="B19" s="4">
        <v>18</v>
      </c>
      <c r="C19" s="4">
        <v>183</v>
      </c>
      <c r="D19" s="4">
        <v>18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1</v>
      </c>
      <c r="Y19" s="4"/>
    </row>
    <row r="20" spans="1:25" x14ac:dyDescent="0.25">
      <c r="A20" s="4" t="s">
        <v>39</v>
      </c>
      <c r="B20" s="4"/>
      <c r="C20" s="4"/>
      <c r="D20" s="4">
        <v>108</v>
      </c>
      <c r="E20" s="4">
        <v>10</v>
      </c>
      <c r="F20" s="4">
        <v>3</v>
      </c>
      <c r="G20" s="4">
        <v>1</v>
      </c>
      <c r="H20" s="4"/>
      <c r="I20" s="4"/>
      <c r="J20" s="4"/>
      <c r="K20" s="4"/>
      <c r="L20" s="4"/>
      <c r="M20" s="4"/>
      <c r="N20" s="4"/>
      <c r="O20" s="4">
        <v>1</v>
      </c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73</v>
      </c>
      <c r="B21" s="4"/>
      <c r="C21" s="4"/>
      <c r="D21" s="4">
        <v>94</v>
      </c>
      <c r="E21" s="4">
        <v>18</v>
      </c>
      <c r="F21" s="4">
        <v>2</v>
      </c>
      <c r="G21" s="4">
        <v>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74</v>
      </c>
      <c r="B22" s="4"/>
      <c r="C22" s="4"/>
      <c r="D22" s="4"/>
      <c r="E22" s="4">
        <v>77</v>
      </c>
      <c r="F22" s="4">
        <v>7</v>
      </c>
      <c r="G22" s="4">
        <v>1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75</v>
      </c>
      <c r="B23" s="4"/>
      <c r="C23" s="4"/>
      <c r="D23" s="4"/>
      <c r="E23" s="4">
        <v>44</v>
      </c>
      <c r="F23" s="4">
        <v>3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76</v>
      </c>
      <c r="B24" s="4"/>
      <c r="C24" s="4"/>
      <c r="D24" s="4"/>
      <c r="E24" s="4">
        <v>68</v>
      </c>
      <c r="F24" s="4">
        <v>5</v>
      </c>
      <c r="G24" s="4">
        <v>1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99</v>
      </c>
      <c r="B25" s="4"/>
      <c r="C25" s="4"/>
      <c r="D25" s="4"/>
      <c r="E25" s="4">
        <v>82</v>
      </c>
      <c r="F25" s="4">
        <v>13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77</v>
      </c>
      <c r="B26" s="4"/>
      <c r="C26" s="4"/>
      <c r="D26" s="4"/>
      <c r="E26" s="4"/>
      <c r="F26" s="4"/>
      <c r="G26" s="4"/>
      <c r="H26" s="4"/>
      <c r="I26" s="4"/>
      <c r="J26" s="4">
        <v>1</v>
      </c>
      <c r="K26" s="4">
        <v>1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48</v>
      </c>
      <c r="B27" s="4"/>
      <c r="C27" s="4"/>
      <c r="D27" s="4"/>
      <c r="E27" s="4"/>
      <c r="F27" s="4"/>
      <c r="G27" s="4">
        <v>1</v>
      </c>
      <c r="H27" s="4"/>
      <c r="I27" s="4"/>
      <c r="J27" s="4"/>
      <c r="K27" s="4"/>
      <c r="L27" s="4"/>
      <c r="M27" s="4"/>
      <c r="N27" s="4">
        <v>1</v>
      </c>
      <c r="O27" s="4"/>
      <c r="P27" s="4"/>
      <c r="Q27" s="4"/>
      <c r="R27" s="4"/>
      <c r="S27" s="4"/>
      <c r="T27" s="4"/>
      <c r="U27" s="4">
        <v>1</v>
      </c>
      <c r="V27" s="4">
        <v>4</v>
      </c>
      <c r="W27" s="4">
        <v>23</v>
      </c>
      <c r="X27" s="4">
        <v>1</v>
      </c>
      <c r="Y27" s="4"/>
    </row>
    <row r="28" spans="1:25" x14ac:dyDescent="0.25">
      <c r="A28" s="4" t="s">
        <v>78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61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4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9</v>
      </c>
      <c r="C30" s="4">
        <f>(C19+C20+C21+C22+C23+C24+C25+C26)/25</f>
        <v>7.32</v>
      </c>
      <c r="D30" s="4">
        <f>(D19+D20+D21+D22+D23+D24+D25+D26)/10</f>
        <v>22</v>
      </c>
      <c r="E30" s="4">
        <f>(E19+E20+E21+E22+E23+E24+E25+E26)/10</f>
        <v>29.9</v>
      </c>
      <c r="F30" s="4">
        <f>SUM(F19,F20,F21,F22,F23,F24,F25,F26)</f>
        <v>33</v>
      </c>
      <c r="G30" s="4">
        <f>(G19+G20+G21+G22+G23+G24+G25+G26+G27+G28+G29)*6</f>
        <v>36</v>
      </c>
      <c r="H30" s="4">
        <f>(H26)*1</f>
        <v>0</v>
      </c>
      <c r="I30" s="4">
        <f>(I26)*3</f>
        <v>0</v>
      </c>
      <c r="J30" s="4">
        <f>(J26)*4</f>
        <v>4</v>
      </c>
      <c r="K30" s="4">
        <f>(K26)*5</f>
        <v>5</v>
      </c>
      <c r="L30" s="4">
        <f>(L26)*9</f>
        <v>0</v>
      </c>
      <c r="M30" s="4">
        <f>SUM(M19,M20,M21,M22,M23,M24,M25,M26,M27,M28,M29)</f>
        <v>11</v>
      </c>
      <c r="N30" s="4">
        <f>N27*3+N28*3+N29*3</f>
        <v>3</v>
      </c>
      <c r="O30" s="4">
        <f>(O19+O20+O21+O22+O23+O24+O25+O26+O27+O28+O29)*5</f>
        <v>5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5</v>
      </c>
      <c r="V30" s="4">
        <f>(V27)*1+V28*3+V29*3</f>
        <v>4</v>
      </c>
      <c r="W30" s="6">
        <f>(W27+W28+W29)/10</f>
        <v>2.2999999999999998</v>
      </c>
      <c r="X30" s="4">
        <f>(X19+X20+X21+X22+X23+X24+X25+X26)*-3+(X27+X28+X29)*3</f>
        <v>0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176.52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55EAB-8356-4A71-8F9D-664EAFCD9A76}">
  <dimension ref="A1:Y31"/>
  <sheetViews>
    <sheetView tabSelected="1" workbookViewId="0">
      <selection sqref="A1:Y1"/>
    </sheetView>
  </sheetViews>
  <sheetFormatPr defaultRowHeight="15" x14ac:dyDescent="0.25"/>
  <cols>
    <col min="1" max="1" width="31" customWidth="1"/>
    <col min="5" max="5" width="10.5703125" customWidth="1"/>
    <col min="6" max="6" width="7.28515625" customWidth="1"/>
    <col min="7" max="7" width="7.140625" customWidth="1"/>
    <col min="8" max="8" width="7.7109375" customWidth="1"/>
    <col min="13" max="13" width="11" customWidth="1"/>
    <col min="14" max="14" width="11.5703125" customWidth="1"/>
    <col min="21" max="21" width="13" customWidth="1"/>
    <col min="22" max="22" width="7.28515625" customWidth="1"/>
    <col min="23" max="23" width="15.28515625" customWidth="1"/>
    <col min="24" max="24" width="7.5703125" style="1" customWidth="1"/>
    <col min="25" max="25" width="12.85546875" style="1" customWidth="1"/>
  </cols>
  <sheetData>
    <row r="1" spans="1:25" ht="33.75" x14ac:dyDescent="0.5">
      <c r="A1" s="12" t="s">
        <v>31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80</v>
      </c>
      <c r="B3" s="4">
        <v>21</v>
      </c>
      <c r="C3" s="4">
        <v>226</v>
      </c>
      <c r="D3" s="4">
        <v>40</v>
      </c>
      <c r="E3" s="4"/>
      <c r="F3" s="4"/>
      <c r="G3" s="4">
        <v>4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40</v>
      </c>
      <c r="B4" s="4"/>
      <c r="C4" s="4"/>
      <c r="D4" s="4">
        <v>62</v>
      </c>
      <c r="E4" s="4">
        <v>29</v>
      </c>
      <c r="F4" s="4">
        <v>7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81</v>
      </c>
      <c r="B5" s="4"/>
      <c r="C5" s="4"/>
      <c r="D5" s="4">
        <v>67</v>
      </c>
      <c r="E5" s="4">
        <v>32</v>
      </c>
      <c r="F5" s="4">
        <v>5</v>
      </c>
      <c r="G5" s="4">
        <v>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82</v>
      </c>
      <c r="B6" s="4"/>
      <c r="C6" s="4"/>
      <c r="D6" s="4"/>
      <c r="E6" s="4">
        <v>13</v>
      </c>
      <c r="F6" s="4">
        <v>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83</v>
      </c>
      <c r="B7" s="4"/>
      <c r="C7" s="4"/>
      <c r="D7" s="4"/>
      <c r="E7" s="4">
        <v>32</v>
      </c>
      <c r="F7" s="4">
        <v>3</v>
      </c>
      <c r="G7" s="4">
        <v>1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84</v>
      </c>
      <c r="B8" s="4"/>
      <c r="C8" s="4"/>
      <c r="D8" s="4">
        <v>38</v>
      </c>
      <c r="E8" s="4">
        <v>12</v>
      </c>
      <c r="F8" s="4">
        <v>1</v>
      </c>
      <c r="G8" s="4">
        <v>2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85</v>
      </c>
      <c r="B9" s="4"/>
      <c r="C9" s="4"/>
      <c r="D9" s="4"/>
      <c r="E9" s="4">
        <v>43</v>
      </c>
      <c r="F9" s="4">
        <v>5</v>
      </c>
      <c r="G9" s="4">
        <v>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86</v>
      </c>
      <c r="B10" s="4"/>
      <c r="C10" s="4"/>
      <c r="D10" s="4"/>
      <c r="E10" s="4"/>
      <c r="F10" s="4"/>
      <c r="G10" s="4"/>
      <c r="H10" s="4">
        <v>3</v>
      </c>
      <c r="I10" s="4"/>
      <c r="J10" s="4">
        <v>1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59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2</v>
      </c>
      <c r="W11" s="4">
        <v>17</v>
      </c>
      <c r="X11" s="4">
        <v>1</v>
      </c>
      <c r="Y11" s="4"/>
    </row>
    <row r="12" spans="1:25" x14ac:dyDescent="0.25">
      <c r="A12" s="4" t="s">
        <v>61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49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10.5</v>
      </c>
      <c r="C14" s="4">
        <f>(C3+C4+C5+C6+C7+C8+C9+C10)/25</f>
        <v>9.0399999999999991</v>
      </c>
      <c r="D14" s="4">
        <f>(D3+D4+D5+D6+D7+D8+D9+D10)/10</f>
        <v>20.7</v>
      </c>
      <c r="E14" s="4">
        <f>(E3+E4+E5+E6+E7+E8+E9+E10)/10</f>
        <v>16.100000000000001</v>
      </c>
      <c r="F14" s="4">
        <f>F3+F4+F5+F6+F7+F8+F9+F10</f>
        <v>23</v>
      </c>
      <c r="G14" s="4">
        <f>(G3+G4+G5+G6+G7+G8+G9+G10+G11+G12+G13)*6</f>
        <v>60</v>
      </c>
      <c r="H14" s="4">
        <f>(H10)*1</f>
        <v>3</v>
      </c>
      <c r="I14" s="4">
        <f>(I10)*3</f>
        <v>0</v>
      </c>
      <c r="J14" s="4">
        <f>(J10)*4</f>
        <v>4</v>
      </c>
      <c r="K14" s="4">
        <f>(K10)*5</f>
        <v>0</v>
      </c>
      <c r="L14" s="4">
        <f>(L10)*9</f>
        <v>0</v>
      </c>
      <c r="M14" s="4">
        <f>SUM(M3,M4,M5,M6,M7,M8,M9,M10,M12,M13)</f>
        <v>12</v>
      </c>
      <c r="N14" s="4">
        <f>(N11+N12+N13)*3</f>
        <v>0</v>
      </c>
      <c r="O14" s="4">
        <f>(O3+O4+O5+O6+O7+O8+O9+O12+O13)*5</f>
        <v>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2</v>
      </c>
      <c r="W14" s="6">
        <f>(W11+W12+W13)/10</f>
        <v>1.7</v>
      </c>
      <c r="X14" s="4">
        <f>(X3+X4+X5+X6+X7+X8+X9+X10)*-3+(X11+X12+X13)*3</f>
        <v>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175.04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87</v>
      </c>
      <c r="B19" s="4">
        <v>31</v>
      </c>
      <c r="C19" s="4">
        <v>251</v>
      </c>
      <c r="D19" s="4"/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>
        <v>1</v>
      </c>
      <c r="Q19" s="4"/>
      <c r="R19" s="4"/>
      <c r="S19" s="4"/>
      <c r="T19" s="4"/>
      <c r="U19" s="4"/>
      <c r="V19" s="4"/>
      <c r="W19" s="4"/>
      <c r="X19" s="4">
        <v>2</v>
      </c>
      <c r="Y19" s="4"/>
    </row>
    <row r="20" spans="1:25" x14ac:dyDescent="0.25">
      <c r="A20" s="4" t="s">
        <v>88</v>
      </c>
      <c r="B20" s="4"/>
      <c r="C20" s="4"/>
      <c r="D20" s="4">
        <v>52</v>
      </c>
      <c r="E20" s="4">
        <v>88</v>
      </c>
      <c r="F20" s="4">
        <v>10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89</v>
      </c>
      <c r="B21" s="4"/>
      <c r="C21" s="4"/>
      <c r="D21" s="4">
        <v>116</v>
      </c>
      <c r="E21" s="4"/>
      <c r="F21" s="4"/>
      <c r="G21" s="4">
        <v>2</v>
      </c>
      <c r="H21" s="4"/>
      <c r="I21" s="4"/>
      <c r="J21" s="4"/>
      <c r="K21" s="4"/>
      <c r="L21" s="4"/>
      <c r="M21" s="4"/>
      <c r="N21" s="4"/>
      <c r="O21" s="4">
        <v>1</v>
      </c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90</v>
      </c>
      <c r="B22" s="4"/>
      <c r="C22" s="4"/>
      <c r="D22" s="4"/>
      <c r="E22" s="4">
        <v>55</v>
      </c>
      <c r="F22" s="4">
        <v>5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91</v>
      </c>
      <c r="B23" s="4"/>
      <c r="C23" s="4"/>
      <c r="D23" s="4"/>
      <c r="E23" s="4">
        <v>104</v>
      </c>
      <c r="F23" s="4">
        <v>8</v>
      </c>
      <c r="G23" s="4">
        <v>1</v>
      </c>
      <c r="H23" s="4"/>
      <c r="I23" s="4"/>
      <c r="J23" s="4"/>
      <c r="K23" s="4"/>
      <c r="L23" s="4"/>
      <c r="M23" s="4"/>
      <c r="N23" s="4"/>
      <c r="O23" s="4">
        <v>1</v>
      </c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92</v>
      </c>
      <c r="B24" s="4"/>
      <c r="C24" s="4"/>
      <c r="D24" s="4">
        <v>42</v>
      </c>
      <c r="E24" s="4">
        <v>14</v>
      </c>
      <c r="F24" s="4">
        <v>1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93</v>
      </c>
      <c r="B25" s="4"/>
      <c r="C25" s="4"/>
      <c r="D25" s="4"/>
      <c r="E25" s="4">
        <v>38</v>
      </c>
      <c r="F25" s="4">
        <v>4</v>
      </c>
      <c r="G25" s="4"/>
      <c r="H25" s="4"/>
      <c r="I25" s="4"/>
      <c r="J25" s="4"/>
      <c r="K25" s="4"/>
      <c r="L25" s="4"/>
      <c r="M25" s="4"/>
      <c r="N25" s="4"/>
      <c r="O25" s="4"/>
      <c r="P25" s="4">
        <v>1</v>
      </c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86</v>
      </c>
      <c r="B26" s="4"/>
      <c r="C26" s="4"/>
      <c r="D26" s="4"/>
      <c r="E26" s="4"/>
      <c r="F26" s="4"/>
      <c r="G26" s="4"/>
      <c r="H26" s="4">
        <v>3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2</v>
      </c>
      <c r="W27" s="4">
        <v>17</v>
      </c>
      <c r="X27" s="4">
        <v>1</v>
      </c>
      <c r="Y27" s="4"/>
    </row>
    <row r="28" spans="1:25" x14ac:dyDescent="0.25">
      <c r="A28" s="4" t="s">
        <v>49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8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37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4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15.5</v>
      </c>
      <c r="C30" s="4">
        <f>(C19+C20+C21+C22+C23+C24+C25+C26)/25</f>
        <v>10.039999999999999</v>
      </c>
      <c r="D30" s="4">
        <f>(D19+D20+D21+D22+D23+D24+D25+D26)/10</f>
        <v>21</v>
      </c>
      <c r="E30" s="4">
        <f>(E19+E20+E21+E22+E23+E24+E25+E26)/10</f>
        <v>29.9</v>
      </c>
      <c r="F30" s="4">
        <f>SUM(F19,F20,F21,F22,F23,F24,F25,F26)</f>
        <v>28</v>
      </c>
      <c r="G30" s="4">
        <f>(G19+G20+G21+G22+G23+G24+G25+G26+G27+G28+G29)*6</f>
        <v>24</v>
      </c>
      <c r="H30" s="4">
        <f>(H26)*1</f>
        <v>3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12</v>
      </c>
      <c r="N30" s="4">
        <f>N27*3+N28*3+N29*3</f>
        <v>0</v>
      </c>
      <c r="O30" s="4">
        <f>(O19+O20+O21+O22+O23+O24+O25+O26+O27+O28+O29)*5</f>
        <v>10</v>
      </c>
      <c r="P30" s="4">
        <f>(P19+P20+P21+P22+P23+P24+P25+P26+P28+P29)*2</f>
        <v>4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2</v>
      </c>
      <c r="W30" s="6">
        <f>(W27+W28+W29)/10</f>
        <v>1.7</v>
      </c>
      <c r="X30" s="4">
        <f>(X19+X20+X21+X22+X23+X24+X25+X26)*-3+(X27+X28+X29)*3</f>
        <v>-3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172.14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D26C3-8346-4504-942A-E931E7A401BC}">
  <dimension ref="A1:Y31"/>
  <sheetViews>
    <sheetView workbookViewId="0">
      <selection sqref="A1:Y1"/>
    </sheetView>
  </sheetViews>
  <sheetFormatPr defaultRowHeight="15" x14ac:dyDescent="0.25"/>
  <cols>
    <col min="1" max="1" width="29.42578125" customWidth="1"/>
    <col min="5" max="5" width="12" customWidth="1"/>
    <col min="6" max="6" width="7" customWidth="1"/>
    <col min="7" max="7" width="6" customWidth="1"/>
    <col min="13" max="13" width="10.28515625" customWidth="1"/>
    <col min="14" max="14" width="11.28515625" customWidth="1"/>
    <col min="21" max="21" width="10.85546875" customWidth="1"/>
    <col min="22" max="22" width="7.28515625" customWidth="1"/>
    <col min="23" max="23" width="15.28515625" customWidth="1"/>
    <col min="24" max="24" width="8" style="1" customWidth="1"/>
    <col min="25" max="25" width="14.42578125" style="1" customWidth="1"/>
  </cols>
  <sheetData>
    <row r="1" spans="1:25" ht="33.75" x14ac:dyDescent="0.5">
      <c r="A1" s="12" t="s">
        <v>32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94</v>
      </c>
      <c r="B3" s="4">
        <v>22</v>
      </c>
      <c r="C3" s="4">
        <v>224</v>
      </c>
      <c r="D3" s="4">
        <v>2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x14ac:dyDescent="0.25">
      <c r="A4" s="4" t="s">
        <v>95</v>
      </c>
      <c r="B4" s="4"/>
      <c r="C4" s="4"/>
      <c r="D4" s="4">
        <v>22</v>
      </c>
      <c r="E4" s="4">
        <v>15</v>
      </c>
      <c r="F4" s="4">
        <v>3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96</v>
      </c>
      <c r="B5" s="4"/>
      <c r="C5" s="4"/>
      <c r="D5" s="4">
        <v>45</v>
      </c>
      <c r="E5" s="4">
        <v>14</v>
      </c>
      <c r="F5" s="4">
        <v>2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97</v>
      </c>
      <c r="B6" s="4"/>
      <c r="C6" s="4"/>
      <c r="D6" s="4"/>
      <c r="E6" s="4">
        <v>13</v>
      </c>
      <c r="F6" s="4">
        <v>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98</v>
      </c>
      <c r="B7" s="4"/>
      <c r="C7" s="4"/>
      <c r="D7" s="4"/>
      <c r="E7" s="4">
        <v>112</v>
      </c>
      <c r="F7" s="4">
        <v>11</v>
      </c>
      <c r="G7" s="4"/>
      <c r="H7" s="4"/>
      <c r="I7" s="4"/>
      <c r="J7" s="4"/>
      <c r="K7" s="4"/>
      <c r="L7" s="4"/>
      <c r="M7" s="4"/>
      <c r="N7" s="4"/>
      <c r="O7" s="4">
        <v>1</v>
      </c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100</v>
      </c>
      <c r="B8" s="4"/>
      <c r="C8" s="4"/>
      <c r="D8" s="4"/>
      <c r="E8" s="4">
        <v>62</v>
      </c>
      <c r="F8" s="4">
        <v>3</v>
      </c>
      <c r="G8" s="4">
        <v>1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101</v>
      </c>
      <c r="B9" s="4"/>
      <c r="C9" s="4"/>
      <c r="D9" s="4"/>
      <c r="E9" s="4">
        <v>26</v>
      </c>
      <c r="F9" s="4">
        <v>4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102</v>
      </c>
      <c r="B10" s="4"/>
      <c r="C10" s="4"/>
      <c r="D10" s="4"/>
      <c r="E10" s="4"/>
      <c r="F10" s="4"/>
      <c r="G10" s="4"/>
      <c r="H10" s="4">
        <v>2</v>
      </c>
      <c r="I10" s="4">
        <v>1</v>
      </c>
      <c r="J10" s="4">
        <v>2</v>
      </c>
      <c r="K10" s="4">
        <v>2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59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2</v>
      </c>
      <c r="W11" s="4">
        <v>17</v>
      </c>
      <c r="X11" s="4">
        <v>1</v>
      </c>
      <c r="Y11" s="4"/>
    </row>
    <row r="12" spans="1:25" x14ac:dyDescent="0.25">
      <c r="A12" s="4" t="s">
        <v>103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11</v>
      </c>
      <c r="N12" s="4"/>
      <c r="O12" s="4">
        <v>1</v>
      </c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49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8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11</v>
      </c>
      <c r="C14" s="4">
        <f>(C3+C4+C5+C6+C7+C8+C9+C10)/25</f>
        <v>8.9600000000000009</v>
      </c>
      <c r="D14" s="4">
        <f>(D3+D4+D5+D6+D7+D8+D9+D10)/10</f>
        <v>6.9</v>
      </c>
      <c r="E14" s="4">
        <f>(E3+E4+E5+E6+E7+E8+E9+E10)/10</f>
        <v>24.2</v>
      </c>
      <c r="F14" s="4">
        <f>F3+F4+F5+F6+F7+F8+F9+F10</f>
        <v>25</v>
      </c>
      <c r="G14" s="4">
        <f>(G3+G4+G5+G6+G7+G8+G9+G10+G11+G12+G13)*6</f>
        <v>18</v>
      </c>
      <c r="H14" s="4">
        <f>(H10)*1</f>
        <v>2</v>
      </c>
      <c r="I14" s="4">
        <f>(I10)*3</f>
        <v>3</v>
      </c>
      <c r="J14" s="4">
        <f>(J10)*4</f>
        <v>8</v>
      </c>
      <c r="K14" s="4">
        <f>(K10)*5</f>
        <v>10</v>
      </c>
      <c r="L14" s="4">
        <f>(L10)*9</f>
        <v>0</v>
      </c>
      <c r="M14" s="4">
        <f>SUM(M3,M4,M5,M6,M7,M8,M9,M10,M12,M13)</f>
        <v>19</v>
      </c>
      <c r="N14" s="4">
        <f>(N11+N12+N13)*3</f>
        <v>0</v>
      </c>
      <c r="O14" s="4">
        <f>(O3+O4+O5+O6+O7+O8+O9+O12+O13)*5</f>
        <v>10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2</v>
      </c>
      <c r="W14" s="6">
        <f>(W11+W12+W13)/10</f>
        <v>1.7</v>
      </c>
      <c r="X14" s="4">
        <f>(X3+X4+X5+X6+X7+X8+X9+X10)*-3+(X11+X12+X13)*3</f>
        <v>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162.76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5" ht="33.75" x14ac:dyDescent="0.5">
      <c r="A17" s="13" t="s">
        <v>34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113</v>
      </c>
      <c r="B19" s="4">
        <v>18</v>
      </c>
      <c r="C19" s="4">
        <v>172</v>
      </c>
      <c r="D19" s="4">
        <v>9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2</v>
      </c>
      <c r="Y19" s="4"/>
    </row>
    <row r="20" spans="1:25" x14ac:dyDescent="0.25">
      <c r="A20" s="4" t="s">
        <v>104</v>
      </c>
      <c r="B20" s="4"/>
      <c r="C20" s="4"/>
      <c r="D20" s="4">
        <v>63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105</v>
      </c>
      <c r="B21" s="4"/>
      <c r="C21" s="4"/>
      <c r="D21" s="4">
        <v>30</v>
      </c>
      <c r="E21" s="4">
        <v>44</v>
      </c>
      <c r="F21" s="4">
        <v>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106</v>
      </c>
      <c r="B22" s="4"/>
      <c r="C22" s="4"/>
      <c r="D22" s="4"/>
      <c r="E22" s="4">
        <v>15</v>
      </c>
      <c r="F22" s="4">
        <v>1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132</v>
      </c>
      <c r="B23" s="4"/>
      <c r="C23" s="4"/>
      <c r="D23" s="4"/>
      <c r="E23" s="4">
        <v>25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107</v>
      </c>
      <c r="B24" s="4"/>
      <c r="C24" s="4"/>
      <c r="D24" s="4">
        <v>38</v>
      </c>
      <c r="E24" s="4">
        <v>2</v>
      </c>
      <c r="F24" s="4">
        <v>3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112</v>
      </c>
      <c r="B25" s="4"/>
      <c r="C25" s="4"/>
      <c r="D25" s="4"/>
      <c r="E25" s="4">
        <v>25</v>
      </c>
      <c r="F25" s="4">
        <v>3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108</v>
      </c>
      <c r="B26" s="4"/>
      <c r="C26" s="4"/>
      <c r="D26" s="4"/>
      <c r="E26" s="4"/>
      <c r="F26" s="4"/>
      <c r="G26" s="4"/>
      <c r="H26" s="4">
        <v>1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109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7</v>
      </c>
      <c r="W27" s="4">
        <v>55</v>
      </c>
      <c r="X27" s="4"/>
      <c r="Y27" s="4">
        <v>1</v>
      </c>
    </row>
    <row r="28" spans="1:25" x14ac:dyDescent="0.25">
      <c r="A28" s="4" t="s">
        <v>110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2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111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7</v>
      </c>
      <c r="N29" s="4"/>
      <c r="O29" s="4"/>
      <c r="P29" s="4"/>
      <c r="Q29" s="4"/>
      <c r="R29" s="4"/>
      <c r="S29" s="4"/>
      <c r="T29" s="4"/>
      <c r="U29" s="4"/>
      <c r="V29" s="4">
        <v>1</v>
      </c>
      <c r="W29" s="4">
        <v>8</v>
      </c>
      <c r="X29" s="4"/>
      <c r="Y29" s="4"/>
    </row>
    <row r="30" spans="1:25" x14ac:dyDescent="0.25">
      <c r="A30" s="4" t="s">
        <v>19</v>
      </c>
      <c r="B30" s="4">
        <f>(B19+B20+B21+B22+B23+B24+B25+B26)*0.5</f>
        <v>9</v>
      </c>
      <c r="C30" s="4">
        <f>(C19+C20+C21+C22+C23+C24+C25+C26)/25</f>
        <v>6.88</v>
      </c>
      <c r="D30" s="4">
        <f>(D19+D20+D21+D22+D23+D24+D25+D26)/10</f>
        <v>14</v>
      </c>
      <c r="E30" s="4">
        <f>(E19+E20+E21+E22+E23+E24+E25+E26)/10</f>
        <v>11.1</v>
      </c>
      <c r="F30" s="4">
        <f>SUM(F19,F20,F21,F22,F23,F24,F25,F26)</f>
        <v>13</v>
      </c>
      <c r="G30" s="4">
        <f>(G19+G20+G21+G22+G23+G24+G25+G26+G27+G28+G29)*6</f>
        <v>0</v>
      </c>
      <c r="H30" s="4">
        <f>(H26)*1</f>
        <v>1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9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0</v>
      </c>
      <c r="U30" s="4">
        <f>(U27)*5</f>
        <v>0</v>
      </c>
      <c r="V30" s="4">
        <f>(V27)*1+V28*3+V29*3</f>
        <v>10</v>
      </c>
      <c r="W30" s="6">
        <f>(W27+W28+W29)/10</f>
        <v>6.3</v>
      </c>
      <c r="X30" s="4">
        <f>(X19+X20+X21+X22+X23+X24+X25+X26)*-3+(X27+X28+X29)*3</f>
        <v>-6</v>
      </c>
      <c r="Y30" s="4">
        <f>(Y19+Y20+Y21+Y22+Y23+Y24+Y25+Y26)*-3+(Y27+Y28+Y29)*3</f>
        <v>3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81.279999999999987</v>
      </c>
    </row>
  </sheetData>
  <mergeCells count="2">
    <mergeCell ref="A1:Y1"/>
    <mergeCell ref="A17:Y1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8172-2DB2-4A44-9F83-F976A7277D2A}">
  <dimension ref="A1:Y31"/>
  <sheetViews>
    <sheetView workbookViewId="0">
      <selection sqref="A1:Y1"/>
    </sheetView>
  </sheetViews>
  <sheetFormatPr defaultRowHeight="15" x14ac:dyDescent="0.25"/>
  <cols>
    <col min="1" max="1" width="24" customWidth="1"/>
    <col min="5" max="5" width="12.28515625" customWidth="1"/>
    <col min="14" max="14" width="12.42578125" customWidth="1"/>
    <col min="23" max="23" width="15.140625" customWidth="1"/>
    <col min="25" max="25" width="13.28515625" customWidth="1"/>
  </cols>
  <sheetData>
    <row r="1" spans="1:25" ht="33.75" x14ac:dyDescent="0.5">
      <c r="A1" s="7" t="s">
        <v>35</v>
      </c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8.75" x14ac:dyDescent="0.3">
      <c r="A2" s="3" t="s">
        <v>8</v>
      </c>
      <c r="B2" s="4" t="s">
        <v>1</v>
      </c>
      <c r="C2" s="4" t="s">
        <v>22</v>
      </c>
      <c r="D2" s="4" t="s">
        <v>23</v>
      </c>
      <c r="E2" s="4" t="s">
        <v>24</v>
      </c>
      <c r="F2" s="4" t="s">
        <v>0</v>
      </c>
      <c r="G2" s="4" t="s">
        <v>2</v>
      </c>
      <c r="H2" s="4" t="s">
        <v>25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5</v>
      </c>
      <c r="N2" s="4" t="s">
        <v>7</v>
      </c>
      <c r="O2" s="4" t="s">
        <v>13</v>
      </c>
      <c r="P2" s="4" t="s">
        <v>3</v>
      </c>
      <c r="Q2" s="4" t="s">
        <v>14</v>
      </c>
      <c r="R2" s="4" t="s">
        <v>15</v>
      </c>
      <c r="S2" s="4" t="s">
        <v>16</v>
      </c>
      <c r="T2" s="4" t="s">
        <v>17</v>
      </c>
      <c r="U2" s="4" t="s">
        <v>18</v>
      </c>
      <c r="V2" s="4" t="s">
        <v>21</v>
      </c>
      <c r="W2" s="4" t="s">
        <v>6</v>
      </c>
      <c r="X2" s="4" t="s">
        <v>4</v>
      </c>
      <c r="Y2" s="4" t="s">
        <v>26</v>
      </c>
    </row>
    <row r="3" spans="1:25" x14ac:dyDescent="0.25">
      <c r="A3" s="4" t="s">
        <v>51</v>
      </c>
      <c r="B3" s="4">
        <v>28</v>
      </c>
      <c r="C3" s="4">
        <v>300</v>
      </c>
      <c r="D3" s="4">
        <v>6</v>
      </c>
      <c r="E3" s="4"/>
      <c r="F3" s="4"/>
      <c r="G3" s="4">
        <v>1</v>
      </c>
      <c r="H3" s="4"/>
      <c r="I3" s="4"/>
      <c r="J3" s="4"/>
      <c r="K3" s="4"/>
      <c r="L3" s="4"/>
      <c r="M3" s="4"/>
      <c r="N3" s="4"/>
      <c r="O3" s="4">
        <v>1</v>
      </c>
      <c r="P3" s="4"/>
      <c r="Q3" s="4"/>
      <c r="R3" s="4"/>
      <c r="S3" s="4"/>
      <c r="T3" s="4"/>
      <c r="U3" s="4"/>
      <c r="V3" s="4"/>
      <c r="W3" s="4"/>
      <c r="X3" s="4">
        <v>1</v>
      </c>
      <c r="Y3" s="4"/>
    </row>
    <row r="4" spans="1:25" x14ac:dyDescent="0.25">
      <c r="A4" s="4" t="s">
        <v>114</v>
      </c>
      <c r="B4" s="4"/>
      <c r="C4" s="4"/>
      <c r="D4" s="4">
        <v>83</v>
      </c>
      <c r="E4" s="4"/>
      <c r="F4" s="4">
        <v>1</v>
      </c>
      <c r="G4" s="4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x14ac:dyDescent="0.25">
      <c r="A5" s="4" t="s">
        <v>115</v>
      </c>
      <c r="B5" s="4"/>
      <c r="C5" s="4"/>
      <c r="D5" s="4">
        <v>70</v>
      </c>
      <c r="E5" s="4">
        <v>59</v>
      </c>
      <c r="F5" s="4">
        <v>6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x14ac:dyDescent="0.25">
      <c r="A6" s="4" t="s">
        <v>116</v>
      </c>
      <c r="B6" s="4"/>
      <c r="C6" s="4"/>
      <c r="D6" s="4">
        <v>18</v>
      </c>
      <c r="E6" s="4">
        <v>11</v>
      </c>
      <c r="F6" s="4">
        <v>2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x14ac:dyDescent="0.25">
      <c r="A7" s="4" t="s">
        <v>117</v>
      </c>
      <c r="B7" s="4"/>
      <c r="C7" s="4"/>
      <c r="D7" s="4"/>
      <c r="E7" s="4">
        <v>75</v>
      </c>
      <c r="F7" s="4">
        <v>5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4" t="s">
        <v>118</v>
      </c>
      <c r="B8" s="4"/>
      <c r="C8" s="4"/>
      <c r="D8" s="4"/>
      <c r="E8" s="4">
        <v>43</v>
      </c>
      <c r="F8" s="4">
        <v>2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x14ac:dyDescent="0.25">
      <c r="A9" s="4" t="s">
        <v>119</v>
      </c>
      <c r="B9" s="4"/>
      <c r="C9" s="4"/>
      <c r="D9" s="4"/>
      <c r="E9" s="4">
        <v>38</v>
      </c>
      <c r="F9" s="4">
        <v>3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4" t="s">
        <v>120</v>
      </c>
      <c r="B10" s="4"/>
      <c r="C10" s="4"/>
      <c r="D10" s="4"/>
      <c r="E10" s="4"/>
      <c r="F10" s="4"/>
      <c r="G10" s="4"/>
      <c r="H10" s="4">
        <v>1</v>
      </c>
      <c r="I10" s="4"/>
      <c r="J10" s="4">
        <v>2</v>
      </c>
      <c r="K10" s="4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5">
      <c r="A11" s="4" t="s">
        <v>121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>
        <v>1</v>
      </c>
      <c r="U11" s="4"/>
      <c r="V11" s="4">
        <v>1</v>
      </c>
      <c r="W11" s="4">
        <v>5</v>
      </c>
      <c r="X11" s="4"/>
      <c r="Y11" s="4"/>
    </row>
    <row r="12" spans="1:25" x14ac:dyDescent="0.25">
      <c r="A12" s="4" t="s">
        <v>122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8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x14ac:dyDescent="0.25">
      <c r="A13" s="4" t="s">
        <v>123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>
        <v>4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25">
      <c r="A14" s="4" t="s">
        <v>19</v>
      </c>
      <c r="B14" s="4">
        <f>(B3+B4+B5+B6+B7+B8+B9+B10)*0.5</f>
        <v>14</v>
      </c>
      <c r="C14" s="4">
        <f>(C3+C4+C5+C6+C7+C8+C9+C10)/25</f>
        <v>12</v>
      </c>
      <c r="D14" s="4">
        <f>(D3+D4+D5+D6+D7+D8+D9+D10)/10</f>
        <v>17.7</v>
      </c>
      <c r="E14" s="4">
        <f>(E3+E4+E5+E6+E7+E8+E9+E10)/10</f>
        <v>22.6</v>
      </c>
      <c r="F14" s="4">
        <f>F3+F4+F5+F6+F7+F8+F9+F10</f>
        <v>19</v>
      </c>
      <c r="G14" s="4">
        <f>(G3+G4+G5+G6+G7+G8+G9+G10+G11+G12+G13)*6</f>
        <v>18</v>
      </c>
      <c r="H14" s="4">
        <f>(H10)*1</f>
        <v>1</v>
      </c>
      <c r="I14" s="4">
        <f>(I10)*3</f>
        <v>0</v>
      </c>
      <c r="J14" s="4">
        <f>(J10)*4</f>
        <v>8</v>
      </c>
      <c r="K14" s="4">
        <f>(K10)*5</f>
        <v>5</v>
      </c>
      <c r="L14" s="4">
        <f>(L10)*9</f>
        <v>0</v>
      </c>
      <c r="M14" s="4">
        <f>SUM(M3,M4,M5,M6,M7,M8,M9,M10,M12,M13)</f>
        <v>12</v>
      </c>
      <c r="N14" s="4">
        <f>(N11+N12+N13)*3</f>
        <v>0</v>
      </c>
      <c r="O14" s="4">
        <f>(O3+O4+O5+O6+O7+O8+O9+O12+O13)*5</f>
        <v>5</v>
      </c>
      <c r="P14" s="4">
        <f>(P3+P4+P5+P6+P7+P8+P9+P10+P12+P13)*2</f>
        <v>0</v>
      </c>
      <c r="Q14" s="4">
        <f>(Q11+Q12+Q13)*2</f>
        <v>0</v>
      </c>
      <c r="R14" s="4">
        <f>(R11)*20</f>
        <v>0</v>
      </c>
      <c r="S14" s="4">
        <f>(S11)*15</f>
        <v>0</v>
      </c>
      <c r="T14" s="4">
        <f>(T11)*10</f>
        <v>10</v>
      </c>
      <c r="U14" s="4">
        <f>(U11)*5</f>
        <v>0</v>
      </c>
      <c r="V14" s="4">
        <f>(V11)*1+V12*3+V13*3</f>
        <v>1</v>
      </c>
      <c r="W14" s="6">
        <f>(W11+W12+W13)/10</f>
        <v>0.5</v>
      </c>
      <c r="X14" s="4">
        <f>(X3+X4+X5+X6+X7+X8+X9+X10)*-3+(X11+X12+X13)*3</f>
        <v>-3</v>
      </c>
      <c r="Y14" s="4">
        <f>(Y3+Y4+Y5+Y6+Y7+Y8+Y9+Y10)*-3+(Y11+Y12+Y13)*3</f>
        <v>0</v>
      </c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5"/>
      <c r="X15" s="4" t="s">
        <v>20</v>
      </c>
      <c r="Y15" s="4">
        <f>SUM(B14:Y14)</f>
        <v>142.80000000000001</v>
      </c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3.75" x14ac:dyDescent="0.5">
      <c r="A17" s="13" t="s">
        <v>33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5"/>
      <c r="X17" s="15"/>
      <c r="Y17" s="15"/>
    </row>
    <row r="18" spans="1:25" ht="18.75" x14ac:dyDescent="0.3">
      <c r="A18" s="3" t="s">
        <v>8</v>
      </c>
      <c r="B18" s="4" t="s">
        <v>1</v>
      </c>
      <c r="C18" s="4" t="s">
        <v>22</v>
      </c>
      <c r="D18" s="4" t="s">
        <v>23</v>
      </c>
      <c r="E18" s="4" t="s">
        <v>24</v>
      </c>
      <c r="F18" s="4" t="s">
        <v>0</v>
      </c>
      <c r="G18" s="4" t="s">
        <v>2</v>
      </c>
      <c r="H18" s="4" t="s">
        <v>25</v>
      </c>
      <c r="I18" s="4" t="s">
        <v>9</v>
      </c>
      <c r="J18" s="4" t="s">
        <v>10</v>
      </c>
      <c r="K18" s="4" t="s">
        <v>11</v>
      </c>
      <c r="L18" s="4" t="s">
        <v>12</v>
      </c>
      <c r="M18" s="4" t="s">
        <v>5</v>
      </c>
      <c r="N18" s="4" t="s">
        <v>7</v>
      </c>
      <c r="O18" s="4" t="s">
        <v>13</v>
      </c>
      <c r="P18" s="4" t="s">
        <v>3</v>
      </c>
      <c r="Q18" s="4" t="s">
        <v>14</v>
      </c>
      <c r="R18" s="4" t="s">
        <v>15</v>
      </c>
      <c r="S18" s="4" t="s">
        <v>16</v>
      </c>
      <c r="T18" s="4" t="s">
        <v>17</v>
      </c>
      <c r="U18" s="4" t="s">
        <v>18</v>
      </c>
      <c r="V18" s="4" t="s">
        <v>21</v>
      </c>
      <c r="W18" s="4" t="s">
        <v>6</v>
      </c>
      <c r="X18" s="4" t="s">
        <v>4</v>
      </c>
      <c r="Y18" s="4" t="s">
        <v>26</v>
      </c>
    </row>
    <row r="19" spans="1:25" x14ac:dyDescent="0.25">
      <c r="A19" s="4" t="s">
        <v>124</v>
      </c>
      <c r="B19" s="4">
        <v>19</v>
      </c>
      <c r="C19" s="4">
        <v>233</v>
      </c>
      <c r="D19" s="4">
        <v>44</v>
      </c>
      <c r="E19" s="4"/>
      <c r="F19" s="4"/>
      <c r="G19" s="4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25">
      <c r="A20" s="4" t="s">
        <v>125</v>
      </c>
      <c r="B20" s="4"/>
      <c r="C20" s="4"/>
      <c r="D20" s="4">
        <v>66</v>
      </c>
      <c r="E20" s="4">
        <v>33</v>
      </c>
      <c r="F20" s="4">
        <v>4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x14ac:dyDescent="0.25">
      <c r="A21" s="4" t="s">
        <v>126</v>
      </c>
      <c r="B21" s="4"/>
      <c r="C21" s="4"/>
      <c r="D21" s="4">
        <v>73</v>
      </c>
      <c r="E21" s="4">
        <v>3</v>
      </c>
      <c r="F21" s="4">
        <v>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4" t="s">
        <v>127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4" t="s">
        <v>128</v>
      </c>
      <c r="B23" s="4"/>
      <c r="C23" s="4"/>
      <c r="D23" s="4"/>
      <c r="E23" s="4">
        <v>55</v>
      </c>
      <c r="F23" s="4">
        <v>2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 t="s">
        <v>129</v>
      </c>
      <c r="B24" s="4"/>
      <c r="C24" s="4"/>
      <c r="D24" s="4"/>
      <c r="E24" s="4">
        <v>41</v>
      </c>
      <c r="F24" s="4">
        <v>4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 t="s">
        <v>130</v>
      </c>
      <c r="B25" s="4"/>
      <c r="C25" s="4"/>
      <c r="D25" s="4"/>
      <c r="E25" s="4">
        <v>51</v>
      </c>
      <c r="F25" s="4">
        <v>6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 t="s">
        <v>86</v>
      </c>
      <c r="B26" s="4"/>
      <c r="C26" s="4"/>
      <c r="D26" s="4"/>
      <c r="E26" s="4"/>
      <c r="F26" s="4"/>
      <c r="G26" s="4"/>
      <c r="H26" s="4">
        <v>3</v>
      </c>
      <c r="I26" s="4"/>
      <c r="J26" s="4">
        <v>1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 t="s">
        <v>59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>
        <v>1</v>
      </c>
      <c r="U27" s="4"/>
      <c r="V27" s="4">
        <v>2</v>
      </c>
      <c r="W27" s="4">
        <v>17</v>
      </c>
      <c r="X27" s="4">
        <v>1</v>
      </c>
      <c r="Y27" s="4"/>
    </row>
    <row r="28" spans="1:25" x14ac:dyDescent="0.25">
      <c r="A28" s="4" t="s">
        <v>131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>
        <v>7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x14ac:dyDescent="0.25">
      <c r="A29" s="4" t="s">
        <v>49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>
        <v>8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x14ac:dyDescent="0.25">
      <c r="A30" s="4" t="s">
        <v>19</v>
      </c>
      <c r="B30" s="4">
        <f>(B19+B20+B21+B22+B23+B24+B25+B26)*0.5</f>
        <v>9.5</v>
      </c>
      <c r="C30" s="4">
        <f>(C19+C20+C21+C22+C23+C24+C25+C26)/25</f>
        <v>9.32</v>
      </c>
      <c r="D30" s="4">
        <f>(D19+D20+D21+D22+D23+D24+D25+D26)/10</f>
        <v>18.3</v>
      </c>
      <c r="E30" s="4">
        <f>(E19+E20+E21+E22+E23+E24+E25+E26)/10</f>
        <v>18.3</v>
      </c>
      <c r="F30" s="4">
        <f>SUM(F19,F20,F21,F22,F23,F24,F25,F26)</f>
        <v>18</v>
      </c>
      <c r="G30" s="4">
        <f>(G19+G20+G21+G22+G23+G24+G25+G26+G27+G28+G29)*6</f>
        <v>6</v>
      </c>
      <c r="H30" s="4">
        <f>(H26)*1</f>
        <v>3</v>
      </c>
      <c r="I30" s="4">
        <f>(I26)*3</f>
        <v>0</v>
      </c>
      <c r="J30" s="4">
        <f>(J26)*4</f>
        <v>4</v>
      </c>
      <c r="K30" s="4">
        <f>(K26)*5</f>
        <v>0</v>
      </c>
      <c r="L30" s="4">
        <f>(L26)*9</f>
        <v>0</v>
      </c>
      <c r="M30" s="4">
        <f>SUM(M19,M20,M21,M22,M23,M24,M25,M26,M27,M28,M29)</f>
        <v>15</v>
      </c>
      <c r="N30" s="4">
        <f>N27*3+N28*3+N29*3</f>
        <v>0</v>
      </c>
      <c r="O30" s="4">
        <f>(O19+O20+O21+O22+O23+O24+O25+O26+O27+O28+O29)*5</f>
        <v>0</v>
      </c>
      <c r="P30" s="4">
        <f>(P19+P20+P21+P22+P23+P24+P25+P26+P28+P29)*2</f>
        <v>0</v>
      </c>
      <c r="Q30" s="4">
        <f>(Q27+Q28+Q29)*2</f>
        <v>0</v>
      </c>
      <c r="R30" s="4">
        <f>(R27)*20</f>
        <v>0</v>
      </c>
      <c r="S30" s="4">
        <f>(S27)*15</f>
        <v>0</v>
      </c>
      <c r="T30" s="4">
        <f>(T27)*10</f>
        <v>10</v>
      </c>
      <c r="U30" s="4">
        <f>(U27)*5</f>
        <v>0</v>
      </c>
      <c r="V30" s="4">
        <f>(V27)*1+V28*3+V29*3</f>
        <v>2</v>
      </c>
      <c r="W30" s="6">
        <f>(W27+W28+W29)/10</f>
        <v>1.7</v>
      </c>
      <c r="X30" s="4">
        <f>(X19+X20+X21+X22+X23+X24+X25+X26)*-3+(X27+X28+X29)*3</f>
        <v>3</v>
      </c>
      <c r="Y30" s="4">
        <f>(Y19+Y20+Y21+Y22+Y23+Y24+Y25+Y26)*-3+(Y27+Y28+Y29)*3</f>
        <v>0</v>
      </c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"/>
      <c r="V31" s="5"/>
      <c r="W31" s="5"/>
      <c r="X31" s="4" t="s">
        <v>20</v>
      </c>
      <c r="Y31" s="4">
        <f>SUM(B30:Y30)</f>
        <v>118.12</v>
      </c>
    </row>
  </sheetData>
  <mergeCells count="2">
    <mergeCell ref="A1:Y1"/>
    <mergeCell ref="A17:Y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Match Up 1</vt:lpstr>
      <vt:lpstr>Match Up 2</vt:lpstr>
      <vt:lpstr>Match Up 3</vt:lpstr>
      <vt:lpstr>Match Up 4</vt:lpstr>
      <vt:lpstr>Match Up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Allen, Brett</dc:creator>
  <cp:lastModifiedBy>Brett Allen</cp:lastModifiedBy>
  <dcterms:created xsi:type="dcterms:W3CDTF">2021-07-21T16:00:32Z</dcterms:created>
  <dcterms:modified xsi:type="dcterms:W3CDTF">2025-09-23T03:26:35Z</dcterms:modified>
</cp:coreProperties>
</file>