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CCA 2018-2019\"/>
    </mc:Choice>
  </mc:AlternateContent>
  <xr:revisionPtr revIDLastSave="0" documentId="13_ncr:1_{8579259D-F92C-48C2-9B8E-9428ABBECABF}" xr6:coauthVersionLast="43" xr6:coauthVersionMax="43" xr10:uidLastSave="{00000000-0000-0000-0000-000000000000}"/>
  <bookViews>
    <workbookView xWindow="-108" yWindow="-108" windowWidth="23256" windowHeight="12576" activeTab="1" xr2:uid="{D5850E37-07CB-4EA0-9FC8-3D7751590950}"/>
  </bookViews>
  <sheets>
    <sheet name="actual at 8-11-19" sheetId="1" r:id="rId1"/>
    <sheet name="Sheet3" sheetId="3" r:id="rId2"/>
  </sheets>
  <definedNames>
    <definedName name="_xlnm.Print_Area" localSheetId="1">Sheet3!$A$1:$H$44</definedName>
    <definedName name="_xlnm.Print_Titles" localSheetId="0">'actual at 8-11-19'!$A:$F,'actual at 8-11-19'!$1:$2</definedName>
    <definedName name="QB_COLUMN_59200" localSheetId="0" hidden="1">'actual at 8-11-19'!$G$2</definedName>
    <definedName name="QB_COLUMN_62210" localSheetId="0" hidden="1">'actual at 8-11-19'!$I$2</definedName>
    <definedName name="QB_DATA_0" localSheetId="0" hidden="1">'actual at 8-11-19'!$5:$5,'actual at 8-11-19'!$6:$6,'actual at 8-11-19'!$7:$7,'actual at 8-11-19'!$12:$12,'actual at 8-11-19'!$13:$13,'actual at 8-11-19'!$14:$14,'actual at 8-11-19'!$17:$17,'actual at 8-11-19'!$18:$18,'actual at 8-11-19'!$19:$19,'actual at 8-11-19'!$20:$20,'actual at 8-11-19'!$23:$23,'actual at 8-11-19'!$26:$26,'actual at 8-11-19'!$27:$27,'actual at 8-11-19'!$28:$28,'actual at 8-11-19'!$29:$29,'actual at 8-11-19'!$30:$30</definedName>
    <definedName name="QB_DATA_1" localSheetId="0" hidden="1">'actual at 8-11-19'!$31:$31,'actual at 8-11-19'!$32:$32,'actual at 8-11-19'!$35:$35,'actual at 8-11-19'!$38:$38,'actual at 8-11-19'!$40:$40,'actual at 8-11-19'!$42:$42,'actual at 8-11-19'!$43:$43,'actual at 8-11-19'!$44:$44,'actual at 8-11-19'!$47:$47,'actual at 8-11-19'!$50:$50,'actual at 8-11-19'!$51:$51,'actual at 8-11-19'!$54:$54,'actual at 8-11-19'!$57:$57,'actual at 8-11-19'!$58:$58,'actual at 8-11-19'!$64:$64</definedName>
    <definedName name="QB_FORMULA_0" localSheetId="0" hidden="1">'actual at 8-11-19'!$G$8,'actual at 8-11-19'!$I$8,'actual at 8-11-19'!$G$9,'actual at 8-11-19'!$I$9,'actual at 8-11-19'!$G$15,'actual at 8-11-19'!$I$15,'actual at 8-11-19'!$G$21,'actual at 8-11-19'!$I$21,'actual at 8-11-19'!$G$24,'actual at 8-11-19'!$I$24,'actual at 8-11-19'!$G$33,'actual at 8-11-19'!$I$33,'actual at 8-11-19'!$G$36,'actual at 8-11-19'!$I$36,'actual at 8-11-19'!$G$39,'actual at 8-11-19'!$I$39</definedName>
    <definedName name="QB_FORMULA_1" localSheetId="0" hidden="1">'actual at 8-11-19'!$G$45,'actual at 8-11-19'!$I$45,'actual at 8-11-19'!$G$48,'actual at 8-11-19'!$I$48,'actual at 8-11-19'!$G$52,'actual at 8-11-19'!$I$52,'actual at 8-11-19'!$G$55,'actual at 8-11-19'!$I$55,'actual at 8-11-19'!$G$59,'actual at 8-11-19'!$I$59,'actual at 8-11-19'!$G$60,'actual at 8-11-19'!$I$60,'actual at 8-11-19'!$G$61,'actual at 8-11-19'!$I$61,'actual at 8-11-19'!$G$65,'actual at 8-11-19'!$I$65</definedName>
    <definedName name="QB_FORMULA_2" localSheetId="0" hidden="1">'actual at 8-11-19'!$G$66,'actual at 8-11-19'!$I$66,'actual at 8-11-19'!$G$67,'actual at 8-11-19'!$I$67</definedName>
    <definedName name="QB_ROW_101250" localSheetId="0" hidden="1">'actual at 8-11-19'!$F$47</definedName>
    <definedName name="QB_ROW_10240" localSheetId="0" hidden="1">'actual at 8-11-19'!$E$7</definedName>
    <definedName name="QB_ROW_104250" localSheetId="0" hidden="1">'actual at 8-11-19'!$F$13</definedName>
    <definedName name="QB_ROW_105250" localSheetId="0" hidden="1">'actual at 8-11-19'!$F$27</definedName>
    <definedName name="QB_ROW_12040" localSheetId="0" hidden="1">'actual at 8-11-19'!$E$37</definedName>
    <definedName name="QB_ROW_12340" localSheetId="0" hidden="1">'actual at 8-11-19'!$E$39</definedName>
    <definedName name="QB_ROW_14250" localSheetId="0" hidden="1">'actual at 8-11-19'!$F$38</definedName>
    <definedName name="QB_ROW_16250" localSheetId="0" hidden="1">'actual at 8-11-19'!$F$30</definedName>
    <definedName name="QB_ROW_17040" localSheetId="0" hidden="1">'actual at 8-11-19'!$E$49</definedName>
    <definedName name="QB_ROW_17340" localSheetId="0" hidden="1">'actual at 8-11-19'!$E$52</definedName>
    <definedName name="QB_ROW_18250" localSheetId="0" hidden="1">'actual at 8-11-19'!$F$50</definedName>
    <definedName name="QB_ROW_18301" localSheetId="0" hidden="1">'actual at 8-11-19'!$A$67</definedName>
    <definedName name="QB_ROW_19011" localSheetId="0" hidden="1">'actual at 8-11-19'!$B$3</definedName>
    <definedName name="QB_ROW_19311" localSheetId="0" hidden="1">'actual at 8-11-19'!$B$61</definedName>
    <definedName name="QB_ROW_20031" localSheetId="0" hidden="1">'actual at 8-11-19'!$D$4</definedName>
    <definedName name="QB_ROW_20331" localSheetId="0" hidden="1">'actual at 8-11-19'!$D$8</definedName>
    <definedName name="QB_ROW_2040" localSheetId="0" hidden="1">'actual at 8-11-19'!$E$25</definedName>
    <definedName name="QB_ROW_21031" localSheetId="0" hidden="1">'actual at 8-11-19'!$D$10</definedName>
    <definedName name="QB_ROW_21250" localSheetId="0" hidden="1">'actual at 8-11-19'!$F$43</definedName>
    <definedName name="QB_ROW_21331" localSheetId="0" hidden="1">'actual at 8-11-19'!$D$60</definedName>
    <definedName name="QB_ROW_22011" localSheetId="0" hidden="1">'actual at 8-11-19'!$B$62</definedName>
    <definedName name="QB_ROW_22311" localSheetId="0" hidden="1">'actual at 8-11-19'!$B$66</definedName>
    <definedName name="QB_ROW_23021" localSheetId="0" hidden="1">'actual at 8-11-19'!$C$63</definedName>
    <definedName name="QB_ROW_23040" localSheetId="0" hidden="1">'actual at 8-11-19'!$E$53</definedName>
    <definedName name="QB_ROW_23321" localSheetId="0" hidden="1">'actual at 8-11-19'!$C$65</definedName>
    <definedName name="QB_ROW_23340" localSheetId="0" hidden="1">'actual at 8-11-19'!$E$55</definedName>
    <definedName name="QB_ROW_2340" localSheetId="0" hidden="1">'actual at 8-11-19'!$E$33</definedName>
    <definedName name="QB_ROW_24250" localSheetId="0" hidden="1">'actual at 8-11-19'!$F$54</definedName>
    <definedName name="QB_ROW_30230" localSheetId="0" hidden="1">'actual at 8-11-19'!$D$64</definedName>
    <definedName name="QB_ROW_39250" localSheetId="0" hidden="1">'actual at 8-11-19'!$F$28</definedName>
    <definedName name="QB_ROW_43250" localSheetId="0" hidden="1">'actual at 8-11-19'!$F$31</definedName>
    <definedName name="QB_ROW_45240" localSheetId="0" hidden="1">'actual at 8-11-19'!$E$40</definedName>
    <definedName name="QB_ROW_47250" localSheetId="0" hidden="1">'actual at 8-11-19'!$F$44</definedName>
    <definedName name="QB_ROW_48250" localSheetId="0" hidden="1">'actual at 8-11-19'!$F$51</definedName>
    <definedName name="QB_ROW_50040" localSheetId="0" hidden="1">'actual at 8-11-19'!$E$16</definedName>
    <definedName name="QB_ROW_50340" localSheetId="0" hidden="1">'actual at 8-11-19'!$E$21</definedName>
    <definedName name="QB_ROW_51040" localSheetId="0" hidden="1">'actual at 8-11-19'!$E$11</definedName>
    <definedName name="QB_ROW_51250" localSheetId="0" hidden="1">'actual at 8-11-19'!$F$14</definedName>
    <definedName name="QB_ROW_51340" localSheetId="0" hidden="1">'actual at 8-11-19'!$E$15</definedName>
    <definedName name="QB_ROW_53250" localSheetId="0" hidden="1">'actual at 8-11-19'!$F$19</definedName>
    <definedName name="QB_ROW_54040" localSheetId="0" hidden="1">'actual at 8-11-19'!$E$41</definedName>
    <definedName name="QB_ROW_54340" localSheetId="0" hidden="1">'actual at 8-11-19'!$E$45</definedName>
    <definedName name="QB_ROW_59040" localSheetId="0" hidden="1">'actual at 8-11-19'!$E$56</definedName>
    <definedName name="QB_ROW_59340" localSheetId="0" hidden="1">'actual at 8-11-19'!$E$59</definedName>
    <definedName name="QB_ROW_60250" localSheetId="0" hidden="1">'actual at 8-11-19'!$F$57</definedName>
    <definedName name="QB_ROW_61250" localSheetId="0" hidden="1">'actual at 8-11-19'!$F$58</definedName>
    <definedName name="QB_ROW_62240" localSheetId="0" hidden="1">'actual at 8-11-19'!$E$5</definedName>
    <definedName name="QB_ROW_63340" localSheetId="0" hidden="1">'actual at 8-11-19'!$E$6</definedName>
    <definedName name="QB_ROW_69250" localSheetId="0" hidden="1">'actual at 8-11-19'!$F$42</definedName>
    <definedName name="QB_ROW_71250" localSheetId="0" hidden="1">'actual at 8-11-19'!$F$29</definedName>
    <definedName name="QB_ROW_75250" localSheetId="0" hidden="1">'actual at 8-11-19'!$F$26</definedName>
    <definedName name="QB_ROW_79040" localSheetId="0" hidden="1">'actual at 8-11-19'!$E$34</definedName>
    <definedName name="QB_ROW_79340" localSheetId="0" hidden="1">'actual at 8-11-19'!$E$36</definedName>
    <definedName name="QB_ROW_82250" localSheetId="0" hidden="1">'actual at 8-11-19'!$F$35</definedName>
    <definedName name="QB_ROW_86321" localSheetId="0" hidden="1">'actual at 8-11-19'!$C$9</definedName>
    <definedName name="QB_ROW_88040" localSheetId="0" hidden="1">'actual at 8-11-19'!$E$22</definedName>
    <definedName name="QB_ROW_88340" localSheetId="0" hidden="1">'actual at 8-11-19'!$E$24</definedName>
    <definedName name="QB_ROW_90040" localSheetId="0" hidden="1">'actual at 8-11-19'!$E$46</definedName>
    <definedName name="QB_ROW_90340" localSheetId="0" hidden="1">'actual at 8-11-19'!$E$48</definedName>
    <definedName name="QB_ROW_93250" localSheetId="0" hidden="1">'actual at 8-11-19'!$F$20</definedName>
    <definedName name="QB_ROW_94250" localSheetId="0" hidden="1">'actual at 8-11-19'!$F$18</definedName>
    <definedName name="QB_ROW_95250" localSheetId="0" hidden="1">'actual at 8-11-19'!$F$17</definedName>
    <definedName name="QB_ROW_96250" localSheetId="0" hidden="1">'actual at 8-11-19'!$F$32</definedName>
    <definedName name="QB_ROW_97250" localSheetId="0" hidden="1">'actual at 8-11-19'!$F$23</definedName>
    <definedName name="QB_ROW_99350" localSheetId="0" hidden="1">'actual at 8-11-19'!$F$12</definedName>
    <definedName name="QBCANSUPPORTUPDATE" localSheetId="0">TRUE</definedName>
    <definedName name="QBCOMPANYFILENAME" localSheetId="0">"C:\Users\Public\Documents\Intuit\QuickBooks\Company Files\Hamlet Commons.QBW"</definedName>
    <definedName name="QBENDDATE" localSheetId="0">20190831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"fc3fc698bd63401ba109042b9d9fe402"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76</definedName>
    <definedName name="QBROWHEADERS" localSheetId="0">6</definedName>
    <definedName name="QBSTARTDATE" localSheetId="0">20190801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3" l="1"/>
  <c r="M39" i="3"/>
  <c r="M38" i="3"/>
  <c r="M31" i="3"/>
  <c r="M28" i="3"/>
  <c r="M25" i="3"/>
  <c r="M20" i="3"/>
  <c r="M12" i="3"/>
  <c r="M40" i="3" s="1"/>
  <c r="M7" i="3"/>
  <c r="H10" i="3"/>
  <c r="H11" i="3"/>
  <c r="H13" i="3"/>
  <c r="H14" i="3"/>
  <c r="H15" i="3"/>
  <c r="H16" i="3"/>
  <c r="H17" i="3"/>
  <c r="H18" i="3"/>
  <c r="H19" i="3"/>
  <c r="H21" i="3"/>
  <c r="H22" i="3"/>
  <c r="H23" i="3"/>
  <c r="H24" i="3"/>
  <c r="H27" i="3"/>
  <c r="H29" i="3"/>
  <c r="H30" i="3"/>
  <c r="H32" i="3"/>
  <c r="H33" i="3"/>
  <c r="H34" i="3"/>
  <c r="H35" i="3"/>
  <c r="H36" i="3"/>
  <c r="H37" i="3"/>
  <c r="H9" i="3"/>
  <c r="M42" i="3" l="1"/>
  <c r="M44" i="3" s="1"/>
  <c r="K31" i="3"/>
  <c r="D43" i="3"/>
  <c r="D28" i="3"/>
  <c r="K39" i="3" l="1"/>
  <c r="K28" i="3"/>
  <c r="K20" i="3"/>
  <c r="K43" i="3"/>
  <c r="K38" i="3"/>
  <c r="K25" i="3"/>
  <c r="K12" i="3"/>
  <c r="K7" i="3"/>
  <c r="F43" i="3"/>
  <c r="D26" i="3"/>
  <c r="H26" i="3" s="1"/>
  <c r="F39" i="3"/>
  <c r="H39" i="3" s="1"/>
  <c r="F38" i="3"/>
  <c r="H38" i="3" s="1"/>
  <c r="F31" i="3"/>
  <c r="H31" i="3" s="1"/>
  <c r="F28" i="3"/>
  <c r="H28" i="3" s="1"/>
  <c r="F25" i="3"/>
  <c r="H25" i="3" s="1"/>
  <c r="F20" i="3"/>
  <c r="H20" i="3" s="1"/>
  <c r="F12" i="3"/>
  <c r="H12" i="3" s="1"/>
  <c r="F7" i="3"/>
  <c r="D7" i="3"/>
  <c r="H40" i="3" l="1"/>
  <c r="K40" i="3"/>
  <c r="K42" i="3" s="1"/>
  <c r="K44" i="3" s="1"/>
  <c r="D40" i="3"/>
  <c r="D42" i="3" s="1"/>
  <c r="D44" i="3" s="1"/>
  <c r="F40" i="3"/>
  <c r="F42" i="3" s="1"/>
  <c r="F44" i="3" s="1"/>
  <c r="I67" i="1" l="1"/>
  <c r="G67" i="1"/>
  <c r="I66" i="1"/>
  <c r="G66" i="1"/>
  <c r="I65" i="1"/>
  <c r="G65" i="1"/>
  <c r="I61" i="1"/>
  <c r="G61" i="1"/>
  <c r="I60" i="1"/>
  <c r="G60" i="1"/>
  <c r="I59" i="1"/>
  <c r="G59" i="1"/>
  <c r="I55" i="1"/>
  <c r="G55" i="1"/>
  <c r="I52" i="1"/>
  <c r="G52" i="1"/>
  <c r="I48" i="1"/>
  <c r="G48" i="1"/>
  <c r="I45" i="1"/>
  <c r="G45" i="1"/>
  <c r="I39" i="1"/>
  <c r="G39" i="1"/>
  <c r="I36" i="1"/>
  <c r="G36" i="1"/>
  <c r="I33" i="1"/>
  <c r="G33" i="1"/>
  <c r="I24" i="1"/>
  <c r="G24" i="1"/>
  <c r="I21" i="1"/>
  <c r="G21" i="1"/>
  <c r="I15" i="1"/>
  <c r="G15" i="1"/>
  <c r="I9" i="1"/>
  <c r="G9" i="1"/>
  <c r="I8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6" authorId="0" shapeId="0" xr:uid="{D7FF62C7-58B4-4ADA-B833-E5929C27212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shortfall from assessments
</t>
        </r>
      </text>
    </comment>
  </commentList>
</comments>
</file>

<file path=xl/sharedStrings.xml><?xml version="1.0" encoding="utf-8"?>
<sst xmlns="http://schemas.openxmlformats.org/spreadsheetml/2006/main" count="131" uniqueCount="104">
  <si>
    <t>Aug 19</t>
  </si>
  <si>
    <t>Sep '18 - Aug 19</t>
  </si>
  <si>
    <t>Ordinary Income/Expense</t>
  </si>
  <si>
    <t>Income</t>
  </si>
  <si>
    <t>Condo Assessments</t>
  </si>
  <si>
    <t>Condo Monthly Fees</t>
  </si>
  <si>
    <t>Membership Fee</t>
  </si>
  <si>
    <t>Total Income</t>
  </si>
  <si>
    <t>Gross Profit</t>
  </si>
  <si>
    <t>Expense</t>
  </si>
  <si>
    <t>Building Repairs</t>
  </si>
  <si>
    <t>Building Repairs-Other</t>
  </si>
  <si>
    <t>Wood Repair</t>
  </si>
  <si>
    <t>Building Repairs - Other</t>
  </si>
  <si>
    <t>Total Building Repairs</t>
  </si>
  <si>
    <t>Building Services</t>
  </si>
  <si>
    <t>Building Supplies</t>
  </si>
  <si>
    <t>Eaves Cleaning</t>
  </si>
  <si>
    <t>Hallway Cleaning</t>
  </si>
  <si>
    <t>Window Cleaning</t>
  </si>
  <si>
    <t>Total Building Services</t>
  </si>
  <si>
    <t>Building Upkeep</t>
  </si>
  <si>
    <t>Roof Replacement</t>
  </si>
  <si>
    <t>Total Building Upkeep</t>
  </si>
  <si>
    <t>Grounds Maintenance</t>
  </si>
  <si>
    <t>Ground Supplies</t>
  </si>
  <si>
    <t>Grounds Maintenance-Other</t>
  </si>
  <si>
    <t>Lawn Mowing</t>
  </si>
  <si>
    <t>Lawn Treatment</t>
  </si>
  <si>
    <t>Snow Removal</t>
  </si>
  <si>
    <t>Sprinkler Activate/Deactivate</t>
  </si>
  <si>
    <t>Tree Care</t>
  </si>
  <si>
    <t>Total Grounds Maintenance</t>
  </si>
  <si>
    <t>Grounds Repair</t>
  </si>
  <si>
    <t>Tree Trimming/Removal</t>
  </si>
  <si>
    <t>Total Grounds Repair</t>
  </si>
  <si>
    <t>Insurance</t>
  </si>
  <si>
    <t>State Farm Liability Insurance</t>
  </si>
  <si>
    <t>Total Insurance</t>
  </si>
  <si>
    <t>Miscellaneous</t>
  </si>
  <si>
    <t>Pool Maintenance</t>
  </si>
  <si>
    <t>Pool License</t>
  </si>
  <si>
    <t>Pool Maintenance-Other</t>
  </si>
  <si>
    <t>Pool Supplies</t>
  </si>
  <si>
    <t>Total Pool Maintenance</t>
  </si>
  <si>
    <t>Pool Repair</t>
  </si>
  <si>
    <t>Pool Repair-Other</t>
  </si>
  <si>
    <t>Total Pool Repair</t>
  </si>
  <si>
    <t>Professional Fees</t>
  </si>
  <si>
    <t>Accounting</t>
  </si>
  <si>
    <t>Legal Fees</t>
  </si>
  <si>
    <t>Total Professional Fees</t>
  </si>
  <si>
    <t>Taxes</t>
  </si>
  <si>
    <t>Federal</t>
  </si>
  <si>
    <t>Total Taxes</t>
  </si>
  <si>
    <t>Utilities</t>
  </si>
  <si>
    <t>Electric</t>
  </si>
  <si>
    <t>Water</t>
  </si>
  <si>
    <t>Total Utilities</t>
  </si>
  <si>
    <t>Total Expense</t>
  </si>
  <si>
    <t>Net Ordinary Income</t>
  </si>
  <si>
    <t>Other Income/Expense</t>
  </si>
  <si>
    <t>Other Income</t>
  </si>
  <si>
    <t>Interest Income</t>
  </si>
  <si>
    <t>Total Other Income</t>
  </si>
  <si>
    <t>Net Other Income</t>
  </si>
  <si>
    <t>Net Income</t>
  </si>
  <si>
    <t>Sep-Aug 2019</t>
  </si>
  <si>
    <t>Condo Monthly Fees - Other</t>
  </si>
  <si>
    <t>Membership &amp; Late Fees</t>
  </si>
  <si>
    <t>only done once last year</t>
  </si>
  <si>
    <t>assumes another 2% increase</t>
  </si>
  <si>
    <t>Mulch</t>
  </si>
  <si>
    <t>Sprinkler Repair</t>
  </si>
  <si>
    <t>assumed another 4% increase</t>
  </si>
  <si>
    <t>Grounds Upkeep - Other</t>
  </si>
  <si>
    <t>mulch is zero</t>
  </si>
  <si>
    <t>Office Supplies</t>
  </si>
  <si>
    <t>QB upgrade</t>
  </si>
  <si>
    <t>assumed another 10% increase</t>
  </si>
  <si>
    <t>Legal</t>
  </si>
  <si>
    <t>Federal Taxes</t>
  </si>
  <si>
    <t>INCOME</t>
  </si>
  <si>
    <t>EXPENSES</t>
  </si>
  <si>
    <t>TRANSFER TO SAVINGS</t>
  </si>
  <si>
    <t>SURPLUS CASH</t>
  </si>
  <si>
    <t>per mow went from $250 to $395</t>
  </si>
  <si>
    <t>58% increase</t>
  </si>
  <si>
    <t>BUDGET
Sep-Aug 2020</t>
  </si>
  <si>
    <t>misc repairs</t>
  </si>
  <si>
    <t>assumed another 3% increase</t>
  </si>
  <si>
    <t>Additional spend for A</t>
  </si>
  <si>
    <t>Budget</t>
  </si>
  <si>
    <t>No Change</t>
  </si>
  <si>
    <t>assumed 3% increase</t>
  </si>
  <si>
    <t>misc repairs lower in 2018-19</t>
  </si>
  <si>
    <t>CASH SHORTFALL</t>
  </si>
  <si>
    <t>Actual a</t>
  </si>
  <si>
    <t>assumed 3% increase for 2019-2020</t>
  </si>
  <si>
    <t xml:space="preserve">had assumed another 7% increase, actually up 15%, </t>
  </si>
  <si>
    <t>Actual + Insurance</t>
  </si>
  <si>
    <t>Variance</t>
  </si>
  <si>
    <t>10% increase</t>
  </si>
  <si>
    <t>10%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</si>
</sst>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#,##0.0000_);\(#,##0.0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49" fontId="2" fillId="0" borderId="0" xfId="0" applyNumberFormat="1" applyFont="1"/>
    <xf numFmtId="49" fontId="0" fillId="0" borderId="2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 applyBorder="1"/>
    <xf numFmtId="164" fontId="4" fillId="0" borderId="5" xfId="0" applyNumberFormat="1" applyFont="1" applyBorder="1"/>
    <xf numFmtId="164" fontId="4" fillId="0" borderId="4" xfId="0" applyNumberFormat="1" applyFont="1" applyBorder="1"/>
    <xf numFmtId="164" fontId="4" fillId="0" borderId="6" xfId="0" applyNumberFormat="1" applyFont="1" applyBorder="1"/>
    <xf numFmtId="164" fontId="2" fillId="0" borderId="7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6" fillId="0" borderId="0" xfId="0" applyFont="1"/>
    <xf numFmtId="0" fontId="7" fillId="0" borderId="0" xfId="0" applyFont="1"/>
    <xf numFmtId="43" fontId="8" fillId="0" borderId="0" xfId="1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0" borderId="0" xfId="1" applyFont="1" applyAlignment="1">
      <alignment horizontal="center"/>
    </xf>
    <xf numFmtId="49" fontId="10" fillId="0" borderId="0" xfId="0" applyNumberFormat="1" applyFont="1" applyAlignment="1">
      <alignment horizontal="left"/>
    </xf>
    <xf numFmtId="49" fontId="6" fillId="0" borderId="0" xfId="0" applyNumberFormat="1" applyFont="1"/>
    <xf numFmtId="164" fontId="8" fillId="0" borderId="0" xfId="0" applyNumberFormat="1" applyFont="1"/>
    <xf numFmtId="43" fontId="3" fillId="0" borderId="0" xfId="1" applyFont="1"/>
    <xf numFmtId="164" fontId="8" fillId="0" borderId="5" xfId="0" applyNumberFormat="1" applyFont="1" applyBorder="1"/>
    <xf numFmtId="43" fontId="6" fillId="0" borderId="3" xfId="1" applyFont="1" applyBorder="1" applyAlignment="1">
      <alignment horizontal="center" wrapText="1"/>
    </xf>
    <xf numFmtId="164" fontId="8" fillId="0" borderId="0" xfId="0" applyNumberFormat="1" applyFont="1" applyBorder="1"/>
    <xf numFmtId="49" fontId="10" fillId="0" borderId="0" xfId="0" applyNumberFormat="1" applyFont="1"/>
    <xf numFmtId="43" fontId="8" fillId="0" borderId="1" xfId="1" applyFont="1" applyBorder="1"/>
    <xf numFmtId="43" fontId="8" fillId="0" borderId="8" xfId="1" applyFont="1" applyBorder="1"/>
    <xf numFmtId="43" fontId="8" fillId="2" borderId="0" xfId="1" applyFont="1" applyFill="1"/>
    <xf numFmtId="164" fontId="8" fillId="2" borderId="0" xfId="0" applyNumberFormat="1" applyFont="1" applyFill="1"/>
    <xf numFmtId="165" fontId="7" fillId="0" borderId="0" xfId="0" applyNumberFormat="1" applyFont="1"/>
  </cellXfs>
  <cellStyles count="3">
    <cellStyle name="Comma" xfId="1" builtinId="3"/>
    <cellStyle name="Normal" xfId="0" builtinId="0"/>
    <cellStyle name="Normal 2" xfId="2" xr:uid="{CF2E0677-8AB2-44B2-9EB5-379FC8439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F445-0DFA-4A3D-9271-760FBB8D916D}">
  <sheetPr codeName="Sheet1"/>
  <dimension ref="A1:M68"/>
  <sheetViews>
    <sheetView workbookViewId="0">
      <pane xSplit="6" ySplit="2" topLeftCell="G9" activePane="bottomRight" state="frozenSplit"/>
      <selection pane="topRight" activeCell="G1" sqref="G1"/>
      <selection pane="bottomLeft" activeCell="A3" sqref="A3"/>
      <selection pane="bottomRight" activeCell="M9" sqref="M9"/>
    </sheetView>
  </sheetViews>
  <sheetFormatPr defaultRowHeight="14.4" x14ac:dyDescent="0.3"/>
  <cols>
    <col min="1" max="5" width="3" style="16" customWidth="1"/>
    <col min="6" max="6" width="22.33203125" style="16" customWidth="1"/>
    <col min="7" max="7" width="6.77734375" style="17" bestFit="1" customWidth="1"/>
    <col min="8" max="8" width="2.33203125" style="17" customWidth="1"/>
    <col min="9" max="9" width="12" style="17" bestFit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3"/>
      <c r="H1" s="2"/>
      <c r="I1" s="3"/>
    </row>
    <row r="2" spans="1:13" s="15" customFormat="1" ht="15.6" thickTop="1" thickBot="1" x14ac:dyDescent="0.35">
      <c r="A2" s="12"/>
      <c r="B2" s="12"/>
      <c r="C2" s="12"/>
      <c r="D2" s="12"/>
      <c r="E2" s="12"/>
      <c r="F2" s="12"/>
      <c r="G2" s="13" t="s">
        <v>0</v>
      </c>
      <c r="H2" s="14"/>
      <c r="I2" s="13" t="s">
        <v>1</v>
      </c>
    </row>
    <row r="3" spans="1:13" ht="15" thickTop="1" x14ac:dyDescent="0.3">
      <c r="A3" s="1"/>
      <c r="B3" s="1" t="s">
        <v>2</v>
      </c>
      <c r="C3" s="1"/>
      <c r="D3" s="1"/>
      <c r="E3" s="1"/>
      <c r="F3" s="1"/>
      <c r="G3" s="4"/>
      <c r="H3" s="5"/>
      <c r="I3" s="4"/>
    </row>
    <row r="4" spans="1:13" x14ac:dyDescent="0.3">
      <c r="A4" s="1"/>
      <c r="B4" s="1"/>
      <c r="C4" s="1"/>
      <c r="D4" s="1" t="s">
        <v>3</v>
      </c>
      <c r="E4" s="1"/>
      <c r="F4" s="1"/>
      <c r="G4" s="4"/>
      <c r="H4" s="5"/>
      <c r="I4" s="4"/>
    </row>
    <row r="5" spans="1:13" x14ac:dyDescent="0.3">
      <c r="A5" s="1"/>
      <c r="B5" s="1"/>
      <c r="C5" s="1"/>
      <c r="D5" s="1"/>
      <c r="E5" s="1" t="s">
        <v>4</v>
      </c>
      <c r="F5" s="1"/>
      <c r="G5" s="4">
        <v>0</v>
      </c>
      <c r="H5" s="5"/>
      <c r="I5" s="4">
        <v>21997</v>
      </c>
    </row>
    <row r="6" spans="1:13" x14ac:dyDescent="0.3">
      <c r="A6" s="1"/>
      <c r="B6" s="1"/>
      <c r="C6" s="1"/>
      <c r="D6" s="1"/>
      <c r="E6" s="1" t="s">
        <v>5</v>
      </c>
      <c r="F6" s="1"/>
      <c r="G6" s="4">
        <v>6182</v>
      </c>
      <c r="H6" s="5"/>
      <c r="I6" s="4">
        <v>74184</v>
      </c>
    </row>
    <row r="7" spans="1:13" ht="15" thickBot="1" x14ac:dyDescent="0.35">
      <c r="A7" s="1"/>
      <c r="B7" s="1"/>
      <c r="C7" s="1"/>
      <c r="D7" s="1"/>
      <c r="E7" s="1" t="s">
        <v>6</v>
      </c>
      <c r="F7" s="1"/>
      <c r="G7" s="6">
        <v>0</v>
      </c>
      <c r="H7" s="5"/>
      <c r="I7" s="6">
        <v>1000</v>
      </c>
    </row>
    <row r="8" spans="1:13" ht="15" thickBot="1" x14ac:dyDescent="0.35">
      <c r="A8" s="1"/>
      <c r="B8" s="1"/>
      <c r="C8" s="1"/>
      <c r="D8" s="1" t="s">
        <v>7</v>
      </c>
      <c r="E8" s="1"/>
      <c r="F8" s="1"/>
      <c r="G8" s="7">
        <f>ROUND(SUM(G4:G7),5)</f>
        <v>6182</v>
      </c>
      <c r="H8" s="5"/>
      <c r="I8" s="7">
        <f>ROUND(SUM(I4:I7),5)</f>
        <v>97181</v>
      </c>
    </row>
    <row r="9" spans="1:13" x14ac:dyDescent="0.3">
      <c r="A9" s="1"/>
      <c r="B9" s="1"/>
      <c r="C9" s="1" t="s">
        <v>8</v>
      </c>
      <c r="D9" s="1"/>
      <c r="E9" s="1"/>
      <c r="F9" s="1"/>
      <c r="G9" s="4">
        <f>G8</f>
        <v>6182</v>
      </c>
      <c r="H9" s="5"/>
      <c r="I9" s="4">
        <f>I8</f>
        <v>97181</v>
      </c>
      <c r="M9" t="s">
        <v>97</v>
      </c>
    </row>
    <row r="10" spans="1:13" x14ac:dyDescent="0.3">
      <c r="A10" s="1"/>
      <c r="B10" s="1"/>
      <c r="C10" s="1"/>
      <c r="D10" s="1" t="s">
        <v>9</v>
      </c>
      <c r="E10" s="1"/>
      <c r="F10" s="1"/>
      <c r="G10" s="4"/>
      <c r="H10" s="5"/>
      <c r="I10" s="4"/>
    </row>
    <row r="11" spans="1:13" x14ac:dyDescent="0.3">
      <c r="A11" s="1"/>
      <c r="B11" s="1"/>
      <c r="C11" s="1"/>
      <c r="D11" s="1"/>
      <c r="E11" s="1" t="s">
        <v>10</v>
      </c>
      <c r="F11" s="1"/>
      <c r="G11" s="4"/>
      <c r="H11" s="5"/>
      <c r="I11" s="4"/>
    </row>
    <row r="12" spans="1:13" x14ac:dyDescent="0.3">
      <c r="A12" s="1"/>
      <c r="B12" s="1"/>
      <c r="C12" s="1"/>
      <c r="D12" s="1"/>
      <c r="E12" s="1"/>
      <c r="F12" s="1" t="s">
        <v>11</v>
      </c>
      <c r="G12" s="4">
        <v>0</v>
      </c>
      <c r="H12" s="5"/>
      <c r="I12" s="4">
        <v>21360.38</v>
      </c>
    </row>
    <row r="13" spans="1:13" x14ac:dyDescent="0.3">
      <c r="A13" s="1"/>
      <c r="B13" s="1"/>
      <c r="C13" s="1"/>
      <c r="D13" s="1"/>
      <c r="E13" s="1"/>
      <c r="F13" s="1" t="s">
        <v>12</v>
      </c>
      <c r="G13" s="4">
        <v>0</v>
      </c>
      <c r="H13" s="5"/>
      <c r="I13" s="4">
        <v>4267.47</v>
      </c>
    </row>
    <row r="14" spans="1:13" ht="15" thickBot="1" x14ac:dyDescent="0.35">
      <c r="A14" s="1"/>
      <c r="B14" s="1"/>
      <c r="C14" s="1"/>
      <c r="D14" s="1"/>
      <c r="E14" s="1"/>
      <c r="F14" s="1" t="s">
        <v>13</v>
      </c>
      <c r="G14" s="8">
        <v>0</v>
      </c>
      <c r="H14" s="5"/>
      <c r="I14" s="8">
        <v>200</v>
      </c>
    </row>
    <row r="15" spans="1:13" x14ac:dyDescent="0.3">
      <c r="A15" s="1"/>
      <c r="B15" s="1"/>
      <c r="C15" s="1"/>
      <c r="D15" s="1"/>
      <c r="E15" s="1" t="s">
        <v>14</v>
      </c>
      <c r="F15" s="1"/>
      <c r="G15" s="4">
        <f>ROUND(SUM(G11:G14),5)</f>
        <v>0</v>
      </c>
      <c r="H15" s="5"/>
      <c r="I15" s="4">
        <f>ROUND(SUM(I11:I14),5)</f>
        <v>25827.85</v>
      </c>
    </row>
    <row r="16" spans="1:13" x14ac:dyDescent="0.3">
      <c r="A16" s="1"/>
      <c r="B16" s="1"/>
      <c r="C16" s="1"/>
      <c r="D16" s="1"/>
      <c r="E16" s="1" t="s">
        <v>15</v>
      </c>
      <c r="F16" s="1"/>
      <c r="G16" s="4"/>
      <c r="H16" s="5"/>
      <c r="I16" s="4"/>
    </row>
    <row r="17" spans="1:9" x14ac:dyDescent="0.3">
      <c r="A17" s="1"/>
      <c r="B17" s="1"/>
      <c r="C17" s="1"/>
      <c r="D17" s="1"/>
      <c r="E17" s="1"/>
      <c r="F17" s="1" t="s">
        <v>16</v>
      </c>
      <c r="G17" s="4">
        <v>0</v>
      </c>
      <c r="H17" s="5"/>
      <c r="I17" s="4">
        <v>178.59</v>
      </c>
    </row>
    <row r="18" spans="1:9" x14ac:dyDescent="0.3">
      <c r="A18" s="1"/>
      <c r="B18" s="1"/>
      <c r="C18" s="1"/>
      <c r="D18" s="1"/>
      <c r="E18" s="1"/>
      <c r="F18" s="1" t="s">
        <v>17</v>
      </c>
      <c r="G18" s="4">
        <v>0</v>
      </c>
      <c r="H18" s="5"/>
      <c r="I18" s="4">
        <v>305.02999999999997</v>
      </c>
    </row>
    <row r="19" spans="1:9" x14ac:dyDescent="0.3">
      <c r="A19" s="1"/>
      <c r="B19" s="1"/>
      <c r="C19" s="1"/>
      <c r="D19" s="1"/>
      <c r="E19" s="1"/>
      <c r="F19" s="1" t="s">
        <v>18</v>
      </c>
      <c r="G19" s="4">
        <v>80</v>
      </c>
      <c r="H19" s="5"/>
      <c r="I19" s="4">
        <v>960</v>
      </c>
    </row>
    <row r="20" spans="1:9" ht="15" thickBot="1" x14ac:dyDescent="0.35">
      <c r="A20" s="1"/>
      <c r="B20" s="1"/>
      <c r="C20" s="1"/>
      <c r="D20" s="1"/>
      <c r="E20" s="1"/>
      <c r="F20" s="1" t="s">
        <v>19</v>
      </c>
      <c r="G20" s="8">
        <v>0</v>
      </c>
      <c r="H20" s="5"/>
      <c r="I20" s="8">
        <v>415.53</v>
      </c>
    </row>
    <row r="21" spans="1:9" x14ac:dyDescent="0.3">
      <c r="A21" s="1"/>
      <c r="B21" s="1"/>
      <c r="C21" s="1"/>
      <c r="D21" s="1"/>
      <c r="E21" s="1" t="s">
        <v>20</v>
      </c>
      <c r="F21" s="1"/>
      <c r="G21" s="4">
        <f>ROUND(SUM(G16:G20),5)</f>
        <v>80</v>
      </c>
      <c r="H21" s="5"/>
      <c r="I21" s="4">
        <f>ROUND(SUM(I16:I20),5)</f>
        <v>1859.15</v>
      </c>
    </row>
    <row r="22" spans="1:9" x14ac:dyDescent="0.3">
      <c r="A22" s="1"/>
      <c r="B22" s="1"/>
      <c r="C22" s="1"/>
      <c r="D22" s="1"/>
      <c r="E22" s="1" t="s">
        <v>21</v>
      </c>
      <c r="F22" s="1"/>
      <c r="G22" s="4"/>
      <c r="H22" s="5"/>
      <c r="I22" s="4"/>
    </row>
    <row r="23" spans="1:9" ht="15" thickBot="1" x14ac:dyDescent="0.35">
      <c r="A23" s="1"/>
      <c r="B23" s="1"/>
      <c r="C23" s="1"/>
      <c r="D23" s="1"/>
      <c r="E23" s="1"/>
      <c r="F23" s="1" t="s">
        <v>22</v>
      </c>
      <c r="G23" s="8">
        <v>0</v>
      </c>
      <c r="H23" s="5"/>
      <c r="I23" s="8">
        <v>30277</v>
      </c>
    </row>
    <row r="24" spans="1:9" x14ac:dyDescent="0.3">
      <c r="A24" s="1"/>
      <c r="B24" s="1"/>
      <c r="C24" s="1"/>
      <c r="D24" s="1"/>
      <c r="E24" s="1" t="s">
        <v>23</v>
      </c>
      <c r="F24" s="1"/>
      <c r="G24" s="4">
        <f>ROUND(SUM(G22:G23),5)</f>
        <v>0</v>
      </c>
      <c r="H24" s="5"/>
      <c r="I24" s="4">
        <f>ROUND(SUM(I22:I23),5)</f>
        <v>30277</v>
      </c>
    </row>
    <row r="25" spans="1:9" x14ac:dyDescent="0.3">
      <c r="A25" s="1"/>
      <c r="B25" s="1"/>
      <c r="C25" s="1"/>
      <c r="D25" s="1"/>
      <c r="E25" s="1" t="s">
        <v>24</v>
      </c>
      <c r="F25" s="1"/>
      <c r="G25" s="4"/>
      <c r="H25" s="5"/>
      <c r="I25" s="4"/>
    </row>
    <row r="26" spans="1:9" x14ac:dyDescent="0.3">
      <c r="A26" s="1"/>
      <c r="B26" s="1"/>
      <c r="C26" s="1"/>
      <c r="D26" s="1"/>
      <c r="E26" s="1"/>
      <c r="F26" s="1" t="s">
        <v>25</v>
      </c>
      <c r="G26" s="4">
        <v>84.87</v>
      </c>
      <c r="H26" s="5"/>
      <c r="I26" s="4">
        <v>122.99</v>
      </c>
    </row>
    <row r="27" spans="1:9" x14ac:dyDescent="0.3">
      <c r="A27" s="1"/>
      <c r="B27" s="1"/>
      <c r="C27" s="1"/>
      <c r="D27" s="1"/>
      <c r="E27" s="1"/>
      <c r="F27" s="1" t="s">
        <v>26</v>
      </c>
      <c r="G27" s="4">
        <v>0</v>
      </c>
      <c r="H27" s="5"/>
      <c r="I27" s="4">
        <v>700</v>
      </c>
    </row>
    <row r="28" spans="1:9" x14ac:dyDescent="0.3">
      <c r="A28" s="1"/>
      <c r="B28" s="1"/>
      <c r="C28" s="1"/>
      <c r="D28" s="1"/>
      <c r="E28" s="1"/>
      <c r="F28" s="1" t="s">
        <v>27</v>
      </c>
      <c r="G28" s="4">
        <v>3373.3</v>
      </c>
      <c r="H28" s="5"/>
      <c r="I28" s="4">
        <v>10274.52</v>
      </c>
    </row>
    <row r="29" spans="1:9" x14ac:dyDescent="0.3">
      <c r="A29" s="1"/>
      <c r="B29" s="1"/>
      <c r="C29" s="1"/>
      <c r="D29" s="1"/>
      <c r="E29" s="1"/>
      <c r="F29" s="1" t="s">
        <v>28</v>
      </c>
      <c r="G29" s="4">
        <v>0</v>
      </c>
      <c r="H29" s="5"/>
      <c r="I29" s="4">
        <v>3747.64</v>
      </c>
    </row>
    <row r="30" spans="1:9" x14ac:dyDescent="0.3">
      <c r="A30" s="1"/>
      <c r="B30" s="1"/>
      <c r="C30" s="1"/>
      <c r="D30" s="1"/>
      <c r="E30" s="1"/>
      <c r="F30" s="1" t="s">
        <v>29</v>
      </c>
      <c r="G30" s="4">
        <v>0</v>
      </c>
      <c r="H30" s="5"/>
      <c r="I30" s="4">
        <v>1828.25</v>
      </c>
    </row>
    <row r="31" spans="1:9" x14ac:dyDescent="0.3">
      <c r="A31" s="1"/>
      <c r="B31" s="1"/>
      <c r="C31" s="1"/>
      <c r="D31" s="1"/>
      <c r="E31" s="1"/>
      <c r="F31" s="1" t="s">
        <v>30</v>
      </c>
      <c r="G31" s="4">
        <v>0</v>
      </c>
      <c r="H31" s="5"/>
      <c r="I31" s="4">
        <v>1677.24</v>
      </c>
    </row>
    <row r="32" spans="1:9" ht="15" thickBot="1" x14ac:dyDescent="0.35">
      <c r="A32" s="1"/>
      <c r="B32" s="1"/>
      <c r="C32" s="1"/>
      <c r="D32" s="1"/>
      <c r="E32" s="1"/>
      <c r="F32" s="1" t="s">
        <v>31</v>
      </c>
      <c r="G32" s="8">
        <v>309.58</v>
      </c>
      <c r="H32" s="5"/>
      <c r="I32" s="8">
        <v>2991.42</v>
      </c>
    </row>
    <row r="33" spans="1:9" x14ac:dyDescent="0.3">
      <c r="A33" s="1"/>
      <c r="B33" s="1"/>
      <c r="C33" s="1"/>
      <c r="D33" s="1"/>
      <c r="E33" s="1" t="s">
        <v>32</v>
      </c>
      <c r="F33" s="1"/>
      <c r="G33" s="4">
        <f>ROUND(SUM(G25:G32),5)</f>
        <v>3767.75</v>
      </c>
      <c r="H33" s="5"/>
      <c r="I33" s="4">
        <f>ROUND(SUM(I25:I32),5)</f>
        <v>21342.06</v>
      </c>
    </row>
    <row r="34" spans="1:9" x14ac:dyDescent="0.3">
      <c r="A34" s="1"/>
      <c r="B34" s="1"/>
      <c r="C34" s="1"/>
      <c r="D34" s="1"/>
      <c r="E34" s="1" t="s">
        <v>33</v>
      </c>
      <c r="F34" s="1"/>
      <c r="G34" s="4"/>
      <c r="H34" s="5"/>
      <c r="I34" s="4"/>
    </row>
    <row r="35" spans="1:9" ht="15" thickBot="1" x14ac:dyDescent="0.35">
      <c r="A35" s="1"/>
      <c r="B35" s="1"/>
      <c r="C35" s="1"/>
      <c r="D35" s="1"/>
      <c r="E35" s="1"/>
      <c r="F35" s="1" t="s">
        <v>34</v>
      </c>
      <c r="G35" s="8">
        <v>202.83</v>
      </c>
      <c r="H35" s="5"/>
      <c r="I35" s="8">
        <v>2424.33</v>
      </c>
    </row>
    <row r="36" spans="1:9" x14ac:dyDescent="0.3">
      <c r="A36" s="1"/>
      <c r="B36" s="1"/>
      <c r="C36" s="1"/>
      <c r="D36" s="1"/>
      <c r="E36" s="1" t="s">
        <v>35</v>
      </c>
      <c r="F36" s="1"/>
      <c r="G36" s="4">
        <f>ROUND(SUM(G34:G35),5)</f>
        <v>202.83</v>
      </c>
      <c r="H36" s="5"/>
      <c r="I36" s="4">
        <f>ROUND(SUM(I34:I35),5)</f>
        <v>2424.33</v>
      </c>
    </row>
    <row r="37" spans="1:9" x14ac:dyDescent="0.3">
      <c r="A37" s="1"/>
      <c r="B37" s="1"/>
      <c r="C37" s="1"/>
      <c r="D37" s="1"/>
      <c r="E37" s="1" t="s">
        <v>36</v>
      </c>
      <c r="F37" s="1"/>
      <c r="G37" s="4"/>
      <c r="H37" s="5"/>
      <c r="I37" s="4"/>
    </row>
    <row r="38" spans="1:9" ht="15" thickBot="1" x14ac:dyDescent="0.35">
      <c r="A38" s="1"/>
      <c r="B38" s="1"/>
      <c r="C38" s="1"/>
      <c r="D38" s="1"/>
      <c r="E38" s="1"/>
      <c r="F38" s="1" t="s">
        <v>37</v>
      </c>
      <c r="G38" s="8">
        <v>0</v>
      </c>
      <c r="H38" s="5"/>
      <c r="I38" s="8">
        <v>8107.47</v>
      </c>
    </row>
    <row r="39" spans="1:9" x14ac:dyDescent="0.3">
      <c r="A39" s="1"/>
      <c r="B39" s="1"/>
      <c r="C39" s="1"/>
      <c r="D39" s="1"/>
      <c r="E39" s="1" t="s">
        <v>38</v>
      </c>
      <c r="F39" s="1"/>
      <c r="G39" s="4">
        <f>ROUND(SUM(G37:G38),5)</f>
        <v>0</v>
      </c>
      <c r="H39" s="5"/>
      <c r="I39" s="4">
        <f>ROUND(SUM(I37:I38),5)</f>
        <v>8107.47</v>
      </c>
    </row>
    <row r="40" spans="1:9" x14ac:dyDescent="0.3">
      <c r="A40" s="1"/>
      <c r="B40" s="1"/>
      <c r="C40" s="1"/>
      <c r="D40" s="1"/>
      <c r="E40" s="1" t="s">
        <v>39</v>
      </c>
      <c r="F40" s="1"/>
      <c r="G40" s="4">
        <v>39.58</v>
      </c>
      <c r="H40" s="5"/>
      <c r="I40" s="4">
        <v>-177.72</v>
      </c>
    </row>
    <row r="41" spans="1:9" x14ac:dyDescent="0.3">
      <c r="A41" s="1"/>
      <c r="B41" s="1"/>
      <c r="C41" s="1"/>
      <c r="D41" s="1"/>
      <c r="E41" s="1" t="s">
        <v>40</v>
      </c>
      <c r="F41" s="1"/>
      <c r="G41" s="4"/>
      <c r="H41" s="5"/>
      <c r="I41" s="4"/>
    </row>
    <row r="42" spans="1:9" x14ac:dyDescent="0.3">
      <c r="A42" s="1"/>
      <c r="B42" s="1"/>
      <c r="C42" s="1"/>
      <c r="D42" s="1"/>
      <c r="E42" s="1"/>
      <c r="F42" s="1" t="s">
        <v>41</v>
      </c>
      <c r="G42" s="4">
        <v>0</v>
      </c>
      <c r="H42" s="5"/>
      <c r="I42" s="4">
        <v>480</v>
      </c>
    </row>
    <row r="43" spans="1:9" x14ac:dyDescent="0.3">
      <c r="A43" s="1"/>
      <c r="B43" s="1"/>
      <c r="C43" s="1"/>
      <c r="D43" s="1"/>
      <c r="E43" s="1"/>
      <c r="F43" s="1" t="s">
        <v>42</v>
      </c>
      <c r="G43" s="4">
        <v>572</v>
      </c>
      <c r="H43" s="5"/>
      <c r="I43" s="4">
        <v>1688.25</v>
      </c>
    </row>
    <row r="44" spans="1:9" ht="15" thickBot="1" x14ac:dyDescent="0.35">
      <c r="A44" s="1"/>
      <c r="B44" s="1"/>
      <c r="C44" s="1"/>
      <c r="D44" s="1"/>
      <c r="E44" s="1"/>
      <c r="F44" s="1" t="s">
        <v>43</v>
      </c>
      <c r="G44" s="8">
        <v>125.36</v>
      </c>
      <c r="H44" s="5"/>
      <c r="I44" s="8">
        <v>573.37</v>
      </c>
    </row>
    <row r="45" spans="1:9" x14ac:dyDescent="0.3">
      <c r="A45" s="1"/>
      <c r="B45" s="1"/>
      <c r="C45" s="1"/>
      <c r="D45" s="1"/>
      <c r="E45" s="1" t="s">
        <v>44</v>
      </c>
      <c r="F45" s="1"/>
      <c r="G45" s="4">
        <f>ROUND(SUM(G41:G44),5)</f>
        <v>697.36</v>
      </c>
      <c r="H45" s="5"/>
      <c r="I45" s="4">
        <f>ROUND(SUM(I41:I44),5)</f>
        <v>2741.62</v>
      </c>
    </row>
    <row r="46" spans="1:9" x14ac:dyDescent="0.3">
      <c r="A46" s="1"/>
      <c r="B46" s="1"/>
      <c r="C46" s="1"/>
      <c r="D46" s="1"/>
      <c r="E46" s="1" t="s">
        <v>45</v>
      </c>
      <c r="F46" s="1"/>
      <c r="G46" s="4"/>
      <c r="H46" s="5"/>
      <c r="I46" s="4"/>
    </row>
    <row r="47" spans="1:9" ht="15" thickBot="1" x14ac:dyDescent="0.35">
      <c r="A47" s="1"/>
      <c r="B47" s="1"/>
      <c r="C47" s="1"/>
      <c r="D47" s="1"/>
      <c r="E47" s="1"/>
      <c r="F47" s="1" t="s">
        <v>46</v>
      </c>
      <c r="G47" s="8">
        <v>0</v>
      </c>
      <c r="H47" s="5"/>
      <c r="I47" s="8">
        <v>12</v>
      </c>
    </row>
    <row r="48" spans="1:9" x14ac:dyDescent="0.3">
      <c r="A48" s="1"/>
      <c r="B48" s="1"/>
      <c r="C48" s="1"/>
      <c r="D48" s="1"/>
      <c r="E48" s="1" t="s">
        <v>47</v>
      </c>
      <c r="F48" s="1"/>
      <c r="G48" s="4">
        <f>ROUND(SUM(G46:G47),5)</f>
        <v>0</v>
      </c>
      <c r="H48" s="5"/>
      <c r="I48" s="4">
        <f>ROUND(SUM(I46:I47),5)</f>
        <v>12</v>
      </c>
    </row>
    <row r="49" spans="1:9" x14ac:dyDescent="0.3">
      <c r="A49" s="1"/>
      <c r="B49" s="1"/>
      <c r="C49" s="1"/>
      <c r="D49" s="1"/>
      <c r="E49" s="1" t="s">
        <v>48</v>
      </c>
      <c r="F49" s="1"/>
      <c r="G49" s="4"/>
      <c r="H49" s="5"/>
      <c r="I49" s="4"/>
    </row>
    <row r="50" spans="1:9" x14ac:dyDescent="0.3">
      <c r="A50" s="1"/>
      <c r="B50" s="1"/>
      <c r="C50" s="1"/>
      <c r="D50" s="1"/>
      <c r="E50" s="1"/>
      <c r="F50" s="1" t="s">
        <v>49</v>
      </c>
      <c r="G50" s="4">
        <v>200</v>
      </c>
      <c r="H50" s="5"/>
      <c r="I50" s="4">
        <v>2450</v>
      </c>
    </row>
    <row r="51" spans="1:9" ht="15" thickBot="1" x14ac:dyDescent="0.35">
      <c r="A51" s="1"/>
      <c r="B51" s="1"/>
      <c r="C51" s="1"/>
      <c r="D51" s="1"/>
      <c r="E51" s="1"/>
      <c r="F51" s="1" t="s">
        <v>50</v>
      </c>
      <c r="G51" s="8">
        <v>375</v>
      </c>
      <c r="H51" s="5"/>
      <c r="I51" s="8">
        <v>375</v>
      </c>
    </row>
    <row r="52" spans="1:9" x14ac:dyDescent="0.3">
      <c r="A52" s="1"/>
      <c r="B52" s="1"/>
      <c r="C52" s="1"/>
      <c r="D52" s="1"/>
      <c r="E52" s="1" t="s">
        <v>51</v>
      </c>
      <c r="F52" s="1"/>
      <c r="G52" s="4">
        <f>ROUND(SUM(G49:G51),5)</f>
        <v>575</v>
      </c>
      <c r="H52" s="5"/>
      <c r="I52" s="4">
        <f>ROUND(SUM(I49:I51),5)</f>
        <v>2825</v>
      </c>
    </row>
    <row r="53" spans="1:9" x14ac:dyDescent="0.3">
      <c r="A53" s="1"/>
      <c r="B53" s="1"/>
      <c r="C53" s="1"/>
      <c r="D53" s="1"/>
      <c r="E53" s="1" t="s">
        <v>52</v>
      </c>
      <c r="F53" s="1"/>
      <c r="G53" s="4"/>
      <c r="H53" s="5"/>
      <c r="I53" s="4"/>
    </row>
    <row r="54" spans="1:9" ht="15" thickBot="1" x14ac:dyDescent="0.35">
      <c r="A54" s="1"/>
      <c r="B54" s="1"/>
      <c r="C54" s="1"/>
      <c r="D54" s="1"/>
      <c r="E54" s="1"/>
      <c r="F54" s="1" t="s">
        <v>53</v>
      </c>
      <c r="G54" s="8">
        <v>0</v>
      </c>
      <c r="H54" s="5"/>
      <c r="I54" s="8">
        <v>34</v>
      </c>
    </row>
    <row r="55" spans="1:9" x14ac:dyDescent="0.3">
      <c r="A55" s="1"/>
      <c r="B55" s="1"/>
      <c r="C55" s="1"/>
      <c r="D55" s="1"/>
      <c r="E55" s="1" t="s">
        <v>54</v>
      </c>
      <c r="F55" s="1"/>
      <c r="G55" s="4">
        <f>ROUND(SUM(G53:G54),5)</f>
        <v>0</v>
      </c>
      <c r="H55" s="5"/>
      <c r="I55" s="4">
        <f>ROUND(SUM(I53:I54),5)</f>
        <v>34</v>
      </c>
    </row>
    <row r="56" spans="1:9" x14ac:dyDescent="0.3">
      <c r="A56" s="1"/>
      <c r="B56" s="1"/>
      <c r="C56" s="1"/>
      <c r="D56" s="1"/>
      <c r="E56" s="1" t="s">
        <v>55</v>
      </c>
      <c r="F56" s="1"/>
      <c r="G56" s="4"/>
      <c r="H56" s="5"/>
      <c r="I56" s="4"/>
    </row>
    <row r="57" spans="1:9" x14ac:dyDescent="0.3">
      <c r="A57" s="1"/>
      <c r="B57" s="1"/>
      <c r="C57" s="1"/>
      <c r="D57" s="1"/>
      <c r="E57" s="1"/>
      <c r="F57" s="1" t="s">
        <v>56</v>
      </c>
      <c r="G57" s="4">
        <v>330.87</v>
      </c>
      <c r="H57" s="5"/>
      <c r="I57" s="4">
        <v>2886.99</v>
      </c>
    </row>
    <row r="58" spans="1:9" ht="15" thickBot="1" x14ac:dyDescent="0.35">
      <c r="A58" s="1"/>
      <c r="B58" s="1"/>
      <c r="C58" s="1"/>
      <c r="D58" s="1"/>
      <c r="E58" s="1"/>
      <c r="F58" s="1" t="s">
        <v>57</v>
      </c>
      <c r="G58" s="6">
        <v>2370.2800000000002</v>
      </c>
      <c r="H58" s="5"/>
      <c r="I58" s="6">
        <v>20103.810000000001</v>
      </c>
    </row>
    <row r="59" spans="1:9" ht="15" thickBot="1" x14ac:dyDescent="0.35">
      <c r="A59" s="1"/>
      <c r="B59" s="1"/>
      <c r="C59" s="1"/>
      <c r="D59" s="1"/>
      <c r="E59" s="1" t="s">
        <v>58</v>
      </c>
      <c r="F59" s="1"/>
      <c r="G59" s="9">
        <f>ROUND(SUM(G56:G58),5)</f>
        <v>2701.15</v>
      </c>
      <c r="H59" s="5"/>
      <c r="I59" s="9">
        <f>ROUND(SUM(I56:I58),5)</f>
        <v>22990.799999999999</v>
      </c>
    </row>
    <row r="60" spans="1:9" ht="15" thickBot="1" x14ac:dyDescent="0.35">
      <c r="A60" s="1"/>
      <c r="B60" s="1"/>
      <c r="C60" s="1"/>
      <c r="D60" s="1" t="s">
        <v>59</v>
      </c>
      <c r="E60" s="1"/>
      <c r="F60" s="1"/>
      <c r="G60" s="7">
        <f>ROUND(G10+G15+G21+G24+G33+G36+SUM(G39:G40)+G45+G48+G52+G55+G59,5)</f>
        <v>8063.67</v>
      </c>
      <c r="H60" s="5"/>
      <c r="I60" s="7">
        <f>ROUND(I10+I15+I21+I24+I33+I36+SUM(I39:I40)+I45+I48+I52+I55+I59,5)</f>
        <v>118263.56</v>
      </c>
    </row>
    <row r="61" spans="1:9" x14ac:dyDescent="0.3">
      <c r="A61" s="1"/>
      <c r="B61" s="1" t="s">
        <v>60</v>
      </c>
      <c r="C61" s="1"/>
      <c r="D61" s="1"/>
      <c r="E61" s="1"/>
      <c r="F61" s="1"/>
      <c r="G61" s="4">
        <f>ROUND(G3+G9-G60,5)</f>
        <v>-1881.67</v>
      </c>
      <c r="H61" s="5"/>
      <c r="I61" s="4">
        <f>ROUND(I3+I9-I60,5)</f>
        <v>-21082.560000000001</v>
      </c>
    </row>
    <row r="62" spans="1:9" x14ac:dyDescent="0.3">
      <c r="A62" s="1"/>
      <c r="B62" s="1" t="s">
        <v>61</v>
      </c>
      <c r="C62" s="1"/>
      <c r="D62" s="1"/>
      <c r="E62" s="1"/>
      <c r="F62" s="1"/>
      <c r="G62" s="4"/>
      <c r="H62" s="5"/>
      <c r="I62" s="4"/>
    </row>
    <row r="63" spans="1:9" x14ac:dyDescent="0.3">
      <c r="A63" s="1"/>
      <c r="B63" s="1"/>
      <c r="C63" s="1" t="s">
        <v>62</v>
      </c>
      <c r="D63" s="1"/>
      <c r="E63" s="1"/>
      <c r="F63" s="1"/>
      <c r="G63" s="4"/>
      <c r="H63" s="5"/>
      <c r="I63" s="4"/>
    </row>
    <row r="64" spans="1:9" ht="15" thickBot="1" x14ac:dyDescent="0.35">
      <c r="A64" s="1"/>
      <c r="B64" s="1"/>
      <c r="C64" s="1"/>
      <c r="D64" s="1" t="s">
        <v>63</v>
      </c>
      <c r="E64" s="1"/>
      <c r="F64" s="1"/>
      <c r="G64" s="6">
        <v>0</v>
      </c>
      <c r="H64" s="5"/>
      <c r="I64" s="6">
        <v>585.49</v>
      </c>
    </row>
    <row r="65" spans="1:9" ht="15" thickBot="1" x14ac:dyDescent="0.35">
      <c r="A65" s="1"/>
      <c r="B65" s="1"/>
      <c r="C65" s="1" t="s">
        <v>64</v>
      </c>
      <c r="D65" s="1"/>
      <c r="E65" s="1"/>
      <c r="F65" s="1"/>
      <c r="G65" s="9">
        <f>ROUND(SUM(G63:G64),5)</f>
        <v>0</v>
      </c>
      <c r="H65" s="5"/>
      <c r="I65" s="9">
        <f>ROUND(SUM(I63:I64),5)</f>
        <v>585.49</v>
      </c>
    </row>
    <row r="66" spans="1:9" ht="15" thickBot="1" x14ac:dyDescent="0.35">
      <c r="A66" s="1"/>
      <c r="B66" s="1" t="s">
        <v>65</v>
      </c>
      <c r="C66" s="1"/>
      <c r="D66" s="1"/>
      <c r="E66" s="1"/>
      <c r="F66" s="1"/>
      <c r="G66" s="9">
        <f>ROUND(G62+G65,5)</f>
        <v>0</v>
      </c>
      <c r="H66" s="5"/>
      <c r="I66" s="9">
        <f>ROUND(I62+I65,5)</f>
        <v>585.49</v>
      </c>
    </row>
    <row r="67" spans="1:9" s="11" customFormat="1" ht="10.8" thickBot="1" x14ac:dyDescent="0.25">
      <c r="A67" s="1" t="s">
        <v>66</v>
      </c>
      <c r="B67" s="1"/>
      <c r="C67" s="1"/>
      <c r="D67" s="1"/>
      <c r="E67" s="1"/>
      <c r="F67" s="1"/>
      <c r="G67" s="10">
        <f>ROUND(G61+G66,5)</f>
        <v>-1881.67</v>
      </c>
      <c r="H67" s="1"/>
      <c r="I67" s="10">
        <f>ROUND(I61+I66,5)</f>
        <v>-20497.07</v>
      </c>
    </row>
    <row r="68" spans="1:9" ht="15" thickTop="1" x14ac:dyDescent="0.3"/>
  </sheetData>
  <pageMargins left="0.7" right="0.7" top="0.75" bottom="0.75" header="0.1" footer="0.3"/>
  <pageSetup orientation="portrait" horizontalDpi="4294967293" verticalDpi="0" r:id="rId1"/>
  <headerFooter>
    <oddHeader>&amp;L&amp;"Arial,Bold"&amp;8 5:47 PM
&amp;"Arial,Bold"&amp;8 08/11/19
&amp;"Arial,Bold"&amp;8 Accrual Basis&amp;C&amp;"Arial,Bold"&amp;12 Hamlet Commons Condominium Association
&amp;"Arial,Bold"&amp;14 Profit &amp;&amp; Loss YTD Comparison
&amp;"Arial,Bold"&amp;10 August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17CD-B9BA-4827-8A3A-2E69BF0AC70E}">
  <dimension ref="A1:R45"/>
  <sheetViews>
    <sheetView tabSelected="1" workbookViewId="0">
      <pane xSplit="3" ySplit="2" topLeftCell="D26" activePane="bottomRight" state="frozen"/>
      <selection pane="topRight" activeCell="F1" sqref="F1"/>
      <selection pane="bottomLeft" activeCell="A5" sqref="A5"/>
      <selection pane="bottomRight" activeCell="P44" sqref="P44"/>
    </sheetView>
  </sheetViews>
  <sheetFormatPr defaultRowHeight="14.4" x14ac:dyDescent="0.3"/>
  <cols>
    <col min="1" max="1" width="3" style="18" customWidth="1"/>
    <col min="2" max="2" width="23.109375" style="18" customWidth="1"/>
    <col min="3" max="3" width="1.88671875" style="19" customWidth="1"/>
    <col min="4" max="4" width="12.6640625" style="19" customWidth="1"/>
    <col min="5" max="5" width="2.5546875" style="20" customWidth="1"/>
    <col min="6" max="6" width="11.5546875" style="20" customWidth="1"/>
    <col min="7" max="7" width="1.88671875" style="19" customWidth="1"/>
    <col min="8" max="8" width="11.44140625" style="19" customWidth="1"/>
    <col min="9" max="10" width="16.21875" style="19" customWidth="1"/>
    <col min="11" max="11" width="12.21875" style="20" customWidth="1"/>
    <col min="12" max="12" width="1.5546875" customWidth="1"/>
    <col min="13" max="13" width="12.77734375" customWidth="1"/>
    <col min="14" max="14" width="2.6640625" customWidth="1"/>
    <col min="15" max="15" width="29" customWidth="1"/>
  </cols>
  <sheetData>
    <row r="1" spans="1:14" ht="15" thickBot="1" x14ac:dyDescent="0.35">
      <c r="D1" s="21" t="s">
        <v>100</v>
      </c>
      <c r="E1" s="22"/>
      <c r="F1" s="22" t="s">
        <v>92</v>
      </c>
      <c r="K1" s="22" t="s">
        <v>93</v>
      </c>
      <c r="M1" s="22" t="s">
        <v>102</v>
      </c>
    </row>
    <row r="2" spans="1:14" ht="31.2" customHeight="1" thickTop="1" thickBot="1" x14ac:dyDescent="0.35">
      <c r="A2" s="23"/>
      <c r="B2" s="23"/>
      <c r="C2" s="24"/>
      <c r="D2" s="24" t="s">
        <v>67</v>
      </c>
      <c r="E2" s="26"/>
      <c r="F2" s="26" t="s">
        <v>67</v>
      </c>
      <c r="G2" s="25"/>
      <c r="H2" s="26" t="s">
        <v>101</v>
      </c>
      <c r="I2" s="25"/>
      <c r="J2" s="25"/>
      <c r="K2" s="33" t="s">
        <v>88</v>
      </c>
      <c r="M2" s="33" t="s">
        <v>88</v>
      </c>
    </row>
    <row r="3" spans="1:14" ht="15" thickTop="1" x14ac:dyDescent="0.3">
      <c r="A3" s="28" t="s">
        <v>82</v>
      </c>
      <c r="B3" s="23"/>
      <c r="C3" s="23"/>
      <c r="D3" s="23"/>
      <c r="E3" s="27"/>
      <c r="F3" s="27"/>
      <c r="G3" s="25"/>
      <c r="H3" s="27"/>
      <c r="I3" s="25"/>
      <c r="J3" s="25"/>
      <c r="K3" s="27"/>
      <c r="M3" s="27"/>
    </row>
    <row r="4" spans="1:14" x14ac:dyDescent="0.3">
      <c r="A4" s="29"/>
      <c r="B4" s="29" t="s">
        <v>68</v>
      </c>
      <c r="C4" s="30"/>
      <c r="D4" s="30">
        <v>74184</v>
      </c>
      <c r="E4" s="30"/>
      <c r="F4" s="30">
        <v>65616</v>
      </c>
      <c r="H4" s="30"/>
      <c r="K4" s="30">
        <v>74184</v>
      </c>
      <c r="M4" s="30">
        <v>74184</v>
      </c>
    </row>
    <row r="5" spans="1:14" x14ac:dyDescent="0.3">
      <c r="A5" s="29" t="s">
        <v>69</v>
      </c>
      <c r="B5" s="29"/>
      <c r="C5" s="30"/>
      <c r="D5" s="30">
        <v>1000</v>
      </c>
      <c r="E5" s="30"/>
      <c r="F5" s="30">
        <v>0</v>
      </c>
      <c r="H5" s="30"/>
      <c r="K5" s="30">
        <v>0</v>
      </c>
      <c r="M5" s="30">
        <v>0</v>
      </c>
    </row>
    <row r="6" spans="1:14" ht="15" thickBot="1" x14ac:dyDescent="0.35">
      <c r="A6" s="29"/>
      <c r="B6" s="29" t="s">
        <v>103</v>
      </c>
      <c r="C6" s="30"/>
      <c r="D6" s="30"/>
      <c r="E6" s="30"/>
      <c r="F6" s="31">
        <v>8568</v>
      </c>
      <c r="H6" s="31"/>
      <c r="K6" s="31">
        <v>0</v>
      </c>
      <c r="M6" s="31">
        <v>6800</v>
      </c>
    </row>
    <row r="7" spans="1:14" ht="15" thickBot="1" x14ac:dyDescent="0.35">
      <c r="A7" s="29"/>
      <c r="B7" s="29"/>
      <c r="C7" s="32"/>
      <c r="D7" s="32">
        <f>SUM(D4:D6)</f>
        <v>75184</v>
      </c>
      <c r="E7" s="32"/>
      <c r="F7" s="32">
        <f>SUM(F4:F6)</f>
        <v>74184</v>
      </c>
      <c r="H7" s="32"/>
      <c r="K7" s="32">
        <f>SUM(K4:K6)</f>
        <v>74184</v>
      </c>
      <c r="M7" s="32">
        <f>SUM(M4:M6)</f>
        <v>80984</v>
      </c>
    </row>
    <row r="8" spans="1:14" x14ac:dyDescent="0.3">
      <c r="A8" s="35" t="s">
        <v>83</v>
      </c>
      <c r="B8" s="29"/>
      <c r="C8" s="34"/>
      <c r="D8" s="34"/>
      <c r="E8" s="34"/>
      <c r="F8" s="34"/>
      <c r="H8" s="34"/>
      <c r="K8" s="34"/>
      <c r="M8" s="34"/>
    </row>
    <row r="9" spans="1:14" x14ac:dyDescent="0.3">
      <c r="A9" s="29"/>
      <c r="B9" s="29" t="s">
        <v>15</v>
      </c>
      <c r="C9" s="30"/>
      <c r="D9" s="30"/>
      <c r="F9" s="20">
        <v>665</v>
      </c>
      <c r="H9" s="20">
        <f>F9-D9</f>
        <v>665</v>
      </c>
      <c r="K9" s="20">
        <v>665</v>
      </c>
      <c r="M9" s="20">
        <v>665</v>
      </c>
    </row>
    <row r="10" spans="1:14" x14ac:dyDescent="0.3">
      <c r="A10" s="29"/>
      <c r="B10" s="29" t="s">
        <v>16</v>
      </c>
      <c r="C10" s="30"/>
      <c r="D10" s="30">
        <v>178.59</v>
      </c>
      <c r="F10" s="20">
        <v>190</v>
      </c>
      <c r="H10" s="20">
        <f t="shared" ref="H10:H39" si="0">F10-D10</f>
        <v>11.409999999999997</v>
      </c>
      <c r="K10" s="20">
        <v>190</v>
      </c>
      <c r="M10" s="20">
        <v>190</v>
      </c>
    </row>
    <row r="11" spans="1:14" x14ac:dyDescent="0.3">
      <c r="A11" s="29"/>
      <c r="B11" s="29" t="s">
        <v>17</v>
      </c>
      <c r="C11" s="30"/>
      <c r="D11" s="30">
        <v>305.02999999999997</v>
      </c>
      <c r="F11" s="20">
        <v>427</v>
      </c>
      <c r="H11" s="20">
        <f t="shared" si="0"/>
        <v>121.97000000000003</v>
      </c>
      <c r="K11" s="20">
        <v>427</v>
      </c>
      <c r="M11" s="20">
        <v>427</v>
      </c>
    </row>
    <row r="12" spans="1:14" x14ac:dyDescent="0.3">
      <c r="A12" s="29"/>
      <c r="B12" s="29" t="s">
        <v>18</v>
      </c>
      <c r="C12" s="30"/>
      <c r="D12" s="30">
        <v>960</v>
      </c>
      <c r="F12" s="20">
        <f>80*12</f>
        <v>960</v>
      </c>
      <c r="H12" s="20">
        <f t="shared" si="0"/>
        <v>0</v>
      </c>
      <c r="K12" s="20">
        <f>80*12</f>
        <v>960</v>
      </c>
      <c r="M12" s="20">
        <f>80*12</f>
        <v>960</v>
      </c>
    </row>
    <row r="13" spans="1:14" x14ac:dyDescent="0.3">
      <c r="A13" s="29"/>
      <c r="B13" s="29" t="s">
        <v>19</v>
      </c>
      <c r="C13" s="30"/>
      <c r="D13" s="30">
        <v>415.53</v>
      </c>
      <c r="F13" s="20">
        <v>800</v>
      </c>
      <c r="H13" s="20">
        <f t="shared" si="0"/>
        <v>384.47</v>
      </c>
      <c r="K13" s="20">
        <v>800</v>
      </c>
      <c r="M13" s="20">
        <v>800</v>
      </c>
      <c r="N13" s="19" t="s">
        <v>70</v>
      </c>
    </row>
    <row r="14" spans="1:14" x14ac:dyDescent="0.3">
      <c r="A14" s="29"/>
      <c r="B14" s="29" t="s">
        <v>11</v>
      </c>
      <c r="C14" s="30"/>
      <c r="D14" s="30">
        <v>200</v>
      </c>
      <c r="F14" s="20">
        <v>3500</v>
      </c>
      <c r="H14" s="20">
        <f t="shared" si="0"/>
        <v>3300</v>
      </c>
      <c r="K14" s="20">
        <v>3500</v>
      </c>
      <c r="M14" s="20">
        <v>3500</v>
      </c>
      <c r="N14" s="19" t="s">
        <v>89</v>
      </c>
    </row>
    <row r="15" spans="1:14" x14ac:dyDescent="0.3">
      <c r="A15" s="29"/>
      <c r="B15" s="29" t="s">
        <v>12</v>
      </c>
      <c r="C15" s="30"/>
      <c r="D15" s="30">
        <v>4267.47</v>
      </c>
      <c r="H15" s="20">
        <f t="shared" si="0"/>
        <v>-4267.47</v>
      </c>
      <c r="M15" s="20"/>
    </row>
    <row r="16" spans="1:14" x14ac:dyDescent="0.3">
      <c r="A16" s="29"/>
      <c r="B16" s="29" t="s">
        <v>22</v>
      </c>
      <c r="C16" s="30"/>
      <c r="D16" s="38">
        <v>6000</v>
      </c>
      <c r="H16" s="20">
        <f t="shared" si="0"/>
        <v>-6000</v>
      </c>
      <c r="M16" s="20"/>
      <c r="N16" t="s">
        <v>91</v>
      </c>
    </row>
    <row r="17" spans="1:18" x14ac:dyDescent="0.3">
      <c r="A17" s="29"/>
      <c r="B17" s="29" t="s">
        <v>25</v>
      </c>
      <c r="C17" s="30"/>
      <c r="D17" s="30">
        <v>122.99</v>
      </c>
      <c r="H17" s="20">
        <f t="shared" si="0"/>
        <v>-122.99</v>
      </c>
      <c r="M17" s="20"/>
    </row>
    <row r="18" spans="1:18" x14ac:dyDescent="0.3">
      <c r="A18" s="29"/>
      <c r="B18" s="29" t="s">
        <v>26</v>
      </c>
      <c r="C18" s="30"/>
      <c r="D18" s="30">
        <v>700</v>
      </c>
      <c r="F18" s="20">
        <v>1000</v>
      </c>
      <c r="H18" s="20">
        <f t="shared" si="0"/>
        <v>300</v>
      </c>
      <c r="K18" s="20">
        <v>1000</v>
      </c>
      <c r="M18" s="20">
        <v>1000</v>
      </c>
    </row>
    <row r="19" spans="1:18" x14ac:dyDescent="0.3">
      <c r="A19" s="29"/>
      <c r="B19" s="29" t="s">
        <v>27</v>
      </c>
      <c r="C19" s="30"/>
      <c r="D19" s="39">
        <v>10274.52</v>
      </c>
      <c r="F19" s="20">
        <v>8273</v>
      </c>
      <c r="H19" s="20">
        <f t="shared" si="0"/>
        <v>-2001.5200000000004</v>
      </c>
      <c r="K19" s="20">
        <v>11385</v>
      </c>
      <c r="M19" s="20">
        <v>11385</v>
      </c>
      <c r="N19" s="19" t="s">
        <v>86</v>
      </c>
      <c r="R19" t="s">
        <v>87</v>
      </c>
    </row>
    <row r="20" spans="1:18" x14ac:dyDescent="0.3">
      <c r="A20" s="29"/>
      <c r="B20" s="29" t="s">
        <v>28</v>
      </c>
      <c r="C20" s="30"/>
      <c r="D20" s="30">
        <v>3747.64</v>
      </c>
      <c r="F20" s="20">
        <f>3603.56*1.02</f>
        <v>3675.6311999999998</v>
      </c>
      <c r="H20" s="20">
        <f t="shared" si="0"/>
        <v>-72.008800000000065</v>
      </c>
      <c r="K20" s="20">
        <f>3747.64*1.02</f>
        <v>3822.5927999999999</v>
      </c>
      <c r="M20" s="20">
        <f>3747.64*1.02</f>
        <v>3822.5927999999999</v>
      </c>
      <c r="N20" s="19" t="s">
        <v>71</v>
      </c>
    </row>
    <row r="21" spans="1:18" x14ac:dyDescent="0.3">
      <c r="A21" s="29"/>
      <c r="B21" s="29" t="s">
        <v>72</v>
      </c>
      <c r="C21" s="30"/>
      <c r="D21" s="30"/>
      <c r="H21" s="20">
        <f t="shared" si="0"/>
        <v>0</v>
      </c>
      <c r="M21" s="20"/>
    </row>
    <row r="22" spans="1:18" x14ac:dyDescent="0.3">
      <c r="A22" s="29"/>
      <c r="B22" s="29" t="s">
        <v>29</v>
      </c>
      <c r="C22" s="30"/>
      <c r="D22" s="30">
        <v>1828.25</v>
      </c>
      <c r="F22" s="20">
        <v>2200</v>
      </c>
      <c r="H22" s="20">
        <f t="shared" si="0"/>
        <v>371.75</v>
      </c>
      <c r="K22" s="20">
        <v>2200</v>
      </c>
      <c r="M22" s="20">
        <v>2200</v>
      </c>
    </row>
    <row r="23" spans="1:18" x14ac:dyDescent="0.3">
      <c r="A23" s="29"/>
      <c r="B23" s="29" t="s">
        <v>30</v>
      </c>
      <c r="C23" s="30"/>
      <c r="D23" s="30">
        <v>1677.24</v>
      </c>
      <c r="F23" s="20">
        <v>1000</v>
      </c>
      <c r="H23" s="20">
        <f t="shared" si="0"/>
        <v>-677.24</v>
      </c>
      <c r="K23" s="20">
        <v>1300</v>
      </c>
      <c r="M23" s="20">
        <v>1300</v>
      </c>
    </row>
    <row r="24" spans="1:18" x14ac:dyDescent="0.3">
      <c r="A24" s="29"/>
      <c r="B24" s="29" t="s">
        <v>73</v>
      </c>
      <c r="C24" s="30"/>
      <c r="D24" s="30">
        <v>0</v>
      </c>
      <c r="F24" s="20">
        <v>300</v>
      </c>
      <c r="H24" s="20">
        <f t="shared" si="0"/>
        <v>300</v>
      </c>
      <c r="K24" s="20">
        <v>300</v>
      </c>
      <c r="M24" s="20">
        <v>300</v>
      </c>
    </row>
    <row r="25" spans="1:18" x14ac:dyDescent="0.3">
      <c r="A25" s="29"/>
      <c r="B25" s="29" t="s">
        <v>31</v>
      </c>
      <c r="C25" s="30"/>
      <c r="D25" s="30">
        <v>2991.42</v>
      </c>
      <c r="F25" s="20">
        <f>2945.83*1.04</f>
        <v>3063.6632</v>
      </c>
      <c r="H25" s="20">
        <f t="shared" si="0"/>
        <v>72.243199999999888</v>
      </c>
      <c r="K25" s="20">
        <f>2945.83*1.04</f>
        <v>3063.6632</v>
      </c>
      <c r="M25" s="20">
        <f>2945.83*1.04</f>
        <v>3063.6632</v>
      </c>
      <c r="N25" s="19" t="s">
        <v>74</v>
      </c>
    </row>
    <row r="26" spans="1:18" x14ac:dyDescent="0.3">
      <c r="A26" s="29"/>
      <c r="B26" s="29" t="s">
        <v>34</v>
      </c>
      <c r="C26" s="30"/>
      <c r="D26" s="30">
        <f>-2000+2424.33</f>
        <v>424.32999999999993</v>
      </c>
      <c r="F26" s="20">
        <v>300</v>
      </c>
      <c r="H26" s="20">
        <f t="shared" si="0"/>
        <v>-124.32999999999993</v>
      </c>
      <c r="K26" s="20">
        <v>300</v>
      </c>
      <c r="M26" s="20">
        <v>300</v>
      </c>
      <c r="N26" s="19"/>
    </row>
    <row r="27" spans="1:18" x14ac:dyDescent="0.3">
      <c r="A27" s="29"/>
      <c r="B27" s="29" t="s">
        <v>75</v>
      </c>
      <c r="C27" s="30"/>
      <c r="D27" s="30">
        <v>0</v>
      </c>
      <c r="H27" s="20">
        <f t="shared" si="0"/>
        <v>0</v>
      </c>
      <c r="M27" s="20"/>
      <c r="N27" s="19" t="s">
        <v>76</v>
      </c>
    </row>
    <row r="28" spans="1:18" x14ac:dyDescent="0.3">
      <c r="A28" s="29"/>
      <c r="B28" s="29" t="s">
        <v>37</v>
      </c>
      <c r="C28" s="30"/>
      <c r="D28" s="30">
        <f>8107.47+2795.75</f>
        <v>10903.220000000001</v>
      </c>
      <c r="F28" s="20">
        <f>(2702.49*3)+(2702.49*1.1)</f>
        <v>11080.208999999999</v>
      </c>
      <c r="H28" s="20">
        <f t="shared" si="0"/>
        <v>176.98899999999776</v>
      </c>
      <c r="K28" s="20">
        <f>(11183/4)*3+(2795.75*1.03)</f>
        <v>11266.872499999999</v>
      </c>
      <c r="M28" s="20">
        <f>(11183/4)*3+(2795.75*1.03)</f>
        <v>11266.872499999999</v>
      </c>
      <c r="N28" s="19" t="s">
        <v>90</v>
      </c>
    </row>
    <row r="29" spans="1:18" x14ac:dyDescent="0.3">
      <c r="A29" s="29"/>
      <c r="B29" s="29" t="s">
        <v>39</v>
      </c>
      <c r="C29" s="30"/>
      <c r="D29" s="30">
        <v>-177.72</v>
      </c>
      <c r="F29" s="20">
        <v>300</v>
      </c>
      <c r="H29" s="20">
        <f t="shared" si="0"/>
        <v>477.72</v>
      </c>
      <c r="K29" s="20">
        <v>300</v>
      </c>
      <c r="M29" s="20">
        <v>300</v>
      </c>
      <c r="N29" s="19"/>
    </row>
    <row r="30" spans="1:18" x14ac:dyDescent="0.3">
      <c r="A30" s="29"/>
      <c r="B30" s="29" t="s">
        <v>81</v>
      </c>
      <c r="C30" s="30"/>
      <c r="D30" s="30">
        <v>34</v>
      </c>
      <c r="H30" s="20">
        <f t="shared" si="0"/>
        <v>-34</v>
      </c>
      <c r="M30" s="20"/>
      <c r="N30" s="19"/>
    </row>
    <row r="31" spans="1:18" x14ac:dyDescent="0.3">
      <c r="A31" s="29"/>
      <c r="B31" s="29" t="s">
        <v>41</v>
      </c>
      <c r="C31" s="30"/>
      <c r="D31" s="30">
        <v>480</v>
      </c>
      <c r="F31" s="20">
        <f>480*1.2</f>
        <v>576</v>
      </c>
      <c r="H31" s="20">
        <f t="shared" si="0"/>
        <v>96</v>
      </c>
      <c r="K31" s="20">
        <f>480*1.03</f>
        <v>494.40000000000003</v>
      </c>
      <c r="M31" s="20">
        <f>480*1.03</f>
        <v>494.40000000000003</v>
      </c>
      <c r="N31" s="19" t="s">
        <v>94</v>
      </c>
    </row>
    <row r="32" spans="1:18" x14ac:dyDescent="0.3">
      <c r="A32" s="29"/>
      <c r="B32" s="29" t="s">
        <v>42</v>
      </c>
      <c r="C32" s="30"/>
      <c r="D32" s="30">
        <v>1688.25</v>
      </c>
      <c r="F32" s="20">
        <v>2030</v>
      </c>
      <c r="H32" s="20">
        <f t="shared" si="0"/>
        <v>341.75</v>
      </c>
      <c r="K32" s="20">
        <v>2030</v>
      </c>
      <c r="M32" s="20">
        <v>2030</v>
      </c>
      <c r="N32" s="19" t="s">
        <v>95</v>
      </c>
    </row>
    <row r="33" spans="1:17" x14ac:dyDescent="0.3">
      <c r="A33" s="29"/>
      <c r="B33" s="29" t="s">
        <v>43</v>
      </c>
      <c r="C33" s="30"/>
      <c r="D33" s="30">
        <v>573.37</v>
      </c>
      <c r="F33" s="20">
        <v>475</v>
      </c>
      <c r="H33" s="20">
        <f t="shared" si="0"/>
        <v>-98.37</v>
      </c>
      <c r="K33" s="20">
        <v>475</v>
      </c>
      <c r="M33" s="20">
        <v>475</v>
      </c>
      <c r="N33" s="19"/>
    </row>
    <row r="34" spans="1:17" x14ac:dyDescent="0.3">
      <c r="A34" s="29"/>
      <c r="B34" s="29" t="s">
        <v>45</v>
      </c>
      <c r="C34" s="30"/>
      <c r="D34" s="30">
        <v>12</v>
      </c>
      <c r="F34" s="20">
        <v>0</v>
      </c>
      <c r="H34" s="20">
        <f t="shared" si="0"/>
        <v>-12</v>
      </c>
      <c r="K34" s="20">
        <v>0</v>
      </c>
      <c r="M34" s="20">
        <v>0</v>
      </c>
      <c r="N34" s="19"/>
    </row>
    <row r="35" spans="1:17" x14ac:dyDescent="0.3">
      <c r="A35" s="29"/>
      <c r="B35" s="29" t="s">
        <v>49</v>
      </c>
      <c r="C35" s="30"/>
      <c r="D35" s="30">
        <v>2450</v>
      </c>
      <c r="F35" s="20">
        <v>2450</v>
      </c>
      <c r="H35" s="20">
        <f t="shared" si="0"/>
        <v>0</v>
      </c>
      <c r="K35" s="20">
        <v>2450</v>
      </c>
      <c r="M35" s="20">
        <v>2450</v>
      </c>
      <c r="N35" s="19"/>
    </row>
    <row r="36" spans="1:17" x14ac:dyDescent="0.3">
      <c r="A36" s="29"/>
      <c r="B36" s="29" t="s">
        <v>80</v>
      </c>
      <c r="C36" s="30"/>
      <c r="D36" s="30">
        <v>375</v>
      </c>
      <c r="H36" s="20">
        <f t="shared" si="0"/>
        <v>-375</v>
      </c>
      <c r="M36" s="20"/>
      <c r="N36" s="19"/>
    </row>
    <row r="37" spans="1:17" x14ac:dyDescent="0.3">
      <c r="A37" s="29"/>
      <c r="B37" s="29" t="s">
        <v>77</v>
      </c>
      <c r="C37" s="30"/>
      <c r="D37" s="30">
        <v>0</v>
      </c>
      <c r="F37" s="20">
        <v>300</v>
      </c>
      <c r="H37" s="20">
        <f t="shared" si="0"/>
        <v>300</v>
      </c>
      <c r="K37" s="20">
        <v>300</v>
      </c>
      <c r="M37" s="20">
        <v>300</v>
      </c>
      <c r="N37" s="19" t="s">
        <v>78</v>
      </c>
    </row>
    <row r="38" spans="1:17" x14ac:dyDescent="0.3">
      <c r="A38" s="29"/>
      <c r="B38" s="29" t="s">
        <v>56</v>
      </c>
      <c r="C38" s="30"/>
      <c r="D38" s="30">
        <v>2886.99</v>
      </c>
      <c r="F38" s="20">
        <f>2960.19*1.1</f>
        <v>3256.2090000000003</v>
      </c>
      <c r="H38" s="20">
        <f t="shared" si="0"/>
        <v>369.21900000000051</v>
      </c>
      <c r="K38" s="20">
        <f>2960.19*1.1</f>
        <v>3256.2090000000003</v>
      </c>
      <c r="M38" s="20">
        <f>2960.19*1.1</f>
        <v>3256.2090000000003</v>
      </c>
      <c r="N38" s="19" t="s">
        <v>79</v>
      </c>
    </row>
    <row r="39" spans="1:17" ht="15" thickBot="1" x14ac:dyDescent="0.35">
      <c r="A39" s="29"/>
      <c r="B39" s="29" t="s">
        <v>57</v>
      </c>
      <c r="C39" s="30"/>
      <c r="D39" s="30">
        <v>20103.810000000001</v>
      </c>
      <c r="F39" s="20">
        <f>17459.02*1.07</f>
        <v>18681.151400000002</v>
      </c>
      <c r="H39" s="20">
        <f t="shared" si="0"/>
        <v>-1422.6585999999988</v>
      </c>
      <c r="K39" s="20">
        <f>20103*1.03</f>
        <v>20706.09</v>
      </c>
      <c r="M39" s="20">
        <f>20103*1.03</f>
        <v>20706.09</v>
      </c>
      <c r="N39" s="19" t="s">
        <v>98</v>
      </c>
      <c r="Q39" t="s">
        <v>99</v>
      </c>
    </row>
    <row r="40" spans="1:17" ht="15" thickBot="1" x14ac:dyDescent="0.35">
      <c r="A40" s="29"/>
      <c r="B40" s="29"/>
      <c r="C40" s="32"/>
      <c r="D40" s="32">
        <f>SUM(D9:D39)</f>
        <v>73421.930000000008</v>
      </c>
      <c r="E40" s="32"/>
      <c r="F40" s="32">
        <f>SUM(F9:F39)</f>
        <v>65502.863800000006</v>
      </c>
      <c r="H40" s="32">
        <f>SUM(H9:H39)</f>
        <v>-7919.0662000000011</v>
      </c>
      <c r="I40" s="40"/>
      <c r="K40" s="32">
        <f>SUM(K9:K39)</f>
        <v>71191.827499999999</v>
      </c>
      <c r="M40" s="32">
        <f>SUM(M9:M39)</f>
        <v>71191.827499999999</v>
      </c>
    </row>
    <row r="41" spans="1:17" x14ac:dyDescent="0.3">
      <c r="H41" s="20"/>
      <c r="M41" s="20"/>
    </row>
    <row r="42" spans="1:17" x14ac:dyDescent="0.3">
      <c r="A42" s="35" t="s">
        <v>85</v>
      </c>
      <c r="D42" s="20">
        <f>D7-D40</f>
        <v>1762.0699999999924</v>
      </c>
      <c r="F42" s="20">
        <f>F7-F40</f>
        <v>8681.1361999999936</v>
      </c>
      <c r="H42" s="20"/>
      <c r="K42" s="20">
        <f>K7-K40</f>
        <v>2992.1725000000006</v>
      </c>
      <c r="M42" s="20">
        <f>M7-M40</f>
        <v>9792.1725000000006</v>
      </c>
    </row>
    <row r="43" spans="1:17" x14ac:dyDescent="0.3">
      <c r="A43" s="35" t="s">
        <v>84</v>
      </c>
      <c r="D43" s="36">
        <f>800*12</f>
        <v>9600</v>
      </c>
      <c r="F43" s="36">
        <f>800*12</f>
        <v>9600</v>
      </c>
      <c r="H43" s="36"/>
      <c r="K43" s="36">
        <f>800*12</f>
        <v>9600</v>
      </c>
      <c r="M43" s="36">
        <f>800*12</f>
        <v>9600</v>
      </c>
    </row>
    <row r="44" spans="1:17" ht="15" thickBot="1" x14ac:dyDescent="0.35">
      <c r="A44" s="35" t="s">
        <v>96</v>
      </c>
      <c r="D44" s="37">
        <f>D42-D43</f>
        <v>-7837.9300000000076</v>
      </c>
      <c r="F44" s="37">
        <f>F42-F43</f>
        <v>-918.86380000000645</v>
      </c>
      <c r="H44" s="37"/>
      <c r="K44" s="37">
        <f>K42-K43</f>
        <v>-6607.8274999999994</v>
      </c>
      <c r="M44" s="37">
        <f>M42-M43</f>
        <v>192.17250000000058</v>
      </c>
    </row>
    <row r="45" spans="1:17" ht="15" thickTop="1" x14ac:dyDescent="0.3"/>
  </sheetData>
  <pageMargins left="0.25" right="0.25" top="0.75" bottom="0.75" header="0.3" footer="0.3"/>
  <pageSetup orientation="portrait" horizontalDpi="4294967293" verticalDpi="0" r:id="rId1"/>
  <headerFooter>
    <oddHeader>&amp;C&amp;"-,Bold"&amp;12Hamlet Commons Condo Assoc
Budget vs Actual 2018-2019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actual at 8-11-19</vt:lpstr>
      <vt:lpstr>Sheet3</vt:lpstr>
      <vt:lpstr>Sheet3!Print_Area</vt:lpstr>
      <vt:lpstr>'actual at 8-11-19'!Print_Titles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2019-08-18T15:55:40Z</cp:lastPrinted>
  <dcterms:created xsi:type="dcterms:W3CDTF">2019-08-11T21:47:42Z</dcterms:created>
  <dcterms:modified xsi:type="dcterms:W3CDTF">2019-08-18T15:59:23Z</dcterms:modified>
</cp:coreProperties>
</file>