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HCCA 2021-2022\HCCA Annual meeting\"/>
    </mc:Choice>
  </mc:AlternateContent>
  <xr:revisionPtr revIDLastSave="0" documentId="13_ncr:1_{915C5365-CC9D-4CF9-9FDA-BBBF12770DFA}" xr6:coauthVersionLast="47" xr6:coauthVersionMax="47" xr10:uidLastSave="{00000000-0000-0000-0000-000000000000}"/>
  <bookViews>
    <workbookView xWindow="-120" yWindow="-120" windowWidth="29040" windowHeight="16440" xr2:uid="{AA4B2F50-B5CE-4AC0-88B1-D743B0A5CB45}"/>
  </bookViews>
  <sheets>
    <sheet name="PL" sheetId="1" r:id="rId1"/>
    <sheet name="Sheet1" sheetId="2" r:id="rId2"/>
  </sheets>
  <definedNames>
    <definedName name="_xlnm.Print_Area" localSheetId="1">Sheet1!$C$12:$K$35</definedName>
    <definedName name="_xlnm.Print_Titles" localSheetId="0">PL!$A:$E,PL!$2:$3</definedName>
    <definedName name="QB_COLUMN_59200" localSheetId="0" hidden="1">PL!#REF!</definedName>
    <definedName name="QB_COLUMN_62210" localSheetId="0" hidden="1">PL!#REF!</definedName>
    <definedName name="QB_DATA_0" localSheetId="0" hidden="1">PL!$9:$9,PL!$13:$13,PL!$14:$14,PL!$15:$15,PL!$16:$16,PL!$17:$17,PL!$18:$18,PL!$20:$20,PL!$22:$22,PL!$23:$23,PL!$24:$24,PL!$25:$25,PL!$26:$26,PL!$27:$27,PL!$30:$30,PL!$31:$31</definedName>
    <definedName name="QB_DATA_1" localSheetId="0" hidden="1">PL!$32:$32,PL!$33:$33,PL!#REF!,PL!$36:$36,PL!$38:$38,PL!$41:$41,PL!$42:$42,PL!#REF!</definedName>
    <definedName name="QB_FORMULA_0" localSheetId="0" hidden="1">PL!#REF!,PL!#REF!,PL!#REF!,PL!#REF!,PL!#REF!,PL!#REF!,PL!#REF!,PL!#REF!,PL!#REF!,PL!#REF!,PL!#REF!,PL!#REF!,PL!#REF!,PL!#REF!,PL!#REF!,PL!#REF!</definedName>
    <definedName name="QB_FORMULA_1" localSheetId="0" hidden="1">PL!#REF!,PL!#REF!,PL!#REF!,PL!#REF!,PL!#REF!,PL!#REF!,PL!#REF!,PL!#REF!,PL!#REF!,PL!#REF!,PL!#REF!,PL!#REF!,PL!#REF!,PL!#REF!</definedName>
    <definedName name="QB_ROW_104250" localSheetId="0" hidden="1">PL!$E$16</definedName>
    <definedName name="QB_ROW_105250" localSheetId="0" hidden="1">PL!$E$23</definedName>
    <definedName name="QB_ROW_12040" localSheetId="0" hidden="1">PL!#REF!</definedName>
    <definedName name="QB_ROW_12340" localSheetId="0" hidden="1">PL!#REF!</definedName>
    <definedName name="QB_ROW_14250" localSheetId="0" hidden="1">PL!$E$31</definedName>
    <definedName name="QB_ROW_16250" localSheetId="0" hidden="1">PL!$E$26</definedName>
    <definedName name="QB_ROW_17040" localSheetId="0" hidden="1">PL!#REF!</definedName>
    <definedName name="QB_ROW_17340" localSheetId="0" hidden="1">PL!#REF!</definedName>
    <definedName name="QB_ROW_18250" localSheetId="0" hidden="1">PL!$E$36</definedName>
    <definedName name="QB_ROW_18301" localSheetId="0" hidden="1">PL!#REF!</definedName>
    <definedName name="QB_ROW_19011" localSheetId="0" hidden="1">PL!#REF!</definedName>
    <definedName name="QB_ROW_19311" localSheetId="0" hidden="1">PL!$A$44</definedName>
    <definedName name="QB_ROW_20031" localSheetId="0" hidden="1">PL!$C$4</definedName>
    <definedName name="QB_ROW_20331" localSheetId="0" hidden="1">PL!#REF!</definedName>
    <definedName name="QB_ROW_2040" localSheetId="0" hidden="1">PL!#REF!</definedName>
    <definedName name="QB_ROW_21031" localSheetId="0" hidden="1">PL!$C$11</definedName>
    <definedName name="QB_ROW_21250" localSheetId="0" hidden="1">PL!$E$33</definedName>
    <definedName name="QB_ROW_21331" localSheetId="0" hidden="1">PL!$C$43</definedName>
    <definedName name="QB_ROW_22011" localSheetId="0" hidden="1">PL!#REF!</definedName>
    <definedName name="QB_ROW_22311" localSheetId="0" hidden="1">PL!#REF!</definedName>
    <definedName name="QB_ROW_23021" localSheetId="0" hidden="1">PL!#REF!</definedName>
    <definedName name="QB_ROW_23040" localSheetId="0" hidden="1">PL!$D$37</definedName>
    <definedName name="QB_ROW_23321" localSheetId="0" hidden="1">PL!#REF!</definedName>
    <definedName name="QB_ROW_23340" localSheetId="0" hidden="1">PL!#REF!</definedName>
    <definedName name="QB_ROW_2340" localSheetId="0" hidden="1">PL!#REF!</definedName>
    <definedName name="QB_ROW_24250" localSheetId="0" hidden="1">PL!$E$38</definedName>
    <definedName name="QB_ROW_30230" localSheetId="0" hidden="1">PL!#REF!</definedName>
    <definedName name="QB_ROW_32250" localSheetId="0" hidden="1">PL!$E$15</definedName>
    <definedName name="QB_ROW_39250" localSheetId="0" hidden="1">PL!$E$24</definedName>
    <definedName name="QB_ROW_43250" localSheetId="0" hidden="1">PL!$E$27</definedName>
    <definedName name="QB_ROW_47250" localSheetId="0" hidden="1">PL!#REF!</definedName>
    <definedName name="QB_ROW_50040" localSheetId="0" hidden="1">PL!#REF!</definedName>
    <definedName name="QB_ROW_50340" localSheetId="0" hidden="1">PL!#REF!</definedName>
    <definedName name="QB_ROW_51040" localSheetId="0" hidden="1">PL!$D$12</definedName>
    <definedName name="QB_ROW_51340" localSheetId="0" hidden="1">PL!#REF!</definedName>
    <definedName name="QB_ROW_52250" localSheetId="0" hidden="1">PL!$E$17</definedName>
    <definedName name="QB_ROW_53250" localSheetId="0" hidden="1">PL!$E$22</definedName>
    <definedName name="QB_ROW_54040" localSheetId="0" hidden="1">PL!#REF!</definedName>
    <definedName name="QB_ROW_54340" localSheetId="0" hidden="1">PL!#REF!</definedName>
    <definedName name="QB_ROW_59040" localSheetId="0" hidden="1">PL!#REF!</definedName>
    <definedName name="QB_ROW_59340" localSheetId="0" hidden="1">PL!#REF!</definedName>
    <definedName name="QB_ROW_60250" localSheetId="0" hidden="1">PL!$E$41</definedName>
    <definedName name="QB_ROW_61250" localSheetId="0" hidden="1">PL!$E$42</definedName>
    <definedName name="QB_ROW_63340" localSheetId="0" hidden="1">PL!$D$9</definedName>
    <definedName name="QB_ROW_69250" localSheetId="0" hidden="1">PL!$E$32</definedName>
    <definedName name="QB_ROW_71250" localSheetId="0" hidden="1">PL!$E$25</definedName>
    <definedName name="QB_ROW_86250" localSheetId="0" hidden="1">PL!$E$14</definedName>
    <definedName name="QB_ROW_86321" localSheetId="0" hidden="1">PL!#REF!</definedName>
    <definedName name="QB_ROW_94250" localSheetId="0" hidden="1">PL!$E$20</definedName>
    <definedName name="QB_ROW_95250" localSheetId="0" hidden="1">PL!$E$18</definedName>
    <definedName name="QB_ROW_96250" localSheetId="0" hidden="1">PL!$E$30</definedName>
    <definedName name="QB_ROW_99350" localSheetId="0" hidden="1">PL!$E$13</definedName>
    <definedName name="QBCANSUPPORTUPDATE" localSheetId="0">TRUE</definedName>
    <definedName name="QBCOMPANYFILENAME" localSheetId="0">"C:\Users\User\Documents\Intuit\QuickBooks\Company Files\QuickBooksAutoDataRecovery\Hamlet Commons.QBW.ADR"</definedName>
    <definedName name="QBENDDATE" localSheetId="0">20210430</definedName>
    <definedName name="QBHEADERSONSCREEN" localSheetId="0">FALSE</definedName>
    <definedName name="QBMETADATASIZE" localSheetId="0">5892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"fc3fc698bd63401ba109042b9d9fe402"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TRUE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76</definedName>
    <definedName name="QBROWHEADERS" localSheetId="0">6</definedName>
    <definedName name="QBSTARTDATE" localSheetId="0">20210401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J43" i="1"/>
  <c r="K10" i="1"/>
  <c r="K44" i="1" s="1"/>
  <c r="J45" i="1"/>
  <c r="J42" i="1"/>
  <c r="J44" i="1" l="1"/>
  <c r="J47" i="1" s="1"/>
  <c r="L22" i="1" l="1"/>
  <c r="O6" i="1"/>
  <c r="O45" i="1"/>
  <c r="O25" i="1"/>
  <c r="O24" i="1"/>
  <c r="O17" i="1"/>
  <c r="O21" i="1"/>
  <c r="O40" i="1"/>
  <c r="O42" i="1"/>
  <c r="O33" i="1"/>
  <c r="L41" i="1"/>
  <c r="K19" i="2"/>
  <c r="J35" i="2"/>
  <c r="K28" i="2" s="1"/>
  <c r="L45" i="1"/>
  <c r="K18" i="2" l="1"/>
  <c r="K13" i="2"/>
  <c r="K29" i="2"/>
  <c r="K14" i="2"/>
  <c r="K22" i="2"/>
  <c r="K30" i="2"/>
  <c r="K26" i="2"/>
  <c r="K21" i="2"/>
  <c r="K15" i="2"/>
  <c r="K23" i="2"/>
  <c r="K31" i="2"/>
  <c r="K16" i="2"/>
  <c r="K24" i="2"/>
  <c r="K32" i="2"/>
  <c r="K17" i="2"/>
  <c r="K25" i="2"/>
  <c r="K33" i="2"/>
  <c r="K27" i="2"/>
  <c r="K34" i="2"/>
  <c r="K20" i="2"/>
  <c r="K35" i="2" l="1"/>
  <c r="L24" i="1" l="1"/>
  <c r="L38" i="1"/>
  <c r="L35" i="1"/>
  <c r="O35" i="1" s="1"/>
  <c r="O32" i="1"/>
  <c r="L19" i="1"/>
  <c r="O19" i="1" s="1"/>
  <c r="L16" i="1"/>
  <c r="O16" i="1" s="1"/>
  <c r="L15" i="1"/>
  <c r="L14" i="1"/>
  <c r="O14" i="1" s="1"/>
  <c r="L8" i="1"/>
  <c r="L7" i="1"/>
  <c r="L6" i="1"/>
  <c r="L5" i="1"/>
  <c r="O5" i="1" l="1"/>
  <c r="O10" i="1" s="1"/>
  <c r="O43" i="1"/>
  <c r="O44" i="1" l="1"/>
  <c r="O47" i="1" s="1"/>
  <c r="K35" i="1"/>
  <c r="K7" i="1"/>
  <c r="K19" i="1" l="1"/>
  <c r="K5" i="1"/>
  <c r="K6" i="1"/>
  <c r="K45" i="1" l="1"/>
  <c r="G10" i="1" l="1"/>
  <c r="K8" i="1"/>
  <c r="I10" i="1"/>
  <c r="J9" i="1" l="1"/>
  <c r="K34" i="1"/>
  <c r="K29" i="1"/>
  <c r="K39" i="1"/>
  <c r="G43" i="1"/>
  <c r="G44" i="1" s="1"/>
  <c r="Q9" i="1" l="1"/>
  <c r="K9" i="1"/>
  <c r="K36" i="1"/>
  <c r="K21" i="1"/>
  <c r="K13" i="1"/>
  <c r="K14" i="1"/>
  <c r="K16" i="1"/>
  <c r="K17" i="1"/>
  <c r="K18" i="1"/>
  <c r="K20" i="1"/>
  <c r="K23" i="1"/>
  <c r="K24" i="1"/>
  <c r="Q24" i="1" s="1"/>
  <c r="K25" i="1"/>
  <c r="K26" i="1"/>
  <c r="K27" i="1"/>
  <c r="K30" i="1"/>
  <c r="K31" i="1"/>
  <c r="K32" i="1"/>
  <c r="K33" i="1"/>
  <c r="K41" i="1"/>
  <c r="Q41" i="1" s="1"/>
  <c r="K42" i="1"/>
  <c r="Q42" i="1" s="1"/>
  <c r="L10" i="1" l="1"/>
  <c r="Q33" i="1"/>
  <c r="Q31" i="1"/>
  <c r="L31" i="1"/>
  <c r="L43" i="1" s="1"/>
  <c r="I43" i="1"/>
  <c r="I44" i="1" s="1"/>
  <c r="L44" i="1" l="1"/>
  <c r="L47" i="1" s="1"/>
  <c r="K22" i="1"/>
  <c r="Q22" i="1" s="1"/>
  <c r="K43" i="1" l="1"/>
  <c r="K47" i="1" s="1"/>
</calcChain>
</file>

<file path=xl/sharedStrings.xml><?xml version="1.0" encoding="utf-8"?>
<sst xmlns="http://schemas.openxmlformats.org/spreadsheetml/2006/main" count="111" uniqueCount="75">
  <si>
    <t>Apr 21</t>
  </si>
  <si>
    <t>Ordinary Income/Expense</t>
  </si>
  <si>
    <t>Income</t>
  </si>
  <si>
    <t>Condo Monthly Fees</t>
  </si>
  <si>
    <t>Expense</t>
  </si>
  <si>
    <t>Building Repairs</t>
  </si>
  <si>
    <t>Building Repairs-Other</t>
  </si>
  <si>
    <t>Plumbing Repairs</t>
  </si>
  <si>
    <t>Roofing Repairs</t>
  </si>
  <si>
    <t>Wood Repair</t>
  </si>
  <si>
    <t>Building Maintenance</t>
  </si>
  <si>
    <t>Building Supplies</t>
  </si>
  <si>
    <t>Eaves Cleaning</t>
  </si>
  <si>
    <t>Hallway Cleaning</t>
  </si>
  <si>
    <t>Grounds Maintenance-Other</t>
  </si>
  <si>
    <t>Lawn Mowing</t>
  </si>
  <si>
    <t>Lawn Treatment</t>
  </si>
  <si>
    <t>Snow Removal</t>
  </si>
  <si>
    <t>Sprinkler Activate/Deactivate</t>
  </si>
  <si>
    <t>Tree Care</t>
  </si>
  <si>
    <t>Liability Insurance</t>
  </si>
  <si>
    <t>Pool License</t>
  </si>
  <si>
    <t>Pool Maintenance-Other</t>
  </si>
  <si>
    <t>Accounting</t>
  </si>
  <si>
    <t>Taxes</t>
  </si>
  <si>
    <t>Federal</t>
  </si>
  <si>
    <t>Electric</t>
  </si>
  <si>
    <t>Water</t>
  </si>
  <si>
    <t>Total Expense</t>
  </si>
  <si>
    <t>Net Ordinary Income</t>
  </si>
  <si>
    <t>Window Cleaning</t>
  </si>
  <si>
    <t>Transfers to Savings</t>
  </si>
  <si>
    <t>Miscellaneous</t>
  </si>
  <si>
    <t>Tree Trimming</t>
  </si>
  <si>
    <t>Variance</t>
  </si>
  <si>
    <t>Pool Supplies</t>
  </si>
  <si>
    <t>Sep '20 - June 21</t>
  </si>
  <si>
    <t xml:space="preserve">B  </t>
  </si>
  <si>
    <t>C</t>
  </si>
  <si>
    <t>D</t>
  </si>
  <si>
    <t>Total</t>
  </si>
  <si>
    <t>Sprinkler Repair</t>
  </si>
  <si>
    <t>Interest Income</t>
  </si>
  <si>
    <t>Actual</t>
  </si>
  <si>
    <t>Estimate</t>
  </si>
  <si>
    <t>2021-2022 Estimate</t>
  </si>
  <si>
    <t>Membership Fees</t>
  </si>
  <si>
    <t>Tree Assessment</t>
  </si>
  <si>
    <t>Exterior Painting</t>
  </si>
  <si>
    <t>Spring Assessment</t>
  </si>
  <si>
    <t>Pool Repair-Other</t>
  </si>
  <si>
    <t>twice</t>
  </si>
  <si>
    <t>28 weeks</t>
  </si>
  <si>
    <t>annual clean ups</t>
  </si>
  <si>
    <t>10% increase</t>
  </si>
  <si>
    <t>no change</t>
  </si>
  <si>
    <t>8% increase</t>
  </si>
  <si>
    <t>Notes</t>
  </si>
  <si>
    <t>Office Supplies and Postage</t>
  </si>
  <si>
    <t>once</t>
  </si>
  <si>
    <t>Transfer to Checking</t>
  </si>
  <si>
    <t>% Change Compared 2007-2008 to ytd August</t>
  </si>
  <si>
    <t xml:space="preserve"> Actual  2007-2008</t>
  </si>
  <si>
    <t>3.62% increase</t>
  </si>
  <si>
    <t>Sep 2021 -Aug 18 2022</t>
  </si>
  <si>
    <t>Est Aug 19-31 2022</t>
  </si>
  <si>
    <t>Budget</t>
  </si>
  <si>
    <t>Actual Change</t>
  </si>
  <si>
    <t>3x</t>
  </si>
  <si>
    <t xml:space="preserve"> </t>
  </si>
  <si>
    <t>A</t>
  </si>
  <si>
    <t>B</t>
  </si>
  <si>
    <t>2021-2022 Actual</t>
  </si>
  <si>
    <t>2021-2022 Budget</t>
  </si>
  <si>
    <t>2022-2023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</si>
</sst>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;\-#,##0.00"/>
    <numFmt numFmtId="165" formatCode="0.0%"/>
  </numFmts>
  <fonts count="10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2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4" fontId="2" fillId="0" borderId="4" xfId="0" applyNumberFormat="1" applyFont="1" applyBorder="1"/>
    <xf numFmtId="164" fontId="2" fillId="0" borderId="3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39" fontId="0" fillId="0" borderId="0" xfId="0" applyNumberFormat="1"/>
    <xf numFmtId="49" fontId="1" fillId="0" borderId="2" xfId="0" applyNumberFormat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9" fontId="0" fillId="0" borderId="0" xfId="3" applyFont="1"/>
    <xf numFmtId="0" fontId="5" fillId="0" borderId="0" xfId="0" applyFont="1" applyAlignment="1">
      <alignment horizontal="center"/>
    </xf>
    <xf numFmtId="165" fontId="0" fillId="0" borderId="0" xfId="3" applyNumberFormat="1" applyFont="1"/>
    <xf numFmtId="164" fontId="2" fillId="0" borderId="5" xfId="0" applyNumberFormat="1" applyFont="1" applyBorder="1"/>
    <xf numFmtId="0" fontId="0" fillId="0" borderId="5" xfId="0" applyBorder="1"/>
    <xf numFmtId="43" fontId="0" fillId="0" borderId="0" xfId="2" applyFont="1"/>
    <xf numFmtId="0" fontId="0" fillId="2" borderId="0" xfId="0" applyFill="1"/>
    <xf numFmtId="0" fontId="6" fillId="2" borderId="0" xfId="0" applyFont="1" applyFill="1" applyAlignment="1">
      <alignment horizontal="center"/>
    </xf>
    <xf numFmtId="164" fontId="0" fillId="0" borderId="0" xfId="0" applyNumberFormat="1"/>
    <xf numFmtId="0" fontId="5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164" fontId="8" fillId="0" borderId="0" xfId="0" applyNumberFormat="1" applyFont="1"/>
    <xf numFmtId="0" fontId="9" fillId="0" borderId="0" xfId="0" applyFont="1"/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49" fontId="1" fillId="3" borderId="2" xfId="0" applyNumberFormat="1" applyFont="1" applyFill="1" applyBorder="1" applyAlignment="1">
      <alignment horizontal="center" wrapText="1"/>
    </xf>
  </cellXfs>
  <cellStyles count="4">
    <cellStyle name="Comma" xfId="2" builtinId="3"/>
    <cellStyle name="Normal" xfId="0" builtinId="0"/>
    <cellStyle name="Normal 2" xfId="1" xr:uid="{AB38EB67-9938-4738-8F35-EB4A19D7FBA7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4</xdr:col>
          <xdr:colOff>114300</xdr:colOff>
          <xdr:row>2</xdr:row>
          <xdr:rowOff>9525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4</xdr:col>
          <xdr:colOff>114300</xdr:colOff>
          <xdr:row>2</xdr:row>
          <xdr:rowOff>9525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D072E-EA6D-44A1-BDA7-E4573719AAF4}">
  <sheetPr codeName="Sheet1"/>
  <dimension ref="A1:Q48"/>
  <sheetViews>
    <sheetView tabSelected="1" zoomScale="136" zoomScaleNormal="90" workbookViewId="0">
      <pane xSplit="5" ySplit="3" topLeftCell="F4" activePane="bottomRight" state="frozen"/>
      <selection pane="topRight" activeCell="L1" sqref="L1"/>
      <selection pane="bottomLeft" activeCell="A4" sqref="A4"/>
      <selection pane="bottomRight" activeCell="L4" sqref="L4"/>
    </sheetView>
  </sheetViews>
  <sheetFormatPr defaultRowHeight="15" x14ac:dyDescent="0.25"/>
  <cols>
    <col min="1" max="4" width="3" style="12" customWidth="1"/>
    <col min="5" max="5" width="29.7109375" style="12" customWidth="1"/>
    <col min="6" max="6" width="2.7109375" hidden="1" customWidth="1"/>
    <col min="7" max="7" width="11.28515625" hidden="1" customWidth="1"/>
    <col min="8" max="8" width="0.85546875" hidden="1" customWidth="1"/>
    <col min="9" max="9" width="11.28515625" hidden="1" customWidth="1"/>
    <col min="10" max="10" width="10.42578125" customWidth="1"/>
    <col min="11" max="11" width="11.28515625" customWidth="1"/>
    <col min="12" max="12" width="10.140625" customWidth="1"/>
    <col min="13" max="13" width="16.28515625" customWidth="1"/>
    <col min="14" max="14" width="4.5703125" customWidth="1"/>
    <col min="15" max="15" width="10.5703125" hidden="1" customWidth="1"/>
    <col min="16" max="16" width="5.85546875" hidden="1" customWidth="1"/>
    <col min="17" max="17" width="19.42578125" hidden="1" customWidth="1"/>
    <col min="18" max="18" width="19.42578125" customWidth="1"/>
  </cols>
  <sheetData>
    <row r="1" spans="1:17" x14ac:dyDescent="0.25">
      <c r="F1" s="22"/>
      <c r="G1" s="23" t="s">
        <v>43</v>
      </c>
      <c r="H1" s="23"/>
      <c r="I1" s="23" t="s">
        <v>44</v>
      </c>
      <c r="J1" s="23" t="s">
        <v>66</v>
      </c>
      <c r="K1" s="29" t="s">
        <v>43</v>
      </c>
      <c r="L1" s="23" t="s">
        <v>66</v>
      </c>
      <c r="O1" s="23" t="s">
        <v>43</v>
      </c>
      <c r="Q1" s="23" t="s">
        <v>67</v>
      </c>
    </row>
    <row r="2" spans="1:17" ht="17.25" customHeight="1" thickBot="1" x14ac:dyDescent="0.35">
      <c r="A2" s="1"/>
      <c r="B2" s="1"/>
      <c r="C2" s="1"/>
      <c r="D2" s="1"/>
      <c r="E2" s="1"/>
      <c r="F2" s="17"/>
      <c r="G2" s="17" t="s">
        <v>37</v>
      </c>
      <c r="H2" s="17"/>
      <c r="I2" s="17" t="s">
        <v>38</v>
      </c>
      <c r="J2" s="25" t="s">
        <v>70</v>
      </c>
      <c r="K2" s="30" t="s">
        <v>71</v>
      </c>
      <c r="L2" s="17" t="s">
        <v>38</v>
      </c>
      <c r="O2" s="25"/>
      <c r="Q2" s="25"/>
    </row>
    <row r="3" spans="1:17" s="11" customFormat="1" ht="45.75" customHeight="1" thickTop="1" thickBot="1" x14ac:dyDescent="0.3">
      <c r="A3" s="8"/>
      <c r="B3" s="8"/>
      <c r="C3" s="8"/>
      <c r="D3" s="8"/>
      <c r="E3" s="8"/>
      <c r="F3" s="15"/>
      <c r="G3" s="14" t="s">
        <v>64</v>
      </c>
      <c r="H3" s="15"/>
      <c r="I3" s="14" t="s">
        <v>65</v>
      </c>
      <c r="J3" s="14" t="s">
        <v>73</v>
      </c>
      <c r="K3" s="31" t="s">
        <v>72</v>
      </c>
      <c r="L3" s="14" t="s">
        <v>74</v>
      </c>
      <c r="M3" s="11" t="s">
        <v>57</v>
      </c>
      <c r="O3" s="26" t="s">
        <v>62</v>
      </c>
      <c r="Q3" s="26" t="s">
        <v>61</v>
      </c>
    </row>
    <row r="4" spans="1:17" ht="15.75" thickTop="1" x14ac:dyDescent="0.25">
      <c r="A4" s="1"/>
      <c r="B4" s="1"/>
      <c r="C4" s="1" t="s">
        <v>2</v>
      </c>
      <c r="D4" s="1"/>
      <c r="E4" s="1"/>
    </row>
    <row r="5" spans="1:17" x14ac:dyDescent="0.25">
      <c r="A5" s="1"/>
      <c r="B5" s="1"/>
      <c r="C5" s="1"/>
      <c r="D5" s="1" t="s">
        <v>47</v>
      </c>
      <c r="E5" s="1"/>
      <c r="F5" s="4"/>
      <c r="G5" s="4">
        <v>8754</v>
      </c>
      <c r="H5" s="4"/>
      <c r="I5" s="4"/>
      <c r="J5" s="4"/>
      <c r="K5" s="4">
        <f t="shared" ref="K5:L6" si="0">G5+I5</f>
        <v>8754</v>
      </c>
      <c r="L5" s="4">
        <f t="shared" si="0"/>
        <v>0</v>
      </c>
      <c r="O5" s="4">
        <f>J5+L5</f>
        <v>0</v>
      </c>
    </row>
    <row r="6" spans="1:17" x14ac:dyDescent="0.25">
      <c r="A6" s="1"/>
      <c r="B6" s="1"/>
      <c r="C6" s="1"/>
      <c r="D6" s="1" t="s">
        <v>42</v>
      </c>
      <c r="E6" s="1"/>
      <c r="F6" s="4"/>
      <c r="G6" s="4">
        <v>3.33</v>
      </c>
      <c r="H6" s="4"/>
      <c r="I6" s="4"/>
      <c r="J6" s="4"/>
      <c r="K6" s="4">
        <f t="shared" si="0"/>
        <v>3.33</v>
      </c>
      <c r="L6" s="4">
        <f t="shared" si="0"/>
        <v>0</v>
      </c>
      <c r="O6" s="4">
        <f>394.39-34+175</f>
        <v>535.39</v>
      </c>
    </row>
    <row r="7" spans="1:17" x14ac:dyDescent="0.25">
      <c r="A7" s="1"/>
      <c r="B7" s="1"/>
      <c r="C7" s="1"/>
      <c r="D7" s="1" t="s">
        <v>49</v>
      </c>
      <c r="E7" s="1"/>
      <c r="F7" s="4"/>
      <c r="G7" s="4">
        <v>14413</v>
      </c>
      <c r="H7" s="4"/>
      <c r="I7" s="4"/>
      <c r="J7" s="4"/>
      <c r="K7" s="4">
        <f>G7+I7</f>
        <v>14413</v>
      </c>
      <c r="L7" s="4">
        <f>H7+J7</f>
        <v>0</v>
      </c>
      <c r="O7" s="4">
        <v>10515</v>
      </c>
    </row>
    <row r="8" spans="1:17" x14ac:dyDescent="0.25">
      <c r="A8" s="1"/>
      <c r="B8" s="1"/>
      <c r="C8" s="1"/>
      <c r="D8" s="1" t="s">
        <v>46</v>
      </c>
      <c r="E8" s="1"/>
      <c r="G8" s="4">
        <v>1000</v>
      </c>
      <c r="K8" s="4">
        <f>G8+I8</f>
        <v>1000</v>
      </c>
      <c r="L8" s="4">
        <f>H8+J8</f>
        <v>0</v>
      </c>
      <c r="O8" s="4">
        <v>1500</v>
      </c>
    </row>
    <row r="9" spans="1:17" x14ac:dyDescent="0.25">
      <c r="A9" s="1"/>
      <c r="B9" s="1"/>
      <c r="C9" s="1"/>
      <c r="D9" s="1" t="s">
        <v>3</v>
      </c>
      <c r="E9" s="1"/>
      <c r="F9" s="20"/>
      <c r="G9" s="19">
        <v>88152</v>
      </c>
      <c r="H9" s="20"/>
      <c r="I9" s="19"/>
      <c r="J9" s="19">
        <f>G9+I9</f>
        <v>88152</v>
      </c>
      <c r="K9" s="19">
        <f>H9+J9</f>
        <v>88152</v>
      </c>
      <c r="L9" s="19">
        <v>95184</v>
      </c>
      <c r="M9" t="s">
        <v>56</v>
      </c>
      <c r="O9" s="19">
        <v>60832</v>
      </c>
      <c r="Q9" s="16">
        <f>(J9-O9)/O9</f>
        <v>0.44910573382430302</v>
      </c>
    </row>
    <row r="10" spans="1:17" x14ac:dyDescent="0.25">
      <c r="A10" s="1"/>
      <c r="B10" s="1"/>
      <c r="C10" s="1"/>
      <c r="D10" s="1"/>
      <c r="E10" s="1" t="s">
        <v>40</v>
      </c>
      <c r="G10" s="4">
        <f>SUM(G5:G9)</f>
        <v>112322.33</v>
      </c>
      <c r="I10" s="4">
        <f>SUM(I5:I9)</f>
        <v>0</v>
      </c>
      <c r="J10" s="4">
        <f>SUM(J5:J9)</f>
        <v>88152</v>
      </c>
      <c r="K10" s="4">
        <f>SUM(K5:K9)</f>
        <v>112322.33</v>
      </c>
      <c r="L10" s="4">
        <f>SUM(L5:L9)</f>
        <v>95184</v>
      </c>
      <c r="O10" s="4">
        <f>SUM(O5:O9)</f>
        <v>73382.39</v>
      </c>
    </row>
    <row r="11" spans="1:17" x14ac:dyDescent="0.25">
      <c r="A11" s="1"/>
      <c r="B11" s="1"/>
      <c r="C11" s="1" t="s">
        <v>4</v>
      </c>
      <c r="D11" s="1"/>
      <c r="E11" s="1"/>
      <c r="G11" s="4"/>
      <c r="I11" s="4"/>
      <c r="K11" s="4"/>
      <c r="L11" s="4"/>
      <c r="O11" s="4"/>
    </row>
    <row r="12" spans="1:17" x14ac:dyDescent="0.25">
      <c r="A12" s="1"/>
      <c r="B12" s="1"/>
      <c r="C12" s="1"/>
      <c r="D12" s="1" t="s">
        <v>5</v>
      </c>
      <c r="E12" s="1"/>
      <c r="G12" s="4"/>
      <c r="I12" s="4"/>
      <c r="K12" s="4"/>
      <c r="L12" s="4"/>
      <c r="O12" s="4"/>
    </row>
    <row r="13" spans="1:17" x14ac:dyDescent="0.25">
      <c r="A13" s="1"/>
      <c r="B13" s="1"/>
      <c r="C13" s="1"/>
      <c r="D13" s="1"/>
      <c r="E13" s="1" t="s">
        <v>6</v>
      </c>
      <c r="G13" s="4">
        <v>9815</v>
      </c>
      <c r="I13" s="4">
        <v>0</v>
      </c>
      <c r="J13" s="27">
        <v>3500</v>
      </c>
      <c r="K13" s="4">
        <f t="shared" ref="K13:L16" si="1">G13+I13</f>
        <v>9815</v>
      </c>
      <c r="L13" s="4">
        <v>5000</v>
      </c>
      <c r="O13" s="4">
        <v>8727.0400000000009</v>
      </c>
    </row>
    <row r="14" spans="1:17" x14ac:dyDescent="0.25">
      <c r="A14" s="1"/>
      <c r="B14" s="1"/>
      <c r="C14" s="1"/>
      <c r="D14" s="1"/>
      <c r="E14" s="1" t="s">
        <v>7</v>
      </c>
      <c r="G14" s="4">
        <v>5090.46</v>
      </c>
      <c r="I14" s="4">
        <v>0</v>
      </c>
      <c r="J14" s="27">
        <v>0</v>
      </c>
      <c r="K14" s="4">
        <f t="shared" si="1"/>
        <v>5090.46</v>
      </c>
      <c r="L14" s="4">
        <f t="shared" si="1"/>
        <v>0</v>
      </c>
      <c r="O14" s="4">
        <f>J14+L14</f>
        <v>0</v>
      </c>
    </row>
    <row r="15" spans="1:17" x14ac:dyDescent="0.25">
      <c r="A15" s="1"/>
      <c r="B15" s="1"/>
      <c r="C15" s="1"/>
      <c r="D15" s="1"/>
      <c r="E15" s="1" t="s">
        <v>8</v>
      </c>
      <c r="G15" s="4">
        <v>0</v>
      </c>
      <c r="I15" s="4">
        <v>0</v>
      </c>
      <c r="J15" s="27">
        <v>0</v>
      </c>
      <c r="K15" s="4">
        <v>0</v>
      </c>
      <c r="L15" s="4">
        <f t="shared" si="1"/>
        <v>0</v>
      </c>
      <c r="O15" s="4">
        <v>16600</v>
      </c>
    </row>
    <row r="16" spans="1:17" x14ac:dyDescent="0.25">
      <c r="A16" s="1"/>
      <c r="B16" s="1"/>
      <c r="C16" s="1"/>
      <c r="D16" s="1"/>
      <c r="E16" s="1" t="s">
        <v>9</v>
      </c>
      <c r="G16" s="4">
        <v>2970</v>
      </c>
      <c r="I16" s="4">
        <v>0</v>
      </c>
      <c r="J16" s="27">
        <v>0</v>
      </c>
      <c r="K16" s="4">
        <f t="shared" si="1"/>
        <v>2970</v>
      </c>
      <c r="L16" s="4">
        <f t="shared" si="1"/>
        <v>0</v>
      </c>
      <c r="O16" s="4">
        <f>J16+L16</f>
        <v>0</v>
      </c>
    </row>
    <row r="17" spans="1:17" x14ac:dyDescent="0.25">
      <c r="A17" s="1"/>
      <c r="B17" s="1"/>
      <c r="C17" s="1"/>
      <c r="D17" s="1"/>
      <c r="E17" s="1" t="s">
        <v>10</v>
      </c>
      <c r="G17" s="4">
        <v>374.84</v>
      </c>
      <c r="I17" s="4">
        <v>0</v>
      </c>
      <c r="J17" s="27">
        <v>665</v>
      </c>
      <c r="K17" s="4">
        <f t="shared" ref="K17:L22" si="2">G17+I17</f>
        <v>374.84</v>
      </c>
      <c r="L17" s="4">
        <v>665</v>
      </c>
      <c r="O17" s="4">
        <f>2037.23+115.13-372.75-372.75-388.68</f>
        <v>1018.1800000000001</v>
      </c>
    </row>
    <row r="18" spans="1:17" x14ac:dyDescent="0.25">
      <c r="A18" s="1"/>
      <c r="B18" s="1"/>
      <c r="C18" s="1"/>
      <c r="D18" s="1"/>
      <c r="E18" s="1" t="s">
        <v>11</v>
      </c>
      <c r="G18" s="4">
        <v>265.73</v>
      </c>
      <c r="I18" s="4">
        <v>0</v>
      </c>
      <c r="J18" s="27">
        <v>190</v>
      </c>
      <c r="K18" s="4">
        <f t="shared" si="2"/>
        <v>265.73</v>
      </c>
      <c r="L18" s="4">
        <v>190</v>
      </c>
      <c r="O18" s="4">
        <v>0</v>
      </c>
    </row>
    <row r="19" spans="1:17" x14ac:dyDescent="0.25">
      <c r="A19" s="1"/>
      <c r="B19" s="1"/>
      <c r="C19" s="1"/>
      <c r="D19" s="1"/>
      <c r="E19" s="1" t="s">
        <v>48</v>
      </c>
      <c r="G19" s="4">
        <v>345.96</v>
      </c>
      <c r="I19" s="4">
        <v>0</v>
      </c>
      <c r="J19" s="27">
        <v>0</v>
      </c>
      <c r="K19" s="4">
        <f t="shared" si="2"/>
        <v>345.96</v>
      </c>
      <c r="L19" s="4">
        <f t="shared" si="2"/>
        <v>0</v>
      </c>
      <c r="O19" s="4">
        <f>J19+L19</f>
        <v>0</v>
      </c>
    </row>
    <row r="20" spans="1:17" x14ac:dyDescent="0.25">
      <c r="A20" s="1"/>
      <c r="B20" s="1"/>
      <c r="C20" s="1"/>
      <c r="D20" s="1"/>
      <c r="E20" s="1" t="s">
        <v>12</v>
      </c>
      <c r="G20" s="4">
        <v>656.11</v>
      </c>
      <c r="I20" s="4">
        <v>500</v>
      </c>
      <c r="J20" s="27">
        <v>700</v>
      </c>
      <c r="K20" s="4">
        <f t="shared" si="2"/>
        <v>1156.1100000000001</v>
      </c>
      <c r="L20" s="4">
        <v>1500</v>
      </c>
      <c r="M20" t="s">
        <v>68</v>
      </c>
      <c r="O20">
        <v>388.68</v>
      </c>
      <c r="P20" t="s">
        <v>59</v>
      </c>
      <c r="Q20" s="16"/>
    </row>
    <row r="21" spans="1:17" x14ac:dyDescent="0.25">
      <c r="A21" s="1"/>
      <c r="B21" s="1"/>
      <c r="C21" s="1"/>
      <c r="D21" s="1"/>
      <c r="E21" s="1" t="s">
        <v>30</v>
      </c>
      <c r="G21" s="4">
        <v>0</v>
      </c>
      <c r="I21" s="4">
        <v>400</v>
      </c>
      <c r="J21" s="27">
        <v>800</v>
      </c>
      <c r="K21" s="4">
        <f t="shared" si="2"/>
        <v>400</v>
      </c>
      <c r="L21" s="4">
        <v>800</v>
      </c>
      <c r="M21" t="s">
        <v>51</v>
      </c>
      <c r="O21" s="4">
        <f>375.75*2</f>
        <v>751.5</v>
      </c>
      <c r="P21" t="s">
        <v>51</v>
      </c>
      <c r="Q21" s="16"/>
    </row>
    <row r="22" spans="1:17" x14ac:dyDescent="0.25">
      <c r="A22" s="1"/>
      <c r="B22" s="1"/>
      <c r="C22" s="1"/>
      <c r="D22" s="1"/>
      <c r="E22" s="1" t="s">
        <v>13</v>
      </c>
      <c r="G22" s="4">
        <v>960</v>
      </c>
      <c r="I22" s="4">
        <v>0</v>
      </c>
      <c r="J22" s="27">
        <v>1560</v>
      </c>
      <c r="K22" s="4">
        <f t="shared" si="2"/>
        <v>960</v>
      </c>
      <c r="L22" s="4">
        <f>960</f>
        <v>960</v>
      </c>
      <c r="O22" s="4">
        <v>550</v>
      </c>
      <c r="Q22" s="16">
        <f>(K22-O22)/O22</f>
        <v>0.74545454545454548</v>
      </c>
    </row>
    <row r="23" spans="1:17" x14ac:dyDescent="0.25">
      <c r="A23" s="1"/>
      <c r="B23" s="1"/>
      <c r="C23" s="1"/>
      <c r="D23" s="1"/>
      <c r="E23" s="1" t="s">
        <v>14</v>
      </c>
      <c r="G23" s="4">
        <v>747.25</v>
      </c>
      <c r="I23" s="4">
        <v>0</v>
      </c>
      <c r="J23" s="27">
        <v>1000</v>
      </c>
      <c r="K23" s="4">
        <f t="shared" ref="K23:K27" si="3">G23+I23</f>
        <v>747.25</v>
      </c>
      <c r="L23" s="4">
        <v>1000</v>
      </c>
      <c r="M23" t="s">
        <v>53</v>
      </c>
      <c r="O23" s="4">
        <v>0</v>
      </c>
    </row>
    <row r="24" spans="1:17" x14ac:dyDescent="0.25">
      <c r="A24" s="1"/>
      <c r="B24" s="1"/>
      <c r="C24" s="1"/>
      <c r="D24" s="1"/>
      <c r="E24" s="1" t="s">
        <v>15</v>
      </c>
      <c r="G24" s="4">
        <v>11261.9</v>
      </c>
      <c r="I24" s="4">
        <v>961</v>
      </c>
      <c r="J24" s="27">
        <v>14758</v>
      </c>
      <c r="K24" s="4">
        <f t="shared" si="3"/>
        <v>12222.9</v>
      </c>
      <c r="L24" s="4">
        <f>480.38*28</f>
        <v>13450.64</v>
      </c>
      <c r="M24" t="s">
        <v>52</v>
      </c>
      <c r="O24" s="4">
        <f>21070.9-244.95-1788.95-639</f>
        <v>18398</v>
      </c>
      <c r="Q24" s="16">
        <f>(K24-O24)/O24</f>
        <v>-0.33563974345037506</v>
      </c>
    </row>
    <row r="25" spans="1:17" x14ac:dyDescent="0.25">
      <c r="A25" s="1"/>
      <c r="B25" s="1"/>
      <c r="C25" s="1"/>
      <c r="D25" s="1"/>
      <c r="E25" s="1" t="s">
        <v>16</v>
      </c>
      <c r="G25" s="4">
        <v>4202.3599999999997</v>
      </c>
      <c r="I25" s="4">
        <v>0</v>
      </c>
      <c r="J25" s="27">
        <v>3200</v>
      </c>
      <c r="K25" s="4">
        <f t="shared" si="3"/>
        <v>4202.3599999999997</v>
      </c>
      <c r="L25" s="4">
        <v>3400</v>
      </c>
      <c r="O25" s="4">
        <f>1788.95+244.95+639</f>
        <v>2672.9</v>
      </c>
      <c r="Q25" s="16"/>
    </row>
    <row r="26" spans="1:17" x14ac:dyDescent="0.25">
      <c r="A26" s="1"/>
      <c r="B26" s="1"/>
      <c r="C26" s="1"/>
      <c r="D26" s="1"/>
      <c r="E26" s="1" t="s">
        <v>17</v>
      </c>
      <c r="G26" s="4">
        <v>2841.21</v>
      </c>
      <c r="I26" s="4">
        <v>0</v>
      </c>
      <c r="J26" s="27">
        <v>2200</v>
      </c>
      <c r="K26" s="4">
        <f t="shared" si="3"/>
        <v>2841.21</v>
      </c>
      <c r="L26" s="4">
        <v>3000</v>
      </c>
      <c r="O26" s="4">
        <v>3061.88</v>
      </c>
      <c r="Q26" s="16"/>
    </row>
    <row r="27" spans="1:17" x14ac:dyDescent="0.25">
      <c r="A27" s="1"/>
      <c r="B27" s="1"/>
      <c r="C27" s="1"/>
      <c r="D27" s="1"/>
      <c r="E27" s="1" t="s">
        <v>18</v>
      </c>
      <c r="G27" s="4">
        <v>1619.41</v>
      </c>
      <c r="I27" s="4">
        <v>0</v>
      </c>
      <c r="J27" s="27">
        <v>1600</v>
      </c>
      <c r="K27" s="4">
        <f t="shared" si="3"/>
        <v>1619.41</v>
      </c>
      <c r="L27" s="4">
        <v>1700</v>
      </c>
      <c r="O27" s="4">
        <v>2275.23</v>
      </c>
      <c r="Q27" s="16"/>
    </row>
    <row r="28" spans="1:17" x14ac:dyDescent="0.25">
      <c r="A28" s="1"/>
      <c r="B28" s="1"/>
      <c r="C28" s="1"/>
      <c r="D28" s="1"/>
      <c r="E28" s="1" t="s">
        <v>41</v>
      </c>
      <c r="G28" s="4"/>
      <c r="I28" s="4"/>
      <c r="J28" s="28"/>
      <c r="K28" s="4"/>
      <c r="L28" s="4"/>
      <c r="O28" s="4"/>
    </row>
    <row r="29" spans="1:17" x14ac:dyDescent="0.25">
      <c r="A29" s="1"/>
      <c r="B29" s="1"/>
      <c r="C29" s="1"/>
      <c r="D29" s="1"/>
      <c r="E29" s="1" t="s">
        <v>33</v>
      </c>
      <c r="G29" s="4">
        <v>12363.92</v>
      </c>
      <c r="I29" s="4">
        <v>0</v>
      </c>
      <c r="J29" s="27">
        <v>300</v>
      </c>
      <c r="K29" s="4">
        <f t="shared" ref="K29:K30" si="4">G29+I29</f>
        <v>12363.92</v>
      </c>
      <c r="L29" s="4">
        <v>3000</v>
      </c>
      <c r="O29" s="4">
        <v>0</v>
      </c>
      <c r="Q29" s="16" t="s">
        <v>69</v>
      </c>
    </row>
    <row r="30" spans="1:17" x14ac:dyDescent="0.25">
      <c r="A30" s="1"/>
      <c r="B30" s="1"/>
      <c r="C30" s="1"/>
      <c r="D30" s="1"/>
      <c r="E30" s="1" t="s">
        <v>19</v>
      </c>
      <c r="G30" s="4">
        <v>3173.95</v>
      </c>
      <c r="I30" s="4">
        <v>0</v>
      </c>
      <c r="J30" s="27">
        <v>3064</v>
      </c>
      <c r="K30" s="4">
        <f t="shared" si="4"/>
        <v>3173.95</v>
      </c>
      <c r="L30" s="4">
        <v>3000</v>
      </c>
      <c r="O30" s="4">
        <v>0</v>
      </c>
      <c r="Q30" s="16"/>
    </row>
    <row r="31" spans="1:17" x14ac:dyDescent="0.25">
      <c r="A31" s="1"/>
      <c r="B31" s="1"/>
      <c r="C31" s="1"/>
      <c r="D31" s="1"/>
      <c r="E31" s="1" t="s">
        <v>20</v>
      </c>
      <c r="G31" s="4">
        <v>11390.83</v>
      </c>
      <c r="I31" s="4">
        <v>0</v>
      </c>
      <c r="J31" s="27">
        <v>11450.83</v>
      </c>
      <c r="K31" s="4">
        <f t="shared" ref="K31" si="5">G31+I31</f>
        <v>11390.83</v>
      </c>
      <c r="L31" s="4">
        <f>K31*1.0362</f>
        <v>11803.178046000001</v>
      </c>
      <c r="M31" s="16" t="s">
        <v>63</v>
      </c>
      <c r="N31" s="16"/>
      <c r="O31" s="4">
        <v>4701.75</v>
      </c>
      <c r="Q31" s="16">
        <f>(K31-O31)/O31</f>
        <v>1.4226787898123039</v>
      </c>
    </row>
    <row r="32" spans="1:17" x14ac:dyDescent="0.25">
      <c r="A32" s="1"/>
      <c r="B32" s="1"/>
      <c r="C32" s="1"/>
      <c r="D32" s="1"/>
      <c r="E32" s="1" t="s">
        <v>21</v>
      </c>
      <c r="G32" s="4">
        <v>480</v>
      </c>
      <c r="I32" s="4">
        <v>0</v>
      </c>
      <c r="J32" s="27">
        <v>494</v>
      </c>
      <c r="K32" s="4">
        <f t="shared" ref="K32:L35" si="6">G32+I32</f>
        <v>480</v>
      </c>
      <c r="L32" s="4">
        <v>0</v>
      </c>
      <c r="O32" s="4">
        <f>J32+L32</f>
        <v>494</v>
      </c>
    </row>
    <row r="33" spans="1:17" x14ac:dyDescent="0.25">
      <c r="A33" s="1"/>
      <c r="B33" s="1"/>
      <c r="C33" s="1"/>
      <c r="D33" s="1"/>
      <c r="E33" s="1" t="s">
        <v>22</v>
      </c>
      <c r="G33" s="4">
        <v>1854.54</v>
      </c>
      <c r="I33" s="4">
        <v>0</v>
      </c>
      <c r="J33" s="27">
        <v>2030</v>
      </c>
      <c r="K33" s="4">
        <f t="shared" si="6"/>
        <v>1854.54</v>
      </c>
      <c r="L33" s="4">
        <v>0</v>
      </c>
      <c r="O33" s="4">
        <f>208+2846.82</f>
        <v>3054.82</v>
      </c>
      <c r="Q33" s="16">
        <f>(K33+K32+K34+K35-O33-O34)/(O33+O34)</f>
        <v>0.11095906544257438</v>
      </c>
    </row>
    <row r="34" spans="1:17" x14ac:dyDescent="0.25">
      <c r="A34" s="1"/>
      <c r="B34" s="1"/>
      <c r="C34" s="1"/>
      <c r="D34" s="1"/>
      <c r="E34" s="1" t="s">
        <v>35</v>
      </c>
      <c r="G34" s="4">
        <v>837.86</v>
      </c>
      <c r="I34" s="4">
        <v>0</v>
      </c>
      <c r="J34" s="27">
        <v>550</v>
      </c>
      <c r="K34" s="4">
        <f t="shared" si="6"/>
        <v>837.86</v>
      </c>
      <c r="L34" s="4">
        <v>0</v>
      </c>
      <c r="O34" s="4">
        <v>511.36</v>
      </c>
    </row>
    <row r="35" spans="1:17" x14ac:dyDescent="0.25">
      <c r="A35" s="1"/>
      <c r="B35" s="1"/>
      <c r="C35" s="1"/>
      <c r="D35" s="1"/>
      <c r="E35" s="1" t="s">
        <v>50</v>
      </c>
      <c r="G35" s="4">
        <v>789.48</v>
      </c>
      <c r="I35" s="4"/>
      <c r="J35" s="28"/>
      <c r="K35" s="4">
        <f t="shared" si="6"/>
        <v>789.48</v>
      </c>
      <c r="L35" s="4">
        <f t="shared" si="6"/>
        <v>0</v>
      </c>
      <c r="O35" s="4">
        <f>J35+L35</f>
        <v>0</v>
      </c>
    </row>
    <row r="36" spans="1:17" x14ac:dyDescent="0.25">
      <c r="A36" s="1"/>
      <c r="B36" s="1"/>
      <c r="C36" s="1"/>
      <c r="D36" s="1"/>
      <c r="E36" s="1" t="s">
        <v>23</v>
      </c>
      <c r="G36" s="4">
        <v>2400</v>
      </c>
      <c r="I36" s="4">
        <v>0</v>
      </c>
      <c r="J36" s="27">
        <v>2450</v>
      </c>
      <c r="K36" s="4">
        <f t="shared" ref="K36" si="7">G36+I36</f>
        <v>2400</v>
      </c>
      <c r="L36" s="4">
        <v>2500</v>
      </c>
      <c r="O36" s="4">
        <v>0</v>
      </c>
      <c r="Q36" s="16"/>
    </row>
    <row r="37" spans="1:17" x14ac:dyDescent="0.25">
      <c r="A37" s="1"/>
      <c r="B37" s="1"/>
      <c r="C37" s="1"/>
      <c r="D37" s="1" t="s">
        <v>24</v>
      </c>
      <c r="E37" s="1"/>
      <c r="G37" s="4"/>
      <c r="I37" s="4"/>
      <c r="J37" s="28"/>
      <c r="K37" s="4"/>
      <c r="L37" s="4"/>
      <c r="O37" s="4"/>
    </row>
    <row r="38" spans="1:17" x14ac:dyDescent="0.25">
      <c r="A38" s="1"/>
      <c r="B38" s="1"/>
      <c r="C38" s="1"/>
      <c r="D38" s="1"/>
      <c r="E38" s="1" t="s">
        <v>25</v>
      </c>
      <c r="G38" s="4">
        <v>0</v>
      </c>
      <c r="I38" s="4">
        <v>0</v>
      </c>
      <c r="J38" s="28"/>
      <c r="K38" s="4">
        <v>0</v>
      </c>
      <c r="L38" s="4">
        <f t="shared" ref="K38:L39" si="8">H38+J38</f>
        <v>0</v>
      </c>
      <c r="O38" s="4">
        <v>47</v>
      </c>
    </row>
    <row r="39" spans="1:17" x14ac:dyDescent="0.25">
      <c r="A39" s="1"/>
      <c r="B39" s="1"/>
      <c r="C39" s="1"/>
      <c r="D39" s="1" t="s">
        <v>32</v>
      </c>
      <c r="E39" s="1"/>
      <c r="G39" s="4">
        <v>-142</v>
      </c>
      <c r="I39" s="4">
        <v>0</v>
      </c>
      <c r="J39" s="28">
        <v>600</v>
      </c>
      <c r="K39" s="4">
        <f t="shared" si="8"/>
        <v>-142</v>
      </c>
      <c r="L39" s="4">
        <v>700</v>
      </c>
      <c r="O39" s="4">
        <v>468.9</v>
      </c>
    </row>
    <row r="40" spans="1:17" x14ac:dyDescent="0.25">
      <c r="A40" s="1"/>
      <c r="B40" s="1"/>
      <c r="C40" s="1"/>
      <c r="D40" s="1" t="s">
        <v>58</v>
      </c>
      <c r="E40" s="1"/>
      <c r="G40" s="4"/>
      <c r="I40" s="4"/>
      <c r="J40" s="28">
        <v>0</v>
      </c>
      <c r="K40" s="4"/>
      <c r="L40" s="4"/>
      <c r="O40" s="4">
        <f>105.08+83</f>
        <v>188.07999999999998</v>
      </c>
    </row>
    <row r="41" spans="1:17" x14ac:dyDescent="0.25">
      <c r="A41" s="1"/>
      <c r="B41" s="1"/>
      <c r="C41" s="1"/>
      <c r="D41" s="1"/>
      <c r="E41" s="1" t="s">
        <v>26</v>
      </c>
      <c r="G41" s="4">
        <v>3107.92</v>
      </c>
      <c r="I41" s="4">
        <v>0</v>
      </c>
      <c r="J41" s="27">
        <v>3500</v>
      </c>
      <c r="K41" s="4">
        <f t="shared" ref="K41:K42" si="9">G41+I41</f>
        <v>3107.92</v>
      </c>
      <c r="L41" s="4">
        <f>3500*1.1</f>
        <v>3850.0000000000005</v>
      </c>
      <c r="M41" t="s">
        <v>54</v>
      </c>
      <c r="O41" s="4">
        <v>2391.58</v>
      </c>
      <c r="Q41" s="16">
        <f>(K41-O41)/O41</f>
        <v>0.29952583647630443</v>
      </c>
    </row>
    <row r="42" spans="1:17" ht="15.75" thickBot="1" x14ac:dyDescent="0.3">
      <c r="A42" s="1"/>
      <c r="B42" s="1"/>
      <c r="C42" s="1"/>
      <c r="D42" s="1"/>
      <c r="E42" s="1" t="s">
        <v>27</v>
      </c>
      <c r="G42" s="4">
        <v>22656.36</v>
      </c>
      <c r="I42" s="4">
        <v>0</v>
      </c>
      <c r="J42" s="27">
        <f>22905.49*1.03</f>
        <v>23592.654700000003</v>
      </c>
      <c r="K42" s="4">
        <f t="shared" si="9"/>
        <v>22656.36</v>
      </c>
      <c r="L42" s="4">
        <v>24000</v>
      </c>
      <c r="M42" s="21" t="s">
        <v>55</v>
      </c>
      <c r="N42" s="21"/>
      <c r="O42" s="4">
        <f>1692.56+13438.56</f>
        <v>15131.119999999999</v>
      </c>
      <c r="Q42" s="16">
        <f t="shared" ref="Q42" si="10">(K42-O42)/O42</f>
        <v>0.49733529309132452</v>
      </c>
    </row>
    <row r="43" spans="1:17" ht="15.75" thickBot="1" x14ac:dyDescent="0.3">
      <c r="A43" s="1"/>
      <c r="B43" s="1"/>
      <c r="C43" s="1" t="s">
        <v>28</v>
      </c>
      <c r="D43" s="1"/>
      <c r="E43" s="1"/>
      <c r="G43" s="6">
        <f>SUM(G13:G42)</f>
        <v>100063.08999999998</v>
      </c>
      <c r="I43" s="6">
        <f>SUM(I13:I42)</f>
        <v>1861</v>
      </c>
      <c r="J43" s="6">
        <f>SUM(J13:J42)</f>
        <v>78204.484700000001</v>
      </c>
      <c r="K43" s="6">
        <f>SUM(K13:K42)</f>
        <v>101924.08999999998</v>
      </c>
      <c r="L43" s="6">
        <f>SUM(L13:L42)</f>
        <v>80518.818046</v>
      </c>
      <c r="O43" s="6">
        <f>SUM(O13:O42)</f>
        <v>81432.02</v>
      </c>
    </row>
    <row r="44" spans="1:17" x14ac:dyDescent="0.25">
      <c r="A44" s="1" t="s">
        <v>29</v>
      </c>
      <c r="B44" s="1"/>
      <c r="C44" s="1"/>
      <c r="D44" s="1"/>
      <c r="E44" s="1"/>
      <c r="G44" s="4">
        <f>G10-G43</f>
        <v>12259.24000000002</v>
      </c>
      <c r="I44" s="4">
        <f>I10-I43</f>
        <v>-1861</v>
      </c>
      <c r="J44" s="4">
        <f>J10-J43</f>
        <v>9947.5152999999991</v>
      </c>
      <c r="K44" s="4">
        <f>K10-K43</f>
        <v>10398.24000000002</v>
      </c>
      <c r="L44" s="4">
        <f>L10-L43</f>
        <v>14665.181954</v>
      </c>
      <c r="O44" s="4">
        <f>O10-O43</f>
        <v>-8049.6300000000047</v>
      </c>
    </row>
    <row r="45" spans="1:17" x14ac:dyDescent="0.25">
      <c r="A45" s="12" t="s">
        <v>31</v>
      </c>
      <c r="G45" s="4">
        <v>9600</v>
      </c>
      <c r="I45" s="4">
        <v>0</v>
      </c>
      <c r="J45" s="4">
        <f>800*12</f>
        <v>9600</v>
      </c>
      <c r="K45" s="4">
        <f t="shared" ref="K45" si="11">G45+I45</f>
        <v>9600</v>
      </c>
      <c r="L45" s="4">
        <f>1000*12</f>
        <v>12000</v>
      </c>
      <c r="O45" s="4">
        <f>532*8</f>
        <v>4256</v>
      </c>
    </row>
    <row r="46" spans="1:17" x14ac:dyDescent="0.25">
      <c r="A46" s="12" t="s">
        <v>60</v>
      </c>
      <c r="J46" s="20"/>
      <c r="K46" s="20"/>
      <c r="L46" s="20"/>
      <c r="O46" s="19">
        <v>13000</v>
      </c>
    </row>
    <row r="47" spans="1:17" x14ac:dyDescent="0.25">
      <c r="E47" s="12" t="s">
        <v>34</v>
      </c>
      <c r="G47" s="13"/>
      <c r="I47" s="13"/>
      <c r="J47" s="13">
        <f>J44-J45</f>
        <v>347.51529999999912</v>
      </c>
      <c r="K47" s="13">
        <f>K44-K45</f>
        <v>798.24000000001979</v>
      </c>
      <c r="L47" s="13">
        <f>L44-L45</f>
        <v>2665.1819539999997</v>
      </c>
      <c r="M47" s="18"/>
      <c r="N47" s="18"/>
      <c r="O47" s="4">
        <f>O44-O45+O46</f>
        <v>694.36999999999534</v>
      </c>
    </row>
    <row r="48" spans="1:17" x14ac:dyDescent="0.25">
      <c r="O48" s="4"/>
    </row>
  </sheetData>
  <phoneticPr fontId="7" type="noConversion"/>
  <pageMargins left="0.25" right="0.25" top="0.75" bottom="0.75" header="0.3" footer="0.3"/>
  <pageSetup scale="90" orientation="portrait" horizontalDpi="4294967293" r:id="rId1"/>
  <headerFooter>
    <oddHeader>&amp;L&amp;"Arial,Bold"&amp;8 5:19 PM
 05/08/21
 Accrual Basis&amp;C&amp;"Arial,Bold"&amp;12 Hamlet Commons Condominium Association
2022-2023 Budget Proposal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4</xdr:col>
                <xdr:colOff>114300</xdr:colOff>
                <xdr:row>2</xdr:row>
                <xdr:rowOff>9525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4</xdr:col>
                <xdr:colOff>114300</xdr:colOff>
                <xdr:row>2</xdr:row>
                <xdr:rowOff>9525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80BE2-06C4-4FA3-9789-3B0A166276EA}">
  <dimension ref="A1:K35"/>
  <sheetViews>
    <sheetView workbookViewId="0">
      <selection activeCell="O32" sqref="O32"/>
    </sheetView>
  </sheetViews>
  <sheetFormatPr defaultRowHeight="15" x14ac:dyDescent="0.25"/>
  <cols>
    <col min="1" max="4" width="3" style="12" customWidth="1"/>
    <col min="5" max="5" width="23.28515625" style="12" customWidth="1"/>
    <col min="6" max="6" width="7" hidden="1" customWidth="1"/>
    <col min="7" max="7" width="2.28515625" hidden="1" customWidth="1"/>
    <col min="8" max="8" width="8.85546875" hidden="1" customWidth="1"/>
    <col min="9" max="9" width="1.7109375" hidden="1" customWidth="1"/>
    <col min="10" max="10" width="11.28515625" customWidth="1"/>
    <col min="11" max="11" width="13" customWidth="1"/>
  </cols>
  <sheetData>
    <row r="1" spans="1:11" x14ac:dyDescent="0.25">
      <c r="J1" s="23" t="s">
        <v>40</v>
      </c>
    </row>
    <row r="2" spans="1:11" ht="19.5" thickBot="1" x14ac:dyDescent="0.35">
      <c r="A2" s="1"/>
      <c r="B2" s="1"/>
      <c r="C2" s="1"/>
      <c r="D2" s="1"/>
      <c r="E2" s="1"/>
      <c r="F2" s="3"/>
      <c r="G2" s="2"/>
      <c r="H2" s="3"/>
      <c r="J2" s="17" t="s">
        <v>39</v>
      </c>
    </row>
    <row r="3" spans="1:11" ht="24.75" thickTop="1" thickBot="1" x14ac:dyDescent="0.3">
      <c r="A3" s="8"/>
      <c r="B3" s="8"/>
      <c r="C3" s="8"/>
      <c r="D3" s="8"/>
      <c r="E3" s="8"/>
      <c r="F3" s="9" t="s">
        <v>0</v>
      </c>
      <c r="G3" s="10"/>
      <c r="H3" s="14" t="s">
        <v>36</v>
      </c>
      <c r="I3" s="15"/>
      <c r="J3" s="14" t="s">
        <v>45</v>
      </c>
    </row>
    <row r="4" spans="1:11" ht="15.75" thickTop="1" x14ac:dyDescent="0.25">
      <c r="A4" s="1" t="s">
        <v>1</v>
      </c>
      <c r="B4" s="1"/>
      <c r="C4" s="1"/>
      <c r="D4" s="1"/>
      <c r="E4" s="1"/>
      <c r="F4" s="4"/>
      <c r="G4" s="5"/>
      <c r="H4" s="4"/>
    </row>
    <row r="5" spans="1:11" x14ac:dyDescent="0.25">
      <c r="A5" s="1"/>
      <c r="B5" s="1"/>
      <c r="C5" s="1" t="s">
        <v>2</v>
      </c>
      <c r="D5" s="1"/>
      <c r="E5" s="1"/>
      <c r="F5" s="4"/>
      <c r="G5" s="5"/>
      <c r="H5" s="4"/>
    </row>
    <row r="6" spans="1:11" x14ac:dyDescent="0.25">
      <c r="A6" s="1"/>
      <c r="B6" s="1"/>
      <c r="C6" s="1"/>
      <c r="D6" s="1" t="s">
        <v>47</v>
      </c>
      <c r="E6" s="1"/>
      <c r="F6" s="4"/>
      <c r="G6" s="5"/>
      <c r="H6" s="4"/>
      <c r="J6" s="4">
        <v>8754</v>
      </c>
    </row>
    <row r="7" spans="1:11" x14ac:dyDescent="0.25">
      <c r="A7" s="1"/>
      <c r="B7" s="1"/>
      <c r="C7" s="1"/>
      <c r="D7" s="1" t="s">
        <v>42</v>
      </c>
      <c r="E7" s="1"/>
      <c r="F7" s="4"/>
      <c r="G7" s="5"/>
      <c r="H7" s="4"/>
      <c r="J7" s="4">
        <v>2.29</v>
      </c>
    </row>
    <row r="8" spans="1:11" x14ac:dyDescent="0.25">
      <c r="A8" s="1"/>
      <c r="B8" s="1"/>
      <c r="C8" s="1"/>
      <c r="D8" s="1" t="s">
        <v>49</v>
      </c>
      <c r="E8" s="1"/>
      <c r="F8" s="4"/>
      <c r="G8" s="5"/>
      <c r="H8" s="4"/>
      <c r="J8" s="4">
        <v>14413</v>
      </c>
    </row>
    <row r="9" spans="1:11" x14ac:dyDescent="0.25">
      <c r="A9" s="1"/>
      <c r="B9" s="1"/>
      <c r="C9" s="1"/>
      <c r="D9" s="1" t="s">
        <v>46</v>
      </c>
      <c r="E9" s="1"/>
      <c r="F9" s="4"/>
      <c r="G9" s="5"/>
      <c r="H9" s="4"/>
      <c r="J9" s="4">
        <v>1000</v>
      </c>
    </row>
    <row r="10" spans="1:11" x14ac:dyDescent="0.25">
      <c r="A10" s="1"/>
      <c r="B10" s="1"/>
      <c r="C10" s="1"/>
      <c r="D10" s="1" t="s">
        <v>3</v>
      </c>
      <c r="E10" s="1"/>
      <c r="F10" s="4">
        <v>6800</v>
      </c>
      <c r="G10" s="5"/>
      <c r="H10" s="4">
        <v>68025</v>
      </c>
      <c r="J10" s="19">
        <v>88152</v>
      </c>
    </row>
    <row r="11" spans="1:11" x14ac:dyDescent="0.25">
      <c r="A11" s="1"/>
      <c r="B11" s="1"/>
      <c r="C11" s="1"/>
      <c r="D11" s="1"/>
      <c r="E11" s="1" t="s">
        <v>40</v>
      </c>
      <c r="F11" s="4"/>
      <c r="G11" s="5"/>
      <c r="H11" s="4"/>
      <c r="J11" s="4">
        <v>112321.29000000001</v>
      </c>
    </row>
    <row r="12" spans="1:11" x14ac:dyDescent="0.25">
      <c r="A12" s="1"/>
      <c r="B12" s="1"/>
      <c r="C12" s="1" t="s">
        <v>4</v>
      </c>
      <c r="D12" s="1"/>
      <c r="E12" s="1"/>
      <c r="F12" s="4"/>
      <c r="G12" s="5"/>
      <c r="H12" s="4"/>
      <c r="J12" s="4"/>
    </row>
    <row r="13" spans="1:11" x14ac:dyDescent="0.25">
      <c r="A13" s="1"/>
      <c r="B13" s="1"/>
      <c r="C13" s="1"/>
      <c r="D13" s="1"/>
      <c r="E13" s="1" t="s">
        <v>27</v>
      </c>
      <c r="F13" s="4">
        <v>1413.31</v>
      </c>
      <c r="G13" s="5"/>
      <c r="H13" s="4">
        <v>17657.46</v>
      </c>
      <c r="J13" s="4">
        <v>22656.359999999997</v>
      </c>
      <c r="K13" s="18">
        <f t="shared" ref="K13:K34" si="0">J13/$J$35</f>
        <v>0.22073769216447225</v>
      </c>
    </row>
    <row r="14" spans="1:11" x14ac:dyDescent="0.25">
      <c r="A14" s="1"/>
      <c r="B14" s="1"/>
      <c r="C14" s="1"/>
      <c r="D14" s="1"/>
      <c r="E14" s="1" t="s">
        <v>6</v>
      </c>
      <c r="F14" s="4">
        <v>1864.75</v>
      </c>
      <c r="G14" s="5"/>
      <c r="H14" s="4">
        <v>4739.75</v>
      </c>
      <c r="J14" s="4">
        <v>12785</v>
      </c>
      <c r="K14" s="18">
        <f t="shared" si="0"/>
        <v>0.12456243608076399</v>
      </c>
    </row>
    <row r="15" spans="1:11" x14ac:dyDescent="0.25">
      <c r="A15" s="1"/>
      <c r="B15" s="1"/>
      <c r="C15" s="1"/>
      <c r="D15" s="1"/>
      <c r="E15" s="1" t="s">
        <v>33</v>
      </c>
      <c r="F15" s="4"/>
      <c r="G15" s="5"/>
      <c r="H15" s="4">
        <v>346.94</v>
      </c>
      <c r="J15" s="4">
        <v>12363.92</v>
      </c>
      <c r="K15" s="18">
        <f t="shared" si="0"/>
        <v>0.12045991354772621</v>
      </c>
    </row>
    <row r="16" spans="1:11" x14ac:dyDescent="0.25">
      <c r="A16" s="1"/>
      <c r="B16" s="1"/>
      <c r="C16" s="1"/>
      <c r="D16" s="1"/>
      <c r="E16" s="1" t="s">
        <v>20</v>
      </c>
      <c r="F16" s="4">
        <v>880.33</v>
      </c>
      <c r="G16" s="5"/>
      <c r="H16" s="4">
        <v>8731.34</v>
      </c>
      <c r="J16" s="4">
        <v>12346.33</v>
      </c>
      <c r="K16" s="18">
        <f t="shared" si="0"/>
        <v>0.12028853668025177</v>
      </c>
    </row>
    <row r="17" spans="1:11" x14ac:dyDescent="0.25">
      <c r="A17" s="1"/>
      <c r="B17" s="1"/>
      <c r="C17" s="1"/>
      <c r="D17" s="1"/>
      <c r="E17" s="1" t="s">
        <v>15</v>
      </c>
      <c r="F17" s="4">
        <v>0</v>
      </c>
      <c r="G17" s="5"/>
      <c r="H17" s="4">
        <v>9276.57</v>
      </c>
      <c r="J17" s="4">
        <v>12220.76</v>
      </c>
      <c r="K17" s="18">
        <f t="shared" si="0"/>
        <v>0.11906512603506902</v>
      </c>
    </row>
    <row r="18" spans="1:11" x14ac:dyDescent="0.25">
      <c r="A18" s="1"/>
      <c r="B18" s="1"/>
      <c r="C18" s="1"/>
      <c r="D18" s="1"/>
      <c r="E18" s="1" t="s">
        <v>7</v>
      </c>
      <c r="F18" s="4">
        <v>0</v>
      </c>
      <c r="G18" s="5"/>
      <c r="H18" s="4">
        <v>692</v>
      </c>
      <c r="J18" s="4">
        <v>5090.46</v>
      </c>
      <c r="K18" s="18">
        <f t="shared" si="0"/>
        <v>4.9595627561336404E-2</v>
      </c>
    </row>
    <row r="19" spans="1:11" ht="15.75" thickBot="1" x14ac:dyDescent="0.3">
      <c r="A19" s="1"/>
      <c r="B19" s="1"/>
      <c r="C19" s="1"/>
      <c r="D19" s="1"/>
      <c r="E19" s="1" t="s">
        <v>16</v>
      </c>
      <c r="F19" s="7">
        <v>0</v>
      </c>
      <c r="G19" s="5"/>
      <c r="H19" s="4">
        <v>3149.93</v>
      </c>
      <c r="J19" s="4">
        <v>4202.3599999999997</v>
      </c>
      <c r="K19" s="18">
        <f t="shared" si="0"/>
        <v>4.0942995611134875E-2</v>
      </c>
    </row>
    <row r="20" spans="1:11" x14ac:dyDescent="0.25">
      <c r="A20" s="1"/>
      <c r="B20" s="1"/>
      <c r="C20" s="1"/>
      <c r="D20" s="1"/>
      <c r="E20" s="1" t="s">
        <v>26</v>
      </c>
      <c r="F20" s="4">
        <v>274.02</v>
      </c>
      <c r="G20" s="5"/>
      <c r="H20" s="4">
        <v>2827.14</v>
      </c>
      <c r="J20" s="4">
        <v>3420.71</v>
      </c>
      <c r="K20" s="18">
        <f t="shared" si="0"/>
        <v>3.3327490866314445E-2</v>
      </c>
    </row>
    <row r="21" spans="1:11" x14ac:dyDescent="0.25">
      <c r="A21" s="1"/>
      <c r="B21" s="1"/>
      <c r="C21" s="1"/>
      <c r="D21" s="1"/>
      <c r="E21" s="1" t="s">
        <v>19</v>
      </c>
      <c r="F21" s="4">
        <v>0</v>
      </c>
      <c r="G21" s="5"/>
      <c r="H21" s="4">
        <v>2269.14</v>
      </c>
      <c r="J21" s="4">
        <v>3064</v>
      </c>
      <c r="K21" s="18">
        <f t="shared" si="0"/>
        <v>2.9852116085370424E-2</v>
      </c>
    </row>
    <row r="22" spans="1:11" x14ac:dyDescent="0.25">
      <c r="A22" s="1"/>
      <c r="B22" s="1"/>
      <c r="C22" s="1"/>
      <c r="D22" s="1"/>
      <c r="E22" s="1" t="s">
        <v>17</v>
      </c>
      <c r="F22" s="4">
        <v>0</v>
      </c>
      <c r="G22" s="5"/>
      <c r="H22" s="4">
        <v>2220.4</v>
      </c>
      <c r="J22" s="4">
        <v>2841.21</v>
      </c>
      <c r="K22" s="18">
        <f t="shared" si="0"/>
        <v>2.7681504811656432E-2</v>
      </c>
    </row>
    <row r="23" spans="1:11" x14ac:dyDescent="0.25">
      <c r="A23" s="1"/>
      <c r="B23" s="1"/>
      <c r="C23" s="1"/>
      <c r="D23" s="1"/>
      <c r="E23" s="1" t="s">
        <v>23</v>
      </c>
      <c r="F23" s="4">
        <v>200</v>
      </c>
      <c r="G23" s="5"/>
      <c r="H23" s="4">
        <v>2050</v>
      </c>
      <c r="J23" s="4">
        <v>2400</v>
      </c>
      <c r="K23" s="18">
        <f t="shared" si="0"/>
        <v>2.3382858552509472E-2</v>
      </c>
    </row>
    <row r="24" spans="1:11" x14ac:dyDescent="0.25">
      <c r="A24" s="1"/>
      <c r="B24" s="1"/>
      <c r="C24" s="1"/>
      <c r="D24" s="1"/>
      <c r="E24" s="1" t="s">
        <v>22</v>
      </c>
      <c r="F24" s="4">
        <v>0</v>
      </c>
      <c r="G24" s="5"/>
      <c r="H24" s="4">
        <v>934.04</v>
      </c>
      <c r="J24" s="4">
        <v>2171.54</v>
      </c>
      <c r="K24" s="18">
        <f t="shared" si="0"/>
        <v>2.1157005275465175E-2</v>
      </c>
    </row>
    <row r="25" spans="1:11" x14ac:dyDescent="0.25">
      <c r="A25" s="1"/>
      <c r="B25" s="1"/>
      <c r="C25" s="1"/>
      <c r="D25" s="1"/>
      <c r="E25" s="1" t="s">
        <v>18</v>
      </c>
      <c r="F25" s="4">
        <v>0</v>
      </c>
      <c r="G25" s="5"/>
      <c r="H25" s="4">
        <v>1006.33</v>
      </c>
      <c r="J25" s="4">
        <v>1619.41</v>
      </c>
      <c r="K25" s="18">
        <f t="shared" si="0"/>
        <v>1.5777681236883067E-2</v>
      </c>
    </row>
    <row r="26" spans="1:11" ht="15.75" thickBot="1" x14ac:dyDescent="0.3">
      <c r="A26" s="1"/>
      <c r="B26" s="1"/>
      <c r="C26" s="1"/>
      <c r="D26" s="1"/>
      <c r="E26" s="1" t="s">
        <v>13</v>
      </c>
      <c r="F26" s="7">
        <v>80</v>
      </c>
      <c r="G26" s="5"/>
      <c r="H26" s="4">
        <v>800</v>
      </c>
      <c r="J26" s="4">
        <v>960</v>
      </c>
      <c r="K26" s="18">
        <f t="shared" si="0"/>
        <v>9.3531434210037886E-3</v>
      </c>
    </row>
    <row r="27" spans="1:11" ht="15.75" thickBot="1" x14ac:dyDescent="0.3">
      <c r="A27" s="1"/>
      <c r="B27" s="1"/>
      <c r="C27" s="1"/>
      <c r="D27" s="1"/>
      <c r="E27" s="1" t="s">
        <v>35</v>
      </c>
      <c r="F27" s="7"/>
      <c r="G27" s="5"/>
      <c r="H27" s="4">
        <v>524.48</v>
      </c>
      <c r="J27" s="4">
        <v>837.86</v>
      </c>
      <c r="K27" s="18">
        <f t="shared" si="0"/>
        <v>8.1631507778356614E-3</v>
      </c>
    </row>
    <row r="28" spans="1:11" x14ac:dyDescent="0.25">
      <c r="A28" s="1"/>
      <c r="B28" s="1"/>
      <c r="C28" s="1"/>
      <c r="D28" s="1"/>
      <c r="E28" s="1" t="s">
        <v>50</v>
      </c>
      <c r="F28" s="4"/>
      <c r="G28" s="5"/>
      <c r="H28" s="4"/>
      <c r="J28" s="4">
        <v>789.48</v>
      </c>
      <c r="K28" s="18">
        <f t="shared" si="0"/>
        <v>7.6917913208479904E-3</v>
      </c>
    </row>
    <row r="29" spans="1:11" x14ac:dyDescent="0.25">
      <c r="A29" s="1"/>
      <c r="B29" s="1"/>
      <c r="C29" s="1"/>
      <c r="D29" s="1"/>
      <c r="E29" s="1" t="s">
        <v>14</v>
      </c>
      <c r="F29" s="4">
        <v>0</v>
      </c>
      <c r="G29" s="5"/>
      <c r="H29" s="4">
        <v>1574.56</v>
      </c>
      <c r="J29" s="4">
        <v>747.25</v>
      </c>
      <c r="K29" s="18">
        <f t="shared" si="0"/>
        <v>7.280350438901126E-3</v>
      </c>
    </row>
    <row r="30" spans="1:11" x14ac:dyDescent="0.25">
      <c r="A30" s="1"/>
      <c r="B30" s="1"/>
      <c r="C30" s="1"/>
      <c r="D30" s="1"/>
      <c r="E30" s="1" t="s">
        <v>12</v>
      </c>
      <c r="F30" s="4">
        <v>0</v>
      </c>
      <c r="G30" s="5"/>
      <c r="H30" s="4">
        <v>480.38</v>
      </c>
      <c r="J30" s="4">
        <v>656.11</v>
      </c>
      <c r="K30" s="18">
        <f t="shared" si="0"/>
        <v>6.392386385369579E-3</v>
      </c>
    </row>
    <row r="31" spans="1:11" x14ac:dyDescent="0.25">
      <c r="A31" s="1"/>
      <c r="B31" s="1"/>
      <c r="C31" s="1"/>
      <c r="D31" s="1"/>
      <c r="E31" s="1" t="s">
        <v>21</v>
      </c>
      <c r="F31" s="4">
        <v>480</v>
      </c>
      <c r="G31" s="5"/>
      <c r="H31" s="4">
        <v>480</v>
      </c>
      <c r="J31" s="4">
        <v>480</v>
      </c>
      <c r="K31" s="18">
        <f t="shared" si="0"/>
        <v>4.6765717105018943E-3</v>
      </c>
    </row>
    <row r="32" spans="1:11" ht="15.75" thickBot="1" x14ac:dyDescent="0.3">
      <c r="A32" s="1"/>
      <c r="B32" s="1"/>
      <c r="C32" s="1"/>
      <c r="D32" s="1"/>
      <c r="E32" s="1" t="s">
        <v>10</v>
      </c>
      <c r="F32" s="7">
        <v>326.64999999999998</v>
      </c>
      <c r="G32" s="5"/>
      <c r="H32" s="4">
        <v>1183.6600000000001</v>
      </c>
      <c r="J32" s="4">
        <v>374.84</v>
      </c>
      <c r="K32" s="18">
        <f t="shared" si="0"/>
        <v>3.6520127915927706E-3</v>
      </c>
    </row>
    <row r="33" spans="1:11" x14ac:dyDescent="0.25">
      <c r="A33" s="1"/>
      <c r="B33" s="1"/>
      <c r="C33" s="1"/>
      <c r="D33" s="1"/>
      <c r="E33" s="1" t="s">
        <v>48</v>
      </c>
      <c r="F33" s="4"/>
      <c r="G33" s="5"/>
      <c r="H33" s="4"/>
      <c r="J33" s="4">
        <v>345.96</v>
      </c>
      <c r="K33" s="18">
        <f t="shared" si="0"/>
        <v>3.3706390603442399E-3</v>
      </c>
    </row>
    <row r="34" spans="1:11" x14ac:dyDescent="0.25">
      <c r="A34" s="1"/>
      <c r="B34" s="1"/>
      <c r="C34" s="1"/>
      <c r="D34" s="1"/>
      <c r="E34" s="1" t="s">
        <v>11</v>
      </c>
      <c r="F34" s="4">
        <v>0</v>
      </c>
      <c r="G34" s="5"/>
      <c r="H34" s="4">
        <v>494.53</v>
      </c>
      <c r="J34" s="4">
        <v>265.73</v>
      </c>
      <c r="K34" s="18">
        <f t="shared" si="0"/>
        <v>2.5889695846493094E-3</v>
      </c>
    </row>
    <row r="35" spans="1:11" x14ac:dyDescent="0.25">
      <c r="J35" s="24">
        <f>SUM(J13:J34)</f>
        <v>102639.29000000001</v>
      </c>
      <c r="K35" s="16">
        <f>SUM(K13:K34)</f>
        <v>0.99999999999999978</v>
      </c>
    </row>
  </sheetData>
  <sortState xmlns:xlrd2="http://schemas.microsoft.com/office/spreadsheetml/2017/richdata2" ref="E13:K34">
    <sortCondition descending="1" ref="J13:J34"/>
  </sortState>
  <pageMargins left="0.7" right="0.7" top="0.75" bottom="0.75" header="0.3" footer="0.3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PL</vt:lpstr>
      <vt:lpstr>Sheet1</vt:lpstr>
      <vt:lpstr>Sheet1!Print_Area</vt:lpstr>
      <vt:lpstr>PL!Print_Titles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2022-08-20T15:55:57Z</cp:lastPrinted>
  <dcterms:created xsi:type="dcterms:W3CDTF">2021-05-08T21:19:21Z</dcterms:created>
  <dcterms:modified xsi:type="dcterms:W3CDTF">2022-08-23T18:43:45Z</dcterms:modified>
</cp:coreProperties>
</file>