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mone2022\Dan\Pickleball Travel News Budget\"/>
    </mc:Choice>
  </mc:AlternateContent>
  <xr:revisionPtr revIDLastSave="0" documentId="8_{2E45DE2D-3F6A-4710-89F4-46E724ACFBCB}" xr6:coauthVersionLast="47" xr6:coauthVersionMax="47" xr10:uidLastSave="{00000000-0000-0000-0000-000000000000}"/>
  <bookViews>
    <workbookView xWindow="-120" yWindow="-120" windowWidth="29040" windowHeight="15720" firstSheet="1" activeTab="1" xr2:uid="{1F99FF1A-7365-4D2C-89E0-B0E0C8B75F20}"/>
  </bookViews>
  <sheets>
    <sheet name="Balance Sheet" sheetId="8" state="hidden" r:id="rId1"/>
    <sheet name="P&amp;L Rollup" sheetId="6" r:id="rId2"/>
    <sheet name="Certification" sheetId="5" r:id="rId3"/>
    <sheet name="Consulting" sheetId="4" r:id="rId4"/>
    <sheet name="Travel Club" sheetId="3" r:id="rId5"/>
    <sheet name="PB Club Group Trips" sheetId="2" r:id="rId6"/>
    <sheet name="PB Travel Magazine" sheetId="1" r:id="rId7"/>
    <sheet name="Affiliate Marketing_resorts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D11" i="7"/>
  <c r="E11" i="7"/>
  <c r="F11" i="7"/>
  <c r="B11" i="7"/>
  <c r="C7" i="1"/>
  <c r="D7" i="1"/>
  <c r="E7" i="1"/>
  <c r="F7" i="1"/>
  <c r="B7" i="1"/>
  <c r="C8" i="2"/>
  <c r="D8" i="2"/>
  <c r="E8" i="2"/>
  <c r="F8" i="2"/>
  <c r="B8" i="2"/>
  <c r="C7" i="3"/>
  <c r="D7" i="3"/>
  <c r="E7" i="3"/>
  <c r="F7" i="3"/>
  <c r="B7" i="3"/>
  <c r="C6" i="4"/>
  <c r="D6" i="4"/>
  <c r="E6" i="4"/>
  <c r="F6" i="4"/>
  <c r="C6" i="5"/>
  <c r="D6" i="5"/>
  <c r="E6" i="5"/>
  <c r="F6" i="5"/>
  <c r="B6" i="4"/>
  <c r="B6" i="5"/>
  <c r="D4" i="6"/>
  <c r="E4" i="6"/>
  <c r="F4" i="6"/>
  <c r="C4" i="6"/>
  <c r="C39" i="6"/>
  <c r="D39" i="6"/>
  <c r="E39" i="6"/>
  <c r="F39" i="6"/>
  <c r="B39" i="6"/>
  <c r="B5" i="8"/>
  <c r="B16" i="8"/>
  <c r="B7" i="8"/>
  <c r="C26" i="6"/>
  <c r="D26" i="6"/>
  <c r="E26" i="6"/>
  <c r="E33" i="6" s="1"/>
  <c r="F26" i="6"/>
  <c r="C27" i="6"/>
  <c r="D27" i="6"/>
  <c r="E27" i="6"/>
  <c r="F27" i="6"/>
  <c r="F33" i="6" s="1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B27" i="6"/>
  <c r="B28" i="6"/>
  <c r="B29" i="6"/>
  <c r="B30" i="6"/>
  <c r="B31" i="6"/>
  <c r="B32" i="6"/>
  <c r="B26" i="6"/>
  <c r="C22" i="6"/>
  <c r="D22" i="6"/>
  <c r="E22" i="6"/>
  <c r="F22" i="6"/>
  <c r="B22" i="6"/>
  <c r="B19" i="6"/>
  <c r="C19" i="6"/>
  <c r="D19" i="6"/>
  <c r="E19" i="6"/>
  <c r="F19" i="6"/>
  <c r="B20" i="6"/>
  <c r="C20" i="6"/>
  <c r="D20" i="6"/>
  <c r="D24" i="6" s="1"/>
  <c r="D35" i="6" s="1"/>
  <c r="D36" i="6" s="1"/>
  <c r="E20" i="6"/>
  <c r="E24" i="6" s="1"/>
  <c r="F20" i="6"/>
  <c r="C18" i="6"/>
  <c r="D18" i="6"/>
  <c r="E18" i="6"/>
  <c r="F18" i="6"/>
  <c r="B18" i="6"/>
  <c r="C33" i="6"/>
  <c r="D33" i="6"/>
  <c r="C24" i="6"/>
  <c r="F73" i="5"/>
  <c r="E73" i="5"/>
  <c r="D73" i="5"/>
  <c r="C73" i="5"/>
  <c r="B73" i="5"/>
  <c r="F73" i="4"/>
  <c r="E73" i="4"/>
  <c r="D73" i="4"/>
  <c r="C73" i="4"/>
  <c r="B73" i="4"/>
  <c r="F15" i="3"/>
  <c r="E15" i="3"/>
  <c r="D15" i="3"/>
  <c r="C15" i="3"/>
  <c r="B15" i="3"/>
  <c r="F16" i="2"/>
  <c r="E16" i="2"/>
  <c r="D16" i="2"/>
  <c r="C16" i="2"/>
  <c r="B16" i="2"/>
  <c r="F15" i="1"/>
  <c r="E15" i="1"/>
  <c r="D15" i="1"/>
  <c r="C15" i="1"/>
  <c r="B15" i="1"/>
  <c r="C68" i="7"/>
  <c r="D68" i="7"/>
  <c r="E68" i="7"/>
  <c r="F68" i="7"/>
  <c r="B68" i="7"/>
  <c r="F82" i="7"/>
  <c r="E82" i="7"/>
  <c r="D82" i="7"/>
  <c r="C82" i="7"/>
  <c r="B82" i="7"/>
  <c r="F81" i="7"/>
  <c r="E81" i="7"/>
  <c r="D81" i="7"/>
  <c r="C81" i="7"/>
  <c r="B81" i="7"/>
  <c r="F80" i="7"/>
  <c r="E80" i="7"/>
  <c r="D80" i="7"/>
  <c r="C80" i="7"/>
  <c r="B80" i="7"/>
  <c r="F79" i="7"/>
  <c r="E79" i="7"/>
  <c r="D79" i="7"/>
  <c r="C79" i="7"/>
  <c r="B79" i="7"/>
  <c r="F78" i="7"/>
  <c r="E78" i="7"/>
  <c r="D78" i="7"/>
  <c r="C78" i="7"/>
  <c r="B78" i="7"/>
  <c r="F77" i="7"/>
  <c r="E77" i="7"/>
  <c r="D77" i="7"/>
  <c r="C77" i="7"/>
  <c r="B77" i="7"/>
  <c r="F76" i="7"/>
  <c r="E76" i="7"/>
  <c r="E83" i="7" s="1"/>
  <c r="D76" i="7"/>
  <c r="C76" i="7"/>
  <c r="B76" i="7"/>
  <c r="F72" i="7"/>
  <c r="E72" i="7"/>
  <c r="D72" i="7"/>
  <c r="C72" i="7"/>
  <c r="B72" i="7"/>
  <c r="F69" i="7"/>
  <c r="E69" i="7"/>
  <c r="D69" i="7"/>
  <c r="C69" i="7"/>
  <c r="B69" i="7"/>
  <c r="B10" i="7"/>
  <c r="C16" i="1"/>
  <c r="D16" i="1"/>
  <c r="E16" i="1"/>
  <c r="F16" i="1"/>
  <c r="B16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C30" i="1" s="1"/>
  <c r="B25" i="1"/>
  <c r="B30" i="1" s="1"/>
  <c r="F24" i="1"/>
  <c r="E24" i="1"/>
  <c r="D24" i="1"/>
  <c r="C24" i="1"/>
  <c r="B24" i="1"/>
  <c r="F23" i="1"/>
  <c r="F30" i="1" s="1"/>
  <c r="E23" i="1"/>
  <c r="E30" i="1" s="1"/>
  <c r="D23" i="1"/>
  <c r="D30" i="1" s="1"/>
  <c r="C23" i="1"/>
  <c r="B23" i="1"/>
  <c r="B21" i="1"/>
  <c r="B32" i="1" s="1"/>
  <c r="B33" i="1" s="1"/>
  <c r="F17" i="1"/>
  <c r="E17" i="1"/>
  <c r="C17" i="1"/>
  <c r="B17" i="1"/>
  <c r="F21" i="1"/>
  <c r="F32" i="1" s="1"/>
  <c r="F33" i="1" s="1"/>
  <c r="C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B31" i="2" s="1"/>
  <c r="F24" i="2"/>
  <c r="F31" i="2" s="1"/>
  <c r="E24" i="2"/>
  <c r="E31" i="2" s="1"/>
  <c r="D24" i="2"/>
  <c r="D31" i="2" s="1"/>
  <c r="C24" i="2"/>
  <c r="B24" i="2"/>
  <c r="D22" i="2"/>
  <c r="D33" i="2" s="1"/>
  <c r="D34" i="2" s="1"/>
  <c r="C22" i="2"/>
  <c r="C33" i="2" s="1"/>
  <c r="C34" i="2" s="1"/>
  <c r="F20" i="2"/>
  <c r="E20" i="2"/>
  <c r="D20" i="2"/>
  <c r="C20" i="2"/>
  <c r="B20" i="2"/>
  <c r="F18" i="2"/>
  <c r="F22" i="2" s="1"/>
  <c r="E18" i="2"/>
  <c r="D18" i="2"/>
  <c r="C18" i="2"/>
  <c r="B18" i="2"/>
  <c r="F17" i="2"/>
  <c r="E17" i="2"/>
  <c r="E22" i="2" s="1"/>
  <c r="E33" i="2" s="1"/>
  <c r="E34" i="2" s="1"/>
  <c r="D17" i="2"/>
  <c r="C17" i="2"/>
  <c r="B17" i="2"/>
  <c r="B22" i="2" s="1"/>
  <c r="F29" i="3"/>
  <c r="E29" i="3"/>
  <c r="D29" i="3"/>
  <c r="C29" i="3"/>
  <c r="B29" i="3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5" i="3"/>
  <c r="E25" i="3"/>
  <c r="D25" i="3"/>
  <c r="C25" i="3"/>
  <c r="B25" i="3"/>
  <c r="F24" i="3"/>
  <c r="E24" i="3"/>
  <c r="D24" i="3"/>
  <c r="C24" i="3"/>
  <c r="B24" i="3"/>
  <c r="F23" i="3"/>
  <c r="E23" i="3"/>
  <c r="E30" i="3" s="1"/>
  <c r="D23" i="3"/>
  <c r="C23" i="3"/>
  <c r="B23" i="3"/>
  <c r="F19" i="3"/>
  <c r="E19" i="3"/>
  <c r="D19" i="3"/>
  <c r="C19" i="3"/>
  <c r="B19" i="3"/>
  <c r="F16" i="3"/>
  <c r="E16" i="3"/>
  <c r="D16" i="3"/>
  <c r="C16" i="3"/>
  <c r="B16" i="3"/>
  <c r="F74" i="5"/>
  <c r="E74" i="5"/>
  <c r="D74" i="5"/>
  <c r="C74" i="5"/>
  <c r="B74" i="5"/>
  <c r="C74" i="4"/>
  <c r="D74" i="4"/>
  <c r="E74" i="4"/>
  <c r="F74" i="4"/>
  <c r="B74" i="4"/>
  <c r="B86" i="5"/>
  <c r="B85" i="5"/>
  <c r="F87" i="4"/>
  <c r="E87" i="4"/>
  <c r="D87" i="4"/>
  <c r="C87" i="4"/>
  <c r="B87" i="4"/>
  <c r="F86" i="4"/>
  <c r="E86" i="4"/>
  <c r="D86" i="4"/>
  <c r="C86" i="4"/>
  <c r="B86" i="4"/>
  <c r="F85" i="4"/>
  <c r="E85" i="4"/>
  <c r="D85" i="4"/>
  <c r="C85" i="4"/>
  <c r="B85" i="4"/>
  <c r="F84" i="4"/>
  <c r="E84" i="4"/>
  <c r="D84" i="4"/>
  <c r="C84" i="4"/>
  <c r="B84" i="4"/>
  <c r="F83" i="4"/>
  <c r="E83" i="4"/>
  <c r="D83" i="4"/>
  <c r="C83" i="4"/>
  <c r="B83" i="4"/>
  <c r="F82" i="4"/>
  <c r="E82" i="4"/>
  <c r="D82" i="4"/>
  <c r="C82" i="4"/>
  <c r="B82" i="4"/>
  <c r="F81" i="4"/>
  <c r="E81" i="4"/>
  <c r="D81" i="4"/>
  <c r="C81" i="4"/>
  <c r="B81" i="4"/>
  <c r="F77" i="4"/>
  <c r="E77" i="4"/>
  <c r="D77" i="4"/>
  <c r="C77" i="4"/>
  <c r="B77" i="4"/>
  <c r="C81" i="5"/>
  <c r="D81" i="5"/>
  <c r="E81" i="5"/>
  <c r="F81" i="5"/>
  <c r="C82" i="5"/>
  <c r="D82" i="5"/>
  <c r="E82" i="5"/>
  <c r="F82" i="5"/>
  <c r="C83" i="5"/>
  <c r="D83" i="5"/>
  <c r="E83" i="5"/>
  <c r="F83" i="5"/>
  <c r="C84" i="5"/>
  <c r="D84" i="5"/>
  <c r="E84" i="5"/>
  <c r="F84" i="5"/>
  <c r="C85" i="5"/>
  <c r="D85" i="5"/>
  <c r="E85" i="5"/>
  <c r="F85" i="5"/>
  <c r="C86" i="5"/>
  <c r="D86" i="5"/>
  <c r="E86" i="5"/>
  <c r="F86" i="5"/>
  <c r="C87" i="5"/>
  <c r="D87" i="5"/>
  <c r="E87" i="5"/>
  <c r="F87" i="5"/>
  <c r="B87" i="5"/>
  <c r="B82" i="5"/>
  <c r="B83" i="5"/>
  <c r="B84" i="5"/>
  <c r="B81" i="5"/>
  <c r="C77" i="5"/>
  <c r="D77" i="5"/>
  <c r="E77" i="5"/>
  <c r="F77" i="5"/>
  <c r="B77" i="5"/>
  <c r="F6" i="7"/>
  <c r="F14" i="7" s="1"/>
  <c r="E6" i="7"/>
  <c r="E33" i="7" s="1"/>
  <c r="D6" i="7"/>
  <c r="D14" i="7" s="1"/>
  <c r="C6" i="7"/>
  <c r="C15" i="7" s="1"/>
  <c r="F19" i="7"/>
  <c r="E22" i="7"/>
  <c r="E30" i="7"/>
  <c r="B6" i="7"/>
  <c r="B14" i="7" s="1"/>
  <c r="F11" i="6"/>
  <c r="B10" i="6"/>
  <c r="B10" i="2"/>
  <c r="C5" i="2"/>
  <c r="B11" i="2"/>
  <c r="F9" i="1"/>
  <c r="F10" i="1" s="1"/>
  <c r="E9" i="1"/>
  <c r="E10" i="1" s="1"/>
  <c r="E11" i="6" s="1"/>
  <c r="C5" i="1"/>
  <c r="D9" i="1" s="1"/>
  <c r="D10" i="1" s="1"/>
  <c r="D11" i="6" s="1"/>
  <c r="B9" i="1"/>
  <c r="B10" i="1" s="1"/>
  <c r="B11" i="6" s="1"/>
  <c r="E6" i="3"/>
  <c r="E9" i="3" s="1"/>
  <c r="E10" i="3" s="1"/>
  <c r="E9" i="6" s="1"/>
  <c r="C9" i="3"/>
  <c r="C10" i="3" s="1"/>
  <c r="C9" i="6" s="1"/>
  <c r="B9" i="3"/>
  <c r="B10" i="3" s="1"/>
  <c r="B9" i="6" s="1"/>
  <c r="D5" i="3"/>
  <c r="D9" i="3" s="1"/>
  <c r="D10" i="3" s="1"/>
  <c r="D9" i="6" s="1"/>
  <c r="F68" i="4"/>
  <c r="F8" i="6" s="1"/>
  <c r="E68" i="4"/>
  <c r="E8" i="6" s="1"/>
  <c r="D68" i="4"/>
  <c r="D8" i="6" s="1"/>
  <c r="C68" i="4"/>
  <c r="C8" i="6" s="1"/>
  <c r="B68" i="4"/>
  <c r="B8" i="6" s="1"/>
  <c r="C5" i="4"/>
  <c r="D5" i="4" s="1"/>
  <c r="E5" i="4" s="1"/>
  <c r="F5" i="4" s="1"/>
  <c r="C68" i="5"/>
  <c r="C7" i="6" s="1"/>
  <c r="D68" i="5"/>
  <c r="D7" i="6" s="1"/>
  <c r="E68" i="5"/>
  <c r="E7" i="6" s="1"/>
  <c r="F68" i="5"/>
  <c r="F7" i="6" s="1"/>
  <c r="B68" i="5"/>
  <c r="B7" i="6" s="1"/>
  <c r="C5" i="5"/>
  <c r="D5" i="5" s="1"/>
  <c r="E5" i="5" s="1"/>
  <c r="B18" i="8" l="1"/>
  <c r="C35" i="6"/>
  <c r="C36" i="6" s="1"/>
  <c r="E35" i="6"/>
  <c r="E36" i="6" s="1"/>
  <c r="B33" i="6"/>
  <c r="F24" i="6"/>
  <c r="B24" i="6"/>
  <c r="B35" i="6" s="1"/>
  <c r="B36" i="6" s="1"/>
  <c r="F35" i="6"/>
  <c r="F36" i="6" s="1"/>
  <c r="E10" i="7"/>
  <c r="F5" i="5"/>
  <c r="F10" i="7" s="1"/>
  <c r="D10" i="7"/>
  <c r="C10" i="7"/>
  <c r="C21" i="1"/>
  <c r="C32" i="1" s="1"/>
  <c r="C33" i="1" s="1"/>
  <c r="E21" i="1"/>
  <c r="E32" i="1" s="1"/>
  <c r="E33" i="1" s="1"/>
  <c r="F83" i="7"/>
  <c r="D83" i="7"/>
  <c r="B83" i="7"/>
  <c r="C83" i="7"/>
  <c r="F32" i="7"/>
  <c r="D31" i="7"/>
  <c r="D36" i="7"/>
  <c r="F27" i="7"/>
  <c r="C19" i="7"/>
  <c r="D17" i="7"/>
  <c r="C27" i="7"/>
  <c r="C14" i="7"/>
  <c r="D40" i="7"/>
  <c r="C32" i="7"/>
  <c r="D25" i="7"/>
  <c r="D19" i="7"/>
  <c r="D13" i="7"/>
  <c r="D38" i="7"/>
  <c r="C24" i="7"/>
  <c r="C30" i="7"/>
  <c r="D23" i="7"/>
  <c r="C17" i="7"/>
  <c r="D34" i="7"/>
  <c r="C25" i="7"/>
  <c r="D35" i="7"/>
  <c r="D29" i="7"/>
  <c r="C16" i="7"/>
  <c r="D33" i="7"/>
  <c r="C22" i="7"/>
  <c r="D15" i="7"/>
  <c r="D42" i="7"/>
  <c r="F38" i="7"/>
  <c r="D27" i="7"/>
  <c r="D21" i="7"/>
  <c r="E14" i="7"/>
  <c r="D41" i="7"/>
  <c r="D17" i="1"/>
  <c r="D21" i="1" s="1"/>
  <c r="D32" i="1" s="1"/>
  <c r="D33" i="1" s="1"/>
  <c r="B33" i="2"/>
  <c r="B34" i="2" s="1"/>
  <c r="F33" i="2"/>
  <c r="F34" i="2" s="1"/>
  <c r="C10" i="2"/>
  <c r="C11" i="2" s="1"/>
  <c r="C10" i="6" s="1"/>
  <c r="C17" i="3"/>
  <c r="C21" i="3" s="1"/>
  <c r="D17" i="3"/>
  <c r="D21" i="3" s="1"/>
  <c r="F30" i="3"/>
  <c r="B17" i="3"/>
  <c r="B21" i="3" s="1"/>
  <c r="E17" i="3"/>
  <c r="E21" i="3" s="1"/>
  <c r="E32" i="3" s="1"/>
  <c r="E33" i="3" s="1"/>
  <c r="D30" i="3"/>
  <c r="B30" i="3"/>
  <c r="C30" i="3"/>
  <c r="F6" i="3"/>
  <c r="F9" i="3" s="1"/>
  <c r="F10" i="3" s="1"/>
  <c r="B88" i="4"/>
  <c r="B75" i="4"/>
  <c r="B79" i="4" s="1"/>
  <c r="B90" i="4" s="1"/>
  <c r="B91" i="4" s="1"/>
  <c r="D75" i="4"/>
  <c r="D79" i="4" s="1"/>
  <c r="D88" i="4"/>
  <c r="C88" i="4"/>
  <c r="E88" i="4"/>
  <c r="F88" i="4"/>
  <c r="F75" i="4"/>
  <c r="F79" i="4" s="1"/>
  <c r="F90" i="4" s="1"/>
  <c r="F91" i="4" s="1"/>
  <c r="E75" i="4"/>
  <c r="E79" i="4" s="1"/>
  <c r="C75" i="4"/>
  <c r="C79" i="4" s="1"/>
  <c r="D88" i="5"/>
  <c r="C88" i="5"/>
  <c r="F88" i="5"/>
  <c r="B88" i="5"/>
  <c r="E88" i="5"/>
  <c r="E75" i="5"/>
  <c r="E79" i="5" s="1"/>
  <c r="D75" i="5"/>
  <c r="D79" i="5" s="1"/>
  <c r="C75" i="5"/>
  <c r="C79" i="5" s="1"/>
  <c r="B75" i="5"/>
  <c r="B79" i="5" s="1"/>
  <c r="F75" i="5"/>
  <c r="F79" i="5" s="1"/>
  <c r="E32" i="7"/>
  <c r="E24" i="7"/>
  <c r="F21" i="7"/>
  <c r="E16" i="7"/>
  <c r="F13" i="7"/>
  <c r="E38" i="7"/>
  <c r="B19" i="7"/>
  <c r="E37" i="7"/>
  <c r="F35" i="7"/>
  <c r="E26" i="7"/>
  <c r="F23" i="7"/>
  <c r="E18" i="7"/>
  <c r="F15" i="7"/>
  <c r="E36" i="7"/>
  <c r="F42" i="7"/>
  <c r="F34" i="7"/>
  <c r="B17" i="7"/>
  <c r="E31" i="7"/>
  <c r="C29" i="7"/>
  <c r="C26" i="7"/>
  <c r="E23" i="7"/>
  <c r="C21" i="7"/>
  <c r="C18" i="7"/>
  <c r="E15" i="7"/>
  <c r="C13" i="7"/>
  <c r="D39" i="7"/>
  <c r="E35" i="7"/>
  <c r="F41" i="7"/>
  <c r="F33" i="7"/>
  <c r="B16" i="7"/>
  <c r="F36" i="7"/>
  <c r="E13" i="7"/>
  <c r="E42" i="7"/>
  <c r="E34" i="7"/>
  <c r="F40" i="7"/>
  <c r="B13" i="7"/>
  <c r="B15" i="7"/>
  <c r="E40" i="7"/>
  <c r="B21" i="7"/>
  <c r="E27" i="7"/>
  <c r="E19" i="7"/>
  <c r="E39" i="7"/>
  <c r="F37" i="7"/>
  <c r="B20" i="7"/>
  <c r="F29" i="7"/>
  <c r="E29" i="7"/>
  <c r="E21" i="7"/>
  <c r="B18" i="7"/>
  <c r="F31" i="7"/>
  <c r="E28" i="7"/>
  <c r="F25" i="7"/>
  <c r="E20" i="7"/>
  <c r="F17" i="7"/>
  <c r="C31" i="7"/>
  <c r="C28" i="7"/>
  <c r="E25" i="7"/>
  <c r="C23" i="7"/>
  <c r="C20" i="7"/>
  <c r="E17" i="7"/>
  <c r="D37" i="7"/>
  <c r="E41" i="7"/>
  <c r="F39" i="7"/>
  <c r="B22" i="7"/>
  <c r="F30" i="7"/>
  <c r="F28" i="7"/>
  <c r="F26" i="7"/>
  <c r="F24" i="7"/>
  <c r="F22" i="7"/>
  <c r="F20" i="7"/>
  <c r="F18" i="7"/>
  <c r="F16" i="7"/>
  <c r="D32" i="7"/>
  <c r="D30" i="7"/>
  <c r="D28" i="7"/>
  <c r="D26" i="7"/>
  <c r="D24" i="7"/>
  <c r="D22" i="7"/>
  <c r="D20" i="7"/>
  <c r="D18" i="7"/>
  <c r="D16" i="7"/>
  <c r="D5" i="2"/>
  <c r="C9" i="1"/>
  <c r="C10" i="1" s="1"/>
  <c r="C11" i="6" s="1"/>
  <c r="F63" i="7" l="1"/>
  <c r="F70" i="7" s="1"/>
  <c r="F74" i="7" s="1"/>
  <c r="F85" i="7" s="1"/>
  <c r="F86" i="7" s="1"/>
  <c r="E63" i="7"/>
  <c r="E70" i="7" s="1"/>
  <c r="E74" i="7" s="1"/>
  <c r="E85" i="7" s="1"/>
  <c r="E86" i="7" s="1"/>
  <c r="C63" i="7"/>
  <c r="C70" i="7" s="1"/>
  <c r="C74" i="7" s="1"/>
  <c r="C85" i="7" s="1"/>
  <c r="C86" i="7" s="1"/>
  <c r="E5" i="2"/>
  <c r="D10" i="2"/>
  <c r="D11" i="2" s="1"/>
  <c r="D10" i="6" s="1"/>
  <c r="B32" i="3"/>
  <c r="B33" i="3" s="1"/>
  <c r="F9" i="6"/>
  <c r="F17" i="3"/>
  <c r="F21" i="3" s="1"/>
  <c r="F32" i="3" s="1"/>
  <c r="F33" i="3" s="1"/>
  <c r="D32" i="3"/>
  <c r="D33" i="3" s="1"/>
  <c r="C32" i="3"/>
  <c r="C33" i="3" s="1"/>
  <c r="C90" i="5"/>
  <c r="C91" i="5" s="1"/>
  <c r="D90" i="5"/>
  <c r="D91" i="5" s="1"/>
  <c r="D90" i="4"/>
  <c r="D91" i="4" s="1"/>
  <c r="C90" i="4"/>
  <c r="C91" i="4" s="1"/>
  <c r="E90" i="4"/>
  <c r="E91" i="4" s="1"/>
  <c r="E90" i="5"/>
  <c r="E91" i="5" s="1"/>
  <c r="F90" i="5"/>
  <c r="F91" i="5" s="1"/>
  <c r="B90" i="5"/>
  <c r="B91" i="5" s="1"/>
  <c r="D63" i="7"/>
  <c r="D70" i="7" s="1"/>
  <c r="D74" i="7" s="1"/>
  <c r="D85" i="7" s="1"/>
  <c r="D86" i="7" s="1"/>
  <c r="D12" i="6" l="1"/>
  <c r="C12" i="6"/>
  <c r="C13" i="6" s="1"/>
  <c r="E12" i="6"/>
  <c r="F12" i="6"/>
  <c r="D13" i="6"/>
  <c r="F5" i="2"/>
  <c r="E10" i="2"/>
  <c r="E11" i="2" s="1"/>
  <c r="E10" i="6" s="1"/>
  <c r="B63" i="7"/>
  <c r="B70" i="7" s="1"/>
  <c r="B74" i="7" s="1"/>
  <c r="B85" i="7" s="1"/>
  <c r="B86" i="7" s="1"/>
  <c r="B12" i="6" l="1"/>
  <c r="B13" i="6" s="1"/>
  <c r="E13" i="6"/>
  <c r="F11" i="2"/>
  <c r="F10" i="6" s="1"/>
  <c r="F13" i="6" s="1"/>
  <c r="F10" i="2"/>
</calcChain>
</file>

<file path=xl/sharedStrings.xml><?xml version="1.0" encoding="utf-8"?>
<sst xmlns="http://schemas.openxmlformats.org/spreadsheetml/2006/main" count="406" uniqueCount="160">
  <si>
    <t>Growth</t>
  </si>
  <si>
    <t>Revenue</t>
  </si>
  <si>
    <t>Resort 1</t>
  </si>
  <si>
    <t>Resort 2</t>
  </si>
  <si>
    <t>Resort 3</t>
  </si>
  <si>
    <t>Resort 4</t>
  </si>
  <si>
    <t>Resort 5</t>
  </si>
  <si>
    <t>Resort 6</t>
  </si>
  <si>
    <t>Resort 7</t>
  </si>
  <si>
    <t>Resort 8</t>
  </si>
  <si>
    <t>Resort 9</t>
  </si>
  <si>
    <t>Resort 10</t>
  </si>
  <si>
    <t>Resort 11</t>
  </si>
  <si>
    <t>Resort 12</t>
  </si>
  <si>
    <t>Resort 13</t>
  </si>
  <si>
    <t>Resort 14</t>
  </si>
  <si>
    <t>Resort 15</t>
  </si>
  <si>
    <t>Resort 16</t>
  </si>
  <si>
    <t>Resort 17</t>
  </si>
  <si>
    <t>Resort 18</t>
  </si>
  <si>
    <t>Resort 19</t>
  </si>
  <si>
    <t>Resort 20</t>
  </si>
  <si>
    <t>Resort 21</t>
  </si>
  <si>
    <t>Resort 22</t>
  </si>
  <si>
    <t>Resort 23</t>
  </si>
  <si>
    <t>Resort 24</t>
  </si>
  <si>
    <t>Resort 25</t>
  </si>
  <si>
    <t>Resort 26</t>
  </si>
  <si>
    <t>Resort 27</t>
  </si>
  <si>
    <t>Resort 28</t>
  </si>
  <si>
    <t>Resort 29</t>
  </si>
  <si>
    <t>Resort 30</t>
  </si>
  <si>
    <t>Resort 31</t>
  </si>
  <si>
    <t>Resort 32</t>
  </si>
  <si>
    <t>Resort 33</t>
  </si>
  <si>
    <t>Resort 34</t>
  </si>
  <si>
    <t>Resort 35</t>
  </si>
  <si>
    <t>Resort 36</t>
  </si>
  <si>
    <t>Resort 37</t>
  </si>
  <si>
    <t>Resort 38</t>
  </si>
  <si>
    <t>Resort 39</t>
  </si>
  <si>
    <t>Resort 40</t>
  </si>
  <si>
    <t>Certification Fee</t>
  </si>
  <si>
    <t>Resort 41</t>
  </si>
  <si>
    <t>Resort 42</t>
  </si>
  <si>
    <t>Resort 43</t>
  </si>
  <si>
    <t>Resort 44</t>
  </si>
  <si>
    <t>Resort 45</t>
  </si>
  <si>
    <t>Resort 46</t>
  </si>
  <si>
    <t>Resort 47</t>
  </si>
  <si>
    <t>Resort 48</t>
  </si>
  <si>
    <t>Resort 49</t>
  </si>
  <si>
    <t>Resort 50</t>
  </si>
  <si>
    <t>Resort 51</t>
  </si>
  <si>
    <t>Resort 52</t>
  </si>
  <si>
    <t>Resort 53</t>
  </si>
  <si>
    <t>Resort 54</t>
  </si>
  <si>
    <t>Resort 55</t>
  </si>
  <si>
    <t>Resort 56</t>
  </si>
  <si>
    <t>Resort 57</t>
  </si>
  <si>
    <t>Resort 58</t>
  </si>
  <si>
    <t>Resort 59</t>
  </si>
  <si>
    <t>Resort 60</t>
  </si>
  <si>
    <t>Growth - after year 1, 10 resorts per year</t>
  </si>
  <si>
    <t>No increase in Cert Fee - fixed at $10,000</t>
  </si>
  <si>
    <t>Expenses</t>
  </si>
  <si>
    <t>Consulting Revenue</t>
  </si>
  <si>
    <t>Contractors &amp; staff</t>
  </si>
  <si>
    <t>Services provided to resorts</t>
  </si>
  <si>
    <t>staffing</t>
  </si>
  <si>
    <t>court construction</t>
  </si>
  <si>
    <t>Program Development</t>
  </si>
  <si>
    <t>Equipment</t>
  </si>
  <si>
    <t>Staffing Costs to support sales efforts</t>
  </si>
  <si>
    <t>Commissions</t>
  </si>
  <si>
    <t>Free Advertising in Pickleball news for resorts &amp; featured article in magazine, website and social media promotion.</t>
  </si>
  <si>
    <t>Year 1 - no fee</t>
  </si>
  <si>
    <t>Fee</t>
  </si>
  <si>
    <t>Members</t>
  </si>
  <si>
    <t>Total Member Fees</t>
  </si>
  <si>
    <t>Total</t>
  </si>
  <si>
    <t>Year 2 -3 - $60, Increase by $30 per year thereafter</t>
  </si>
  <si>
    <t>Staffing</t>
  </si>
  <si>
    <t>Services provided to Members</t>
  </si>
  <si>
    <t>Discounts on group travel</t>
  </si>
  <si>
    <t>Equipment discount</t>
  </si>
  <si>
    <t>Certification</t>
  </si>
  <si>
    <t>Consulting</t>
  </si>
  <si>
    <t>Advertising Revenue per year</t>
  </si>
  <si>
    <t>Issues per year</t>
  </si>
  <si>
    <t>Year 1 advertising revenue $3000 per issue, double year 2, double year 3</t>
  </si>
  <si>
    <t>Magazine revenue per issue</t>
  </si>
  <si>
    <t>Free magazines for members</t>
  </si>
  <si>
    <t>Staffing, advertising sales commissions</t>
  </si>
  <si>
    <t>Year 1, 12 issues per year, double Year 2, then issue each week year 3 - 5</t>
  </si>
  <si>
    <t>Average $2K per trip</t>
  </si>
  <si>
    <t>Average 20 people per trip @ $100 per person</t>
  </si>
  <si>
    <t>1758 pickleball clubs</t>
  </si>
  <si>
    <t>Database</t>
  </si>
  <si>
    <t>Year 1 - 1%  (17 trips)</t>
  </si>
  <si>
    <t>Trips</t>
  </si>
  <si>
    <t># of People per Trip</t>
  </si>
  <si>
    <t>Cost per person</t>
  </si>
  <si>
    <t>Discounted Travel Group Trip</t>
  </si>
  <si>
    <t>Travel Club</t>
  </si>
  <si>
    <t>PB Club Group Trips</t>
  </si>
  <si>
    <t xml:space="preserve"> Travel Magazine</t>
  </si>
  <si>
    <t>Affilate Marketing Resorts</t>
  </si>
  <si>
    <t>Article in PB Magazine with each certified property - inclulded with code</t>
  </si>
  <si>
    <t>Code</t>
  </si>
  <si>
    <t>Exclusive Discount for members</t>
  </si>
  <si>
    <t>Ask for 20% off</t>
  </si>
  <si>
    <t>1) 10% goes to members</t>
  </si>
  <si>
    <t>2) 10% goes to business</t>
  </si>
  <si>
    <t>20 resorts</t>
  </si>
  <si>
    <t>350 nights per year per person</t>
  </si>
  <si>
    <t>10 people do 7 nights then 70 nights</t>
  </si>
  <si>
    <t>Average price per night per resort</t>
  </si>
  <si>
    <t>10 people per week</t>
  </si>
  <si>
    <t>Average price per night per person</t>
  </si>
  <si>
    <t>Number of people per week</t>
  </si>
  <si>
    <t>Days scheduled per week</t>
  </si>
  <si>
    <t>Number of weeks per year</t>
  </si>
  <si>
    <t>Commission Rate to Company</t>
  </si>
  <si>
    <t>Services provided to members</t>
  </si>
  <si>
    <t>Exclusive 10% Discounted travel</t>
  </si>
  <si>
    <t>Staff</t>
  </si>
  <si>
    <t>20% of each sale of $1000</t>
  </si>
  <si>
    <t>Staff Travel for Site Inspections</t>
  </si>
  <si>
    <t>Air / Food /lodging</t>
  </si>
  <si>
    <t>Legal Costs</t>
  </si>
  <si>
    <t>Accounting</t>
  </si>
  <si>
    <t>Tax</t>
  </si>
  <si>
    <t>IT Consulting</t>
  </si>
  <si>
    <t>Payroll / HR</t>
  </si>
  <si>
    <t>Direct Costs</t>
  </si>
  <si>
    <t>Overhead</t>
  </si>
  <si>
    <t>Total Costs</t>
  </si>
  <si>
    <t>Net Income</t>
  </si>
  <si>
    <t>Finance Consultant</t>
  </si>
  <si>
    <t>Marketing</t>
  </si>
  <si>
    <t>Consulting to help structure program</t>
  </si>
  <si>
    <t>Business Unit Lead</t>
  </si>
  <si>
    <t>20% commission on consulting Services</t>
  </si>
  <si>
    <t>20% commission on advertising sales</t>
  </si>
  <si>
    <t>Staff Travel for Group Trips</t>
  </si>
  <si>
    <t>Staff Travel for Site Visits</t>
  </si>
  <si>
    <t># of Certified Resorts</t>
  </si>
  <si>
    <t>CEO Allocation</t>
  </si>
  <si>
    <t>Assets</t>
  </si>
  <si>
    <t>Liabilities</t>
  </si>
  <si>
    <t>Equity</t>
  </si>
  <si>
    <t>Cash</t>
  </si>
  <si>
    <t>CEO expected to raise $1M in year 1</t>
  </si>
  <si>
    <t>$1M = 50% of business</t>
  </si>
  <si>
    <t>Loans</t>
  </si>
  <si>
    <t>Owner - Dan Beeman</t>
  </si>
  <si>
    <t>Investor #1</t>
  </si>
  <si>
    <t>5 Year Plan - Superlative Pickleball Business</t>
  </si>
  <si>
    <t>Year 1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</si>
</sst>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164" fontId="0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164" fontId="0" fillId="0" borderId="2" xfId="0" applyNumberFormat="1" applyBorder="1"/>
    <xf numFmtId="0" fontId="5" fillId="0" borderId="0" xfId="0" applyFont="1"/>
    <xf numFmtId="0" fontId="6" fillId="0" borderId="0" xfId="0" applyFont="1"/>
    <xf numFmtId="164" fontId="0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1" applyNumberFormat="1" applyFont="1" applyAlignment="1"/>
    <xf numFmtId="164" fontId="0" fillId="0" borderId="0" xfId="2" applyNumberFormat="1" applyFont="1" applyAlignment="1"/>
    <xf numFmtId="165" fontId="0" fillId="0" borderId="0" xfId="1" applyNumberFormat="1" applyFont="1"/>
    <xf numFmtId="165" fontId="0" fillId="0" borderId="2" xfId="1" applyNumberFormat="1" applyFont="1" applyBorder="1"/>
    <xf numFmtId="0" fontId="0" fillId="3" borderId="0" xfId="0" applyFill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65" fontId="0" fillId="0" borderId="2" xfId="0" applyNumberFormat="1" applyBorder="1"/>
    <xf numFmtId="165" fontId="0" fillId="0" borderId="3" xfId="1" applyNumberFormat="1" applyFont="1" applyBorder="1"/>
    <xf numFmtId="165" fontId="0" fillId="4" borderId="2" xfId="1" applyNumberFormat="1" applyFont="1" applyFill="1" applyBorder="1"/>
    <xf numFmtId="0" fontId="10" fillId="0" borderId="0" xfId="0" applyFont="1"/>
    <xf numFmtId="0" fontId="7" fillId="0" borderId="0" xfId="0" applyFont="1"/>
    <xf numFmtId="0" fontId="11" fillId="0" borderId="0" xfId="0" applyFont="1"/>
    <xf numFmtId="164" fontId="0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519B-D7F1-4C0D-818A-B20652F59252}">
  <dimension ref="A3:B24"/>
  <sheetViews>
    <sheetView workbookViewId="0">
      <selection activeCell="A33" sqref="A33"/>
    </sheetView>
  </sheetViews>
  <sheetFormatPr defaultRowHeight="15" x14ac:dyDescent="0.25"/>
  <cols>
    <col min="1" max="1" width="26.5703125" customWidth="1"/>
    <col min="2" max="2" width="14.28515625" style="4" bestFit="1" customWidth="1"/>
  </cols>
  <sheetData>
    <row r="3" spans="1:2" x14ac:dyDescent="0.25">
      <c r="A3" t="s">
        <v>149</v>
      </c>
    </row>
    <row r="4" spans="1:2" x14ac:dyDescent="0.25">
      <c r="A4" t="s">
        <v>152</v>
      </c>
    </row>
    <row r="5" spans="1:2" x14ac:dyDescent="0.25">
      <c r="B5" s="4">
        <f>50000+1000000</f>
        <v>1050000</v>
      </c>
    </row>
    <row r="7" spans="1:2" ht="15.75" thickBot="1" x14ac:dyDescent="0.3">
      <c r="B7" s="26">
        <f>SUM(B3:B6)</f>
        <v>1050000</v>
      </c>
    </row>
    <row r="8" spans="1:2" ht="15.75" thickTop="1" x14ac:dyDescent="0.25"/>
    <row r="9" spans="1:2" x14ac:dyDescent="0.25">
      <c r="A9" t="s">
        <v>150</v>
      </c>
    </row>
    <row r="10" spans="1:2" x14ac:dyDescent="0.25">
      <c r="A10" s="11" t="s">
        <v>155</v>
      </c>
      <c r="B10" s="4">
        <v>0</v>
      </c>
    </row>
    <row r="12" spans="1:2" x14ac:dyDescent="0.25">
      <c r="A12" t="s">
        <v>151</v>
      </c>
    </row>
    <row r="13" spans="1:2" x14ac:dyDescent="0.25">
      <c r="A13" s="11" t="s">
        <v>156</v>
      </c>
      <c r="B13" s="4">
        <v>-50000</v>
      </c>
    </row>
    <row r="14" spans="1:2" x14ac:dyDescent="0.25">
      <c r="A14" s="11" t="s">
        <v>157</v>
      </c>
      <c r="B14" s="4">
        <v>-1000000</v>
      </c>
    </row>
    <row r="16" spans="1:2" ht="15.75" thickBot="1" x14ac:dyDescent="0.3">
      <c r="B16" s="26">
        <f>SUM(B9:B14)</f>
        <v>-1050000</v>
      </c>
    </row>
    <row r="17" spans="1:2" ht="15.75" thickTop="1" x14ac:dyDescent="0.25"/>
    <row r="18" spans="1:2" x14ac:dyDescent="0.25">
      <c r="B18" s="4">
        <f>+B7+B16</f>
        <v>0</v>
      </c>
    </row>
    <row r="23" spans="1:2" x14ac:dyDescent="0.25">
      <c r="A23" t="s">
        <v>153</v>
      </c>
    </row>
    <row r="24" spans="1:2" x14ac:dyDescent="0.25">
      <c r="A24" s="4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0A13-EF68-4451-9CEA-FBA75B777427}">
  <sheetPr>
    <tabColor rgb="FF00B0F0"/>
  </sheetPr>
  <dimension ref="A1:J42"/>
  <sheetViews>
    <sheetView tabSelected="1" zoomScaleNormal="100" workbookViewId="0">
      <selection activeCell="C4" sqref="C4:F4"/>
    </sheetView>
  </sheetViews>
  <sheetFormatPr defaultRowHeight="15" x14ac:dyDescent="0.25"/>
  <cols>
    <col min="1" max="1" width="44.85546875" customWidth="1"/>
    <col min="2" max="6" width="13.5703125" customWidth="1"/>
  </cols>
  <sheetData>
    <row r="1" spans="1:10" x14ac:dyDescent="0.25">
      <c r="A1" s="3" t="s">
        <v>158</v>
      </c>
    </row>
    <row r="2" spans="1:10" x14ac:dyDescent="0.25">
      <c r="A2" t="s">
        <v>0</v>
      </c>
    </row>
    <row r="4" spans="1:10" x14ac:dyDescent="0.25">
      <c r="B4" s="1">
        <v>2025</v>
      </c>
      <c r="C4" s="1">
        <f>+B4+1</f>
        <v>2026</v>
      </c>
      <c r="D4" s="1">
        <f t="shared" ref="D4:F4" si="0">+C4+1</f>
        <v>2027</v>
      </c>
      <c r="E4" s="1">
        <f t="shared" si="0"/>
        <v>2028</v>
      </c>
      <c r="F4" s="1">
        <f t="shared" si="0"/>
        <v>2029</v>
      </c>
    </row>
    <row r="5" spans="1:10" x14ac:dyDescent="0.25">
      <c r="A5" t="s">
        <v>1</v>
      </c>
    </row>
    <row r="6" spans="1:10" x14ac:dyDescent="0.25"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t="s">
        <v>86</v>
      </c>
      <c r="B7" s="14">
        <f>+Certification!B68</f>
        <v>100000</v>
      </c>
      <c r="C7" s="14">
        <f>+Certification!C68</f>
        <v>200000</v>
      </c>
      <c r="D7" s="14">
        <f>+Certification!D68</f>
        <v>300000</v>
      </c>
      <c r="E7" s="14">
        <f>+Certification!E68</f>
        <v>300000</v>
      </c>
      <c r="F7" s="14">
        <f>+Certification!F68</f>
        <v>300000</v>
      </c>
      <c r="G7" s="14"/>
      <c r="H7" s="14"/>
      <c r="I7" s="14"/>
      <c r="J7" s="14"/>
    </row>
    <row r="8" spans="1:10" x14ac:dyDescent="0.25">
      <c r="A8" t="s">
        <v>87</v>
      </c>
      <c r="B8" s="14">
        <f>+Consulting!B68</f>
        <v>100000</v>
      </c>
      <c r="C8" s="14">
        <f>+Consulting!C68</f>
        <v>200000</v>
      </c>
      <c r="D8" s="14">
        <f>+Consulting!D68</f>
        <v>300000</v>
      </c>
      <c r="E8" s="14">
        <f>+Consulting!E68</f>
        <v>400000</v>
      </c>
      <c r="F8" s="14">
        <f>+Consulting!F68</f>
        <v>500000</v>
      </c>
      <c r="G8" s="14"/>
      <c r="H8" s="14"/>
      <c r="I8" s="14"/>
      <c r="J8" s="14"/>
    </row>
    <row r="9" spans="1:10" x14ac:dyDescent="0.25">
      <c r="A9" t="s">
        <v>104</v>
      </c>
      <c r="B9" s="14">
        <f>+'Travel Club'!B10</f>
        <v>0</v>
      </c>
      <c r="C9" s="14">
        <f>+'Travel Club'!C10</f>
        <v>60000</v>
      </c>
      <c r="D9" s="14">
        <f>+'Travel Club'!D10</f>
        <v>120000</v>
      </c>
      <c r="E9" s="14">
        <f>+'Travel Club'!E10</f>
        <v>270000</v>
      </c>
      <c r="F9" s="14">
        <f>+'Travel Club'!F10</f>
        <v>480000</v>
      </c>
      <c r="G9" s="14"/>
      <c r="H9" s="14"/>
      <c r="I9" s="14"/>
      <c r="J9" s="14"/>
    </row>
    <row r="10" spans="1:10" x14ac:dyDescent="0.25">
      <c r="A10" t="s">
        <v>105</v>
      </c>
      <c r="B10" s="14">
        <f>+'PB Club Group Trips'!B11</f>
        <v>20000</v>
      </c>
      <c r="C10" s="14">
        <f>+'PB Club Group Trips'!C11</f>
        <v>80000</v>
      </c>
      <c r="D10" s="14">
        <f>+'PB Club Group Trips'!D11</f>
        <v>240000</v>
      </c>
      <c r="E10" s="14">
        <f>+'PB Club Group Trips'!E11</f>
        <v>480000</v>
      </c>
      <c r="F10" s="14">
        <f>+'PB Club Group Trips'!F11</f>
        <v>960000</v>
      </c>
      <c r="G10" s="14"/>
      <c r="H10" s="14"/>
      <c r="I10" s="14"/>
      <c r="J10" s="14"/>
    </row>
    <row r="11" spans="1:10" x14ac:dyDescent="0.25">
      <c r="A11" t="s">
        <v>106</v>
      </c>
      <c r="B11" s="14">
        <f>+'PB Travel Magazine'!B10</f>
        <v>36000</v>
      </c>
      <c r="C11" s="14">
        <f>+'PB Travel Magazine'!C10</f>
        <v>72000</v>
      </c>
      <c r="D11" s="14">
        <f>+'PB Travel Magazine'!D10</f>
        <v>156000</v>
      </c>
      <c r="E11" s="14">
        <f>+'PB Travel Magazine'!E10</f>
        <v>156000</v>
      </c>
      <c r="F11" s="14">
        <f>+'PB Travel Magazine'!F10</f>
        <v>156000</v>
      </c>
      <c r="G11" s="14"/>
      <c r="H11" s="14"/>
      <c r="I11" s="14"/>
      <c r="J11" s="14"/>
    </row>
    <row r="12" spans="1:10" x14ac:dyDescent="0.25">
      <c r="A12" t="s">
        <v>107</v>
      </c>
      <c r="B12" s="14">
        <f>+'Affiliate Marketing_resorts'!B63</f>
        <v>210000</v>
      </c>
      <c r="C12" s="14">
        <f>+'Affiliate Marketing_resorts'!C63</f>
        <v>1680000</v>
      </c>
      <c r="D12" s="14">
        <f>+'Affiliate Marketing_resorts'!D63</f>
        <v>4095000</v>
      </c>
      <c r="E12" s="14">
        <f>+'Affiliate Marketing_resorts'!E63</f>
        <v>5460000</v>
      </c>
      <c r="F12" s="14">
        <f>+'Affiliate Marketing_resorts'!F63</f>
        <v>6825000</v>
      </c>
      <c r="G12" s="14"/>
      <c r="H12" s="14"/>
      <c r="I12" s="14"/>
      <c r="J12" s="14"/>
    </row>
    <row r="13" spans="1:10" ht="15.75" thickBot="1" x14ac:dyDescent="0.3">
      <c r="B13" s="15">
        <f>SUM(B7:B12)</f>
        <v>466000</v>
      </c>
      <c r="C13" s="15">
        <f t="shared" ref="C13:F13" si="1">SUM(C7:C12)</f>
        <v>2292000</v>
      </c>
      <c r="D13" s="15">
        <f t="shared" si="1"/>
        <v>5211000</v>
      </c>
      <c r="E13" s="15">
        <f t="shared" si="1"/>
        <v>7066000</v>
      </c>
      <c r="F13" s="15">
        <f t="shared" si="1"/>
        <v>9221000</v>
      </c>
      <c r="G13" s="14"/>
      <c r="H13" s="14"/>
      <c r="I13" s="14"/>
      <c r="J13" s="14"/>
    </row>
    <row r="14" spans="1:10" ht="15.75" thickTop="1" x14ac:dyDescent="0.25"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19" t="s">
        <v>65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3" t="s">
        <v>135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2" t="s">
        <v>126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7" t="s">
        <v>148</v>
      </c>
      <c r="B18" s="14">
        <f>+Certification!B73+Consulting!B73+'Travel Club'!B15+'PB Club Group Trips'!B16+'PB Travel Magazine'!B15+'Affiliate Marketing_resorts'!B68</f>
        <v>-288000</v>
      </c>
      <c r="C18" s="14">
        <f>+Certification!C73+Consulting!C73+'Travel Club'!C15+'PB Club Group Trips'!C16+'PB Travel Magazine'!C15+'Affiliate Marketing_resorts'!C68</f>
        <v>-288000</v>
      </c>
      <c r="D18" s="14">
        <f>+Certification!D73+Consulting!D73+'Travel Club'!D15+'PB Club Group Trips'!D16+'PB Travel Magazine'!D15+'Affiliate Marketing_resorts'!D68</f>
        <v>-288000</v>
      </c>
      <c r="E18" s="14">
        <f>+Certification!E73+Consulting!E73+'Travel Club'!E15+'PB Club Group Trips'!E16+'PB Travel Magazine'!E15+'Affiliate Marketing_resorts'!E68</f>
        <v>-288000</v>
      </c>
      <c r="F18" s="14">
        <f>+Certification!F73+Consulting!F73+'Travel Club'!F15+'PB Club Group Trips'!F16+'PB Travel Magazine'!F15+'Affiliate Marketing_resorts'!F68</f>
        <v>-288000</v>
      </c>
      <c r="G18" s="14"/>
      <c r="H18" s="14"/>
      <c r="I18" s="14"/>
      <c r="J18" s="14"/>
    </row>
    <row r="19" spans="1:10" x14ac:dyDescent="0.25">
      <c r="A19" s="18" t="s">
        <v>142</v>
      </c>
      <c r="B19" s="14">
        <f>+Certification!B74+Consulting!B74+'Travel Club'!B16+'PB Club Group Trips'!B17+'PB Travel Magazine'!B16+'Affiliate Marketing_resorts'!B69</f>
        <v>-660000</v>
      </c>
      <c r="C19" s="14">
        <f>+Certification!C74+Consulting!C74+'Travel Club'!C16+'PB Club Group Trips'!C17+'PB Travel Magazine'!C16+'Affiliate Marketing_resorts'!C69</f>
        <v>-660000</v>
      </c>
      <c r="D19" s="14">
        <f>+Certification!D74+Consulting!D74+'Travel Club'!D16+'PB Club Group Trips'!D17+'PB Travel Magazine'!D16+'Affiliate Marketing_resorts'!D69</f>
        <v>-660000</v>
      </c>
      <c r="E19" s="14">
        <f>+Certification!E74+Consulting!E74+'Travel Club'!E16+'PB Club Group Trips'!E17+'PB Travel Magazine'!E16+'Affiliate Marketing_resorts'!E69</f>
        <v>-660000</v>
      </c>
      <c r="F19" s="14">
        <f>+Certification!F74+Consulting!F74+'Travel Club'!F16+'PB Club Group Trips'!F17+'PB Travel Magazine'!F16+'Affiliate Marketing_resorts'!F69</f>
        <v>-660000</v>
      </c>
      <c r="G19" s="14"/>
      <c r="H19" s="14"/>
      <c r="I19" s="14"/>
      <c r="J19" s="14"/>
    </row>
    <row r="20" spans="1:10" x14ac:dyDescent="0.25">
      <c r="A20" s="18" t="s">
        <v>127</v>
      </c>
      <c r="B20" s="14">
        <f>+Certification!B75+Consulting!B75+'Travel Club'!B17+'PB Club Group Trips'!B18+'PB Travel Magazine'!B17+'Affiliate Marketing_resorts'!B70</f>
        <v>-93200</v>
      </c>
      <c r="C20" s="14">
        <f>+Certification!C75+Consulting!C75+'Travel Club'!C17+'PB Club Group Trips'!C18+'PB Travel Magazine'!C17+'Affiliate Marketing_resorts'!C70</f>
        <v>-458400</v>
      </c>
      <c r="D20" s="14">
        <f>+Certification!D75+Consulting!D75+'Travel Club'!D17+'PB Club Group Trips'!D18+'PB Travel Magazine'!D17+'Affiliate Marketing_resorts'!D70</f>
        <v>-1042200</v>
      </c>
      <c r="E20" s="14">
        <f>+Certification!E75+Consulting!E75+'Travel Club'!E17+'PB Club Group Trips'!E18+'PB Travel Magazine'!E17+'Affiliate Marketing_resorts'!E70</f>
        <v>-1413200</v>
      </c>
      <c r="F20" s="14">
        <f>+Certification!F75+Consulting!F75+'Travel Club'!F17+'PB Club Group Trips'!F18+'PB Travel Magazine'!F17+'Affiliate Marketing_resorts'!F70</f>
        <v>-1844200</v>
      </c>
      <c r="G20" s="14"/>
      <c r="H20" s="14"/>
      <c r="I20" s="14"/>
      <c r="J20" s="14"/>
    </row>
    <row r="21" spans="1:10" x14ac:dyDescent="0.25">
      <c r="A21" t="s">
        <v>128</v>
      </c>
    </row>
    <row r="22" spans="1:10" x14ac:dyDescent="0.25">
      <c r="A22" s="18" t="s">
        <v>129</v>
      </c>
      <c r="B22" s="14">
        <f>+Certification!B77+Consulting!B77+'Travel Club'!B19+'PB Travel Magazine'!B19+'Affiliate Marketing_resorts'!B72</f>
        <v>-96000</v>
      </c>
      <c r="C22" s="14">
        <f>+Certification!C77+Consulting!C77+'Travel Club'!C19+'PB Travel Magazine'!C19+'Affiliate Marketing_resorts'!C72</f>
        <v>-96000</v>
      </c>
      <c r="D22" s="14">
        <f>+Certification!D77+Consulting!D77+'Travel Club'!D19+'PB Travel Magazine'!D19+'Affiliate Marketing_resorts'!D72</f>
        <v>-96000</v>
      </c>
      <c r="E22" s="14">
        <f>+Certification!E77+Consulting!E77+'Travel Club'!E19+'PB Travel Magazine'!E19+'Affiliate Marketing_resorts'!E72</f>
        <v>-96000</v>
      </c>
      <c r="F22" s="14">
        <f>+Certification!F77+Consulting!F77+'Travel Club'!F19+'PB Travel Magazine'!F19+'Affiliate Marketing_resorts'!F72</f>
        <v>-96000</v>
      </c>
    </row>
    <row r="24" spans="1:10" ht="15.75" thickBot="1" x14ac:dyDescent="0.3">
      <c r="B24" s="20">
        <f>SUM(B17:B23)</f>
        <v>-1137200</v>
      </c>
      <c r="C24" s="20">
        <f t="shared" ref="C24:F24" si="2">SUM(C17:C23)</f>
        <v>-1502400</v>
      </c>
      <c r="D24" s="20">
        <f t="shared" si="2"/>
        <v>-2086200</v>
      </c>
      <c r="E24" s="20">
        <f t="shared" si="2"/>
        <v>-2457200</v>
      </c>
      <c r="F24" s="20">
        <f t="shared" si="2"/>
        <v>-2888200</v>
      </c>
    </row>
    <row r="25" spans="1:10" ht="15.75" thickTop="1" x14ac:dyDescent="0.25">
      <c r="A25" s="3" t="s">
        <v>136</v>
      </c>
      <c r="B25" s="14"/>
      <c r="C25" s="14"/>
      <c r="D25" s="14"/>
      <c r="E25" s="14"/>
      <c r="F25" s="14"/>
    </row>
    <row r="26" spans="1:10" x14ac:dyDescent="0.25">
      <c r="A26" t="s">
        <v>130</v>
      </c>
      <c r="B26" s="14">
        <f>+Certification!B81+Consulting!B81+'Travel Club'!B23+'PB Club Group Trips'!B24+'PB Travel Magazine'!B23+'Affiliate Marketing_resorts'!B76</f>
        <v>-28800</v>
      </c>
      <c r="C26" s="14">
        <f>+Certification!C81+Consulting!C81+'Travel Club'!C23+'PB Club Group Trips'!C24+'PB Travel Magazine'!C23+'Affiliate Marketing_resorts'!C76</f>
        <v>-28800</v>
      </c>
      <c r="D26" s="14">
        <f>+Certification!D81+Consulting!D81+'Travel Club'!D23+'PB Club Group Trips'!D24+'PB Travel Magazine'!D23+'Affiliate Marketing_resorts'!D76</f>
        <v>-28800</v>
      </c>
      <c r="E26" s="14">
        <f>+Certification!E81+Consulting!E81+'Travel Club'!E23+'PB Club Group Trips'!E24+'PB Travel Magazine'!E23+'Affiliate Marketing_resorts'!E76</f>
        <v>-28800</v>
      </c>
      <c r="F26" s="14">
        <f>+Certification!F81+Consulting!F81+'Travel Club'!F23+'PB Club Group Trips'!F24+'PB Travel Magazine'!F23+'Affiliate Marketing_resorts'!F76</f>
        <v>-28800</v>
      </c>
    </row>
    <row r="27" spans="1:10" x14ac:dyDescent="0.25">
      <c r="A27" t="s">
        <v>139</v>
      </c>
      <c r="B27" s="14">
        <f>+Certification!B82+Consulting!B82+'Travel Club'!B24+'PB Club Group Trips'!B25+'PB Travel Magazine'!B24+'Affiliate Marketing_resorts'!B77</f>
        <v>-28800</v>
      </c>
      <c r="C27" s="14">
        <f>+Certification!C82+Consulting!C82+'Travel Club'!C24+'PB Club Group Trips'!C25+'PB Travel Magazine'!C24+'Affiliate Marketing_resorts'!C77</f>
        <v>-28800</v>
      </c>
      <c r="D27" s="14">
        <f>+Certification!D82+Consulting!D82+'Travel Club'!D24+'PB Club Group Trips'!D25+'PB Travel Magazine'!D24+'Affiliate Marketing_resorts'!D77</f>
        <v>-28800</v>
      </c>
      <c r="E27" s="14">
        <f>+Certification!E82+Consulting!E82+'Travel Club'!E24+'PB Club Group Trips'!E25+'PB Travel Magazine'!E24+'Affiliate Marketing_resorts'!E77</f>
        <v>-28800</v>
      </c>
      <c r="F27" s="14">
        <f>+Certification!F82+Consulting!F82+'Travel Club'!F24+'PB Club Group Trips'!F25+'PB Travel Magazine'!F24+'Affiliate Marketing_resorts'!F77</f>
        <v>-28800</v>
      </c>
    </row>
    <row r="28" spans="1:10" x14ac:dyDescent="0.25">
      <c r="A28" t="s">
        <v>131</v>
      </c>
      <c r="B28" s="14">
        <f>+Certification!B83+Consulting!B83+'Travel Club'!B25+'PB Club Group Trips'!B26+'PB Travel Magazine'!B25+'Affiliate Marketing_resorts'!B78</f>
        <v>-28800</v>
      </c>
      <c r="C28" s="14">
        <f>+Certification!C83+Consulting!C83+'Travel Club'!C25+'PB Club Group Trips'!C26+'PB Travel Magazine'!C25+'Affiliate Marketing_resorts'!C78</f>
        <v>-28800</v>
      </c>
      <c r="D28" s="14">
        <f>+Certification!D83+Consulting!D83+'Travel Club'!D25+'PB Club Group Trips'!D26+'PB Travel Magazine'!D25+'Affiliate Marketing_resorts'!D78</f>
        <v>-28800</v>
      </c>
      <c r="E28" s="14">
        <f>+Certification!E83+Consulting!E83+'Travel Club'!E25+'PB Club Group Trips'!E26+'PB Travel Magazine'!E25+'Affiliate Marketing_resorts'!E78</f>
        <v>-28800</v>
      </c>
      <c r="F28" s="14">
        <f>+Certification!F83+Consulting!F83+'Travel Club'!F25+'PB Club Group Trips'!F26+'PB Travel Magazine'!F25+'Affiliate Marketing_resorts'!F78</f>
        <v>-28800</v>
      </c>
    </row>
    <row r="29" spans="1:10" x14ac:dyDescent="0.25">
      <c r="A29" t="s">
        <v>132</v>
      </c>
      <c r="B29" s="14">
        <f>+Certification!B84+Consulting!B84+'Travel Club'!B26+'PB Club Group Trips'!B27+'PB Travel Magazine'!B26+'Affiliate Marketing_resorts'!B79</f>
        <v>-28800</v>
      </c>
      <c r="C29" s="14">
        <f>+Certification!C84+Consulting!C84+'Travel Club'!C26+'PB Club Group Trips'!C27+'PB Travel Magazine'!C26+'Affiliate Marketing_resorts'!C79</f>
        <v>-28800</v>
      </c>
      <c r="D29" s="14">
        <f>+Certification!D84+Consulting!D84+'Travel Club'!D26+'PB Club Group Trips'!D27+'PB Travel Magazine'!D26+'Affiliate Marketing_resorts'!D79</f>
        <v>-28800</v>
      </c>
      <c r="E29" s="14">
        <f>+Certification!E84+Consulting!E84+'Travel Club'!E26+'PB Club Group Trips'!E27+'PB Travel Magazine'!E26+'Affiliate Marketing_resorts'!E79</f>
        <v>-28800</v>
      </c>
      <c r="F29" s="14">
        <f>+Certification!F84+Consulting!F84+'Travel Club'!F26+'PB Club Group Trips'!F27+'PB Travel Magazine'!F26+'Affiliate Marketing_resorts'!F79</f>
        <v>-28800</v>
      </c>
    </row>
    <row r="30" spans="1:10" x14ac:dyDescent="0.25">
      <c r="A30" t="s">
        <v>133</v>
      </c>
      <c r="B30" s="14">
        <f>+Certification!B85+Consulting!B85+'Travel Club'!B27+'PB Club Group Trips'!B28+'PB Travel Magazine'!B27+'Affiliate Marketing_resorts'!B80</f>
        <v>-28800</v>
      </c>
      <c r="C30" s="14">
        <f>+Certification!C85+Consulting!C85+'Travel Club'!C27+'PB Club Group Trips'!C28+'PB Travel Magazine'!C27+'Affiliate Marketing_resorts'!C80</f>
        <v>-28800</v>
      </c>
      <c r="D30" s="14">
        <f>+Certification!D85+Consulting!D85+'Travel Club'!D27+'PB Club Group Trips'!D28+'PB Travel Magazine'!D27+'Affiliate Marketing_resorts'!D80</f>
        <v>-28800</v>
      </c>
      <c r="E30" s="14">
        <f>+Certification!E85+Consulting!E85+'Travel Club'!E27+'PB Club Group Trips'!E28+'PB Travel Magazine'!E27+'Affiliate Marketing_resorts'!E80</f>
        <v>-28800</v>
      </c>
      <c r="F30" s="14">
        <f>+Certification!F85+Consulting!F85+'Travel Club'!F27+'PB Club Group Trips'!F28+'PB Travel Magazine'!F27+'Affiliate Marketing_resorts'!F80</f>
        <v>-28800</v>
      </c>
    </row>
    <row r="31" spans="1:10" x14ac:dyDescent="0.25">
      <c r="A31" t="s">
        <v>140</v>
      </c>
      <c r="B31" s="14">
        <f>+Certification!B86+Consulting!B86+'Travel Club'!B28+'PB Club Group Trips'!B29+'PB Travel Magazine'!B28+'Affiliate Marketing_resorts'!B81</f>
        <v>-57600</v>
      </c>
      <c r="C31" s="14">
        <f>+Certification!C86+Consulting!C86+'Travel Club'!C28+'PB Club Group Trips'!C29+'PB Travel Magazine'!C28+'Affiliate Marketing_resorts'!C81</f>
        <v>-57600</v>
      </c>
      <c r="D31" s="14">
        <f>+Certification!D86+Consulting!D86+'Travel Club'!D28+'PB Club Group Trips'!D29+'PB Travel Magazine'!D28+'Affiliate Marketing_resorts'!D81</f>
        <v>-57600</v>
      </c>
      <c r="E31" s="14">
        <f>+Certification!E86+Consulting!E86+'Travel Club'!E28+'PB Club Group Trips'!E29+'PB Travel Magazine'!E28+'Affiliate Marketing_resorts'!E81</f>
        <v>-57600</v>
      </c>
      <c r="F31" s="14">
        <f>+Certification!F86+Consulting!F86+'Travel Club'!F28+'PB Club Group Trips'!F29+'PB Travel Magazine'!F28+'Affiliate Marketing_resorts'!F81</f>
        <v>-57600</v>
      </c>
    </row>
    <row r="32" spans="1:10" x14ac:dyDescent="0.25">
      <c r="A32" t="s">
        <v>134</v>
      </c>
      <c r="B32" s="14">
        <f>+Certification!B87+Consulting!B87+'Travel Club'!B29+'PB Club Group Trips'!B30+'PB Travel Magazine'!B29+'Affiliate Marketing_resorts'!B82</f>
        <v>-28800</v>
      </c>
      <c r="C32" s="14">
        <f>+Certification!C87+Consulting!C87+'Travel Club'!C29+'PB Club Group Trips'!C30+'PB Travel Magazine'!C29+'Affiliate Marketing_resorts'!C82</f>
        <v>-28800</v>
      </c>
      <c r="D32" s="14">
        <f>+Certification!D87+Consulting!D87+'Travel Club'!D29+'PB Club Group Trips'!D30+'PB Travel Magazine'!D29+'Affiliate Marketing_resorts'!D82</f>
        <v>-28800</v>
      </c>
      <c r="E32" s="14">
        <f>+Certification!E87+Consulting!E87+'Travel Club'!E29+'PB Club Group Trips'!E30+'PB Travel Magazine'!E29+'Affiliate Marketing_resorts'!E82</f>
        <v>-28800</v>
      </c>
      <c r="F32" s="14">
        <f>+Certification!F87+Consulting!F87+'Travel Club'!F29+'PB Club Group Trips'!F30+'PB Travel Magazine'!F29+'Affiliate Marketing_resorts'!F82</f>
        <v>-28800</v>
      </c>
    </row>
    <row r="33" spans="1:6" ht="15.75" thickBot="1" x14ac:dyDescent="0.3">
      <c r="B33" s="15">
        <f>SUM(B26:B32)</f>
        <v>-230400</v>
      </c>
      <c r="C33" s="15">
        <f>SUM(C26:C32)</f>
        <v>-230400</v>
      </c>
      <c r="D33" s="15">
        <f>SUM(D26:D32)</f>
        <v>-230400</v>
      </c>
      <c r="E33" s="15">
        <f>SUM(E26:E32)</f>
        <v>-230400</v>
      </c>
      <c r="F33" s="15">
        <f>SUM(F26:F32)</f>
        <v>-230400</v>
      </c>
    </row>
    <row r="34" spans="1:6" ht="15.75" thickTop="1" x14ac:dyDescent="0.25">
      <c r="B34" s="14"/>
      <c r="C34" s="14"/>
      <c r="D34" s="14"/>
      <c r="E34" s="14"/>
      <c r="F34" s="14"/>
    </row>
    <row r="35" spans="1:6" x14ac:dyDescent="0.25">
      <c r="A35" s="6" t="s">
        <v>137</v>
      </c>
      <c r="B35" s="21">
        <f>+B24+B33</f>
        <v>-1367600</v>
      </c>
      <c r="C35" s="21">
        <f>+C24+C33</f>
        <v>-1732800</v>
      </c>
      <c r="D35" s="21">
        <f>+D24+D33</f>
        <v>-2316600</v>
      </c>
      <c r="E35" s="21">
        <f>+E24+E33</f>
        <v>-2687600</v>
      </c>
      <c r="F35" s="21">
        <f>+F24+F33</f>
        <v>-3118600</v>
      </c>
    </row>
    <row r="36" spans="1:6" ht="15.75" thickBot="1" x14ac:dyDescent="0.3">
      <c r="A36" t="s">
        <v>138</v>
      </c>
      <c r="B36" s="22">
        <f>+B13+B35</f>
        <v>-901600</v>
      </c>
      <c r="C36" s="22">
        <f>+C13+C35</f>
        <v>559200</v>
      </c>
      <c r="D36" s="22">
        <f>+D13+D35</f>
        <v>2894400</v>
      </c>
      <c r="E36" s="22">
        <f>+E13+E35</f>
        <v>4378400</v>
      </c>
      <c r="F36" s="22">
        <f>+F13+F35</f>
        <v>6102400</v>
      </c>
    </row>
    <row r="37" spans="1:6" ht="15.75" thickTop="1" x14ac:dyDescent="0.25"/>
    <row r="38" spans="1:6" x14ac:dyDescent="0.25">
      <c r="A38" s="11" t="s">
        <v>159</v>
      </c>
      <c r="B38" s="4">
        <v>1000000</v>
      </c>
    </row>
    <row r="39" spans="1:6" ht="15.75" thickBot="1" x14ac:dyDescent="0.3">
      <c r="B39" s="20">
        <f>+B36+B38</f>
        <v>98400</v>
      </c>
      <c r="C39" s="20">
        <f t="shared" ref="C39:F39" si="3">+C36+C38</f>
        <v>559200</v>
      </c>
      <c r="D39" s="20">
        <f t="shared" si="3"/>
        <v>2894400</v>
      </c>
      <c r="E39" s="20">
        <f t="shared" si="3"/>
        <v>4378400</v>
      </c>
      <c r="F39" s="20">
        <f t="shared" si="3"/>
        <v>6102400</v>
      </c>
    </row>
    <row r="40" spans="1:6" ht="15.75" thickTop="1" x14ac:dyDescent="0.25"/>
    <row r="42" spans="1:6" x14ac:dyDescent="0.25">
      <c r="B4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91A7-C588-4628-BD67-998AB25AE36F}">
  <dimension ref="A1:F9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6" sqref="B6:F6"/>
    </sheetView>
  </sheetViews>
  <sheetFormatPr defaultRowHeight="15" x14ac:dyDescent="0.25"/>
  <cols>
    <col min="1" max="1" width="32.140625" customWidth="1"/>
    <col min="2" max="6" width="12" customWidth="1"/>
  </cols>
  <sheetData>
    <row r="1" spans="1:6" x14ac:dyDescent="0.25">
      <c r="A1" s="3" t="s">
        <v>158</v>
      </c>
    </row>
    <row r="2" spans="1:6" x14ac:dyDescent="0.25">
      <c r="A2" t="s">
        <v>63</v>
      </c>
    </row>
    <row r="3" spans="1:6" x14ac:dyDescent="0.25">
      <c r="A3" t="s">
        <v>64</v>
      </c>
    </row>
    <row r="5" spans="1:6" x14ac:dyDescent="0.25">
      <c r="B5" s="16">
        <v>10</v>
      </c>
      <c r="C5" s="16">
        <f>+B5+10</f>
        <v>20</v>
      </c>
      <c r="D5" s="16">
        <f t="shared" ref="D5" si="0">+C5+10</f>
        <v>30</v>
      </c>
      <c r="E5" s="16">
        <f>+D5</f>
        <v>30</v>
      </c>
      <c r="F5" s="16">
        <f>+E5</f>
        <v>30</v>
      </c>
    </row>
    <row r="6" spans="1:6" x14ac:dyDescent="0.25">
      <c r="B6" s="1">
        <f>+'P&amp;L Rollup'!B4</f>
        <v>2025</v>
      </c>
      <c r="C6" s="1">
        <f>+'P&amp;L Rollup'!C4</f>
        <v>2026</v>
      </c>
      <c r="D6" s="1">
        <f>+'P&amp;L Rollup'!D4</f>
        <v>2027</v>
      </c>
      <c r="E6" s="1">
        <f>+'P&amp;L Rollup'!E4</f>
        <v>2028</v>
      </c>
      <c r="F6" s="1">
        <f>+'P&amp;L Rollup'!F4</f>
        <v>2029</v>
      </c>
    </row>
    <row r="7" spans="1:6" x14ac:dyDescent="0.25">
      <c r="A7" s="3" t="s">
        <v>1</v>
      </c>
    </row>
    <row r="8" spans="1:6" x14ac:dyDescent="0.25">
      <c r="A8" s="2" t="s">
        <v>2</v>
      </c>
      <c r="B8" s="4">
        <v>10000</v>
      </c>
      <c r="C8" s="4">
        <v>10000</v>
      </c>
      <c r="D8" s="4">
        <v>10000</v>
      </c>
      <c r="E8" s="4">
        <v>10000</v>
      </c>
      <c r="F8" s="4">
        <v>10000</v>
      </c>
    </row>
    <row r="9" spans="1:6" x14ac:dyDescent="0.25">
      <c r="A9" s="2" t="s">
        <v>3</v>
      </c>
      <c r="B9" s="4">
        <v>10000</v>
      </c>
      <c r="C9" s="4">
        <v>10000</v>
      </c>
      <c r="D9" s="4">
        <v>10000</v>
      </c>
      <c r="E9" s="4">
        <v>10000</v>
      </c>
      <c r="F9" s="4">
        <v>10000</v>
      </c>
    </row>
    <row r="10" spans="1:6" x14ac:dyDescent="0.25">
      <c r="A10" s="2" t="s">
        <v>4</v>
      </c>
      <c r="B10" s="4">
        <v>10000</v>
      </c>
      <c r="C10" s="4">
        <v>10000</v>
      </c>
      <c r="D10" s="4">
        <v>10000</v>
      </c>
      <c r="E10" s="4">
        <v>10000</v>
      </c>
      <c r="F10" s="4">
        <v>10000</v>
      </c>
    </row>
    <row r="11" spans="1:6" x14ac:dyDescent="0.25">
      <c r="A11" s="2" t="s">
        <v>5</v>
      </c>
      <c r="B11" s="4">
        <v>10000</v>
      </c>
      <c r="C11" s="4">
        <v>10000</v>
      </c>
      <c r="D11" s="4">
        <v>10000</v>
      </c>
      <c r="E11" s="4">
        <v>10000</v>
      </c>
      <c r="F11" s="4">
        <v>10000</v>
      </c>
    </row>
    <row r="12" spans="1:6" x14ac:dyDescent="0.25">
      <c r="A12" s="2" t="s">
        <v>6</v>
      </c>
      <c r="B12" s="4">
        <v>10000</v>
      </c>
      <c r="C12" s="4">
        <v>10000</v>
      </c>
      <c r="D12" s="4">
        <v>10000</v>
      </c>
      <c r="E12" s="4">
        <v>10000</v>
      </c>
      <c r="F12" s="4">
        <v>10000</v>
      </c>
    </row>
    <row r="13" spans="1:6" x14ac:dyDescent="0.25">
      <c r="A13" s="2" t="s">
        <v>7</v>
      </c>
      <c r="B13" s="4">
        <v>10000</v>
      </c>
      <c r="C13" s="4">
        <v>10000</v>
      </c>
      <c r="D13" s="4">
        <v>10000</v>
      </c>
      <c r="E13" s="4">
        <v>10000</v>
      </c>
      <c r="F13" s="4">
        <v>10000</v>
      </c>
    </row>
    <row r="14" spans="1:6" x14ac:dyDescent="0.25">
      <c r="A14" s="2" t="s">
        <v>8</v>
      </c>
      <c r="B14" s="4">
        <v>10000</v>
      </c>
      <c r="C14" s="4">
        <v>10000</v>
      </c>
      <c r="D14" s="4">
        <v>10000</v>
      </c>
      <c r="E14" s="4">
        <v>10000</v>
      </c>
      <c r="F14" s="4">
        <v>10000</v>
      </c>
    </row>
    <row r="15" spans="1:6" x14ac:dyDescent="0.25">
      <c r="A15" s="2" t="s">
        <v>9</v>
      </c>
      <c r="B15" s="4">
        <v>10000</v>
      </c>
      <c r="C15" s="4">
        <v>10000</v>
      </c>
      <c r="D15" s="4">
        <v>10000</v>
      </c>
      <c r="E15" s="4">
        <v>10000</v>
      </c>
      <c r="F15" s="4">
        <v>10000</v>
      </c>
    </row>
    <row r="16" spans="1:6" x14ac:dyDescent="0.25">
      <c r="A16" s="2" t="s">
        <v>10</v>
      </c>
      <c r="B16" s="4">
        <v>10000</v>
      </c>
      <c r="C16" s="4">
        <v>10000</v>
      </c>
      <c r="D16" s="4">
        <v>10000</v>
      </c>
      <c r="E16" s="4">
        <v>10000</v>
      </c>
      <c r="F16" s="4">
        <v>10000</v>
      </c>
    </row>
    <row r="17" spans="1:6" x14ac:dyDescent="0.25">
      <c r="A17" s="2" t="s">
        <v>11</v>
      </c>
      <c r="B17" s="4">
        <v>10000</v>
      </c>
      <c r="C17" s="4">
        <v>10000</v>
      </c>
      <c r="D17" s="4">
        <v>10000</v>
      </c>
      <c r="E17" s="4">
        <v>10000</v>
      </c>
      <c r="F17" s="4">
        <v>10000</v>
      </c>
    </row>
    <row r="18" spans="1:6" x14ac:dyDescent="0.25">
      <c r="A18" s="2" t="s">
        <v>12</v>
      </c>
      <c r="B18" s="4"/>
      <c r="C18" s="4">
        <v>10000</v>
      </c>
      <c r="D18" s="4">
        <v>10000</v>
      </c>
      <c r="E18" s="4">
        <v>10000</v>
      </c>
      <c r="F18" s="4">
        <v>10000</v>
      </c>
    </row>
    <row r="19" spans="1:6" x14ac:dyDescent="0.25">
      <c r="A19" s="2" t="s">
        <v>13</v>
      </c>
      <c r="B19" s="4"/>
      <c r="C19" s="4">
        <v>10000</v>
      </c>
      <c r="D19" s="4">
        <v>10000</v>
      </c>
      <c r="E19" s="4">
        <v>10000</v>
      </c>
      <c r="F19" s="4">
        <v>10000</v>
      </c>
    </row>
    <row r="20" spans="1:6" x14ac:dyDescent="0.25">
      <c r="A20" s="2" t="s">
        <v>14</v>
      </c>
      <c r="B20" s="4"/>
      <c r="C20" s="4">
        <v>10000</v>
      </c>
      <c r="D20" s="4">
        <v>10000</v>
      </c>
      <c r="E20" s="4">
        <v>10000</v>
      </c>
      <c r="F20" s="4">
        <v>10000</v>
      </c>
    </row>
    <row r="21" spans="1:6" x14ac:dyDescent="0.25">
      <c r="A21" s="2" t="s">
        <v>15</v>
      </c>
      <c r="B21" s="4"/>
      <c r="C21" s="4">
        <v>10000</v>
      </c>
      <c r="D21" s="4">
        <v>10000</v>
      </c>
      <c r="E21" s="4">
        <v>10000</v>
      </c>
      <c r="F21" s="4">
        <v>10000</v>
      </c>
    </row>
    <row r="22" spans="1:6" x14ac:dyDescent="0.25">
      <c r="A22" s="2" t="s">
        <v>16</v>
      </c>
      <c r="B22" s="4"/>
      <c r="C22" s="4">
        <v>10000</v>
      </c>
      <c r="D22" s="4">
        <v>10000</v>
      </c>
      <c r="E22" s="4">
        <v>10000</v>
      </c>
      <c r="F22" s="4">
        <v>10000</v>
      </c>
    </row>
    <row r="23" spans="1:6" x14ac:dyDescent="0.25">
      <c r="A23" s="2" t="s">
        <v>17</v>
      </c>
      <c r="B23" s="4"/>
      <c r="C23" s="4">
        <v>10000</v>
      </c>
      <c r="D23" s="4">
        <v>10000</v>
      </c>
      <c r="E23" s="4">
        <v>10000</v>
      </c>
      <c r="F23" s="4">
        <v>10000</v>
      </c>
    </row>
    <row r="24" spans="1:6" x14ac:dyDescent="0.25">
      <c r="A24" s="2" t="s">
        <v>18</v>
      </c>
      <c r="B24" s="4"/>
      <c r="C24" s="4">
        <v>10000</v>
      </c>
      <c r="D24" s="4">
        <v>10000</v>
      </c>
      <c r="E24" s="4">
        <v>10000</v>
      </c>
      <c r="F24" s="4">
        <v>10000</v>
      </c>
    </row>
    <row r="25" spans="1:6" x14ac:dyDescent="0.25">
      <c r="A25" s="2" t="s">
        <v>19</v>
      </c>
      <c r="B25" s="4"/>
      <c r="C25" s="4">
        <v>10000</v>
      </c>
      <c r="D25" s="4">
        <v>10000</v>
      </c>
      <c r="E25" s="4">
        <v>10000</v>
      </c>
      <c r="F25" s="4">
        <v>10000</v>
      </c>
    </row>
    <row r="26" spans="1:6" x14ac:dyDescent="0.25">
      <c r="A26" s="2" t="s">
        <v>20</v>
      </c>
      <c r="B26" s="4"/>
      <c r="C26" s="4">
        <v>10000</v>
      </c>
      <c r="D26" s="4">
        <v>10000</v>
      </c>
      <c r="E26" s="4">
        <v>10000</v>
      </c>
      <c r="F26" s="4">
        <v>10000</v>
      </c>
    </row>
    <row r="27" spans="1:6" x14ac:dyDescent="0.25">
      <c r="A27" s="2" t="s">
        <v>21</v>
      </c>
      <c r="B27" s="4"/>
      <c r="C27" s="4">
        <v>10000</v>
      </c>
      <c r="D27" s="4">
        <v>10000</v>
      </c>
      <c r="E27" s="4">
        <v>10000</v>
      </c>
      <c r="F27" s="4">
        <v>10000</v>
      </c>
    </row>
    <row r="28" spans="1:6" x14ac:dyDescent="0.25">
      <c r="A28" s="2" t="s">
        <v>22</v>
      </c>
      <c r="C28" s="4"/>
      <c r="D28" s="4">
        <v>10000</v>
      </c>
      <c r="E28" s="4">
        <v>10000</v>
      </c>
      <c r="F28" s="4">
        <v>10000</v>
      </c>
    </row>
    <row r="29" spans="1:6" x14ac:dyDescent="0.25">
      <c r="A29" s="2" t="s">
        <v>23</v>
      </c>
      <c r="C29" s="4"/>
      <c r="D29" s="4">
        <v>10000</v>
      </c>
      <c r="E29" s="4">
        <v>10000</v>
      </c>
      <c r="F29" s="4">
        <v>10000</v>
      </c>
    </row>
    <row r="30" spans="1:6" x14ac:dyDescent="0.25">
      <c r="A30" s="2" t="s">
        <v>24</v>
      </c>
      <c r="C30" s="4"/>
      <c r="D30" s="4">
        <v>10000</v>
      </c>
      <c r="E30" s="4">
        <v>10000</v>
      </c>
      <c r="F30" s="4">
        <v>10000</v>
      </c>
    </row>
    <row r="31" spans="1:6" x14ac:dyDescent="0.25">
      <c r="A31" s="2" t="s">
        <v>25</v>
      </c>
      <c r="C31" s="4"/>
      <c r="D31" s="4">
        <v>10000</v>
      </c>
      <c r="E31" s="4">
        <v>10000</v>
      </c>
      <c r="F31" s="4">
        <v>10000</v>
      </c>
    </row>
    <row r="32" spans="1:6" x14ac:dyDescent="0.25">
      <c r="A32" s="2" t="s">
        <v>26</v>
      </c>
      <c r="C32" s="4"/>
      <c r="D32" s="4">
        <v>10000</v>
      </c>
      <c r="E32" s="4">
        <v>10000</v>
      </c>
      <c r="F32" s="4">
        <v>10000</v>
      </c>
    </row>
    <row r="33" spans="1:6" x14ac:dyDescent="0.25">
      <c r="A33" s="2" t="s">
        <v>27</v>
      </c>
      <c r="C33" s="4"/>
      <c r="D33" s="4">
        <v>10000</v>
      </c>
      <c r="E33" s="4">
        <v>10000</v>
      </c>
      <c r="F33" s="4">
        <v>10000</v>
      </c>
    </row>
    <row r="34" spans="1:6" x14ac:dyDescent="0.25">
      <c r="A34" s="2" t="s">
        <v>28</v>
      </c>
      <c r="C34" s="4"/>
      <c r="D34" s="4">
        <v>10000</v>
      </c>
      <c r="E34" s="4">
        <v>10000</v>
      </c>
      <c r="F34" s="4">
        <v>10000</v>
      </c>
    </row>
    <row r="35" spans="1:6" x14ac:dyDescent="0.25">
      <c r="A35" s="2" t="s">
        <v>29</v>
      </c>
      <c r="C35" s="4"/>
      <c r="D35" s="4">
        <v>10000</v>
      </c>
      <c r="E35" s="4">
        <v>10000</v>
      </c>
      <c r="F35" s="4">
        <v>10000</v>
      </c>
    </row>
    <row r="36" spans="1:6" x14ac:dyDescent="0.25">
      <c r="A36" s="2" t="s">
        <v>30</v>
      </c>
      <c r="C36" s="4"/>
      <c r="D36" s="4">
        <v>10000</v>
      </c>
      <c r="E36" s="4">
        <v>10000</v>
      </c>
      <c r="F36" s="4">
        <v>10000</v>
      </c>
    </row>
    <row r="37" spans="1:6" x14ac:dyDescent="0.25">
      <c r="A37" s="2" t="s">
        <v>31</v>
      </c>
      <c r="C37" s="4"/>
      <c r="D37" s="4">
        <v>10000</v>
      </c>
      <c r="E37" s="4">
        <v>10000</v>
      </c>
      <c r="F37" s="4">
        <v>10000</v>
      </c>
    </row>
    <row r="38" spans="1:6" x14ac:dyDescent="0.25">
      <c r="A38" s="2" t="s">
        <v>32</v>
      </c>
      <c r="D38" s="4"/>
      <c r="E38" s="4"/>
      <c r="F38" s="4"/>
    </row>
    <row r="39" spans="1:6" x14ac:dyDescent="0.25">
      <c r="A39" s="2" t="s">
        <v>33</v>
      </c>
      <c r="D39" s="4"/>
      <c r="E39" s="4"/>
      <c r="F39" s="4"/>
    </row>
    <row r="40" spans="1:6" x14ac:dyDescent="0.25">
      <c r="A40" s="2" t="s">
        <v>34</v>
      </c>
      <c r="D40" s="4"/>
      <c r="E40" s="4"/>
      <c r="F40" s="4"/>
    </row>
    <row r="41" spans="1:6" x14ac:dyDescent="0.25">
      <c r="A41" s="2" t="s">
        <v>35</v>
      </c>
      <c r="D41" s="4"/>
      <c r="E41" s="4"/>
      <c r="F41" s="4"/>
    </row>
    <row r="42" spans="1:6" x14ac:dyDescent="0.25">
      <c r="A42" s="2" t="s">
        <v>36</v>
      </c>
      <c r="D42" s="4"/>
      <c r="E42" s="4"/>
      <c r="F42" s="4"/>
    </row>
    <row r="43" spans="1:6" x14ac:dyDescent="0.25">
      <c r="A43" s="2" t="s">
        <v>37</v>
      </c>
      <c r="D43" s="4"/>
      <c r="E43" s="4"/>
      <c r="F43" s="4"/>
    </row>
    <row r="44" spans="1:6" x14ac:dyDescent="0.25">
      <c r="A44" s="2" t="s">
        <v>38</v>
      </c>
      <c r="D44" s="4"/>
      <c r="E44" s="4"/>
      <c r="F44" s="4"/>
    </row>
    <row r="45" spans="1:6" x14ac:dyDescent="0.25">
      <c r="A45" s="2" t="s">
        <v>39</v>
      </c>
      <c r="D45" s="4"/>
      <c r="E45" s="4"/>
      <c r="F45" s="4"/>
    </row>
    <row r="46" spans="1:6" x14ac:dyDescent="0.25">
      <c r="A46" s="2" t="s">
        <v>40</v>
      </c>
      <c r="D46" s="4"/>
      <c r="E46" s="4"/>
      <c r="F46" s="4"/>
    </row>
    <row r="47" spans="1:6" x14ac:dyDescent="0.25">
      <c r="A47" s="2" t="s">
        <v>41</v>
      </c>
      <c r="D47" s="4"/>
      <c r="E47" s="4"/>
      <c r="F47" s="4"/>
    </row>
    <row r="48" spans="1:6" x14ac:dyDescent="0.25">
      <c r="A48" s="2" t="s">
        <v>43</v>
      </c>
      <c r="E48" s="4"/>
      <c r="F48" s="4"/>
    </row>
    <row r="49" spans="1:6" x14ac:dyDescent="0.25">
      <c r="A49" s="2" t="s">
        <v>44</v>
      </c>
      <c r="E49" s="4"/>
      <c r="F49" s="4"/>
    </row>
    <row r="50" spans="1:6" x14ac:dyDescent="0.25">
      <c r="A50" s="2" t="s">
        <v>45</v>
      </c>
      <c r="E50" s="4"/>
      <c r="F50" s="4"/>
    </row>
    <row r="51" spans="1:6" x14ac:dyDescent="0.25">
      <c r="A51" s="2" t="s">
        <v>46</v>
      </c>
      <c r="E51" s="4"/>
      <c r="F51" s="4"/>
    </row>
    <row r="52" spans="1:6" x14ac:dyDescent="0.25">
      <c r="A52" s="2" t="s">
        <v>47</v>
      </c>
      <c r="E52" s="4"/>
      <c r="F52" s="4"/>
    </row>
    <row r="53" spans="1:6" x14ac:dyDescent="0.25">
      <c r="A53" s="2" t="s">
        <v>48</v>
      </c>
      <c r="E53" s="4"/>
      <c r="F53" s="4"/>
    </row>
    <row r="54" spans="1:6" x14ac:dyDescent="0.25">
      <c r="A54" s="2" t="s">
        <v>49</v>
      </c>
      <c r="E54" s="4"/>
      <c r="F54" s="4"/>
    </row>
    <row r="55" spans="1:6" x14ac:dyDescent="0.25">
      <c r="A55" s="2" t="s">
        <v>50</v>
      </c>
      <c r="E55" s="4"/>
      <c r="F55" s="4"/>
    </row>
    <row r="56" spans="1:6" x14ac:dyDescent="0.25">
      <c r="A56" s="2" t="s">
        <v>51</v>
      </c>
      <c r="E56" s="4"/>
      <c r="F56" s="4"/>
    </row>
    <row r="57" spans="1:6" x14ac:dyDescent="0.25">
      <c r="A57" s="2" t="s">
        <v>52</v>
      </c>
      <c r="E57" s="4"/>
      <c r="F57" s="4"/>
    </row>
    <row r="58" spans="1:6" x14ac:dyDescent="0.25">
      <c r="A58" s="2" t="s">
        <v>53</v>
      </c>
      <c r="F58" s="4"/>
    </row>
    <row r="59" spans="1:6" x14ac:dyDescent="0.25">
      <c r="A59" s="2" t="s">
        <v>54</v>
      </c>
      <c r="F59" s="4"/>
    </row>
    <row r="60" spans="1:6" x14ac:dyDescent="0.25">
      <c r="A60" s="2" t="s">
        <v>55</v>
      </c>
      <c r="F60" s="4"/>
    </row>
    <row r="61" spans="1:6" x14ac:dyDescent="0.25">
      <c r="A61" s="2" t="s">
        <v>56</v>
      </c>
      <c r="F61" s="4"/>
    </row>
    <row r="62" spans="1:6" x14ac:dyDescent="0.25">
      <c r="A62" s="2" t="s">
        <v>57</v>
      </c>
      <c r="F62" s="4"/>
    </row>
    <row r="63" spans="1:6" x14ac:dyDescent="0.25">
      <c r="A63" s="2" t="s">
        <v>58</v>
      </c>
      <c r="F63" s="4"/>
    </row>
    <row r="64" spans="1:6" x14ac:dyDescent="0.25">
      <c r="A64" s="2" t="s">
        <v>59</v>
      </c>
      <c r="F64" s="4"/>
    </row>
    <row r="65" spans="1:6" x14ac:dyDescent="0.25">
      <c r="A65" s="2" t="s">
        <v>60</v>
      </c>
      <c r="F65" s="4"/>
    </row>
    <row r="66" spans="1:6" x14ac:dyDescent="0.25">
      <c r="A66" s="2" t="s">
        <v>61</v>
      </c>
      <c r="F66" s="4"/>
    </row>
    <row r="67" spans="1:6" x14ac:dyDescent="0.25">
      <c r="A67" s="2" t="s">
        <v>62</v>
      </c>
      <c r="F67" s="4"/>
    </row>
    <row r="68" spans="1:6" ht="15.75" thickBot="1" x14ac:dyDescent="0.3">
      <c r="A68" s="6" t="s">
        <v>42</v>
      </c>
      <c r="B68" s="7">
        <f>SUM(B8:B67)</f>
        <v>100000</v>
      </c>
      <c r="C68" s="7">
        <f t="shared" ref="C68:F68" si="1">SUM(C8:C67)</f>
        <v>200000</v>
      </c>
      <c r="D68" s="7">
        <f t="shared" si="1"/>
        <v>300000</v>
      </c>
      <c r="E68" s="7">
        <f t="shared" si="1"/>
        <v>300000</v>
      </c>
      <c r="F68" s="7">
        <f t="shared" si="1"/>
        <v>300000</v>
      </c>
    </row>
    <row r="69" spans="1:6" ht="15.75" thickTop="1" x14ac:dyDescent="0.25"/>
    <row r="70" spans="1:6" x14ac:dyDescent="0.25">
      <c r="A70" s="19" t="s">
        <v>65</v>
      </c>
      <c r="B70" s="14"/>
      <c r="C70" s="14"/>
      <c r="D70" s="14"/>
      <c r="E70" s="14"/>
      <c r="F70" s="14"/>
    </row>
    <row r="71" spans="1:6" x14ac:dyDescent="0.25">
      <c r="A71" s="3" t="s">
        <v>135</v>
      </c>
      <c r="B71" s="14"/>
      <c r="C71" s="14"/>
      <c r="D71" s="14"/>
      <c r="E71" s="14"/>
      <c r="F71" s="14"/>
    </row>
    <row r="72" spans="1:6" x14ac:dyDescent="0.25">
      <c r="A72" s="2" t="s">
        <v>126</v>
      </c>
      <c r="B72" s="14"/>
      <c r="C72" s="14"/>
      <c r="D72" s="14"/>
      <c r="E72" s="14"/>
      <c r="F72" s="14"/>
    </row>
    <row r="73" spans="1:6" x14ac:dyDescent="0.25">
      <c r="A73" s="17" t="s">
        <v>148</v>
      </c>
      <c r="B73" s="14">
        <f>-20000*12/5</f>
        <v>-48000</v>
      </c>
      <c r="C73" s="14">
        <f t="shared" ref="C73:F73" si="2">-20000*12/5</f>
        <v>-48000</v>
      </c>
      <c r="D73" s="14">
        <f t="shared" si="2"/>
        <v>-48000</v>
      </c>
      <c r="E73" s="14">
        <f t="shared" si="2"/>
        <v>-48000</v>
      </c>
      <c r="F73" s="14">
        <f t="shared" si="2"/>
        <v>-48000</v>
      </c>
    </row>
    <row r="74" spans="1:6" x14ac:dyDescent="0.25">
      <c r="A74" s="18" t="s">
        <v>142</v>
      </c>
      <c r="B74" s="14">
        <f>-10000*12</f>
        <v>-120000</v>
      </c>
      <c r="C74" s="14">
        <f t="shared" ref="C74:F74" si="3">-10000*12</f>
        <v>-120000</v>
      </c>
      <c r="D74" s="14">
        <f t="shared" si="3"/>
        <v>-120000</v>
      </c>
      <c r="E74" s="14">
        <f t="shared" si="3"/>
        <v>-120000</v>
      </c>
      <c r="F74" s="14">
        <f t="shared" si="3"/>
        <v>-120000</v>
      </c>
    </row>
    <row r="75" spans="1:6" x14ac:dyDescent="0.25">
      <c r="A75" s="18" t="s">
        <v>127</v>
      </c>
      <c r="B75" s="14">
        <f>-B68*0.2</f>
        <v>-20000</v>
      </c>
      <c r="C75" s="14">
        <f>-C68*0.2</f>
        <v>-40000</v>
      </c>
      <c r="D75" s="14">
        <f>-D68*0.2</f>
        <v>-60000</v>
      </c>
      <c r="E75" s="14">
        <f>-E68*0.2</f>
        <v>-60000</v>
      </c>
      <c r="F75" s="14">
        <f>-F68*0.2</f>
        <v>-60000</v>
      </c>
    </row>
    <row r="76" spans="1:6" x14ac:dyDescent="0.25">
      <c r="A76" t="s">
        <v>128</v>
      </c>
    </row>
    <row r="77" spans="1:6" x14ac:dyDescent="0.25">
      <c r="A77" s="18" t="s">
        <v>129</v>
      </c>
      <c r="B77" s="14">
        <f>-2000*12</f>
        <v>-24000</v>
      </c>
      <c r="C77" s="14">
        <f t="shared" ref="C77:F77" si="4">-2000*12</f>
        <v>-24000</v>
      </c>
      <c r="D77" s="14">
        <f t="shared" si="4"/>
        <v>-24000</v>
      </c>
      <c r="E77" s="14">
        <f t="shared" si="4"/>
        <v>-24000</v>
      </c>
      <c r="F77" s="14">
        <f t="shared" si="4"/>
        <v>-24000</v>
      </c>
    </row>
    <row r="79" spans="1:6" ht="15.75" thickBot="1" x14ac:dyDescent="0.3">
      <c r="B79" s="20">
        <f>SUM(B72:B78)</f>
        <v>-212000</v>
      </c>
      <c r="C79" s="20">
        <f t="shared" ref="C79:F79" si="5">SUM(C72:C78)</f>
        <v>-232000</v>
      </c>
      <c r="D79" s="20">
        <f t="shared" si="5"/>
        <v>-252000</v>
      </c>
      <c r="E79" s="20">
        <f t="shared" si="5"/>
        <v>-252000</v>
      </c>
      <c r="F79" s="20">
        <f t="shared" si="5"/>
        <v>-252000</v>
      </c>
    </row>
    <row r="80" spans="1:6" ht="15.75" thickTop="1" x14ac:dyDescent="0.25">
      <c r="A80" s="3" t="s">
        <v>136</v>
      </c>
      <c r="B80" s="14"/>
      <c r="C80" s="14"/>
      <c r="D80" s="14"/>
      <c r="E80" s="14"/>
      <c r="F80" s="14"/>
    </row>
    <row r="81" spans="1:6" x14ac:dyDescent="0.25">
      <c r="A81" t="s">
        <v>130</v>
      </c>
      <c r="B81" s="14">
        <f>-2000*12/5</f>
        <v>-4800</v>
      </c>
      <c r="C81" s="14">
        <f t="shared" ref="C81:F81" si="6">-2000*12/5</f>
        <v>-4800</v>
      </c>
      <c r="D81" s="14">
        <f t="shared" si="6"/>
        <v>-4800</v>
      </c>
      <c r="E81" s="14">
        <f t="shared" si="6"/>
        <v>-4800</v>
      </c>
      <c r="F81" s="14">
        <f t="shared" si="6"/>
        <v>-4800</v>
      </c>
    </row>
    <row r="82" spans="1:6" x14ac:dyDescent="0.25">
      <c r="A82" t="s">
        <v>139</v>
      </c>
      <c r="B82" s="14">
        <f t="shared" ref="B82:F87" si="7">-2000*12/5</f>
        <v>-4800</v>
      </c>
      <c r="C82" s="14">
        <f t="shared" si="7"/>
        <v>-4800</v>
      </c>
      <c r="D82" s="14">
        <f t="shared" si="7"/>
        <v>-4800</v>
      </c>
      <c r="E82" s="14">
        <f t="shared" si="7"/>
        <v>-4800</v>
      </c>
      <c r="F82" s="14">
        <f t="shared" si="7"/>
        <v>-4800</v>
      </c>
    </row>
    <row r="83" spans="1:6" x14ac:dyDescent="0.25">
      <c r="A83" t="s">
        <v>131</v>
      </c>
      <c r="B83" s="14">
        <f t="shared" si="7"/>
        <v>-4800</v>
      </c>
      <c r="C83" s="14">
        <f t="shared" si="7"/>
        <v>-4800</v>
      </c>
      <c r="D83" s="14">
        <f t="shared" si="7"/>
        <v>-4800</v>
      </c>
      <c r="E83" s="14">
        <f t="shared" si="7"/>
        <v>-4800</v>
      </c>
      <c r="F83" s="14">
        <f t="shared" si="7"/>
        <v>-4800</v>
      </c>
    </row>
    <row r="84" spans="1:6" x14ac:dyDescent="0.25">
      <c r="A84" t="s">
        <v>132</v>
      </c>
      <c r="B84" s="14">
        <f t="shared" si="7"/>
        <v>-4800</v>
      </c>
      <c r="C84" s="14">
        <f t="shared" si="7"/>
        <v>-4800</v>
      </c>
      <c r="D84" s="14">
        <f t="shared" si="7"/>
        <v>-4800</v>
      </c>
      <c r="E84" s="14">
        <f t="shared" si="7"/>
        <v>-4800</v>
      </c>
      <c r="F84" s="14">
        <f t="shared" si="7"/>
        <v>-4800</v>
      </c>
    </row>
    <row r="85" spans="1:6" x14ac:dyDescent="0.25">
      <c r="A85" t="s">
        <v>133</v>
      </c>
      <c r="B85" s="14">
        <f t="shared" si="7"/>
        <v>-4800</v>
      </c>
      <c r="C85" s="14">
        <f t="shared" si="7"/>
        <v>-4800</v>
      </c>
      <c r="D85" s="14">
        <f t="shared" si="7"/>
        <v>-4800</v>
      </c>
      <c r="E85" s="14">
        <f t="shared" si="7"/>
        <v>-4800</v>
      </c>
      <c r="F85" s="14">
        <f t="shared" si="7"/>
        <v>-4800</v>
      </c>
    </row>
    <row r="86" spans="1:6" x14ac:dyDescent="0.25">
      <c r="A86" t="s">
        <v>140</v>
      </c>
      <c r="B86" s="14">
        <f>-12*4000/5</f>
        <v>-9600</v>
      </c>
      <c r="C86" s="14">
        <f t="shared" ref="C86:F86" si="8">-12*4000/5</f>
        <v>-9600</v>
      </c>
      <c r="D86" s="14">
        <f t="shared" si="8"/>
        <v>-9600</v>
      </c>
      <c r="E86" s="14">
        <f t="shared" si="8"/>
        <v>-9600</v>
      </c>
      <c r="F86" s="14">
        <f t="shared" si="8"/>
        <v>-9600</v>
      </c>
    </row>
    <row r="87" spans="1:6" x14ac:dyDescent="0.25">
      <c r="A87" t="s">
        <v>134</v>
      </c>
      <c r="B87" s="14">
        <f t="shared" si="7"/>
        <v>-4800</v>
      </c>
      <c r="C87" s="14">
        <f t="shared" si="7"/>
        <v>-4800</v>
      </c>
      <c r="D87" s="14">
        <f t="shared" si="7"/>
        <v>-4800</v>
      </c>
      <c r="E87" s="14">
        <f t="shared" si="7"/>
        <v>-4800</v>
      </c>
      <c r="F87" s="14">
        <f t="shared" si="7"/>
        <v>-4800</v>
      </c>
    </row>
    <row r="88" spans="1:6" ht="15.75" thickBot="1" x14ac:dyDescent="0.3">
      <c r="B88" s="15">
        <f>SUM(B81:B87)</f>
        <v>-38400</v>
      </c>
      <c r="C88" s="15">
        <f>SUM(C81:C87)</f>
        <v>-38400</v>
      </c>
      <c r="D88" s="15">
        <f>SUM(D81:D87)</f>
        <v>-38400</v>
      </c>
      <c r="E88" s="15">
        <f>SUM(E81:E87)</f>
        <v>-38400</v>
      </c>
      <c r="F88" s="15">
        <f>SUM(F81:F87)</f>
        <v>-38400</v>
      </c>
    </row>
    <row r="89" spans="1:6" ht="15.75" thickTop="1" x14ac:dyDescent="0.25">
      <c r="B89" s="14"/>
      <c r="C89" s="14"/>
      <c r="D89" s="14"/>
      <c r="E89" s="14"/>
      <c r="F89" s="14"/>
    </row>
    <row r="90" spans="1:6" x14ac:dyDescent="0.25">
      <c r="A90" s="6" t="s">
        <v>137</v>
      </c>
      <c r="B90" s="21">
        <f>+B79+B88</f>
        <v>-250400</v>
      </c>
      <c r="C90" s="21">
        <f>+C79+C88</f>
        <v>-270400</v>
      </c>
      <c r="D90" s="21">
        <f>+D79+D88</f>
        <v>-290400</v>
      </c>
      <c r="E90" s="21">
        <f>+E79+E88</f>
        <v>-290400</v>
      </c>
      <c r="F90" s="21">
        <f>+F79+F88</f>
        <v>-290400</v>
      </c>
    </row>
    <row r="91" spans="1:6" ht="15.75" thickBot="1" x14ac:dyDescent="0.3">
      <c r="A91" t="s">
        <v>138</v>
      </c>
      <c r="B91" s="22">
        <f>+B68+B90</f>
        <v>-150400</v>
      </c>
      <c r="C91" s="22">
        <f>+C68+C90</f>
        <v>-70400</v>
      </c>
      <c r="D91" s="22">
        <f>+D68+D90</f>
        <v>9600</v>
      </c>
      <c r="E91" s="22">
        <f>+E68+E90</f>
        <v>9600</v>
      </c>
      <c r="F91" s="22">
        <f>+F68+F90</f>
        <v>9600</v>
      </c>
    </row>
    <row r="92" spans="1:6" ht="15.75" thickTop="1" x14ac:dyDescent="0.25">
      <c r="B92" s="14"/>
      <c r="C92" s="14"/>
      <c r="D92" s="14"/>
      <c r="E92" s="14"/>
      <c r="F92" s="14"/>
    </row>
    <row r="93" spans="1:6" x14ac:dyDescent="0.25">
      <c r="A93" s="23" t="s">
        <v>65</v>
      </c>
      <c r="B93" s="14"/>
      <c r="C93" s="14"/>
      <c r="D93" s="14"/>
      <c r="E93" s="14"/>
      <c r="F93" s="14"/>
    </row>
    <row r="94" spans="1:6" x14ac:dyDescent="0.25">
      <c r="A94" s="24" t="s">
        <v>73</v>
      </c>
      <c r="B94" s="14"/>
      <c r="C94" s="14"/>
      <c r="D94" s="14"/>
      <c r="E94" s="14"/>
      <c r="F94" s="14"/>
    </row>
    <row r="95" spans="1:6" x14ac:dyDescent="0.25">
      <c r="A95" s="24" t="s">
        <v>74</v>
      </c>
      <c r="B95" s="14"/>
      <c r="C95" s="14"/>
      <c r="D95" s="14"/>
      <c r="E95" s="14"/>
      <c r="F95" s="14"/>
    </row>
    <row r="96" spans="1:6" x14ac:dyDescent="0.25">
      <c r="A96" s="24"/>
      <c r="B96" s="14"/>
      <c r="C96" s="14"/>
      <c r="D96" s="14"/>
      <c r="E96" s="14"/>
      <c r="F96" s="14"/>
    </row>
    <row r="97" spans="1:6" x14ac:dyDescent="0.25">
      <c r="A97" s="25" t="s">
        <v>68</v>
      </c>
      <c r="B97" s="14"/>
      <c r="C97" s="14"/>
      <c r="D97" s="14"/>
      <c r="E97" s="14"/>
      <c r="F97" s="14"/>
    </row>
    <row r="98" spans="1:6" x14ac:dyDescent="0.25">
      <c r="A98" s="24" t="s">
        <v>75</v>
      </c>
      <c r="B98" s="14"/>
      <c r="C98" s="14"/>
      <c r="D98" s="14"/>
      <c r="E98" s="14"/>
      <c r="F98" s="14"/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1D7D-BE3D-480A-BCAA-BD4C5B55B285}">
  <dimension ref="A1:F1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:F6"/>
    </sheetView>
  </sheetViews>
  <sheetFormatPr defaultRowHeight="15" x14ac:dyDescent="0.25"/>
  <cols>
    <col min="1" max="1" width="37.28515625" customWidth="1"/>
    <col min="2" max="6" width="12" customWidth="1"/>
  </cols>
  <sheetData>
    <row r="1" spans="1:6" x14ac:dyDescent="0.25">
      <c r="A1" s="3" t="s">
        <v>158</v>
      </c>
    </row>
    <row r="2" spans="1:6" x14ac:dyDescent="0.25">
      <c r="A2" t="s">
        <v>63</v>
      </c>
    </row>
    <row r="3" spans="1:6" x14ac:dyDescent="0.25">
      <c r="A3" t="s">
        <v>66</v>
      </c>
    </row>
    <row r="5" spans="1:6" x14ac:dyDescent="0.25">
      <c r="B5" s="5">
        <v>10</v>
      </c>
      <c r="C5" s="5">
        <f>+B5+10</f>
        <v>20</v>
      </c>
      <c r="D5" s="5">
        <f t="shared" ref="D5:F5" si="0">+C5+10</f>
        <v>30</v>
      </c>
      <c r="E5" s="5">
        <f t="shared" si="0"/>
        <v>40</v>
      </c>
      <c r="F5" s="5">
        <f t="shared" si="0"/>
        <v>50</v>
      </c>
    </row>
    <row r="6" spans="1:6" x14ac:dyDescent="0.25">
      <c r="B6" s="1">
        <f>+'P&amp;L Rollup'!B4</f>
        <v>2025</v>
      </c>
      <c r="C6" s="1">
        <f>+'P&amp;L Rollup'!C4</f>
        <v>2026</v>
      </c>
      <c r="D6" s="1">
        <f>+'P&amp;L Rollup'!D4</f>
        <v>2027</v>
      </c>
      <c r="E6" s="1">
        <f>+'P&amp;L Rollup'!E4</f>
        <v>2028</v>
      </c>
      <c r="F6" s="1">
        <f>+'P&amp;L Rollup'!F4</f>
        <v>2029</v>
      </c>
    </row>
    <row r="7" spans="1:6" x14ac:dyDescent="0.25">
      <c r="A7" s="3" t="s">
        <v>1</v>
      </c>
    </row>
    <row r="8" spans="1:6" x14ac:dyDescent="0.25">
      <c r="A8" s="2" t="s">
        <v>2</v>
      </c>
      <c r="B8" s="4">
        <v>10000</v>
      </c>
      <c r="C8" s="4">
        <v>10000</v>
      </c>
      <c r="D8" s="4">
        <v>10000</v>
      </c>
      <c r="E8" s="4">
        <v>10000</v>
      </c>
      <c r="F8" s="4">
        <v>10000</v>
      </c>
    </row>
    <row r="9" spans="1:6" x14ac:dyDescent="0.25">
      <c r="A9" s="2" t="s">
        <v>3</v>
      </c>
      <c r="B9" s="4">
        <v>10000</v>
      </c>
      <c r="C9" s="4">
        <v>10000</v>
      </c>
      <c r="D9" s="4">
        <v>10000</v>
      </c>
      <c r="E9" s="4">
        <v>10000</v>
      </c>
      <c r="F9" s="4">
        <v>10000</v>
      </c>
    </row>
    <row r="10" spans="1:6" x14ac:dyDescent="0.25">
      <c r="A10" s="2" t="s">
        <v>4</v>
      </c>
      <c r="B10" s="4">
        <v>10000</v>
      </c>
      <c r="C10" s="4">
        <v>10000</v>
      </c>
      <c r="D10" s="4">
        <v>10000</v>
      </c>
      <c r="E10" s="4">
        <v>10000</v>
      </c>
      <c r="F10" s="4">
        <v>10000</v>
      </c>
    </row>
    <row r="11" spans="1:6" x14ac:dyDescent="0.25">
      <c r="A11" s="2" t="s">
        <v>5</v>
      </c>
      <c r="B11" s="4">
        <v>10000</v>
      </c>
      <c r="C11" s="4">
        <v>10000</v>
      </c>
      <c r="D11" s="4">
        <v>10000</v>
      </c>
      <c r="E11" s="4">
        <v>10000</v>
      </c>
      <c r="F11" s="4">
        <v>10000</v>
      </c>
    </row>
    <row r="12" spans="1:6" x14ac:dyDescent="0.25">
      <c r="A12" s="2" t="s">
        <v>6</v>
      </c>
      <c r="B12" s="4">
        <v>10000</v>
      </c>
      <c r="C12" s="4">
        <v>10000</v>
      </c>
      <c r="D12" s="4">
        <v>10000</v>
      </c>
      <c r="E12" s="4">
        <v>10000</v>
      </c>
      <c r="F12" s="4">
        <v>10000</v>
      </c>
    </row>
    <row r="13" spans="1:6" x14ac:dyDescent="0.25">
      <c r="A13" s="2" t="s">
        <v>7</v>
      </c>
      <c r="B13" s="4">
        <v>10000</v>
      </c>
      <c r="C13" s="4">
        <v>10000</v>
      </c>
      <c r="D13" s="4">
        <v>10000</v>
      </c>
      <c r="E13" s="4">
        <v>10000</v>
      </c>
      <c r="F13" s="4">
        <v>10000</v>
      </c>
    </row>
    <row r="14" spans="1:6" x14ac:dyDescent="0.25">
      <c r="A14" s="2" t="s">
        <v>8</v>
      </c>
      <c r="B14" s="4">
        <v>10000</v>
      </c>
      <c r="C14" s="4">
        <v>10000</v>
      </c>
      <c r="D14" s="4">
        <v>10000</v>
      </c>
      <c r="E14" s="4">
        <v>10000</v>
      </c>
      <c r="F14" s="4">
        <v>10000</v>
      </c>
    </row>
    <row r="15" spans="1:6" x14ac:dyDescent="0.25">
      <c r="A15" s="2" t="s">
        <v>9</v>
      </c>
      <c r="B15" s="4">
        <v>10000</v>
      </c>
      <c r="C15" s="4">
        <v>10000</v>
      </c>
      <c r="D15" s="4">
        <v>10000</v>
      </c>
      <c r="E15" s="4">
        <v>10000</v>
      </c>
      <c r="F15" s="4">
        <v>10000</v>
      </c>
    </row>
    <row r="16" spans="1:6" x14ac:dyDescent="0.25">
      <c r="A16" s="2" t="s">
        <v>10</v>
      </c>
      <c r="B16" s="4">
        <v>10000</v>
      </c>
      <c r="C16" s="4">
        <v>10000</v>
      </c>
      <c r="D16" s="4">
        <v>10000</v>
      </c>
      <c r="E16" s="4">
        <v>10000</v>
      </c>
      <c r="F16" s="4">
        <v>10000</v>
      </c>
    </row>
    <row r="17" spans="1:6" x14ac:dyDescent="0.25">
      <c r="A17" s="2" t="s">
        <v>11</v>
      </c>
      <c r="B17" s="4">
        <v>10000</v>
      </c>
      <c r="C17" s="4">
        <v>10000</v>
      </c>
      <c r="D17" s="4">
        <v>10000</v>
      </c>
      <c r="E17" s="4">
        <v>10000</v>
      </c>
      <c r="F17" s="4">
        <v>10000</v>
      </c>
    </row>
    <row r="18" spans="1:6" x14ac:dyDescent="0.25">
      <c r="A18" s="2" t="s">
        <v>12</v>
      </c>
      <c r="B18" s="4"/>
      <c r="C18" s="4">
        <v>10000</v>
      </c>
      <c r="D18" s="4">
        <v>10000</v>
      </c>
      <c r="E18" s="4">
        <v>10000</v>
      </c>
      <c r="F18" s="4">
        <v>10000</v>
      </c>
    </row>
    <row r="19" spans="1:6" x14ac:dyDescent="0.25">
      <c r="A19" s="2" t="s">
        <v>13</v>
      </c>
      <c r="B19" s="4"/>
      <c r="C19" s="4">
        <v>10000</v>
      </c>
      <c r="D19" s="4">
        <v>10000</v>
      </c>
      <c r="E19" s="4">
        <v>10000</v>
      </c>
      <c r="F19" s="4">
        <v>10000</v>
      </c>
    </row>
    <row r="20" spans="1:6" x14ac:dyDescent="0.25">
      <c r="A20" s="2" t="s">
        <v>14</v>
      </c>
      <c r="B20" s="4"/>
      <c r="C20" s="4">
        <v>10000</v>
      </c>
      <c r="D20" s="4">
        <v>10000</v>
      </c>
      <c r="E20" s="4">
        <v>10000</v>
      </c>
      <c r="F20" s="4">
        <v>10000</v>
      </c>
    </row>
    <row r="21" spans="1:6" x14ac:dyDescent="0.25">
      <c r="A21" s="2" t="s">
        <v>15</v>
      </c>
      <c r="B21" s="4"/>
      <c r="C21" s="4">
        <v>10000</v>
      </c>
      <c r="D21" s="4">
        <v>10000</v>
      </c>
      <c r="E21" s="4">
        <v>10000</v>
      </c>
      <c r="F21" s="4">
        <v>10000</v>
      </c>
    </row>
    <row r="22" spans="1:6" x14ac:dyDescent="0.25">
      <c r="A22" s="2" t="s">
        <v>16</v>
      </c>
      <c r="B22" s="4"/>
      <c r="C22" s="4">
        <v>10000</v>
      </c>
      <c r="D22" s="4">
        <v>10000</v>
      </c>
      <c r="E22" s="4">
        <v>10000</v>
      </c>
      <c r="F22" s="4">
        <v>10000</v>
      </c>
    </row>
    <row r="23" spans="1:6" x14ac:dyDescent="0.25">
      <c r="A23" s="2" t="s">
        <v>17</v>
      </c>
      <c r="B23" s="4"/>
      <c r="C23" s="4">
        <v>10000</v>
      </c>
      <c r="D23" s="4">
        <v>10000</v>
      </c>
      <c r="E23" s="4">
        <v>10000</v>
      </c>
      <c r="F23" s="4">
        <v>10000</v>
      </c>
    </row>
    <row r="24" spans="1:6" x14ac:dyDescent="0.25">
      <c r="A24" s="2" t="s">
        <v>18</v>
      </c>
      <c r="B24" s="4"/>
      <c r="C24" s="4">
        <v>10000</v>
      </c>
      <c r="D24" s="4">
        <v>10000</v>
      </c>
      <c r="E24" s="4">
        <v>10000</v>
      </c>
      <c r="F24" s="4">
        <v>10000</v>
      </c>
    </row>
    <row r="25" spans="1:6" x14ac:dyDescent="0.25">
      <c r="A25" s="2" t="s">
        <v>19</v>
      </c>
      <c r="B25" s="4"/>
      <c r="C25" s="4">
        <v>10000</v>
      </c>
      <c r="D25" s="4">
        <v>10000</v>
      </c>
      <c r="E25" s="4">
        <v>10000</v>
      </c>
      <c r="F25" s="4">
        <v>10000</v>
      </c>
    </row>
    <row r="26" spans="1:6" x14ac:dyDescent="0.25">
      <c r="A26" s="2" t="s">
        <v>20</v>
      </c>
      <c r="B26" s="4"/>
      <c r="C26" s="4">
        <v>10000</v>
      </c>
      <c r="D26" s="4">
        <v>10000</v>
      </c>
      <c r="E26" s="4">
        <v>10000</v>
      </c>
      <c r="F26" s="4">
        <v>10000</v>
      </c>
    </row>
    <row r="27" spans="1:6" x14ac:dyDescent="0.25">
      <c r="A27" s="2" t="s">
        <v>21</v>
      </c>
      <c r="B27" s="4"/>
      <c r="C27" s="4">
        <v>10000</v>
      </c>
      <c r="D27" s="4">
        <v>10000</v>
      </c>
      <c r="E27" s="4">
        <v>10000</v>
      </c>
      <c r="F27" s="4">
        <v>10000</v>
      </c>
    </row>
    <row r="28" spans="1:6" x14ac:dyDescent="0.25">
      <c r="A28" s="2" t="s">
        <v>22</v>
      </c>
      <c r="C28" s="4"/>
      <c r="D28" s="4">
        <v>10000</v>
      </c>
      <c r="E28" s="4">
        <v>10000</v>
      </c>
      <c r="F28" s="4">
        <v>10000</v>
      </c>
    </row>
    <row r="29" spans="1:6" x14ac:dyDescent="0.25">
      <c r="A29" s="2" t="s">
        <v>23</v>
      </c>
      <c r="C29" s="4"/>
      <c r="D29" s="4">
        <v>10000</v>
      </c>
      <c r="E29" s="4">
        <v>10000</v>
      </c>
      <c r="F29" s="4">
        <v>10000</v>
      </c>
    </row>
    <row r="30" spans="1:6" x14ac:dyDescent="0.25">
      <c r="A30" s="2" t="s">
        <v>24</v>
      </c>
      <c r="C30" s="4"/>
      <c r="D30" s="4">
        <v>10000</v>
      </c>
      <c r="E30" s="4">
        <v>10000</v>
      </c>
      <c r="F30" s="4">
        <v>10000</v>
      </c>
    </row>
    <row r="31" spans="1:6" x14ac:dyDescent="0.25">
      <c r="A31" s="2" t="s">
        <v>25</v>
      </c>
      <c r="C31" s="4"/>
      <c r="D31" s="4">
        <v>10000</v>
      </c>
      <c r="E31" s="4">
        <v>10000</v>
      </c>
      <c r="F31" s="4">
        <v>10000</v>
      </c>
    </row>
    <row r="32" spans="1:6" x14ac:dyDescent="0.25">
      <c r="A32" s="2" t="s">
        <v>26</v>
      </c>
      <c r="C32" s="4"/>
      <c r="D32" s="4">
        <v>10000</v>
      </c>
      <c r="E32" s="4">
        <v>10000</v>
      </c>
      <c r="F32" s="4">
        <v>10000</v>
      </c>
    </row>
    <row r="33" spans="1:6" x14ac:dyDescent="0.25">
      <c r="A33" s="2" t="s">
        <v>27</v>
      </c>
      <c r="C33" s="4"/>
      <c r="D33" s="4">
        <v>10000</v>
      </c>
      <c r="E33" s="4">
        <v>10000</v>
      </c>
      <c r="F33" s="4">
        <v>10000</v>
      </c>
    </row>
    <row r="34" spans="1:6" x14ac:dyDescent="0.25">
      <c r="A34" s="2" t="s">
        <v>28</v>
      </c>
      <c r="C34" s="4"/>
      <c r="D34" s="4">
        <v>10000</v>
      </c>
      <c r="E34" s="4">
        <v>10000</v>
      </c>
      <c r="F34" s="4">
        <v>10000</v>
      </c>
    </row>
    <row r="35" spans="1:6" x14ac:dyDescent="0.25">
      <c r="A35" s="2" t="s">
        <v>29</v>
      </c>
      <c r="C35" s="4"/>
      <c r="D35" s="4">
        <v>10000</v>
      </c>
      <c r="E35" s="4">
        <v>10000</v>
      </c>
      <c r="F35" s="4">
        <v>10000</v>
      </c>
    </row>
    <row r="36" spans="1:6" x14ac:dyDescent="0.25">
      <c r="A36" s="2" t="s">
        <v>30</v>
      </c>
      <c r="C36" s="4"/>
      <c r="D36" s="4">
        <v>10000</v>
      </c>
      <c r="E36" s="4">
        <v>10000</v>
      </c>
      <c r="F36" s="4">
        <v>10000</v>
      </c>
    </row>
    <row r="37" spans="1:6" x14ac:dyDescent="0.25">
      <c r="A37" s="2" t="s">
        <v>31</v>
      </c>
      <c r="C37" s="4"/>
      <c r="D37" s="4">
        <v>10000</v>
      </c>
      <c r="E37" s="4">
        <v>10000</v>
      </c>
      <c r="F37" s="4">
        <v>10000</v>
      </c>
    </row>
    <row r="38" spans="1:6" x14ac:dyDescent="0.25">
      <c r="A38" s="2" t="s">
        <v>32</v>
      </c>
      <c r="D38" s="4"/>
      <c r="E38" s="4">
        <v>10000</v>
      </c>
      <c r="F38" s="4">
        <v>10000</v>
      </c>
    </row>
    <row r="39" spans="1:6" x14ac:dyDescent="0.25">
      <c r="A39" s="2" t="s">
        <v>33</v>
      </c>
      <c r="D39" s="4"/>
      <c r="E39" s="4">
        <v>10000</v>
      </c>
      <c r="F39" s="4">
        <v>10000</v>
      </c>
    </row>
    <row r="40" spans="1:6" x14ac:dyDescent="0.25">
      <c r="A40" s="2" t="s">
        <v>34</v>
      </c>
      <c r="D40" s="4"/>
      <c r="E40" s="4">
        <v>10000</v>
      </c>
      <c r="F40" s="4">
        <v>10000</v>
      </c>
    </row>
    <row r="41" spans="1:6" x14ac:dyDescent="0.25">
      <c r="A41" s="2" t="s">
        <v>35</v>
      </c>
      <c r="D41" s="4"/>
      <c r="E41" s="4">
        <v>10000</v>
      </c>
      <c r="F41" s="4">
        <v>10000</v>
      </c>
    </row>
    <row r="42" spans="1:6" x14ac:dyDescent="0.25">
      <c r="A42" s="2" t="s">
        <v>36</v>
      </c>
      <c r="D42" s="4"/>
      <c r="E42" s="4">
        <v>10000</v>
      </c>
      <c r="F42" s="4">
        <v>10000</v>
      </c>
    </row>
    <row r="43" spans="1:6" x14ac:dyDescent="0.25">
      <c r="A43" s="2" t="s">
        <v>37</v>
      </c>
      <c r="D43" s="4"/>
      <c r="E43" s="4">
        <v>10000</v>
      </c>
      <c r="F43" s="4">
        <v>10000</v>
      </c>
    </row>
    <row r="44" spans="1:6" x14ac:dyDescent="0.25">
      <c r="A44" s="2" t="s">
        <v>38</v>
      </c>
      <c r="D44" s="4"/>
      <c r="E44" s="4">
        <v>10000</v>
      </c>
      <c r="F44" s="4">
        <v>10000</v>
      </c>
    </row>
    <row r="45" spans="1:6" x14ac:dyDescent="0.25">
      <c r="A45" s="2" t="s">
        <v>39</v>
      </c>
      <c r="D45" s="4"/>
      <c r="E45" s="4">
        <v>10000</v>
      </c>
      <c r="F45" s="4">
        <v>10000</v>
      </c>
    </row>
    <row r="46" spans="1:6" x14ac:dyDescent="0.25">
      <c r="A46" s="2" t="s">
        <v>40</v>
      </c>
      <c r="D46" s="4"/>
      <c r="E46" s="4">
        <v>10000</v>
      </c>
      <c r="F46" s="4">
        <v>10000</v>
      </c>
    </row>
    <row r="47" spans="1:6" x14ac:dyDescent="0.25">
      <c r="A47" s="2" t="s">
        <v>41</v>
      </c>
      <c r="D47" s="4"/>
      <c r="E47" s="4">
        <v>10000</v>
      </c>
      <c r="F47" s="4">
        <v>10000</v>
      </c>
    </row>
    <row r="48" spans="1:6" x14ac:dyDescent="0.25">
      <c r="A48" s="2" t="s">
        <v>43</v>
      </c>
      <c r="E48" s="4"/>
      <c r="F48" s="4">
        <v>10000</v>
      </c>
    </row>
    <row r="49" spans="1:6" x14ac:dyDescent="0.25">
      <c r="A49" s="2" t="s">
        <v>44</v>
      </c>
      <c r="E49" s="4"/>
      <c r="F49" s="4">
        <v>10000</v>
      </c>
    </row>
    <row r="50" spans="1:6" x14ac:dyDescent="0.25">
      <c r="A50" s="2" t="s">
        <v>45</v>
      </c>
      <c r="E50" s="4"/>
      <c r="F50" s="4">
        <v>10000</v>
      </c>
    </row>
    <row r="51" spans="1:6" x14ac:dyDescent="0.25">
      <c r="A51" s="2" t="s">
        <v>46</v>
      </c>
      <c r="E51" s="4"/>
      <c r="F51" s="4">
        <v>10000</v>
      </c>
    </row>
    <row r="52" spans="1:6" x14ac:dyDescent="0.25">
      <c r="A52" s="2" t="s">
        <v>47</v>
      </c>
      <c r="E52" s="4"/>
      <c r="F52" s="4">
        <v>10000</v>
      </c>
    </row>
    <row r="53" spans="1:6" x14ac:dyDescent="0.25">
      <c r="A53" s="2" t="s">
        <v>48</v>
      </c>
      <c r="E53" s="4"/>
      <c r="F53" s="4">
        <v>10000</v>
      </c>
    </row>
    <row r="54" spans="1:6" x14ac:dyDescent="0.25">
      <c r="A54" s="2" t="s">
        <v>49</v>
      </c>
      <c r="E54" s="4"/>
      <c r="F54" s="4">
        <v>10000</v>
      </c>
    </row>
    <row r="55" spans="1:6" x14ac:dyDescent="0.25">
      <c r="A55" s="2" t="s">
        <v>50</v>
      </c>
      <c r="E55" s="4"/>
      <c r="F55" s="4">
        <v>10000</v>
      </c>
    </row>
    <row r="56" spans="1:6" x14ac:dyDescent="0.25">
      <c r="A56" s="2" t="s">
        <v>51</v>
      </c>
      <c r="E56" s="4"/>
      <c r="F56" s="4">
        <v>10000</v>
      </c>
    </row>
    <row r="57" spans="1:6" x14ac:dyDescent="0.25">
      <c r="A57" s="2" t="s">
        <v>52</v>
      </c>
      <c r="E57" s="4"/>
      <c r="F57" s="4">
        <v>10000</v>
      </c>
    </row>
    <row r="58" spans="1:6" x14ac:dyDescent="0.25">
      <c r="A58" s="2" t="s">
        <v>53</v>
      </c>
      <c r="F58" s="4"/>
    </row>
    <row r="59" spans="1:6" x14ac:dyDescent="0.25">
      <c r="A59" s="2" t="s">
        <v>54</v>
      </c>
      <c r="F59" s="4"/>
    </row>
    <row r="60" spans="1:6" x14ac:dyDescent="0.25">
      <c r="A60" s="2" t="s">
        <v>55</v>
      </c>
      <c r="F60" s="4"/>
    </row>
    <row r="61" spans="1:6" x14ac:dyDescent="0.25">
      <c r="A61" s="2" t="s">
        <v>56</v>
      </c>
      <c r="F61" s="4"/>
    </row>
    <row r="62" spans="1:6" x14ac:dyDescent="0.25">
      <c r="A62" s="2" t="s">
        <v>57</v>
      </c>
      <c r="F62" s="4"/>
    </row>
    <row r="63" spans="1:6" x14ac:dyDescent="0.25">
      <c r="A63" s="2" t="s">
        <v>58</v>
      </c>
      <c r="F63" s="4"/>
    </row>
    <row r="64" spans="1:6" x14ac:dyDescent="0.25">
      <c r="A64" s="2" t="s">
        <v>59</v>
      </c>
      <c r="F64" s="4"/>
    </row>
    <row r="65" spans="1:6" x14ac:dyDescent="0.25">
      <c r="A65" s="2" t="s">
        <v>60</v>
      </c>
      <c r="F65" s="4"/>
    </row>
    <row r="66" spans="1:6" x14ac:dyDescent="0.25">
      <c r="A66" s="2" t="s">
        <v>61</v>
      </c>
      <c r="F66" s="4"/>
    </row>
    <row r="67" spans="1:6" x14ac:dyDescent="0.25">
      <c r="A67" s="2" t="s">
        <v>62</v>
      </c>
      <c r="F67" s="4"/>
    </row>
    <row r="68" spans="1:6" ht="15.75" thickBot="1" x14ac:dyDescent="0.3">
      <c r="A68" s="6" t="s">
        <v>141</v>
      </c>
      <c r="B68" s="7">
        <f>SUM(B8:B67)</f>
        <v>100000</v>
      </c>
      <c r="C68" s="7">
        <f t="shared" ref="C68:F68" si="1">SUM(C8:C67)</f>
        <v>200000</v>
      </c>
      <c r="D68" s="7">
        <f t="shared" si="1"/>
        <v>300000</v>
      </c>
      <c r="E68" s="7">
        <f t="shared" si="1"/>
        <v>400000</v>
      </c>
      <c r="F68" s="7">
        <f t="shared" si="1"/>
        <v>500000</v>
      </c>
    </row>
    <row r="69" spans="1:6" ht="15.75" thickTop="1" x14ac:dyDescent="0.25"/>
    <row r="70" spans="1:6" x14ac:dyDescent="0.25">
      <c r="A70" s="19" t="s">
        <v>65</v>
      </c>
      <c r="B70" s="14"/>
      <c r="C70" s="14"/>
      <c r="D70" s="14"/>
      <c r="E70" s="14"/>
      <c r="F70" s="14"/>
    </row>
    <row r="71" spans="1:6" x14ac:dyDescent="0.25">
      <c r="A71" s="3" t="s">
        <v>135</v>
      </c>
      <c r="B71" s="14"/>
      <c r="C71" s="14"/>
      <c r="D71" s="14"/>
      <c r="E71" s="14"/>
      <c r="F71" s="14"/>
    </row>
    <row r="72" spans="1:6" x14ac:dyDescent="0.25">
      <c r="A72" s="2" t="s">
        <v>126</v>
      </c>
      <c r="B72" s="14"/>
      <c r="C72" s="14"/>
      <c r="D72" s="14"/>
      <c r="E72" s="14"/>
      <c r="F72" s="14"/>
    </row>
    <row r="73" spans="1:6" x14ac:dyDescent="0.25">
      <c r="A73" s="17" t="s">
        <v>148</v>
      </c>
      <c r="B73" s="14">
        <f>-20000*12/5</f>
        <v>-48000</v>
      </c>
      <c r="C73" s="14">
        <f t="shared" ref="C73:F73" si="2">-20000*12/5</f>
        <v>-48000</v>
      </c>
      <c r="D73" s="14">
        <f t="shared" si="2"/>
        <v>-48000</v>
      </c>
      <c r="E73" s="14">
        <f t="shared" si="2"/>
        <v>-48000</v>
      </c>
      <c r="F73" s="14">
        <f t="shared" si="2"/>
        <v>-48000</v>
      </c>
    </row>
    <row r="74" spans="1:6" x14ac:dyDescent="0.25">
      <c r="A74" s="18" t="s">
        <v>142</v>
      </c>
      <c r="B74" s="14">
        <f>-10000*12</f>
        <v>-120000</v>
      </c>
      <c r="C74" s="14">
        <f t="shared" ref="C74:F74" si="3">-10000*12</f>
        <v>-120000</v>
      </c>
      <c r="D74" s="14">
        <f t="shared" si="3"/>
        <v>-120000</v>
      </c>
      <c r="E74" s="14">
        <f t="shared" si="3"/>
        <v>-120000</v>
      </c>
      <c r="F74" s="14">
        <f t="shared" si="3"/>
        <v>-120000</v>
      </c>
    </row>
    <row r="75" spans="1:6" x14ac:dyDescent="0.25">
      <c r="A75" s="18" t="s">
        <v>143</v>
      </c>
      <c r="B75" s="14">
        <f>-B68*0.2</f>
        <v>-20000</v>
      </c>
      <c r="C75" s="14">
        <f>-C68*0.2</f>
        <v>-40000</v>
      </c>
      <c r="D75" s="14">
        <f>-D68*0.2</f>
        <v>-60000</v>
      </c>
      <c r="E75" s="14">
        <f>-E68*0.2</f>
        <v>-80000</v>
      </c>
      <c r="F75" s="14">
        <f>-F68*0.2</f>
        <v>-100000</v>
      </c>
    </row>
    <row r="76" spans="1:6" x14ac:dyDescent="0.25">
      <c r="A76" t="s">
        <v>146</v>
      </c>
    </row>
    <row r="77" spans="1:6" x14ac:dyDescent="0.25">
      <c r="A77" s="18" t="s">
        <v>129</v>
      </c>
      <c r="B77" s="14">
        <f>-2000*12</f>
        <v>-24000</v>
      </c>
      <c r="C77" s="14">
        <f t="shared" ref="C77:F77" si="4">-2000*12</f>
        <v>-24000</v>
      </c>
      <c r="D77" s="14">
        <f t="shared" si="4"/>
        <v>-24000</v>
      </c>
      <c r="E77" s="14">
        <f t="shared" si="4"/>
        <v>-24000</v>
      </c>
      <c r="F77" s="14">
        <f t="shared" si="4"/>
        <v>-24000</v>
      </c>
    </row>
    <row r="79" spans="1:6" ht="15.75" thickBot="1" x14ac:dyDescent="0.3">
      <c r="B79" s="20">
        <f>SUM(B72:B78)</f>
        <v>-212000</v>
      </c>
      <c r="C79" s="20">
        <f t="shared" ref="C79:F79" si="5">SUM(C72:C78)</f>
        <v>-232000</v>
      </c>
      <c r="D79" s="20">
        <f t="shared" si="5"/>
        <v>-252000</v>
      </c>
      <c r="E79" s="20">
        <f t="shared" si="5"/>
        <v>-272000</v>
      </c>
      <c r="F79" s="20">
        <f t="shared" si="5"/>
        <v>-292000</v>
      </c>
    </row>
    <row r="80" spans="1:6" ht="15.75" thickTop="1" x14ac:dyDescent="0.25">
      <c r="A80" s="3" t="s">
        <v>136</v>
      </c>
      <c r="B80" s="14"/>
      <c r="C80" s="14"/>
      <c r="D80" s="14"/>
      <c r="E80" s="14"/>
      <c r="F80" s="14"/>
    </row>
    <row r="81" spans="1:6" x14ac:dyDescent="0.25">
      <c r="A81" t="s">
        <v>130</v>
      </c>
      <c r="B81" s="14">
        <f>-2000*12/5</f>
        <v>-4800</v>
      </c>
      <c r="C81" s="14">
        <f t="shared" ref="C81:F81" si="6">-2000*12/5</f>
        <v>-4800</v>
      </c>
      <c r="D81" s="14">
        <f t="shared" si="6"/>
        <v>-4800</v>
      </c>
      <c r="E81" s="14">
        <f t="shared" si="6"/>
        <v>-4800</v>
      </c>
      <c r="F81" s="14">
        <f t="shared" si="6"/>
        <v>-4800</v>
      </c>
    </row>
    <row r="82" spans="1:6" x14ac:dyDescent="0.25">
      <c r="A82" t="s">
        <v>139</v>
      </c>
      <c r="B82" s="14">
        <f t="shared" ref="B82:F87" si="7">-2000*12/5</f>
        <v>-4800</v>
      </c>
      <c r="C82" s="14">
        <f t="shared" si="7"/>
        <v>-4800</v>
      </c>
      <c r="D82" s="14">
        <f t="shared" si="7"/>
        <v>-4800</v>
      </c>
      <c r="E82" s="14">
        <f t="shared" si="7"/>
        <v>-4800</v>
      </c>
      <c r="F82" s="14">
        <f t="shared" si="7"/>
        <v>-4800</v>
      </c>
    </row>
    <row r="83" spans="1:6" x14ac:dyDescent="0.25">
      <c r="A83" t="s">
        <v>131</v>
      </c>
      <c r="B83" s="14">
        <f t="shared" si="7"/>
        <v>-4800</v>
      </c>
      <c r="C83" s="14">
        <f t="shared" si="7"/>
        <v>-4800</v>
      </c>
      <c r="D83" s="14">
        <f t="shared" si="7"/>
        <v>-4800</v>
      </c>
      <c r="E83" s="14">
        <f t="shared" si="7"/>
        <v>-4800</v>
      </c>
      <c r="F83" s="14">
        <f t="shared" si="7"/>
        <v>-4800</v>
      </c>
    </row>
    <row r="84" spans="1:6" x14ac:dyDescent="0.25">
      <c r="A84" t="s">
        <v>132</v>
      </c>
      <c r="B84" s="14">
        <f t="shared" si="7"/>
        <v>-4800</v>
      </c>
      <c r="C84" s="14">
        <f t="shared" si="7"/>
        <v>-4800</v>
      </c>
      <c r="D84" s="14">
        <f t="shared" si="7"/>
        <v>-4800</v>
      </c>
      <c r="E84" s="14">
        <f t="shared" si="7"/>
        <v>-4800</v>
      </c>
      <c r="F84" s="14">
        <f t="shared" si="7"/>
        <v>-4800</v>
      </c>
    </row>
    <row r="85" spans="1:6" x14ac:dyDescent="0.25">
      <c r="A85" t="s">
        <v>133</v>
      </c>
      <c r="B85" s="14">
        <f t="shared" si="7"/>
        <v>-4800</v>
      </c>
      <c r="C85" s="14">
        <f t="shared" si="7"/>
        <v>-4800</v>
      </c>
      <c r="D85" s="14">
        <f t="shared" si="7"/>
        <v>-4800</v>
      </c>
      <c r="E85" s="14">
        <f t="shared" si="7"/>
        <v>-4800</v>
      </c>
      <c r="F85" s="14">
        <f t="shared" si="7"/>
        <v>-4800</v>
      </c>
    </row>
    <row r="86" spans="1:6" x14ac:dyDescent="0.25">
      <c r="A86" t="s">
        <v>140</v>
      </c>
      <c r="B86" s="14">
        <f>-12*4000/5</f>
        <v>-9600</v>
      </c>
      <c r="C86" s="14">
        <f t="shared" ref="C86:F86" si="8">-12*4000/5</f>
        <v>-9600</v>
      </c>
      <c r="D86" s="14">
        <f t="shared" si="8"/>
        <v>-9600</v>
      </c>
      <c r="E86" s="14">
        <f t="shared" si="8"/>
        <v>-9600</v>
      </c>
      <c r="F86" s="14">
        <f t="shared" si="8"/>
        <v>-9600</v>
      </c>
    </row>
    <row r="87" spans="1:6" x14ac:dyDescent="0.25">
      <c r="A87" t="s">
        <v>134</v>
      </c>
      <c r="B87" s="14">
        <f t="shared" si="7"/>
        <v>-4800</v>
      </c>
      <c r="C87" s="14">
        <f t="shared" si="7"/>
        <v>-4800</v>
      </c>
      <c r="D87" s="14">
        <f t="shared" si="7"/>
        <v>-4800</v>
      </c>
      <c r="E87" s="14">
        <f t="shared" si="7"/>
        <v>-4800</v>
      </c>
      <c r="F87" s="14">
        <f t="shared" si="7"/>
        <v>-4800</v>
      </c>
    </row>
    <row r="88" spans="1:6" ht="15.75" thickBot="1" x14ac:dyDescent="0.3">
      <c r="B88" s="15">
        <f>SUM(B81:B87)</f>
        <v>-38400</v>
      </c>
      <c r="C88" s="15">
        <f>SUM(C81:C87)</f>
        <v>-38400</v>
      </c>
      <c r="D88" s="15">
        <f>SUM(D81:D87)</f>
        <v>-38400</v>
      </c>
      <c r="E88" s="15">
        <f>SUM(E81:E87)</f>
        <v>-38400</v>
      </c>
      <c r="F88" s="15">
        <f>SUM(F81:F87)</f>
        <v>-38400</v>
      </c>
    </row>
    <row r="89" spans="1:6" ht="15.75" thickTop="1" x14ac:dyDescent="0.25">
      <c r="B89" s="14"/>
      <c r="C89" s="14"/>
      <c r="D89" s="14"/>
      <c r="E89" s="14"/>
      <c r="F89" s="14"/>
    </row>
    <row r="90" spans="1:6" x14ac:dyDescent="0.25">
      <c r="A90" s="6" t="s">
        <v>137</v>
      </c>
      <c r="B90" s="21">
        <f>+B79+B88</f>
        <v>-250400</v>
      </c>
      <c r="C90" s="21">
        <f>+C79+C88</f>
        <v>-270400</v>
      </c>
      <c r="D90" s="21">
        <f>+D79+D88</f>
        <v>-290400</v>
      </c>
      <c r="E90" s="21">
        <f>+E79+E88</f>
        <v>-310400</v>
      </c>
      <c r="F90" s="21">
        <f>+F79+F88</f>
        <v>-330400</v>
      </c>
    </row>
    <row r="91" spans="1:6" ht="15.75" thickBot="1" x14ac:dyDescent="0.3">
      <c r="A91" t="s">
        <v>138</v>
      </c>
      <c r="B91" s="22">
        <f>+B68+B90</f>
        <v>-150400</v>
      </c>
      <c r="C91" s="22">
        <f>+C68+C90</f>
        <v>-70400</v>
      </c>
      <c r="D91" s="22">
        <f>+D68+D90</f>
        <v>9600</v>
      </c>
      <c r="E91" s="22">
        <f>+E68+E90</f>
        <v>89600</v>
      </c>
      <c r="F91" s="22">
        <f>+F68+F90</f>
        <v>169600</v>
      </c>
    </row>
    <row r="92" spans="1:6" ht="15.75" thickTop="1" x14ac:dyDescent="0.25"/>
    <row r="93" spans="1:6" x14ac:dyDescent="0.25">
      <c r="A93" s="23" t="s">
        <v>65</v>
      </c>
    </row>
    <row r="94" spans="1:6" x14ac:dyDescent="0.25">
      <c r="A94" s="24" t="s">
        <v>67</v>
      </c>
    </row>
    <row r="95" spans="1:6" x14ac:dyDescent="0.25">
      <c r="A95" s="24"/>
    </row>
    <row r="96" spans="1:6" x14ac:dyDescent="0.25">
      <c r="A96" s="25" t="s">
        <v>68</v>
      </c>
    </row>
    <row r="97" spans="1:1" x14ac:dyDescent="0.25">
      <c r="A97" s="24" t="s">
        <v>69</v>
      </c>
    </row>
    <row r="98" spans="1:1" x14ac:dyDescent="0.25">
      <c r="A98" s="24" t="s">
        <v>70</v>
      </c>
    </row>
    <row r="99" spans="1:1" x14ac:dyDescent="0.25">
      <c r="A99" s="24" t="s">
        <v>71</v>
      </c>
    </row>
    <row r="100" spans="1:1" x14ac:dyDescent="0.25">
      <c r="A100" s="24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4D30-DE60-40EC-926C-21B82A316ACC}">
  <dimension ref="A1:F42"/>
  <sheetViews>
    <sheetView workbookViewId="0">
      <selection activeCell="B7" sqref="B7:F7"/>
    </sheetView>
  </sheetViews>
  <sheetFormatPr defaultRowHeight="15" x14ac:dyDescent="0.25"/>
  <cols>
    <col min="1" max="1" width="35" customWidth="1"/>
    <col min="2" max="6" width="12" customWidth="1"/>
  </cols>
  <sheetData>
    <row r="1" spans="1:6" x14ac:dyDescent="0.25">
      <c r="A1" s="3" t="s">
        <v>158</v>
      </c>
    </row>
    <row r="2" spans="1:6" x14ac:dyDescent="0.25">
      <c r="A2" t="s">
        <v>76</v>
      </c>
    </row>
    <row r="3" spans="1:6" x14ac:dyDescent="0.25">
      <c r="A3" t="s">
        <v>81</v>
      </c>
    </row>
    <row r="5" spans="1:6" x14ac:dyDescent="0.25">
      <c r="A5" s="6" t="s">
        <v>78</v>
      </c>
      <c r="B5" s="5">
        <v>1000</v>
      </c>
      <c r="C5" s="5">
        <v>1000</v>
      </c>
      <c r="D5" s="5">
        <f>+C5*2</f>
        <v>2000</v>
      </c>
      <c r="E5" s="5">
        <v>3000</v>
      </c>
      <c r="F5" s="5">
        <v>4000</v>
      </c>
    </row>
    <row r="6" spans="1:6" x14ac:dyDescent="0.25">
      <c r="A6" s="6" t="s">
        <v>77</v>
      </c>
      <c r="B6" s="10">
        <v>0</v>
      </c>
      <c r="C6" s="10">
        <v>60</v>
      </c>
      <c r="D6" s="10">
        <v>60</v>
      </c>
      <c r="E6" s="10">
        <f>+D6+30</f>
        <v>90</v>
      </c>
      <c r="F6" s="10">
        <f>+E6+30</f>
        <v>120</v>
      </c>
    </row>
    <row r="7" spans="1:6" x14ac:dyDescent="0.25">
      <c r="B7" s="1">
        <f>+'P&amp;L Rollup'!B4</f>
        <v>2025</v>
      </c>
      <c r="C7" s="1">
        <f>+'P&amp;L Rollup'!C4</f>
        <v>2026</v>
      </c>
      <c r="D7" s="1">
        <f>+'P&amp;L Rollup'!D4</f>
        <v>2027</v>
      </c>
      <c r="E7" s="1">
        <f>+'P&amp;L Rollup'!E4</f>
        <v>2028</v>
      </c>
      <c r="F7" s="1">
        <f>+'P&amp;L Rollup'!F4</f>
        <v>2029</v>
      </c>
    </row>
    <row r="8" spans="1:6" x14ac:dyDescent="0.25">
      <c r="A8" s="3" t="s">
        <v>1</v>
      </c>
    </row>
    <row r="9" spans="1:6" x14ac:dyDescent="0.25">
      <c r="A9" s="2" t="s">
        <v>79</v>
      </c>
      <c r="B9" s="4">
        <f>+B$5*B$6</f>
        <v>0</v>
      </c>
      <c r="C9" s="4">
        <f t="shared" ref="C9:F9" si="0">+C$5*C$6</f>
        <v>60000</v>
      </c>
      <c r="D9" s="4">
        <f t="shared" si="0"/>
        <v>120000</v>
      </c>
      <c r="E9" s="4">
        <f t="shared" si="0"/>
        <v>270000</v>
      </c>
      <c r="F9" s="4">
        <f t="shared" si="0"/>
        <v>480000</v>
      </c>
    </row>
    <row r="10" spans="1:6" ht="15.75" thickBot="1" x14ac:dyDescent="0.3">
      <c r="A10" s="6" t="s">
        <v>80</v>
      </c>
      <c r="B10" s="7">
        <f>SUM(B9:B9)</f>
        <v>0</v>
      </c>
      <c r="C10" s="7">
        <f>SUM(C9:C9)</f>
        <v>60000</v>
      </c>
      <c r="D10" s="7">
        <f>SUM(D9:D9)</f>
        <v>120000</v>
      </c>
      <c r="E10" s="7">
        <f>SUM(E9:E9)</f>
        <v>270000</v>
      </c>
      <c r="F10" s="7">
        <f>SUM(F9:F9)</f>
        <v>480000</v>
      </c>
    </row>
    <row r="11" spans="1:6" ht="15.75" thickTop="1" x14ac:dyDescent="0.25"/>
    <row r="12" spans="1:6" x14ac:dyDescent="0.25">
      <c r="A12" s="19" t="s">
        <v>65</v>
      </c>
      <c r="B12" s="14"/>
      <c r="C12" s="14"/>
      <c r="D12" s="14"/>
      <c r="E12" s="14"/>
      <c r="F12" s="14"/>
    </row>
    <row r="13" spans="1:6" x14ac:dyDescent="0.25">
      <c r="A13" s="3" t="s">
        <v>135</v>
      </c>
      <c r="B13" s="14"/>
      <c r="C13" s="14"/>
      <c r="D13" s="14"/>
      <c r="E13" s="14"/>
      <c r="F13" s="14"/>
    </row>
    <row r="14" spans="1:6" x14ac:dyDescent="0.25">
      <c r="A14" s="2" t="s">
        <v>126</v>
      </c>
      <c r="B14" s="14"/>
      <c r="C14" s="14"/>
      <c r="D14" s="14"/>
      <c r="E14" s="14"/>
      <c r="F14" s="14"/>
    </row>
    <row r="15" spans="1:6" x14ac:dyDescent="0.25">
      <c r="A15" s="17" t="s">
        <v>148</v>
      </c>
      <c r="B15" s="14">
        <f>-20000*12/5</f>
        <v>-48000</v>
      </c>
      <c r="C15" s="14">
        <f t="shared" ref="C15:F15" si="1">-20000*12/5</f>
        <v>-48000</v>
      </c>
      <c r="D15" s="14">
        <f t="shared" si="1"/>
        <v>-48000</v>
      </c>
      <c r="E15" s="14">
        <f t="shared" si="1"/>
        <v>-48000</v>
      </c>
      <c r="F15" s="14">
        <f t="shared" si="1"/>
        <v>-48000</v>
      </c>
    </row>
    <row r="16" spans="1:6" x14ac:dyDescent="0.25">
      <c r="A16" s="18" t="s">
        <v>142</v>
      </c>
      <c r="B16" s="14">
        <f>-10000*12</f>
        <v>-120000</v>
      </c>
      <c r="C16" s="14">
        <f t="shared" ref="C16:F16" si="2">-10000*12</f>
        <v>-120000</v>
      </c>
      <c r="D16" s="14">
        <f t="shared" si="2"/>
        <v>-120000</v>
      </c>
      <c r="E16" s="14">
        <f t="shared" si="2"/>
        <v>-120000</v>
      </c>
      <c r="F16" s="14">
        <f t="shared" si="2"/>
        <v>-120000</v>
      </c>
    </row>
    <row r="17" spans="1:6" x14ac:dyDescent="0.25">
      <c r="A17" s="18" t="s">
        <v>143</v>
      </c>
      <c r="B17" s="14">
        <f>-B10*0.2</f>
        <v>0</v>
      </c>
      <c r="C17" s="14">
        <f>-C10*0.2</f>
        <v>-12000</v>
      </c>
      <c r="D17" s="14">
        <f>-D10*0.2</f>
        <v>-24000</v>
      </c>
      <c r="E17" s="14">
        <f>-E10*0.2</f>
        <v>-54000</v>
      </c>
      <c r="F17" s="14">
        <f>-F10*0.2</f>
        <v>-96000</v>
      </c>
    </row>
    <row r="18" spans="1:6" x14ac:dyDescent="0.25">
      <c r="A18" t="s">
        <v>145</v>
      </c>
    </row>
    <row r="19" spans="1:6" x14ac:dyDescent="0.25">
      <c r="A19" s="18" t="s">
        <v>129</v>
      </c>
      <c r="B19" s="14">
        <f>-2000*12</f>
        <v>-24000</v>
      </c>
      <c r="C19" s="14">
        <f t="shared" ref="C19:F19" si="3">-2000*12</f>
        <v>-24000</v>
      </c>
      <c r="D19" s="14">
        <f t="shared" si="3"/>
        <v>-24000</v>
      </c>
      <c r="E19" s="14">
        <f t="shared" si="3"/>
        <v>-24000</v>
      </c>
      <c r="F19" s="14">
        <f t="shared" si="3"/>
        <v>-24000</v>
      </c>
    </row>
    <row r="21" spans="1:6" ht="15.75" thickBot="1" x14ac:dyDescent="0.3">
      <c r="B21" s="20">
        <f>SUM(B14:B20)</f>
        <v>-192000</v>
      </c>
      <c r="C21" s="20">
        <f t="shared" ref="C21:F21" si="4">SUM(C14:C20)</f>
        <v>-204000</v>
      </c>
      <c r="D21" s="20">
        <f t="shared" si="4"/>
        <v>-216000</v>
      </c>
      <c r="E21" s="20">
        <f t="shared" si="4"/>
        <v>-246000</v>
      </c>
      <c r="F21" s="20">
        <f t="shared" si="4"/>
        <v>-288000</v>
      </c>
    </row>
    <row r="22" spans="1:6" ht="15.75" thickTop="1" x14ac:dyDescent="0.25">
      <c r="A22" s="3" t="s">
        <v>136</v>
      </c>
      <c r="B22" s="14"/>
      <c r="C22" s="14"/>
      <c r="D22" s="14"/>
      <c r="E22" s="14"/>
      <c r="F22" s="14"/>
    </row>
    <row r="23" spans="1:6" x14ac:dyDescent="0.25">
      <c r="A23" t="s">
        <v>130</v>
      </c>
      <c r="B23" s="14">
        <f>-2000*12/5</f>
        <v>-4800</v>
      </c>
      <c r="C23" s="14">
        <f t="shared" ref="C23:F23" si="5">-2000*12/5</f>
        <v>-4800</v>
      </c>
      <c r="D23" s="14">
        <f t="shared" si="5"/>
        <v>-4800</v>
      </c>
      <c r="E23" s="14">
        <f t="shared" si="5"/>
        <v>-4800</v>
      </c>
      <c r="F23" s="14">
        <f t="shared" si="5"/>
        <v>-4800</v>
      </c>
    </row>
    <row r="24" spans="1:6" x14ac:dyDescent="0.25">
      <c r="A24" t="s">
        <v>139</v>
      </c>
      <c r="B24" s="14">
        <f t="shared" ref="B24:F29" si="6">-2000*12/5</f>
        <v>-4800</v>
      </c>
      <c r="C24" s="14">
        <f t="shared" si="6"/>
        <v>-4800</v>
      </c>
      <c r="D24" s="14">
        <f t="shared" si="6"/>
        <v>-4800</v>
      </c>
      <c r="E24" s="14">
        <f t="shared" si="6"/>
        <v>-4800</v>
      </c>
      <c r="F24" s="14">
        <f t="shared" si="6"/>
        <v>-4800</v>
      </c>
    </row>
    <row r="25" spans="1:6" x14ac:dyDescent="0.25">
      <c r="A25" t="s">
        <v>131</v>
      </c>
      <c r="B25" s="14">
        <f t="shared" si="6"/>
        <v>-4800</v>
      </c>
      <c r="C25" s="14">
        <f t="shared" si="6"/>
        <v>-4800</v>
      </c>
      <c r="D25" s="14">
        <f t="shared" si="6"/>
        <v>-4800</v>
      </c>
      <c r="E25" s="14">
        <f t="shared" si="6"/>
        <v>-4800</v>
      </c>
      <c r="F25" s="14">
        <f t="shared" si="6"/>
        <v>-4800</v>
      </c>
    </row>
    <row r="26" spans="1:6" x14ac:dyDescent="0.25">
      <c r="A26" t="s">
        <v>132</v>
      </c>
      <c r="B26" s="14">
        <f t="shared" si="6"/>
        <v>-4800</v>
      </c>
      <c r="C26" s="14">
        <f t="shared" si="6"/>
        <v>-4800</v>
      </c>
      <c r="D26" s="14">
        <f t="shared" si="6"/>
        <v>-4800</v>
      </c>
      <c r="E26" s="14">
        <f t="shared" si="6"/>
        <v>-4800</v>
      </c>
      <c r="F26" s="14">
        <f t="shared" si="6"/>
        <v>-4800</v>
      </c>
    </row>
    <row r="27" spans="1:6" x14ac:dyDescent="0.25">
      <c r="A27" t="s">
        <v>133</v>
      </c>
      <c r="B27" s="14">
        <f t="shared" si="6"/>
        <v>-4800</v>
      </c>
      <c r="C27" s="14">
        <f t="shared" si="6"/>
        <v>-4800</v>
      </c>
      <c r="D27" s="14">
        <f t="shared" si="6"/>
        <v>-4800</v>
      </c>
      <c r="E27" s="14">
        <f t="shared" si="6"/>
        <v>-4800</v>
      </c>
      <c r="F27" s="14">
        <f t="shared" si="6"/>
        <v>-4800</v>
      </c>
    </row>
    <row r="28" spans="1:6" x14ac:dyDescent="0.25">
      <c r="A28" t="s">
        <v>140</v>
      </c>
      <c r="B28" s="14">
        <f>-12*4000/5</f>
        <v>-9600</v>
      </c>
      <c r="C28" s="14">
        <f t="shared" ref="C28:F28" si="7">-12*4000/5</f>
        <v>-9600</v>
      </c>
      <c r="D28" s="14">
        <f t="shared" si="7"/>
        <v>-9600</v>
      </c>
      <c r="E28" s="14">
        <f t="shared" si="7"/>
        <v>-9600</v>
      </c>
      <c r="F28" s="14">
        <f t="shared" si="7"/>
        <v>-9600</v>
      </c>
    </row>
    <row r="29" spans="1:6" x14ac:dyDescent="0.25">
      <c r="A29" t="s">
        <v>134</v>
      </c>
      <c r="B29" s="14">
        <f t="shared" si="6"/>
        <v>-4800</v>
      </c>
      <c r="C29" s="14">
        <f t="shared" si="6"/>
        <v>-4800</v>
      </c>
      <c r="D29" s="14">
        <f t="shared" si="6"/>
        <v>-4800</v>
      </c>
      <c r="E29" s="14">
        <f t="shared" si="6"/>
        <v>-4800</v>
      </c>
      <c r="F29" s="14">
        <f t="shared" si="6"/>
        <v>-4800</v>
      </c>
    </row>
    <row r="30" spans="1:6" ht="15.75" thickBot="1" x14ac:dyDescent="0.3">
      <c r="B30" s="15">
        <f>SUM(B23:B29)</f>
        <v>-38400</v>
      </c>
      <c r="C30" s="15">
        <f>SUM(C23:C29)</f>
        <v>-38400</v>
      </c>
      <c r="D30" s="15">
        <f>SUM(D23:D29)</f>
        <v>-38400</v>
      </c>
      <c r="E30" s="15">
        <f>SUM(E23:E29)</f>
        <v>-38400</v>
      </c>
      <c r="F30" s="15">
        <f>SUM(F23:F29)</f>
        <v>-38400</v>
      </c>
    </row>
    <row r="31" spans="1:6" ht="15.75" thickTop="1" x14ac:dyDescent="0.25">
      <c r="B31" s="14"/>
      <c r="C31" s="14"/>
      <c r="D31" s="14"/>
      <c r="E31" s="14"/>
      <c r="F31" s="14"/>
    </row>
    <row r="32" spans="1:6" x14ac:dyDescent="0.25">
      <c r="A32" s="6" t="s">
        <v>137</v>
      </c>
      <c r="B32" s="21">
        <f>+B21+B30</f>
        <v>-230400</v>
      </c>
      <c r="C32" s="21">
        <f>+C21+C30</f>
        <v>-242400</v>
      </c>
      <c r="D32" s="21">
        <f>+D21+D30</f>
        <v>-254400</v>
      </c>
      <c r="E32" s="21">
        <f>+E21+E30</f>
        <v>-284400</v>
      </c>
      <c r="F32" s="21">
        <f>+F21+F30</f>
        <v>-326400</v>
      </c>
    </row>
    <row r="33" spans="1:6" ht="15.75" thickBot="1" x14ac:dyDescent="0.3">
      <c r="A33" t="s">
        <v>138</v>
      </c>
      <c r="B33" s="22">
        <f>+B10+B32</f>
        <v>-230400</v>
      </c>
      <c r="C33" s="22">
        <f>+C10+C32</f>
        <v>-182400</v>
      </c>
      <c r="D33" s="22">
        <f>+D10+D32</f>
        <v>-134400</v>
      </c>
      <c r="E33" s="22">
        <f>+E10+E32</f>
        <v>-14400</v>
      </c>
      <c r="F33" s="22">
        <f>+F10+F32</f>
        <v>153600</v>
      </c>
    </row>
    <row r="34" spans="1:6" ht="15.75" thickTop="1" x14ac:dyDescent="0.25"/>
    <row r="37" spans="1:6" x14ac:dyDescent="0.25">
      <c r="A37" s="9" t="s">
        <v>65</v>
      </c>
    </row>
    <row r="38" spans="1:6" x14ac:dyDescent="0.25">
      <c r="A38" t="s">
        <v>82</v>
      </c>
    </row>
    <row r="40" spans="1:6" x14ac:dyDescent="0.25">
      <c r="A40" s="8" t="s">
        <v>83</v>
      </c>
    </row>
    <row r="41" spans="1:6" x14ac:dyDescent="0.25">
      <c r="A41" t="s">
        <v>84</v>
      </c>
    </row>
    <row r="42" spans="1:6" x14ac:dyDescent="0.25">
      <c r="A4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3258-C9B0-43CA-B20F-00F56A110E1B}">
  <dimension ref="A1:J40"/>
  <sheetViews>
    <sheetView workbookViewId="0">
      <selection activeCell="B8" sqref="B8:F8"/>
    </sheetView>
  </sheetViews>
  <sheetFormatPr defaultRowHeight="15" x14ac:dyDescent="0.25"/>
  <cols>
    <col min="1" max="1" width="34.85546875" customWidth="1"/>
    <col min="2" max="6" width="12" customWidth="1"/>
  </cols>
  <sheetData>
    <row r="1" spans="1:10" x14ac:dyDescent="0.25">
      <c r="A1" s="3" t="s">
        <v>158</v>
      </c>
    </row>
    <row r="2" spans="1:10" x14ac:dyDescent="0.25">
      <c r="A2" t="s">
        <v>76</v>
      </c>
      <c r="I2" t="s">
        <v>98</v>
      </c>
      <c r="J2" t="s">
        <v>97</v>
      </c>
    </row>
    <row r="3" spans="1:10" x14ac:dyDescent="0.25">
      <c r="A3" t="s">
        <v>81</v>
      </c>
      <c r="I3" t="s">
        <v>99</v>
      </c>
    </row>
    <row r="4" spans="1:10" x14ac:dyDescent="0.25">
      <c r="I4" t="s">
        <v>95</v>
      </c>
    </row>
    <row r="5" spans="1:10" x14ac:dyDescent="0.25">
      <c r="A5" s="6" t="s">
        <v>100</v>
      </c>
      <c r="B5">
        <v>10</v>
      </c>
      <c r="C5">
        <f>+B5*2</f>
        <v>20</v>
      </c>
      <c r="D5">
        <f t="shared" ref="D5:F5" si="0">+C5*2</f>
        <v>40</v>
      </c>
      <c r="E5">
        <f t="shared" si="0"/>
        <v>80</v>
      </c>
      <c r="F5">
        <f t="shared" si="0"/>
        <v>160</v>
      </c>
      <c r="I5" t="s">
        <v>96</v>
      </c>
    </row>
    <row r="6" spans="1:10" x14ac:dyDescent="0.25">
      <c r="A6" s="6" t="s">
        <v>101</v>
      </c>
      <c r="B6" s="12">
        <v>20</v>
      </c>
      <c r="C6" s="12">
        <v>20</v>
      </c>
      <c r="D6" s="12">
        <v>20</v>
      </c>
      <c r="E6" s="12">
        <v>20</v>
      </c>
      <c r="F6" s="12">
        <v>20</v>
      </c>
    </row>
    <row r="7" spans="1:10" x14ac:dyDescent="0.25">
      <c r="A7" s="6" t="s">
        <v>102</v>
      </c>
      <c r="B7" s="13">
        <v>100</v>
      </c>
      <c r="C7" s="13">
        <v>200</v>
      </c>
      <c r="D7" s="13">
        <v>300</v>
      </c>
      <c r="E7" s="13">
        <v>300</v>
      </c>
      <c r="F7" s="13">
        <v>300</v>
      </c>
    </row>
    <row r="8" spans="1:10" x14ac:dyDescent="0.25">
      <c r="B8" s="1">
        <f>+'P&amp;L Rollup'!B4</f>
        <v>2025</v>
      </c>
      <c r="C8" s="1">
        <f>+'P&amp;L Rollup'!C4</f>
        <v>2026</v>
      </c>
      <c r="D8" s="1">
        <f>+'P&amp;L Rollup'!D4</f>
        <v>2027</v>
      </c>
      <c r="E8" s="1">
        <f>+'P&amp;L Rollup'!E4</f>
        <v>2028</v>
      </c>
      <c r="F8" s="1">
        <f>+'P&amp;L Rollup'!F4</f>
        <v>2029</v>
      </c>
    </row>
    <row r="9" spans="1:10" x14ac:dyDescent="0.25">
      <c r="A9" s="3" t="s">
        <v>1</v>
      </c>
    </row>
    <row r="10" spans="1:10" x14ac:dyDescent="0.25">
      <c r="A10" s="2" t="s">
        <v>79</v>
      </c>
      <c r="B10" s="4">
        <f>+B5*B6*B7</f>
        <v>20000</v>
      </c>
      <c r="C10" s="4">
        <f t="shared" ref="C10:F10" si="1">+C5*C6*C7</f>
        <v>80000</v>
      </c>
      <c r="D10" s="4">
        <f t="shared" si="1"/>
        <v>240000</v>
      </c>
      <c r="E10" s="4">
        <f t="shared" si="1"/>
        <v>480000</v>
      </c>
      <c r="F10" s="4">
        <f t="shared" si="1"/>
        <v>960000</v>
      </c>
    </row>
    <row r="11" spans="1:10" ht="15.75" thickBot="1" x14ac:dyDescent="0.3">
      <c r="A11" s="6" t="s">
        <v>80</v>
      </c>
      <c r="B11" s="7">
        <f>SUM(B10:B10)</f>
        <v>20000</v>
      </c>
      <c r="C11" s="7">
        <f>SUM(C10:C10)</f>
        <v>80000</v>
      </c>
      <c r="D11" s="7">
        <f>SUM(D10:D10)</f>
        <v>240000</v>
      </c>
      <c r="E11" s="7">
        <f>SUM(E10:E10)</f>
        <v>480000</v>
      </c>
      <c r="F11" s="7">
        <f>SUM(F10:F10)</f>
        <v>960000</v>
      </c>
    </row>
    <row r="12" spans="1:10" ht="15.75" thickTop="1" x14ac:dyDescent="0.25"/>
    <row r="13" spans="1:10" x14ac:dyDescent="0.25">
      <c r="A13" s="19" t="s">
        <v>65</v>
      </c>
      <c r="B13" s="14"/>
      <c r="C13" s="14"/>
      <c r="D13" s="14"/>
      <c r="E13" s="14"/>
      <c r="F13" s="14"/>
    </row>
    <row r="14" spans="1:10" x14ac:dyDescent="0.25">
      <c r="A14" s="3" t="s">
        <v>135</v>
      </c>
      <c r="B14" s="14"/>
      <c r="C14" s="14"/>
      <c r="D14" s="14"/>
      <c r="E14" s="14"/>
      <c r="F14" s="14"/>
    </row>
    <row r="15" spans="1:10" x14ac:dyDescent="0.25">
      <c r="A15" s="2" t="s">
        <v>126</v>
      </c>
      <c r="B15" s="14"/>
      <c r="C15" s="14"/>
      <c r="D15" s="14"/>
      <c r="E15" s="14"/>
      <c r="F15" s="14"/>
    </row>
    <row r="16" spans="1:10" x14ac:dyDescent="0.25">
      <c r="A16" s="17" t="s">
        <v>148</v>
      </c>
      <c r="B16" s="14">
        <f>-20000*12/5</f>
        <v>-48000</v>
      </c>
      <c r="C16" s="14">
        <f t="shared" ref="C16:F16" si="2">-20000*12/5</f>
        <v>-48000</v>
      </c>
      <c r="D16" s="14">
        <f t="shared" si="2"/>
        <v>-48000</v>
      </c>
      <c r="E16" s="14">
        <f t="shared" si="2"/>
        <v>-48000</v>
      </c>
      <c r="F16" s="14">
        <f t="shared" si="2"/>
        <v>-48000</v>
      </c>
    </row>
    <row r="17" spans="1:6" x14ac:dyDescent="0.25">
      <c r="A17" s="18" t="s">
        <v>142</v>
      </c>
      <c r="B17" s="14">
        <f>-10000*12</f>
        <v>-120000</v>
      </c>
      <c r="C17" s="14">
        <f t="shared" ref="C17:F17" si="3">-10000*12</f>
        <v>-120000</v>
      </c>
      <c r="D17" s="14">
        <f t="shared" si="3"/>
        <v>-120000</v>
      </c>
      <c r="E17" s="14">
        <f t="shared" si="3"/>
        <v>-120000</v>
      </c>
      <c r="F17" s="14">
        <f t="shared" si="3"/>
        <v>-120000</v>
      </c>
    </row>
    <row r="18" spans="1:6" x14ac:dyDescent="0.25">
      <c r="A18" s="18" t="s">
        <v>143</v>
      </c>
      <c r="B18" s="14">
        <f>-B11*0.2</f>
        <v>-4000</v>
      </c>
      <c r="C18" s="14">
        <f>-C11*0.2</f>
        <v>-16000</v>
      </c>
      <c r="D18" s="14">
        <f>-D11*0.2</f>
        <v>-48000</v>
      </c>
      <c r="E18" s="14">
        <f>-E11*0.2</f>
        <v>-96000</v>
      </c>
      <c r="F18" s="14">
        <f>-F11*0.2</f>
        <v>-192000</v>
      </c>
    </row>
    <row r="19" spans="1:6" x14ac:dyDescent="0.25">
      <c r="A19" t="s">
        <v>145</v>
      </c>
    </row>
    <row r="20" spans="1:6" x14ac:dyDescent="0.25">
      <c r="A20" s="18" t="s">
        <v>129</v>
      </c>
      <c r="B20" s="14">
        <f>-2000*12</f>
        <v>-24000</v>
      </c>
      <c r="C20" s="14">
        <f t="shared" ref="C20:F20" si="4">-2000*12</f>
        <v>-24000</v>
      </c>
      <c r="D20" s="14">
        <f t="shared" si="4"/>
        <v>-24000</v>
      </c>
      <c r="E20" s="14">
        <f t="shared" si="4"/>
        <v>-24000</v>
      </c>
      <c r="F20" s="14">
        <f t="shared" si="4"/>
        <v>-24000</v>
      </c>
    </row>
    <row r="22" spans="1:6" ht="15.75" thickBot="1" x14ac:dyDescent="0.3">
      <c r="B22" s="20">
        <f>SUM(B15:B21)</f>
        <v>-196000</v>
      </c>
      <c r="C22" s="20">
        <f t="shared" ref="C22:F22" si="5">SUM(C15:C21)</f>
        <v>-208000</v>
      </c>
      <c r="D22" s="20">
        <f t="shared" si="5"/>
        <v>-240000</v>
      </c>
      <c r="E22" s="20">
        <f t="shared" si="5"/>
        <v>-288000</v>
      </c>
      <c r="F22" s="20">
        <f t="shared" si="5"/>
        <v>-384000</v>
      </c>
    </row>
    <row r="23" spans="1:6" ht="15.75" thickTop="1" x14ac:dyDescent="0.25">
      <c r="A23" s="3" t="s">
        <v>136</v>
      </c>
      <c r="B23" s="14"/>
      <c r="C23" s="14"/>
      <c r="D23" s="14"/>
      <c r="E23" s="14"/>
      <c r="F23" s="14"/>
    </row>
    <row r="24" spans="1:6" x14ac:dyDescent="0.25">
      <c r="A24" t="s">
        <v>130</v>
      </c>
      <c r="B24" s="14">
        <f>-2000*12/5</f>
        <v>-4800</v>
      </c>
      <c r="C24" s="14">
        <f t="shared" ref="C24:F24" si="6">-2000*12/5</f>
        <v>-4800</v>
      </c>
      <c r="D24" s="14">
        <f t="shared" si="6"/>
        <v>-4800</v>
      </c>
      <c r="E24" s="14">
        <f t="shared" si="6"/>
        <v>-4800</v>
      </c>
      <c r="F24" s="14">
        <f t="shared" si="6"/>
        <v>-4800</v>
      </c>
    </row>
    <row r="25" spans="1:6" x14ac:dyDescent="0.25">
      <c r="A25" t="s">
        <v>139</v>
      </c>
      <c r="B25" s="14">
        <f t="shared" ref="B25:F30" si="7">-2000*12/5</f>
        <v>-4800</v>
      </c>
      <c r="C25" s="14">
        <f t="shared" si="7"/>
        <v>-4800</v>
      </c>
      <c r="D25" s="14">
        <f t="shared" si="7"/>
        <v>-4800</v>
      </c>
      <c r="E25" s="14">
        <f t="shared" si="7"/>
        <v>-4800</v>
      </c>
      <c r="F25" s="14">
        <f t="shared" si="7"/>
        <v>-4800</v>
      </c>
    </row>
    <row r="26" spans="1:6" x14ac:dyDescent="0.25">
      <c r="A26" t="s">
        <v>131</v>
      </c>
      <c r="B26" s="14">
        <f t="shared" si="7"/>
        <v>-4800</v>
      </c>
      <c r="C26" s="14">
        <f t="shared" si="7"/>
        <v>-4800</v>
      </c>
      <c r="D26" s="14">
        <f t="shared" si="7"/>
        <v>-4800</v>
      </c>
      <c r="E26" s="14">
        <f t="shared" si="7"/>
        <v>-4800</v>
      </c>
      <c r="F26" s="14">
        <f t="shared" si="7"/>
        <v>-4800</v>
      </c>
    </row>
    <row r="27" spans="1:6" x14ac:dyDescent="0.25">
      <c r="A27" t="s">
        <v>132</v>
      </c>
      <c r="B27" s="14">
        <f t="shared" si="7"/>
        <v>-4800</v>
      </c>
      <c r="C27" s="14">
        <f t="shared" si="7"/>
        <v>-4800</v>
      </c>
      <c r="D27" s="14">
        <f t="shared" si="7"/>
        <v>-4800</v>
      </c>
      <c r="E27" s="14">
        <f t="shared" si="7"/>
        <v>-4800</v>
      </c>
      <c r="F27" s="14">
        <f t="shared" si="7"/>
        <v>-4800</v>
      </c>
    </row>
    <row r="28" spans="1:6" x14ac:dyDescent="0.25">
      <c r="A28" t="s">
        <v>133</v>
      </c>
      <c r="B28" s="14">
        <f t="shared" si="7"/>
        <v>-4800</v>
      </c>
      <c r="C28" s="14">
        <f t="shared" si="7"/>
        <v>-4800</v>
      </c>
      <c r="D28" s="14">
        <f t="shared" si="7"/>
        <v>-4800</v>
      </c>
      <c r="E28" s="14">
        <f t="shared" si="7"/>
        <v>-4800</v>
      </c>
      <c r="F28" s="14">
        <f t="shared" si="7"/>
        <v>-4800</v>
      </c>
    </row>
    <row r="29" spans="1:6" x14ac:dyDescent="0.25">
      <c r="A29" t="s">
        <v>140</v>
      </c>
      <c r="B29" s="14">
        <f>-12*4000/5</f>
        <v>-9600</v>
      </c>
      <c r="C29" s="14">
        <f t="shared" ref="C29:F29" si="8">-12*4000/5</f>
        <v>-9600</v>
      </c>
      <c r="D29" s="14">
        <f t="shared" si="8"/>
        <v>-9600</v>
      </c>
      <c r="E29" s="14">
        <f t="shared" si="8"/>
        <v>-9600</v>
      </c>
      <c r="F29" s="14">
        <f t="shared" si="8"/>
        <v>-9600</v>
      </c>
    </row>
    <row r="30" spans="1:6" x14ac:dyDescent="0.25">
      <c r="A30" t="s">
        <v>134</v>
      </c>
      <c r="B30" s="14">
        <f t="shared" si="7"/>
        <v>-4800</v>
      </c>
      <c r="C30" s="14">
        <f t="shared" si="7"/>
        <v>-4800</v>
      </c>
      <c r="D30" s="14">
        <f t="shared" si="7"/>
        <v>-4800</v>
      </c>
      <c r="E30" s="14">
        <f t="shared" si="7"/>
        <v>-4800</v>
      </c>
      <c r="F30" s="14">
        <f t="shared" si="7"/>
        <v>-4800</v>
      </c>
    </row>
    <row r="31" spans="1:6" ht="15.75" thickBot="1" x14ac:dyDescent="0.3">
      <c r="B31" s="15">
        <f>SUM(B24:B30)</f>
        <v>-38400</v>
      </c>
      <c r="C31" s="15">
        <f>SUM(C24:C30)</f>
        <v>-38400</v>
      </c>
      <c r="D31" s="15">
        <f>SUM(D24:D30)</f>
        <v>-38400</v>
      </c>
      <c r="E31" s="15">
        <f>SUM(E24:E30)</f>
        <v>-38400</v>
      </c>
      <c r="F31" s="15">
        <f>SUM(F24:F30)</f>
        <v>-38400</v>
      </c>
    </row>
    <row r="32" spans="1:6" ht="15.75" thickTop="1" x14ac:dyDescent="0.25">
      <c r="B32" s="14"/>
      <c r="C32" s="14"/>
      <c r="D32" s="14"/>
      <c r="E32" s="14"/>
      <c r="F32" s="14"/>
    </row>
    <row r="33" spans="1:6" x14ac:dyDescent="0.25">
      <c r="A33" s="6" t="s">
        <v>137</v>
      </c>
      <c r="B33" s="21">
        <f>+B22+B31</f>
        <v>-234400</v>
      </c>
      <c r="C33" s="21">
        <f>+C22+C31</f>
        <v>-246400</v>
      </c>
      <c r="D33" s="21">
        <f>+D22+D31</f>
        <v>-278400</v>
      </c>
      <c r="E33" s="21">
        <f>+E22+E31</f>
        <v>-326400</v>
      </c>
      <c r="F33" s="21">
        <f>+F22+F31</f>
        <v>-422400</v>
      </c>
    </row>
    <row r="34" spans="1:6" ht="15.75" thickBot="1" x14ac:dyDescent="0.3">
      <c r="A34" t="s">
        <v>138</v>
      </c>
      <c r="B34" s="22">
        <f>+B11+B33</f>
        <v>-214400</v>
      </c>
      <c r="C34" s="22">
        <f>+C11+C33</f>
        <v>-166400</v>
      </c>
      <c r="D34" s="22">
        <f>+D11+D33</f>
        <v>-38400</v>
      </c>
      <c r="E34" s="22">
        <f>+E11+E33</f>
        <v>153600</v>
      </c>
      <c r="F34" s="22">
        <f>+F11+F33</f>
        <v>537600</v>
      </c>
    </row>
    <row r="35" spans="1:6" ht="15.75" thickTop="1" x14ac:dyDescent="0.25"/>
    <row r="36" spans="1:6" x14ac:dyDescent="0.25">
      <c r="A36" s="9" t="s">
        <v>65</v>
      </c>
    </row>
    <row r="37" spans="1:6" x14ac:dyDescent="0.25">
      <c r="A37" t="s">
        <v>82</v>
      </c>
    </row>
    <row r="39" spans="1:6" x14ac:dyDescent="0.25">
      <c r="A39" s="8" t="s">
        <v>83</v>
      </c>
    </row>
    <row r="40" spans="1:6" x14ac:dyDescent="0.25">
      <c r="A40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2710-A9F0-4428-AD4B-E8D33B71C1F3}">
  <dimension ref="A1:F41"/>
  <sheetViews>
    <sheetView workbookViewId="0">
      <selection activeCell="B7" sqref="B7:F7"/>
    </sheetView>
  </sheetViews>
  <sheetFormatPr defaultRowHeight="15" x14ac:dyDescent="0.25"/>
  <cols>
    <col min="1" max="1" width="37.42578125" customWidth="1"/>
    <col min="2" max="6" width="12" customWidth="1"/>
  </cols>
  <sheetData>
    <row r="1" spans="1:6" x14ac:dyDescent="0.25">
      <c r="A1" s="3" t="s">
        <v>158</v>
      </c>
    </row>
    <row r="2" spans="1:6" x14ac:dyDescent="0.25">
      <c r="A2" t="s">
        <v>94</v>
      </c>
    </row>
    <row r="3" spans="1:6" x14ac:dyDescent="0.25">
      <c r="A3" t="s">
        <v>90</v>
      </c>
    </row>
    <row r="5" spans="1:6" x14ac:dyDescent="0.25">
      <c r="A5" s="6" t="s">
        <v>89</v>
      </c>
      <c r="B5" s="5">
        <v>12</v>
      </c>
      <c r="C5" s="5">
        <f>+B5*2</f>
        <v>24</v>
      </c>
      <c r="D5" s="5">
        <v>52</v>
      </c>
      <c r="E5" s="5">
        <v>52</v>
      </c>
      <c r="F5" s="5">
        <v>52</v>
      </c>
    </row>
    <row r="6" spans="1:6" x14ac:dyDescent="0.25">
      <c r="A6" s="6" t="s">
        <v>91</v>
      </c>
      <c r="B6" s="10">
        <v>3000</v>
      </c>
      <c r="C6" s="10">
        <v>3000</v>
      </c>
      <c r="D6" s="10">
        <v>3000</v>
      </c>
      <c r="E6" s="10">
        <v>3000</v>
      </c>
      <c r="F6" s="10">
        <v>3000</v>
      </c>
    </row>
    <row r="7" spans="1:6" x14ac:dyDescent="0.25">
      <c r="B7" s="1">
        <f>+'P&amp;L Rollup'!B4</f>
        <v>2025</v>
      </c>
      <c r="C7" s="1">
        <f>+'P&amp;L Rollup'!C4</f>
        <v>2026</v>
      </c>
      <c r="D7" s="1">
        <f>+'P&amp;L Rollup'!D4</f>
        <v>2027</v>
      </c>
      <c r="E7" s="1">
        <f>+'P&amp;L Rollup'!E4</f>
        <v>2028</v>
      </c>
      <c r="F7" s="1">
        <f>+'P&amp;L Rollup'!F4</f>
        <v>2029</v>
      </c>
    </row>
    <row r="8" spans="1:6" x14ac:dyDescent="0.25">
      <c r="A8" s="3" t="s">
        <v>1</v>
      </c>
    </row>
    <row r="9" spans="1:6" x14ac:dyDescent="0.25">
      <c r="A9" s="2" t="s">
        <v>88</v>
      </c>
      <c r="B9" s="4">
        <f>+B$5*B$6</f>
        <v>36000</v>
      </c>
      <c r="C9" s="4">
        <f t="shared" ref="C9:F9" si="0">+C$5*C$6</f>
        <v>72000</v>
      </c>
      <c r="D9" s="4">
        <f t="shared" si="0"/>
        <v>156000</v>
      </c>
      <c r="E9" s="4">
        <f t="shared" si="0"/>
        <v>156000</v>
      </c>
      <c r="F9" s="4">
        <f t="shared" si="0"/>
        <v>156000</v>
      </c>
    </row>
    <row r="10" spans="1:6" ht="15.75" thickBot="1" x14ac:dyDescent="0.3">
      <c r="A10" s="6" t="s">
        <v>80</v>
      </c>
      <c r="B10" s="7">
        <f>SUM(B9:B9)</f>
        <v>36000</v>
      </c>
      <c r="C10" s="7">
        <f>SUM(C9:C9)</f>
        <v>72000</v>
      </c>
      <c r="D10" s="7">
        <f>SUM(D9:D9)</f>
        <v>156000</v>
      </c>
      <c r="E10" s="7">
        <f>SUM(E9:E9)</f>
        <v>156000</v>
      </c>
      <c r="F10" s="7">
        <f>SUM(F9:F9)</f>
        <v>156000</v>
      </c>
    </row>
    <row r="11" spans="1:6" ht="15.75" thickTop="1" x14ac:dyDescent="0.25"/>
    <row r="12" spans="1:6" x14ac:dyDescent="0.25">
      <c r="A12" s="19" t="s">
        <v>65</v>
      </c>
      <c r="B12" s="14"/>
      <c r="C12" s="14"/>
      <c r="D12" s="14"/>
      <c r="E12" s="14"/>
      <c r="F12" s="14"/>
    </row>
    <row r="13" spans="1:6" x14ac:dyDescent="0.25">
      <c r="A13" s="3" t="s">
        <v>135</v>
      </c>
      <c r="B13" s="14"/>
      <c r="C13" s="14"/>
      <c r="D13" s="14"/>
      <c r="E13" s="14"/>
      <c r="F13" s="14"/>
    </row>
    <row r="14" spans="1:6" x14ac:dyDescent="0.25">
      <c r="A14" s="2" t="s">
        <v>126</v>
      </c>
      <c r="B14" s="14"/>
      <c r="C14" s="14"/>
      <c r="D14" s="14"/>
      <c r="E14" s="14"/>
      <c r="F14" s="14"/>
    </row>
    <row r="15" spans="1:6" x14ac:dyDescent="0.25">
      <c r="A15" s="17" t="s">
        <v>148</v>
      </c>
      <c r="B15" s="14">
        <f>-20000*12/5</f>
        <v>-48000</v>
      </c>
      <c r="C15" s="14">
        <f t="shared" ref="C15:F15" si="1">-20000*12/5</f>
        <v>-48000</v>
      </c>
      <c r="D15" s="14">
        <f t="shared" si="1"/>
        <v>-48000</v>
      </c>
      <c r="E15" s="14">
        <f t="shared" si="1"/>
        <v>-48000</v>
      </c>
      <c r="F15" s="14">
        <f t="shared" si="1"/>
        <v>-48000</v>
      </c>
    </row>
    <row r="16" spans="1:6" x14ac:dyDescent="0.25">
      <c r="A16" s="18" t="s">
        <v>142</v>
      </c>
      <c r="B16" s="14">
        <f>-5000*12</f>
        <v>-60000</v>
      </c>
      <c r="C16" s="14">
        <f t="shared" ref="C16:F16" si="2">-5000*12</f>
        <v>-60000</v>
      </c>
      <c r="D16" s="14">
        <f t="shared" si="2"/>
        <v>-60000</v>
      </c>
      <c r="E16" s="14">
        <f t="shared" si="2"/>
        <v>-60000</v>
      </c>
      <c r="F16" s="14">
        <f t="shared" si="2"/>
        <v>-60000</v>
      </c>
    </row>
    <row r="17" spans="1:6" x14ac:dyDescent="0.25">
      <c r="A17" s="18" t="s">
        <v>144</v>
      </c>
      <c r="B17" s="14">
        <f>-B10*0.2</f>
        <v>-7200</v>
      </c>
      <c r="C17" s="14">
        <f>-C10*0.2</f>
        <v>-14400</v>
      </c>
      <c r="D17" s="14">
        <f>-D10*0.2</f>
        <v>-31200</v>
      </c>
      <c r="E17" s="14">
        <f>-E10*0.2</f>
        <v>-31200</v>
      </c>
      <c r="F17" s="14">
        <f>-F10*0.2</f>
        <v>-31200</v>
      </c>
    </row>
    <row r="19" spans="1:6" x14ac:dyDescent="0.25">
      <c r="A19" s="18"/>
      <c r="B19" s="14"/>
      <c r="C19" s="14"/>
      <c r="D19" s="14"/>
      <c r="E19" s="14"/>
      <c r="F19" s="14"/>
    </row>
    <row r="21" spans="1:6" ht="15.75" thickBot="1" x14ac:dyDescent="0.3">
      <c r="B21" s="20">
        <f>SUM(B14:B20)</f>
        <v>-115200</v>
      </c>
      <c r="C21" s="20">
        <f t="shared" ref="C21:F21" si="3">SUM(C14:C20)</f>
        <v>-122400</v>
      </c>
      <c r="D21" s="20">
        <f t="shared" si="3"/>
        <v>-139200</v>
      </c>
      <c r="E21" s="20">
        <f t="shared" si="3"/>
        <v>-139200</v>
      </c>
      <c r="F21" s="20">
        <f t="shared" si="3"/>
        <v>-139200</v>
      </c>
    </row>
    <row r="22" spans="1:6" ht="15.75" thickTop="1" x14ac:dyDescent="0.25">
      <c r="A22" s="3" t="s">
        <v>136</v>
      </c>
      <c r="B22" s="14"/>
      <c r="C22" s="14"/>
      <c r="D22" s="14"/>
      <c r="E22" s="14"/>
      <c r="F22" s="14"/>
    </row>
    <row r="23" spans="1:6" x14ac:dyDescent="0.25">
      <c r="A23" t="s">
        <v>130</v>
      </c>
      <c r="B23" s="14">
        <f>-2000*12/5</f>
        <v>-4800</v>
      </c>
      <c r="C23" s="14">
        <f t="shared" ref="C23:F23" si="4">-2000*12/5</f>
        <v>-4800</v>
      </c>
      <c r="D23" s="14">
        <f t="shared" si="4"/>
        <v>-4800</v>
      </c>
      <c r="E23" s="14">
        <f t="shared" si="4"/>
        <v>-4800</v>
      </c>
      <c r="F23" s="14">
        <f t="shared" si="4"/>
        <v>-4800</v>
      </c>
    </row>
    <row r="24" spans="1:6" x14ac:dyDescent="0.25">
      <c r="A24" t="s">
        <v>139</v>
      </c>
      <c r="B24" s="14">
        <f t="shared" ref="B24:F29" si="5">-2000*12/5</f>
        <v>-4800</v>
      </c>
      <c r="C24" s="14">
        <f t="shared" si="5"/>
        <v>-4800</v>
      </c>
      <c r="D24" s="14">
        <f t="shared" si="5"/>
        <v>-4800</v>
      </c>
      <c r="E24" s="14">
        <f t="shared" si="5"/>
        <v>-4800</v>
      </c>
      <c r="F24" s="14">
        <f t="shared" si="5"/>
        <v>-4800</v>
      </c>
    </row>
    <row r="25" spans="1:6" x14ac:dyDescent="0.25">
      <c r="A25" t="s">
        <v>131</v>
      </c>
      <c r="B25" s="14">
        <f t="shared" si="5"/>
        <v>-4800</v>
      </c>
      <c r="C25" s="14">
        <f t="shared" si="5"/>
        <v>-4800</v>
      </c>
      <c r="D25" s="14">
        <f t="shared" si="5"/>
        <v>-4800</v>
      </c>
      <c r="E25" s="14">
        <f t="shared" si="5"/>
        <v>-4800</v>
      </c>
      <c r="F25" s="14">
        <f t="shared" si="5"/>
        <v>-4800</v>
      </c>
    </row>
    <row r="26" spans="1:6" x14ac:dyDescent="0.25">
      <c r="A26" t="s">
        <v>132</v>
      </c>
      <c r="B26" s="14">
        <f t="shared" si="5"/>
        <v>-4800</v>
      </c>
      <c r="C26" s="14">
        <f t="shared" si="5"/>
        <v>-4800</v>
      </c>
      <c r="D26" s="14">
        <f t="shared" si="5"/>
        <v>-4800</v>
      </c>
      <c r="E26" s="14">
        <f t="shared" si="5"/>
        <v>-4800</v>
      </c>
      <c r="F26" s="14">
        <f t="shared" si="5"/>
        <v>-4800</v>
      </c>
    </row>
    <row r="27" spans="1:6" x14ac:dyDescent="0.25">
      <c r="A27" t="s">
        <v>133</v>
      </c>
      <c r="B27" s="14">
        <f t="shared" si="5"/>
        <v>-4800</v>
      </c>
      <c r="C27" s="14">
        <f t="shared" si="5"/>
        <v>-4800</v>
      </c>
      <c r="D27" s="14">
        <f t="shared" si="5"/>
        <v>-4800</v>
      </c>
      <c r="E27" s="14">
        <f t="shared" si="5"/>
        <v>-4800</v>
      </c>
      <c r="F27" s="14">
        <f t="shared" si="5"/>
        <v>-4800</v>
      </c>
    </row>
    <row r="28" spans="1:6" x14ac:dyDescent="0.25">
      <c r="A28" t="s">
        <v>140</v>
      </c>
      <c r="B28" s="14">
        <f>-12*4000/5</f>
        <v>-9600</v>
      </c>
      <c r="C28" s="14">
        <f t="shared" ref="C28:F28" si="6">-12*4000/5</f>
        <v>-9600</v>
      </c>
      <c r="D28" s="14">
        <f t="shared" si="6"/>
        <v>-9600</v>
      </c>
      <c r="E28" s="14">
        <f t="shared" si="6"/>
        <v>-9600</v>
      </c>
      <c r="F28" s="14">
        <f t="shared" si="6"/>
        <v>-9600</v>
      </c>
    </row>
    <row r="29" spans="1:6" x14ac:dyDescent="0.25">
      <c r="A29" t="s">
        <v>134</v>
      </c>
      <c r="B29" s="14">
        <f t="shared" si="5"/>
        <v>-4800</v>
      </c>
      <c r="C29" s="14">
        <f t="shared" si="5"/>
        <v>-4800</v>
      </c>
      <c r="D29" s="14">
        <f t="shared" si="5"/>
        <v>-4800</v>
      </c>
      <c r="E29" s="14">
        <f t="shared" si="5"/>
        <v>-4800</v>
      </c>
      <c r="F29" s="14">
        <f t="shared" si="5"/>
        <v>-4800</v>
      </c>
    </row>
    <row r="30" spans="1:6" ht="15.75" thickBot="1" x14ac:dyDescent="0.3">
      <c r="B30" s="15">
        <f>SUM(B23:B29)</f>
        <v>-38400</v>
      </c>
      <c r="C30" s="15">
        <f>SUM(C23:C29)</f>
        <v>-38400</v>
      </c>
      <c r="D30" s="15">
        <f>SUM(D23:D29)</f>
        <v>-38400</v>
      </c>
      <c r="E30" s="15">
        <f>SUM(E23:E29)</f>
        <v>-38400</v>
      </c>
      <c r="F30" s="15">
        <f>SUM(F23:F29)</f>
        <v>-38400</v>
      </c>
    </row>
    <row r="31" spans="1:6" ht="15.75" thickTop="1" x14ac:dyDescent="0.25">
      <c r="B31" s="14"/>
      <c r="C31" s="14"/>
      <c r="D31" s="14"/>
      <c r="E31" s="14"/>
      <c r="F31" s="14"/>
    </row>
    <row r="32" spans="1:6" x14ac:dyDescent="0.25">
      <c r="A32" s="6" t="s">
        <v>137</v>
      </c>
      <c r="B32" s="21">
        <f>+B21+B30</f>
        <v>-153600</v>
      </c>
      <c r="C32" s="21">
        <f>+C21+C30</f>
        <v>-160800</v>
      </c>
      <c r="D32" s="21">
        <f>+D21+D30</f>
        <v>-177600</v>
      </c>
      <c r="E32" s="21">
        <f>+E21+E30</f>
        <v>-177600</v>
      </c>
      <c r="F32" s="21">
        <f>+F21+F30</f>
        <v>-177600</v>
      </c>
    </row>
    <row r="33" spans="1:6" ht="15.75" thickBot="1" x14ac:dyDescent="0.3">
      <c r="A33" t="s">
        <v>138</v>
      </c>
      <c r="B33" s="22">
        <f>+B10+B32</f>
        <v>-117600</v>
      </c>
      <c r="C33" s="22">
        <f>+C10+C32</f>
        <v>-88800</v>
      </c>
      <c r="D33" s="22">
        <f>+D10+D32</f>
        <v>-21600</v>
      </c>
      <c r="E33" s="22">
        <f>+E10+E32</f>
        <v>-21600</v>
      </c>
      <c r="F33" s="22">
        <f>+F10+F32</f>
        <v>-21600</v>
      </c>
    </row>
    <row r="34" spans="1:6" ht="15.75" thickTop="1" x14ac:dyDescent="0.25"/>
    <row r="37" spans="1:6" x14ac:dyDescent="0.25">
      <c r="A37" s="9" t="s">
        <v>65</v>
      </c>
    </row>
    <row r="38" spans="1:6" x14ac:dyDescent="0.25">
      <c r="A38" t="s">
        <v>93</v>
      </c>
    </row>
    <row r="40" spans="1:6" x14ac:dyDescent="0.25">
      <c r="A40" s="8" t="s">
        <v>83</v>
      </c>
    </row>
    <row r="41" spans="1:6" x14ac:dyDescent="0.25">
      <c r="A41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15ED-633D-4353-8ED9-6D45145F9EF8}">
  <dimension ref="A1:K97"/>
  <sheetViews>
    <sheetView workbookViewId="0">
      <pane xSplit="1" ySplit="11" topLeftCell="B12" activePane="bottomRight" state="frozen"/>
      <selection pane="topRight"/>
      <selection pane="bottomLeft"/>
      <selection pane="bottomRight" activeCell="B11" sqref="B11:F11"/>
    </sheetView>
  </sheetViews>
  <sheetFormatPr defaultRowHeight="15" x14ac:dyDescent="0.25"/>
  <cols>
    <col min="1" max="1" width="33.7109375" customWidth="1"/>
    <col min="2" max="5" width="12" customWidth="1"/>
    <col min="6" max="6" width="13.7109375" customWidth="1"/>
    <col min="10" max="10" width="22.140625" customWidth="1"/>
    <col min="11" max="11" width="8.42578125" customWidth="1"/>
  </cols>
  <sheetData>
    <row r="1" spans="1:11" x14ac:dyDescent="0.25">
      <c r="A1" s="3" t="s">
        <v>158</v>
      </c>
    </row>
    <row r="2" spans="1:11" x14ac:dyDescent="0.25">
      <c r="A2" t="s">
        <v>63</v>
      </c>
    </row>
    <row r="3" spans="1:11" x14ac:dyDescent="0.25">
      <c r="A3" t="s">
        <v>64</v>
      </c>
      <c r="I3" t="s">
        <v>108</v>
      </c>
    </row>
    <row r="4" spans="1:11" x14ac:dyDescent="0.25">
      <c r="I4" t="s">
        <v>109</v>
      </c>
      <c r="J4" t="s">
        <v>110</v>
      </c>
    </row>
    <row r="5" spans="1:11" x14ac:dyDescent="0.25">
      <c r="A5" t="s">
        <v>119</v>
      </c>
      <c r="B5" s="4">
        <v>250</v>
      </c>
      <c r="C5" s="4">
        <v>250</v>
      </c>
      <c r="D5" s="4">
        <v>250</v>
      </c>
      <c r="E5" s="4">
        <v>250</v>
      </c>
      <c r="F5" s="4">
        <v>250</v>
      </c>
    </row>
    <row r="6" spans="1:11" x14ac:dyDescent="0.25">
      <c r="A6" t="s">
        <v>121</v>
      </c>
      <c r="B6">
        <f>7</f>
        <v>7</v>
      </c>
      <c r="C6">
        <f>7</f>
        <v>7</v>
      </c>
      <c r="D6">
        <f>7</f>
        <v>7</v>
      </c>
      <c r="E6">
        <f>7</f>
        <v>7</v>
      </c>
      <c r="F6">
        <f>7</f>
        <v>7</v>
      </c>
    </row>
    <row r="7" spans="1:11" x14ac:dyDescent="0.25">
      <c r="A7" t="s">
        <v>122</v>
      </c>
      <c r="B7">
        <v>12</v>
      </c>
      <c r="C7">
        <v>24</v>
      </c>
      <c r="D7">
        <v>26</v>
      </c>
      <c r="E7">
        <v>26</v>
      </c>
      <c r="F7">
        <v>26</v>
      </c>
    </row>
    <row r="8" spans="1:11" x14ac:dyDescent="0.25">
      <c r="A8" t="s">
        <v>120</v>
      </c>
      <c r="B8">
        <v>10</v>
      </c>
      <c r="C8">
        <v>20</v>
      </c>
      <c r="D8">
        <v>30</v>
      </c>
      <c r="E8">
        <v>40</v>
      </c>
      <c r="F8">
        <v>50</v>
      </c>
    </row>
    <row r="9" spans="1:11" x14ac:dyDescent="0.25">
      <c r="A9" t="s">
        <v>123</v>
      </c>
      <c r="B9">
        <v>0.1</v>
      </c>
      <c r="C9">
        <v>0.1</v>
      </c>
      <c r="D9">
        <v>0.1</v>
      </c>
      <c r="E9">
        <v>0.1</v>
      </c>
      <c r="F9">
        <v>0.1</v>
      </c>
    </row>
    <row r="10" spans="1:11" x14ac:dyDescent="0.25">
      <c r="A10" t="s">
        <v>147</v>
      </c>
      <c r="B10">
        <f>+Certification!B5</f>
        <v>10</v>
      </c>
      <c r="C10">
        <f>+Certification!C5</f>
        <v>20</v>
      </c>
      <c r="D10">
        <f>+Certification!D5</f>
        <v>30</v>
      </c>
      <c r="E10">
        <f>+Certification!E5</f>
        <v>30</v>
      </c>
      <c r="F10">
        <f>+Certification!F5</f>
        <v>30</v>
      </c>
      <c r="J10" t="s">
        <v>111</v>
      </c>
    </row>
    <row r="11" spans="1:11" x14ac:dyDescent="0.25">
      <c r="B11" s="1">
        <f>+'P&amp;L Rollup'!B4</f>
        <v>2025</v>
      </c>
      <c r="C11" s="1">
        <f>+'P&amp;L Rollup'!C4</f>
        <v>2026</v>
      </c>
      <c r="D11" s="1">
        <f>+'P&amp;L Rollup'!D4</f>
        <v>2027</v>
      </c>
      <c r="E11" s="1">
        <f>+'P&amp;L Rollup'!E4</f>
        <v>2028</v>
      </c>
      <c r="F11" s="1">
        <f>+'P&amp;L Rollup'!F4</f>
        <v>2029</v>
      </c>
      <c r="J11" t="s">
        <v>112</v>
      </c>
    </row>
    <row r="12" spans="1:11" x14ac:dyDescent="0.25">
      <c r="A12" s="3" t="s">
        <v>1</v>
      </c>
      <c r="J12" t="s">
        <v>113</v>
      </c>
    </row>
    <row r="13" spans="1:11" x14ac:dyDescent="0.25">
      <c r="A13" s="2" t="s">
        <v>2</v>
      </c>
      <c r="B13" s="4">
        <f>(B$8*B$6*B$5*B$7)*B$9</f>
        <v>21000</v>
      </c>
      <c r="C13" s="4">
        <f t="shared" ref="C13:F13" si="0">(C$8*C$6*C$5*C$7)*C$9</f>
        <v>84000</v>
      </c>
      <c r="D13" s="4">
        <f t="shared" si="0"/>
        <v>136500</v>
      </c>
      <c r="E13" s="4">
        <f t="shared" si="0"/>
        <v>182000</v>
      </c>
      <c r="F13" s="4">
        <f t="shared" si="0"/>
        <v>227500</v>
      </c>
    </row>
    <row r="14" spans="1:11" x14ac:dyDescent="0.25">
      <c r="A14" s="2" t="s">
        <v>3</v>
      </c>
      <c r="B14" s="4">
        <f t="shared" ref="B14:B22" si="1">(B$8*B$6*B$5*B$7)*B$9</f>
        <v>21000</v>
      </c>
      <c r="C14" s="4">
        <f t="shared" ref="C14:F33" si="2">(C$8*C$6*C$5*C$7)*C$9</f>
        <v>84000</v>
      </c>
      <c r="D14" s="4">
        <f t="shared" si="2"/>
        <v>136500</v>
      </c>
      <c r="E14" s="4">
        <f t="shared" si="2"/>
        <v>182000</v>
      </c>
      <c r="F14" s="4">
        <f t="shared" si="2"/>
        <v>227500</v>
      </c>
      <c r="J14" t="s">
        <v>114</v>
      </c>
    </row>
    <row r="15" spans="1:11" x14ac:dyDescent="0.25">
      <c r="A15" s="2" t="s">
        <v>4</v>
      </c>
      <c r="B15" s="4">
        <f t="shared" si="1"/>
        <v>21000</v>
      </c>
      <c r="C15" s="4">
        <f t="shared" si="2"/>
        <v>84000</v>
      </c>
      <c r="D15" s="4">
        <f t="shared" si="2"/>
        <v>136500</v>
      </c>
      <c r="E15" s="4">
        <f t="shared" si="2"/>
        <v>182000</v>
      </c>
      <c r="F15" s="4">
        <f t="shared" si="2"/>
        <v>227500</v>
      </c>
      <c r="J15" t="s">
        <v>2</v>
      </c>
      <c r="K15" t="s">
        <v>115</v>
      </c>
    </row>
    <row r="16" spans="1:11" x14ac:dyDescent="0.25">
      <c r="A16" s="2" t="s">
        <v>5</v>
      </c>
      <c r="B16" s="4">
        <f t="shared" si="1"/>
        <v>21000</v>
      </c>
      <c r="C16" s="4">
        <f t="shared" si="2"/>
        <v>84000</v>
      </c>
      <c r="D16" s="4">
        <f t="shared" si="2"/>
        <v>136500</v>
      </c>
      <c r="E16" s="4">
        <f t="shared" si="2"/>
        <v>182000</v>
      </c>
      <c r="F16" s="4">
        <f t="shared" si="2"/>
        <v>227500</v>
      </c>
      <c r="J16" t="s">
        <v>116</v>
      </c>
    </row>
    <row r="17" spans="1:11" x14ac:dyDescent="0.25">
      <c r="A17" s="2" t="s">
        <v>6</v>
      </c>
      <c r="B17" s="4">
        <f t="shared" si="1"/>
        <v>21000</v>
      </c>
      <c r="C17" s="4">
        <f t="shared" si="2"/>
        <v>84000</v>
      </c>
      <c r="D17" s="4">
        <f t="shared" si="2"/>
        <v>136500</v>
      </c>
      <c r="E17" s="4">
        <f t="shared" si="2"/>
        <v>182000</v>
      </c>
      <c r="F17" s="4">
        <f t="shared" si="2"/>
        <v>227500</v>
      </c>
    </row>
    <row r="18" spans="1:11" x14ac:dyDescent="0.25">
      <c r="A18" s="2" t="s">
        <v>7</v>
      </c>
      <c r="B18" s="4">
        <f t="shared" si="1"/>
        <v>21000</v>
      </c>
      <c r="C18" s="4">
        <f t="shared" si="2"/>
        <v>84000</v>
      </c>
      <c r="D18" s="4">
        <f t="shared" si="2"/>
        <v>136500</v>
      </c>
      <c r="E18" s="4">
        <f t="shared" si="2"/>
        <v>182000</v>
      </c>
      <c r="F18" s="4">
        <f t="shared" si="2"/>
        <v>227500</v>
      </c>
      <c r="J18" s="11" t="s">
        <v>117</v>
      </c>
      <c r="K18" s="4">
        <v>300</v>
      </c>
    </row>
    <row r="19" spans="1:11" x14ac:dyDescent="0.25">
      <c r="A19" s="2" t="s">
        <v>8</v>
      </c>
      <c r="B19" s="4">
        <f t="shared" si="1"/>
        <v>21000</v>
      </c>
      <c r="C19" s="4">
        <f t="shared" si="2"/>
        <v>84000</v>
      </c>
      <c r="D19" s="4">
        <f t="shared" si="2"/>
        <v>136500</v>
      </c>
      <c r="E19" s="4">
        <f t="shared" si="2"/>
        <v>182000</v>
      </c>
      <c r="F19" s="4">
        <f t="shared" si="2"/>
        <v>227500</v>
      </c>
      <c r="J19" t="s">
        <v>118</v>
      </c>
    </row>
    <row r="20" spans="1:11" x14ac:dyDescent="0.25">
      <c r="A20" s="2" t="s">
        <v>9</v>
      </c>
      <c r="B20" s="4">
        <f t="shared" si="1"/>
        <v>21000</v>
      </c>
      <c r="C20" s="4">
        <f t="shared" si="2"/>
        <v>84000</v>
      </c>
      <c r="D20" s="4">
        <f t="shared" si="2"/>
        <v>136500</v>
      </c>
      <c r="E20" s="4">
        <f t="shared" si="2"/>
        <v>182000</v>
      </c>
      <c r="F20" s="4">
        <f t="shared" si="2"/>
        <v>227500</v>
      </c>
    </row>
    <row r="21" spans="1:11" x14ac:dyDescent="0.25">
      <c r="A21" s="2" t="s">
        <v>10</v>
      </c>
      <c r="B21" s="4">
        <f t="shared" si="1"/>
        <v>21000</v>
      </c>
      <c r="C21" s="4">
        <f t="shared" si="2"/>
        <v>84000</v>
      </c>
      <c r="D21" s="4">
        <f t="shared" si="2"/>
        <v>136500</v>
      </c>
      <c r="E21" s="4">
        <f t="shared" si="2"/>
        <v>182000</v>
      </c>
      <c r="F21" s="4">
        <f t="shared" si="2"/>
        <v>227500</v>
      </c>
    </row>
    <row r="22" spans="1:11" x14ac:dyDescent="0.25">
      <c r="A22" s="2" t="s">
        <v>11</v>
      </c>
      <c r="B22" s="4">
        <f t="shared" si="1"/>
        <v>21000</v>
      </c>
      <c r="C22" s="4">
        <f t="shared" si="2"/>
        <v>84000</v>
      </c>
      <c r="D22" s="4">
        <f t="shared" si="2"/>
        <v>136500</v>
      </c>
      <c r="E22" s="4">
        <f t="shared" si="2"/>
        <v>182000</v>
      </c>
      <c r="F22" s="4">
        <f t="shared" si="2"/>
        <v>227500</v>
      </c>
    </row>
    <row r="23" spans="1:11" x14ac:dyDescent="0.25">
      <c r="A23" s="2" t="s">
        <v>12</v>
      </c>
      <c r="B23" s="4"/>
      <c r="C23" s="4">
        <f t="shared" si="2"/>
        <v>84000</v>
      </c>
      <c r="D23" s="4">
        <f t="shared" si="2"/>
        <v>136500</v>
      </c>
      <c r="E23" s="4">
        <f t="shared" si="2"/>
        <v>182000</v>
      </c>
      <c r="F23" s="4">
        <f t="shared" si="2"/>
        <v>227500</v>
      </c>
    </row>
    <row r="24" spans="1:11" x14ac:dyDescent="0.25">
      <c r="A24" s="2" t="s">
        <v>13</v>
      </c>
      <c r="B24" s="4"/>
      <c r="C24" s="4">
        <f t="shared" si="2"/>
        <v>84000</v>
      </c>
      <c r="D24" s="4">
        <f t="shared" si="2"/>
        <v>136500</v>
      </c>
      <c r="E24" s="4">
        <f t="shared" si="2"/>
        <v>182000</v>
      </c>
      <c r="F24" s="4">
        <f t="shared" si="2"/>
        <v>227500</v>
      </c>
    </row>
    <row r="25" spans="1:11" x14ac:dyDescent="0.25">
      <c r="A25" s="2" t="s">
        <v>14</v>
      </c>
      <c r="B25" s="4"/>
      <c r="C25" s="4">
        <f t="shared" si="2"/>
        <v>84000</v>
      </c>
      <c r="D25" s="4">
        <f t="shared" si="2"/>
        <v>136500</v>
      </c>
      <c r="E25" s="4">
        <f t="shared" si="2"/>
        <v>182000</v>
      </c>
      <c r="F25" s="4">
        <f t="shared" si="2"/>
        <v>227500</v>
      </c>
    </row>
    <row r="26" spans="1:11" x14ac:dyDescent="0.25">
      <c r="A26" s="2" t="s">
        <v>15</v>
      </c>
      <c r="B26" s="4"/>
      <c r="C26" s="4">
        <f t="shared" si="2"/>
        <v>84000</v>
      </c>
      <c r="D26" s="4">
        <f t="shared" si="2"/>
        <v>136500</v>
      </c>
      <c r="E26" s="4">
        <f t="shared" si="2"/>
        <v>182000</v>
      </c>
      <c r="F26" s="4">
        <f t="shared" si="2"/>
        <v>227500</v>
      </c>
    </row>
    <row r="27" spans="1:11" x14ac:dyDescent="0.25">
      <c r="A27" s="2" t="s">
        <v>16</v>
      </c>
      <c r="B27" s="4"/>
      <c r="C27" s="4">
        <f t="shared" si="2"/>
        <v>84000</v>
      </c>
      <c r="D27" s="4">
        <f t="shared" si="2"/>
        <v>136500</v>
      </c>
      <c r="E27" s="4">
        <f t="shared" si="2"/>
        <v>182000</v>
      </c>
      <c r="F27" s="4">
        <f t="shared" si="2"/>
        <v>227500</v>
      </c>
    </row>
    <row r="28" spans="1:11" x14ac:dyDescent="0.25">
      <c r="A28" s="2" t="s">
        <v>17</v>
      </c>
      <c r="B28" s="4"/>
      <c r="C28" s="4">
        <f t="shared" si="2"/>
        <v>84000</v>
      </c>
      <c r="D28" s="4">
        <f t="shared" si="2"/>
        <v>136500</v>
      </c>
      <c r="E28" s="4">
        <f t="shared" si="2"/>
        <v>182000</v>
      </c>
      <c r="F28" s="4">
        <f t="shared" si="2"/>
        <v>227500</v>
      </c>
    </row>
    <row r="29" spans="1:11" x14ac:dyDescent="0.25">
      <c r="A29" s="2" t="s">
        <v>18</v>
      </c>
      <c r="B29" s="4"/>
      <c r="C29" s="4">
        <f t="shared" si="2"/>
        <v>84000</v>
      </c>
      <c r="D29" s="4">
        <f t="shared" si="2"/>
        <v>136500</v>
      </c>
      <c r="E29" s="4">
        <f t="shared" si="2"/>
        <v>182000</v>
      </c>
      <c r="F29" s="4">
        <f t="shared" si="2"/>
        <v>227500</v>
      </c>
    </row>
    <row r="30" spans="1:11" x14ac:dyDescent="0.25">
      <c r="A30" s="2" t="s">
        <v>19</v>
      </c>
      <c r="B30" s="4"/>
      <c r="C30" s="4">
        <f t="shared" si="2"/>
        <v>84000</v>
      </c>
      <c r="D30" s="4">
        <f t="shared" si="2"/>
        <v>136500</v>
      </c>
      <c r="E30" s="4">
        <f t="shared" si="2"/>
        <v>182000</v>
      </c>
      <c r="F30" s="4">
        <f t="shared" si="2"/>
        <v>227500</v>
      </c>
    </row>
    <row r="31" spans="1:11" x14ac:dyDescent="0.25">
      <c r="A31" s="2" t="s">
        <v>20</v>
      </c>
      <c r="B31" s="4"/>
      <c r="C31" s="4">
        <f t="shared" si="2"/>
        <v>84000</v>
      </c>
      <c r="D31" s="4">
        <f t="shared" si="2"/>
        <v>136500</v>
      </c>
      <c r="E31" s="4">
        <f t="shared" si="2"/>
        <v>182000</v>
      </c>
      <c r="F31" s="4">
        <f t="shared" si="2"/>
        <v>227500</v>
      </c>
    </row>
    <row r="32" spans="1:11" x14ac:dyDescent="0.25">
      <c r="A32" s="2" t="s">
        <v>21</v>
      </c>
      <c r="B32" s="4"/>
      <c r="C32" s="4">
        <f t="shared" si="2"/>
        <v>84000</v>
      </c>
      <c r="D32" s="4">
        <f t="shared" si="2"/>
        <v>136500</v>
      </c>
      <c r="E32" s="4">
        <f t="shared" si="2"/>
        <v>182000</v>
      </c>
      <c r="F32" s="4">
        <f t="shared" si="2"/>
        <v>227500</v>
      </c>
    </row>
    <row r="33" spans="1:6" x14ac:dyDescent="0.25">
      <c r="A33" s="2" t="s">
        <v>22</v>
      </c>
      <c r="C33" s="4"/>
      <c r="D33" s="4">
        <f t="shared" si="2"/>
        <v>136500</v>
      </c>
      <c r="E33" s="4">
        <f t="shared" si="2"/>
        <v>182000</v>
      </c>
      <c r="F33" s="4">
        <f t="shared" si="2"/>
        <v>227500</v>
      </c>
    </row>
    <row r="34" spans="1:6" x14ac:dyDescent="0.25">
      <c r="A34" s="2" t="s">
        <v>23</v>
      </c>
      <c r="C34" s="4"/>
      <c r="D34" s="4">
        <f t="shared" ref="D34:F42" si="3">(D$8*D$6*D$5*D$7)*D$9</f>
        <v>136500</v>
      </c>
      <c r="E34" s="4">
        <f t="shared" si="3"/>
        <v>182000</v>
      </c>
      <c r="F34" s="4">
        <f t="shared" si="3"/>
        <v>227500</v>
      </c>
    </row>
    <row r="35" spans="1:6" x14ac:dyDescent="0.25">
      <c r="A35" s="2" t="s">
        <v>24</v>
      </c>
      <c r="C35" s="4"/>
      <c r="D35" s="4">
        <f t="shared" si="3"/>
        <v>136500</v>
      </c>
      <c r="E35" s="4">
        <f t="shared" si="3"/>
        <v>182000</v>
      </c>
      <c r="F35" s="4">
        <f t="shared" si="3"/>
        <v>227500</v>
      </c>
    </row>
    <row r="36" spans="1:6" x14ac:dyDescent="0.25">
      <c r="A36" s="2" t="s">
        <v>25</v>
      </c>
      <c r="C36" s="4"/>
      <c r="D36" s="4">
        <f t="shared" si="3"/>
        <v>136500</v>
      </c>
      <c r="E36" s="4">
        <f t="shared" si="3"/>
        <v>182000</v>
      </c>
      <c r="F36" s="4">
        <f t="shared" si="3"/>
        <v>227500</v>
      </c>
    </row>
    <row r="37" spans="1:6" x14ac:dyDescent="0.25">
      <c r="A37" s="2" t="s">
        <v>26</v>
      </c>
      <c r="C37" s="4"/>
      <c r="D37" s="4">
        <f t="shared" si="3"/>
        <v>136500</v>
      </c>
      <c r="E37" s="4">
        <f t="shared" si="3"/>
        <v>182000</v>
      </c>
      <c r="F37" s="4">
        <f t="shared" si="3"/>
        <v>227500</v>
      </c>
    </row>
    <row r="38" spans="1:6" x14ac:dyDescent="0.25">
      <c r="A38" s="2" t="s">
        <v>27</v>
      </c>
      <c r="C38" s="4"/>
      <c r="D38" s="4">
        <f t="shared" si="3"/>
        <v>136500</v>
      </c>
      <c r="E38" s="4">
        <f t="shared" si="3"/>
        <v>182000</v>
      </c>
      <c r="F38" s="4">
        <f t="shared" si="3"/>
        <v>227500</v>
      </c>
    </row>
    <row r="39" spans="1:6" x14ac:dyDescent="0.25">
      <c r="A39" s="2" t="s">
        <v>28</v>
      </c>
      <c r="C39" s="4"/>
      <c r="D39" s="4">
        <f t="shared" si="3"/>
        <v>136500</v>
      </c>
      <c r="E39" s="4">
        <f t="shared" si="3"/>
        <v>182000</v>
      </c>
      <c r="F39" s="4">
        <f t="shared" si="3"/>
        <v>227500</v>
      </c>
    </row>
    <row r="40" spans="1:6" x14ac:dyDescent="0.25">
      <c r="A40" s="2" t="s">
        <v>29</v>
      </c>
      <c r="C40" s="4"/>
      <c r="D40" s="4">
        <f t="shared" si="3"/>
        <v>136500</v>
      </c>
      <c r="E40" s="4">
        <f t="shared" si="3"/>
        <v>182000</v>
      </c>
      <c r="F40" s="4">
        <f t="shared" si="3"/>
        <v>227500</v>
      </c>
    </row>
    <row r="41" spans="1:6" x14ac:dyDescent="0.25">
      <c r="A41" s="2" t="s">
        <v>30</v>
      </c>
      <c r="C41" s="4"/>
      <c r="D41" s="4">
        <f t="shared" si="3"/>
        <v>136500</v>
      </c>
      <c r="E41" s="4">
        <f t="shared" si="3"/>
        <v>182000</v>
      </c>
      <c r="F41" s="4">
        <f t="shared" si="3"/>
        <v>227500</v>
      </c>
    </row>
    <row r="42" spans="1:6" x14ac:dyDescent="0.25">
      <c r="A42" s="2" t="s">
        <v>31</v>
      </c>
      <c r="C42" s="4"/>
      <c r="D42" s="4">
        <f t="shared" si="3"/>
        <v>136500</v>
      </c>
      <c r="E42" s="4">
        <f t="shared" si="3"/>
        <v>182000</v>
      </c>
      <c r="F42" s="4">
        <f t="shared" si="3"/>
        <v>227500</v>
      </c>
    </row>
    <row r="43" spans="1:6" x14ac:dyDescent="0.25">
      <c r="A43" s="2" t="s">
        <v>32</v>
      </c>
      <c r="D43" s="4"/>
      <c r="E43" s="4"/>
      <c r="F43" s="4"/>
    </row>
    <row r="44" spans="1:6" x14ac:dyDescent="0.25">
      <c r="A44" s="2" t="s">
        <v>33</v>
      </c>
      <c r="D44" s="4"/>
      <c r="E44" s="4"/>
      <c r="F44" s="4"/>
    </row>
    <row r="45" spans="1:6" x14ac:dyDescent="0.25">
      <c r="A45" s="2" t="s">
        <v>34</v>
      </c>
      <c r="D45" s="4"/>
      <c r="E45" s="4"/>
      <c r="F45" s="4"/>
    </row>
    <row r="46" spans="1:6" x14ac:dyDescent="0.25">
      <c r="A46" s="2" t="s">
        <v>35</v>
      </c>
      <c r="D46" s="4"/>
      <c r="E46" s="4"/>
      <c r="F46" s="4"/>
    </row>
    <row r="47" spans="1:6" x14ac:dyDescent="0.25">
      <c r="A47" s="2" t="s">
        <v>36</v>
      </c>
      <c r="D47" s="4"/>
      <c r="E47" s="4"/>
      <c r="F47" s="4"/>
    </row>
    <row r="48" spans="1:6" x14ac:dyDescent="0.25">
      <c r="A48" s="2" t="s">
        <v>37</v>
      </c>
      <c r="D48" s="4"/>
      <c r="E48" s="4"/>
      <c r="F48" s="4"/>
    </row>
    <row r="49" spans="1:6" x14ac:dyDescent="0.25">
      <c r="A49" s="2" t="s">
        <v>38</v>
      </c>
      <c r="D49" s="4"/>
      <c r="E49" s="4"/>
      <c r="F49" s="4"/>
    </row>
    <row r="50" spans="1:6" x14ac:dyDescent="0.25">
      <c r="A50" s="2" t="s">
        <v>39</v>
      </c>
      <c r="D50" s="4"/>
      <c r="E50" s="4"/>
      <c r="F50" s="4"/>
    </row>
    <row r="51" spans="1:6" x14ac:dyDescent="0.25">
      <c r="A51" s="2" t="s">
        <v>40</v>
      </c>
      <c r="D51" s="4"/>
      <c r="E51" s="4"/>
      <c r="F51" s="4"/>
    </row>
    <row r="52" spans="1:6" x14ac:dyDescent="0.25">
      <c r="A52" s="2" t="s">
        <v>41</v>
      </c>
      <c r="D52" s="4"/>
      <c r="E52" s="4"/>
      <c r="F52" s="4"/>
    </row>
    <row r="53" spans="1:6" x14ac:dyDescent="0.25">
      <c r="A53" s="2" t="s">
        <v>43</v>
      </c>
      <c r="E53" s="4"/>
      <c r="F53" s="4"/>
    </row>
    <row r="54" spans="1:6" x14ac:dyDescent="0.25">
      <c r="A54" s="2" t="s">
        <v>44</v>
      </c>
      <c r="E54" s="4"/>
      <c r="F54" s="4"/>
    </row>
    <row r="55" spans="1:6" x14ac:dyDescent="0.25">
      <c r="A55" s="2" t="s">
        <v>45</v>
      </c>
      <c r="E55" s="4"/>
      <c r="F55" s="4"/>
    </row>
    <row r="56" spans="1:6" x14ac:dyDescent="0.25">
      <c r="A56" s="2" t="s">
        <v>46</v>
      </c>
      <c r="E56" s="4"/>
      <c r="F56" s="4"/>
    </row>
    <row r="57" spans="1:6" x14ac:dyDescent="0.25">
      <c r="A57" s="2" t="s">
        <v>47</v>
      </c>
      <c r="E57" s="4"/>
      <c r="F57" s="4"/>
    </row>
    <row r="58" spans="1:6" x14ac:dyDescent="0.25">
      <c r="A58" s="2" t="s">
        <v>48</v>
      </c>
      <c r="E58" s="4"/>
      <c r="F58" s="4"/>
    </row>
    <row r="59" spans="1:6" x14ac:dyDescent="0.25">
      <c r="A59" s="2" t="s">
        <v>49</v>
      </c>
      <c r="E59" s="4"/>
      <c r="F59" s="4"/>
    </row>
    <row r="60" spans="1:6" x14ac:dyDescent="0.25">
      <c r="A60" s="2" t="s">
        <v>50</v>
      </c>
      <c r="E60" s="4"/>
      <c r="F60" s="4"/>
    </row>
    <row r="61" spans="1:6" x14ac:dyDescent="0.25">
      <c r="A61" s="2" t="s">
        <v>51</v>
      </c>
      <c r="E61" s="4"/>
      <c r="F61" s="4"/>
    </row>
    <row r="62" spans="1:6" x14ac:dyDescent="0.25">
      <c r="A62" s="2" t="s">
        <v>52</v>
      </c>
      <c r="E62" s="4"/>
      <c r="F62" s="4"/>
    </row>
    <row r="63" spans="1:6" ht="15.75" thickBot="1" x14ac:dyDescent="0.3">
      <c r="A63" s="6" t="s">
        <v>42</v>
      </c>
      <c r="B63" s="7">
        <f>SUM(B13:B62)</f>
        <v>210000</v>
      </c>
      <c r="C63" s="7">
        <f>SUM(C13:C62)</f>
        <v>1680000</v>
      </c>
      <c r="D63" s="7">
        <f>SUM(D13:D62)</f>
        <v>4095000</v>
      </c>
      <c r="E63" s="7">
        <f>SUM(E13:E62)</f>
        <v>5460000</v>
      </c>
      <c r="F63" s="7">
        <f>SUM(F13:F62)</f>
        <v>6825000</v>
      </c>
    </row>
    <row r="64" spans="1:6" ht="15.75" thickTop="1" x14ac:dyDescent="0.25"/>
    <row r="65" spans="1:6" x14ac:dyDescent="0.25">
      <c r="A65" s="19" t="s">
        <v>65</v>
      </c>
      <c r="B65" s="14"/>
      <c r="C65" s="14"/>
      <c r="D65" s="14"/>
      <c r="E65" s="14"/>
      <c r="F65" s="14"/>
    </row>
    <row r="66" spans="1:6" x14ac:dyDescent="0.25">
      <c r="A66" s="3" t="s">
        <v>135</v>
      </c>
      <c r="B66" s="14"/>
      <c r="C66" s="14"/>
      <c r="D66" s="14"/>
      <c r="E66" s="14"/>
      <c r="F66" s="14"/>
    </row>
    <row r="67" spans="1:6" x14ac:dyDescent="0.25">
      <c r="A67" s="2" t="s">
        <v>126</v>
      </c>
      <c r="B67" s="14"/>
      <c r="C67" s="14"/>
      <c r="D67" s="14"/>
      <c r="E67" s="14"/>
      <c r="F67" s="14"/>
    </row>
    <row r="68" spans="1:6" x14ac:dyDescent="0.25">
      <c r="A68" s="17" t="s">
        <v>148</v>
      </c>
      <c r="B68" s="14">
        <f>-20000*12/5</f>
        <v>-48000</v>
      </c>
      <c r="C68" s="14">
        <f t="shared" ref="C68:F68" si="4">-20000*12/5</f>
        <v>-48000</v>
      </c>
      <c r="D68" s="14">
        <f t="shared" si="4"/>
        <v>-48000</v>
      </c>
      <c r="E68" s="14">
        <f t="shared" si="4"/>
        <v>-48000</v>
      </c>
      <c r="F68" s="14">
        <f t="shared" si="4"/>
        <v>-48000</v>
      </c>
    </row>
    <row r="69" spans="1:6" x14ac:dyDescent="0.25">
      <c r="A69" s="18" t="s">
        <v>142</v>
      </c>
      <c r="B69" s="14">
        <f>-10000*12</f>
        <v>-120000</v>
      </c>
      <c r="C69" s="14">
        <f t="shared" ref="C69:F69" si="5">-10000*12</f>
        <v>-120000</v>
      </c>
      <c r="D69" s="14">
        <f t="shared" si="5"/>
        <v>-120000</v>
      </c>
      <c r="E69" s="14">
        <f t="shared" si="5"/>
        <v>-120000</v>
      </c>
      <c r="F69" s="14">
        <f t="shared" si="5"/>
        <v>-120000</v>
      </c>
    </row>
    <row r="70" spans="1:6" x14ac:dyDescent="0.25">
      <c r="A70" s="18" t="s">
        <v>127</v>
      </c>
      <c r="B70" s="14">
        <f>-B63*0.2</f>
        <v>-42000</v>
      </c>
      <c r="C70" s="14">
        <f>-C63*0.2</f>
        <v>-336000</v>
      </c>
      <c r="D70" s="14">
        <f>-D63*0.2</f>
        <v>-819000</v>
      </c>
      <c r="E70" s="14">
        <f>-E63*0.2</f>
        <v>-1092000</v>
      </c>
      <c r="F70" s="14">
        <f>-F63*0.2</f>
        <v>-1365000</v>
      </c>
    </row>
    <row r="71" spans="1:6" x14ac:dyDescent="0.25">
      <c r="A71" t="s">
        <v>128</v>
      </c>
    </row>
    <row r="72" spans="1:6" x14ac:dyDescent="0.25">
      <c r="A72" s="18" t="s">
        <v>129</v>
      </c>
      <c r="B72" s="14">
        <f>-2000*12</f>
        <v>-24000</v>
      </c>
      <c r="C72" s="14">
        <f t="shared" ref="C72:F72" si="6">-2000*12</f>
        <v>-24000</v>
      </c>
      <c r="D72" s="14">
        <f t="shared" si="6"/>
        <v>-24000</v>
      </c>
      <c r="E72" s="14">
        <f t="shared" si="6"/>
        <v>-24000</v>
      </c>
      <c r="F72" s="14">
        <f t="shared" si="6"/>
        <v>-24000</v>
      </c>
    </row>
    <row r="74" spans="1:6" ht="15.75" thickBot="1" x14ac:dyDescent="0.3">
      <c r="B74" s="20">
        <f>SUM(B67:B73)</f>
        <v>-234000</v>
      </c>
      <c r="C74" s="20">
        <f t="shared" ref="C74:F74" si="7">SUM(C67:C73)</f>
        <v>-528000</v>
      </c>
      <c r="D74" s="20">
        <f t="shared" si="7"/>
        <v>-1011000</v>
      </c>
      <c r="E74" s="20">
        <f t="shared" si="7"/>
        <v>-1284000</v>
      </c>
      <c r="F74" s="20">
        <f t="shared" si="7"/>
        <v>-1557000</v>
      </c>
    </row>
    <row r="75" spans="1:6" ht="15.75" thickTop="1" x14ac:dyDescent="0.25">
      <c r="A75" s="3" t="s">
        <v>136</v>
      </c>
      <c r="B75" s="14"/>
      <c r="C75" s="14"/>
      <c r="D75" s="14"/>
      <c r="E75" s="14"/>
      <c r="F75" s="14"/>
    </row>
    <row r="76" spans="1:6" x14ac:dyDescent="0.25">
      <c r="A76" t="s">
        <v>130</v>
      </c>
      <c r="B76" s="14">
        <f>-2000*12/5</f>
        <v>-4800</v>
      </c>
      <c r="C76" s="14">
        <f t="shared" ref="C76:F76" si="8">-2000*12/5</f>
        <v>-4800</v>
      </c>
      <c r="D76" s="14">
        <f t="shared" si="8"/>
        <v>-4800</v>
      </c>
      <c r="E76" s="14">
        <f t="shared" si="8"/>
        <v>-4800</v>
      </c>
      <c r="F76" s="14">
        <f t="shared" si="8"/>
        <v>-4800</v>
      </c>
    </row>
    <row r="77" spans="1:6" x14ac:dyDescent="0.25">
      <c r="A77" t="s">
        <v>139</v>
      </c>
      <c r="B77" s="14">
        <f t="shared" ref="B77:F82" si="9">-2000*12/5</f>
        <v>-4800</v>
      </c>
      <c r="C77" s="14">
        <f t="shared" si="9"/>
        <v>-4800</v>
      </c>
      <c r="D77" s="14">
        <f t="shared" si="9"/>
        <v>-4800</v>
      </c>
      <c r="E77" s="14">
        <f t="shared" si="9"/>
        <v>-4800</v>
      </c>
      <c r="F77" s="14">
        <f t="shared" si="9"/>
        <v>-4800</v>
      </c>
    </row>
    <row r="78" spans="1:6" x14ac:dyDescent="0.25">
      <c r="A78" t="s">
        <v>131</v>
      </c>
      <c r="B78" s="14">
        <f t="shared" si="9"/>
        <v>-4800</v>
      </c>
      <c r="C78" s="14">
        <f t="shared" si="9"/>
        <v>-4800</v>
      </c>
      <c r="D78" s="14">
        <f t="shared" si="9"/>
        <v>-4800</v>
      </c>
      <c r="E78" s="14">
        <f t="shared" si="9"/>
        <v>-4800</v>
      </c>
      <c r="F78" s="14">
        <f t="shared" si="9"/>
        <v>-4800</v>
      </c>
    </row>
    <row r="79" spans="1:6" x14ac:dyDescent="0.25">
      <c r="A79" t="s">
        <v>132</v>
      </c>
      <c r="B79" s="14">
        <f t="shared" si="9"/>
        <v>-4800</v>
      </c>
      <c r="C79" s="14">
        <f t="shared" si="9"/>
        <v>-4800</v>
      </c>
      <c r="D79" s="14">
        <f t="shared" si="9"/>
        <v>-4800</v>
      </c>
      <c r="E79" s="14">
        <f t="shared" si="9"/>
        <v>-4800</v>
      </c>
      <c r="F79" s="14">
        <f t="shared" si="9"/>
        <v>-4800</v>
      </c>
    </row>
    <row r="80" spans="1:6" x14ac:dyDescent="0.25">
      <c r="A80" t="s">
        <v>133</v>
      </c>
      <c r="B80" s="14">
        <f t="shared" si="9"/>
        <v>-4800</v>
      </c>
      <c r="C80" s="14">
        <f t="shared" si="9"/>
        <v>-4800</v>
      </c>
      <c r="D80" s="14">
        <f t="shared" si="9"/>
        <v>-4800</v>
      </c>
      <c r="E80" s="14">
        <f t="shared" si="9"/>
        <v>-4800</v>
      </c>
      <c r="F80" s="14">
        <f t="shared" si="9"/>
        <v>-4800</v>
      </c>
    </row>
    <row r="81" spans="1:6" x14ac:dyDescent="0.25">
      <c r="A81" t="s">
        <v>140</v>
      </c>
      <c r="B81" s="14">
        <f>-12*4000/5</f>
        <v>-9600</v>
      </c>
      <c r="C81" s="14">
        <f t="shared" ref="C81:F81" si="10">-12*4000/5</f>
        <v>-9600</v>
      </c>
      <c r="D81" s="14">
        <f t="shared" si="10"/>
        <v>-9600</v>
      </c>
      <c r="E81" s="14">
        <f t="shared" si="10"/>
        <v>-9600</v>
      </c>
      <c r="F81" s="14">
        <f t="shared" si="10"/>
        <v>-9600</v>
      </c>
    </row>
    <row r="82" spans="1:6" x14ac:dyDescent="0.25">
      <c r="A82" t="s">
        <v>134</v>
      </c>
      <c r="B82" s="14">
        <f t="shared" si="9"/>
        <v>-4800</v>
      </c>
      <c r="C82" s="14">
        <f t="shared" si="9"/>
        <v>-4800</v>
      </c>
      <c r="D82" s="14">
        <f t="shared" si="9"/>
        <v>-4800</v>
      </c>
      <c r="E82" s="14">
        <f t="shared" si="9"/>
        <v>-4800</v>
      </c>
      <c r="F82" s="14">
        <f t="shared" si="9"/>
        <v>-4800</v>
      </c>
    </row>
    <row r="83" spans="1:6" ht="15.75" thickBot="1" x14ac:dyDescent="0.3">
      <c r="B83" s="15">
        <f>SUM(B76:B82)</f>
        <v>-38400</v>
      </c>
      <c r="C83" s="15">
        <f>SUM(C76:C82)</f>
        <v>-38400</v>
      </c>
      <c r="D83" s="15">
        <f>SUM(D76:D82)</f>
        <v>-38400</v>
      </c>
      <c r="E83" s="15">
        <f>SUM(E76:E82)</f>
        <v>-38400</v>
      </c>
      <c r="F83" s="15">
        <f>SUM(F76:F82)</f>
        <v>-38400</v>
      </c>
    </row>
    <row r="84" spans="1:6" ht="15.75" thickTop="1" x14ac:dyDescent="0.25">
      <c r="B84" s="14"/>
      <c r="C84" s="14"/>
      <c r="D84" s="14"/>
      <c r="E84" s="14"/>
      <c r="F84" s="14"/>
    </row>
    <row r="85" spans="1:6" x14ac:dyDescent="0.25">
      <c r="A85" s="6" t="s">
        <v>137</v>
      </c>
      <c r="B85" s="21">
        <f>+B74+B83</f>
        <v>-272400</v>
      </c>
      <c r="C85" s="21">
        <f>+C74+C83</f>
        <v>-566400</v>
      </c>
      <c r="D85" s="21">
        <f>+D74+D83</f>
        <v>-1049400</v>
      </c>
      <c r="E85" s="21">
        <f>+E74+E83</f>
        <v>-1322400</v>
      </c>
      <c r="F85" s="21">
        <f>+F74+F83</f>
        <v>-1595400</v>
      </c>
    </row>
    <row r="86" spans="1:6" ht="15.75" thickBot="1" x14ac:dyDescent="0.3">
      <c r="A86" t="s">
        <v>138</v>
      </c>
      <c r="B86" s="22">
        <f>+B63+B85</f>
        <v>-62400</v>
      </c>
      <c r="C86" s="22">
        <f>+C63+C85</f>
        <v>1113600</v>
      </c>
      <c r="D86" s="22">
        <f>+D63+D85</f>
        <v>3045600</v>
      </c>
      <c r="E86" s="22">
        <f>+E63+E85</f>
        <v>4137600</v>
      </c>
      <c r="F86" s="22">
        <f>+F63+F85</f>
        <v>5229600</v>
      </c>
    </row>
    <row r="87" spans="1:6" ht="15.75" thickTop="1" x14ac:dyDescent="0.25"/>
    <row r="92" spans="1:6" x14ac:dyDescent="0.25">
      <c r="A92" s="9" t="s">
        <v>65</v>
      </c>
    </row>
    <row r="93" spans="1:6" x14ac:dyDescent="0.25">
      <c r="A93" t="s">
        <v>73</v>
      </c>
    </row>
    <row r="94" spans="1:6" x14ac:dyDescent="0.25">
      <c r="A94" t="s">
        <v>74</v>
      </c>
    </row>
    <row r="96" spans="1:6" x14ac:dyDescent="0.25">
      <c r="A96" s="8" t="s">
        <v>124</v>
      </c>
    </row>
    <row r="97" spans="1:1" x14ac:dyDescent="0.25">
      <c r="A9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Sheet</vt:lpstr>
      <vt:lpstr>P&amp;L Rollup</vt:lpstr>
      <vt:lpstr>Certification</vt:lpstr>
      <vt:lpstr>Consulting</vt:lpstr>
      <vt:lpstr>Travel Club</vt:lpstr>
      <vt:lpstr>PB Club Group Trips</vt:lpstr>
      <vt:lpstr>PB Travel Magazine</vt:lpstr>
      <vt:lpstr>Affiliate Marketing_resorts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Beeman</dc:creator>
  <cp:lastModifiedBy>Simone Beeman</cp:lastModifiedBy>
  <dcterms:created xsi:type="dcterms:W3CDTF">2023-12-10T00:20:56Z</dcterms:created>
  <dcterms:modified xsi:type="dcterms:W3CDTF">2024-06-17T05:34:17Z</dcterms:modified>
</cp:coreProperties>
</file>