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xr:revisionPtr revIDLastSave="0" documentId="13_ncr:1000001_{A6223CFF-0356-7245-9020-75FF4DEE56AE}" xr6:coauthVersionLast="47" xr6:coauthVersionMax="47" xr10:uidLastSave="{00000000-0000-0000-0000-000000000000}"/>
  <bookViews>
    <workbookView xWindow="10920" yWindow="-15" windowWidth="11940" windowHeight="9735" tabRatio="613" xr2:uid="{00000000-000D-0000-FFFF-FFFF00000000}"/>
  </bookViews>
  <sheets>
    <sheet name="Salary Sheet" sheetId="6" r:id="rId1"/>
    <sheet name="LEFT" sheetId="8" r:id="rId2"/>
    <sheet name="OVER TIME" sheetId="7" r:id="rId3"/>
  </sheets>
  <definedNames>
    <definedName name="_xlnm.Print_Titles" localSheetId="0">'Salary Sheet'!$1:$5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6" l="1"/>
  <c r="K6" i="6"/>
  <c r="Q6" i="6"/>
  <c r="I7" i="6"/>
  <c r="K7" i="6"/>
  <c r="Q7" i="6"/>
  <c r="I8" i="6"/>
  <c r="K8" i="6"/>
  <c r="Q8" i="6"/>
  <c r="I9" i="6"/>
  <c r="K9" i="6"/>
  <c r="Q9" i="6"/>
  <c r="I10" i="6"/>
  <c r="K10" i="6"/>
  <c r="Q10" i="6"/>
  <c r="I11" i="6"/>
  <c r="K11" i="6"/>
  <c r="Q11" i="6"/>
  <c r="I12" i="6"/>
  <c r="K12" i="6"/>
  <c r="Q12" i="6"/>
  <c r="I13" i="6"/>
  <c r="K13" i="6"/>
  <c r="Q13" i="6"/>
  <c r="I14" i="6"/>
  <c r="K14" i="6"/>
  <c r="Q14" i="6"/>
  <c r="I15" i="6"/>
  <c r="K15" i="6"/>
  <c r="Q15" i="6"/>
  <c r="K16" i="6"/>
  <c r="Q16" i="6"/>
  <c r="I17" i="6"/>
  <c r="K17" i="6"/>
  <c r="Q17" i="6"/>
  <c r="I18" i="6"/>
  <c r="K18" i="6"/>
  <c r="Q18" i="6"/>
  <c r="I19" i="6"/>
  <c r="K19" i="6"/>
  <c r="Q19" i="6"/>
  <c r="I20" i="6"/>
  <c r="K20" i="6"/>
  <c r="Q20" i="6"/>
  <c r="I21" i="6"/>
  <c r="K21" i="6"/>
  <c r="Q21" i="6"/>
  <c r="I22" i="6"/>
  <c r="K22" i="6"/>
  <c r="Q22" i="6"/>
  <c r="I23" i="6"/>
  <c r="K23" i="6"/>
  <c r="Q23" i="6"/>
  <c r="I24" i="6"/>
  <c r="K24" i="6"/>
  <c r="Q24" i="6"/>
  <c r="Q25" i="6"/>
  <c r="P2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K25" i="6"/>
  <c r="J25" i="6"/>
  <c r="I25" i="6"/>
  <c r="H25" i="6"/>
  <c r="G25" i="6"/>
  <c r="F25" i="6"/>
  <c r="I21" i="7"/>
  <c r="H21" i="7"/>
  <c r="J19" i="7"/>
  <c r="K19" i="7"/>
  <c r="L19" i="7"/>
  <c r="J17" i="7"/>
  <c r="K17" i="7"/>
  <c r="J13" i="7"/>
  <c r="K13" i="7"/>
  <c r="L13" i="7"/>
  <c r="J12" i="7"/>
  <c r="K12" i="7"/>
  <c r="L12" i="7"/>
  <c r="M12" i="7"/>
  <c r="J11" i="7"/>
  <c r="K11" i="7"/>
  <c r="L11" i="7"/>
  <c r="M11" i="7"/>
  <c r="S13" i="6"/>
  <c r="T13" i="6"/>
  <c r="M13" i="6"/>
  <c r="M12" i="6"/>
  <c r="S12" i="6"/>
  <c r="T12" i="6"/>
  <c r="N12" i="6"/>
  <c r="S22" i="6"/>
  <c r="T22" i="6"/>
  <c r="M22" i="6"/>
  <c r="S23" i="6"/>
  <c r="T23" i="6"/>
  <c r="M23" i="6"/>
  <c r="M14" i="6"/>
  <c r="S14" i="6"/>
  <c r="T14" i="6"/>
  <c r="M24" i="6"/>
  <c r="M21" i="6"/>
  <c r="M20" i="6"/>
  <c r="M19" i="6"/>
  <c r="M18" i="6"/>
  <c r="M17" i="6"/>
  <c r="N16" i="6"/>
  <c r="M16" i="6"/>
  <c r="M15" i="6"/>
  <c r="N11" i="6"/>
  <c r="M11" i="6"/>
  <c r="N10" i="6"/>
  <c r="M10" i="6"/>
  <c r="M9" i="6"/>
  <c r="M8" i="6"/>
  <c r="M7" i="6"/>
  <c r="N6" i="6"/>
  <c r="N7" i="6"/>
  <c r="N8" i="6"/>
  <c r="N9" i="6"/>
  <c r="N13" i="6"/>
  <c r="N14" i="6"/>
  <c r="N15" i="6"/>
  <c r="N17" i="6"/>
  <c r="N18" i="6"/>
  <c r="N19" i="6"/>
  <c r="N20" i="6"/>
  <c r="N21" i="6"/>
  <c r="N22" i="6"/>
  <c r="N23" i="6"/>
  <c r="N24" i="6"/>
  <c r="N25" i="6"/>
  <c r="M6" i="6"/>
  <c r="M25" i="6"/>
  <c r="J20" i="7"/>
  <c r="J18" i="7"/>
  <c r="J16" i="7"/>
  <c r="J15" i="7"/>
  <c r="J14" i="7"/>
  <c r="J10" i="7"/>
  <c r="J9" i="7"/>
  <c r="J8" i="7"/>
  <c r="J7" i="7"/>
  <c r="K7" i="7"/>
  <c r="K14" i="8"/>
  <c r="Q14" i="8"/>
  <c r="M14" i="8"/>
  <c r="N14" i="8"/>
  <c r="O14" i="8"/>
  <c r="R14" i="8"/>
  <c r="L14" i="8"/>
  <c r="S14" i="8"/>
  <c r="T14" i="8"/>
  <c r="O13" i="8"/>
  <c r="N13" i="8"/>
  <c r="M13" i="8"/>
  <c r="L13" i="8"/>
  <c r="S13" i="8"/>
  <c r="T13" i="8"/>
  <c r="K13" i="8"/>
  <c r="Q13" i="8"/>
  <c r="O10" i="8"/>
  <c r="N10" i="8"/>
  <c r="M10" i="8"/>
  <c r="L10" i="8"/>
  <c r="S10" i="8"/>
  <c r="T10" i="8"/>
  <c r="K10" i="8"/>
  <c r="Q10" i="8"/>
  <c r="J21" i="7"/>
  <c r="R13" i="8"/>
  <c r="M19" i="7"/>
  <c r="M13" i="7"/>
  <c r="L17" i="7"/>
  <c r="M17" i="7"/>
  <c r="R13" i="6"/>
  <c r="R12" i="6"/>
  <c r="R22" i="6"/>
  <c r="R23" i="6"/>
  <c r="U14" i="8"/>
  <c r="V14" i="8"/>
  <c r="W14" i="8"/>
  <c r="AB14" i="8"/>
  <c r="AC14" i="8"/>
  <c r="R10" i="8"/>
  <c r="U10" i="8"/>
  <c r="V10" i="8"/>
  <c r="W10" i="8"/>
  <c r="U13" i="8"/>
  <c r="V13" i="8"/>
  <c r="W13" i="8"/>
  <c r="K20" i="7"/>
  <c r="L20" i="7"/>
  <c r="K18" i="7"/>
  <c r="K16" i="7"/>
  <c r="L16" i="7"/>
  <c r="K15" i="7"/>
  <c r="L15" i="7"/>
  <c r="K14" i="7"/>
  <c r="L14" i="7"/>
  <c r="K10" i="7"/>
  <c r="L10" i="7"/>
  <c r="K9" i="7"/>
  <c r="K8" i="7"/>
  <c r="L7" i="7"/>
  <c r="L8" i="7"/>
  <c r="K21" i="7"/>
  <c r="U13" i="6"/>
  <c r="V13" i="6"/>
  <c r="W13" i="6"/>
  <c r="U12" i="6"/>
  <c r="V12" i="6"/>
  <c r="W12" i="6"/>
  <c r="U22" i="6"/>
  <c r="V22" i="6"/>
  <c r="W22" i="6"/>
  <c r="U23" i="6"/>
  <c r="V23" i="6"/>
  <c r="W23" i="6"/>
  <c r="R14" i="6"/>
  <c r="U14" i="6"/>
  <c r="V14" i="6"/>
  <c r="W14" i="6"/>
  <c r="M7" i="7"/>
  <c r="M8" i="7"/>
  <c r="M16" i="7"/>
  <c r="M20" i="7"/>
  <c r="M10" i="7"/>
  <c r="L9" i="7"/>
  <c r="M14" i="7"/>
  <c r="L18" i="7"/>
  <c r="M18" i="7"/>
  <c r="M15" i="7"/>
  <c r="S24" i="6"/>
  <c r="R24" i="6"/>
  <c r="L21" i="7"/>
  <c r="T24" i="6"/>
  <c r="M9" i="7"/>
  <c r="M21" i="7"/>
  <c r="U24" i="6"/>
  <c r="O8" i="8"/>
  <c r="N8" i="8"/>
  <c r="M8" i="8"/>
  <c r="L8" i="8"/>
  <c r="S8" i="8"/>
  <c r="T8" i="8"/>
  <c r="K8" i="8"/>
  <c r="Q8" i="8"/>
  <c r="O7" i="8"/>
  <c r="N7" i="8"/>
  <c r="M7" i="8"/>
  <c r="L7" i="8"/>
  <c r="S7" i="8"/>
  <c r="T7" i="8"/>
  <c r="K7" i="8"/>
  <c r="Q7" i="8"/>
  <c r="O6" i="8"/>
  <c r="N6" i="8"/>
  <c r="M6" i="8"/>
  <c r="L6" i="8"/>
  <c r="S6" i="8"/>
  <c r="T6" i="8"/>
  <c r="K6" i="8"/>
  <c r="Q6" i="8"/>
  <c r="S6" i="6"/>
  <c r="S7" i="6"/>
  <c r="S8" i="6"/>
  <c r="S9" i="6"/>
  <c r="S10" i="6"/>
  <c r="S11" i="6"/>
  <c r="S15" i="6"/>
  <c r="S16" i="6"/>
  <c r="S17" i="6"/>
  <c r="S18" i="6"/>
  <c r="S19" i="6"/>
  <c r="S20" i="6"/>
  <c r="S21" i="6"/>
  <c r="S25" i="6"/>
  <c r="V24" i="6"/>
  <c r="W24" i="6"/>
  <c r="R8" i="8"/>
  <c r="U8" i="8"/>
  <c r="V8" i="8"/>
  <c r="W8" i="8"/>
  <c r="R7" i="8"/>
  <c r="U7" i="8"/>
  <c r="V7" i="8"/>
  <c r="W7" i="8"/>
  <c r="R6" i="8"/>
  <c r="O3" i="8"/>
  <c r="N3" i="8"/>
  <c r="M3" i="8"/>
  <c r="L3" i="8"/>
  <c r="S3" i="8"/>
  <c r="T3" i="8"/>
  <c r="K3" i="8"/>
  <c r="Q3" i="8"/>
  <c r="T6" i="6"/>
  <c r="T7" i="6"/>
  <c r="T8" i="6"/>
  <c r="T9" i="6"/>
  <c r="T10" i="6"/>
  <c r="T11" i="6"/>
  <c r="T15" i="6"/>
  <c r="T16" i="6"/>
  <c r="T17" i="6"/>
  <c r="T18" i="6"/>
  <c r="T19" i="6"/>
  <c r="T20" i="6"/>
  <c r="T21" i="6"/>
  <c r="T25" i="6"/>
  <c r="R6" i="6"/>
  <c r="R7" i="6"/>
  <c r="R8" i="6"/>
  <c r="R9" i="6"/>
  <c r="R10" i="6"/>
  <c r="R11" i="6"/>
  <c r="R15" i="6"/>
  <c r="R16" i="6"/>
  <c r="R17" i="6"/>
  <c r="R18" i="6"/>
  <c r="R19" i="6"/>
  <c r="R20" i="6"/>
  <c r="R21" i="6"/>
  <c r="R25" i="6"/>
  <c r="U11" i="6"/>
  <c r="V11" i="6"/>
  <c r="W11" i="6"/>
  <c r="U6" i="8"/>
  <c r="V6" i="8"/>
  <c r="W6" i="8"/>
  <c r="R3" i="8"/>
  <c r="U3" i="8"/>
  <c r="V3" i="8"/>
  <c r="W3" i="8"/>
  <c r="U19" i="6"/>
  <c r="U17" i="6"/>
  <c r="U18" i="6"/>
  <c r="U20" i="6"/>
  <c r="AB6" i="6"/>
  <c r="V16" i="6"/>
  <c r="W16" i="6"/>
  <c r="V17" i="6"/>
  <c r="W17" i="6"/>
  <c r="U6" i="6"/>
  <c r="U7" i="6"/>
  <c r="U8" i="6"/>
  <c r="U9" i="6"/>
  <c r="U10" i="6"/>
  <c r="U15" i="6"/>
  <c r="U21" i="6"/>
  <c r="U25" i="6"/>
  <c r="V19" i="6"/>
  <c r="W19" i="6"/>
  <c r="V18" i="6"/>
  <c r="W18" i="6"/>
  <c r="V20" i="6"/>
  <c r="W20" i="6"/>
  <c r="V6" i="6"/>
  <c r="V7" i="6"/>
  <c r="V8" i="6"/>
  <c r="V9" i="6"/>
  <c r="V10" i="6"/>
  <c r="V15" i="6"/>
  <c r="V21" i="6"/>
  <c r="V25" i="6"/>
  <c r="W6" i="6"/>
  <c r="W7" i="6"/>
  <c r="W8" i="6"/>
  <c r="W9" i="6"/>
  <c r="W10" i="6"/>
  <c r="W15" i="6"/>
  <c r="W21" i="6"/>
  <c r="W25" i="6"/>
  <c r="AC6" i="6"/>
  <c r="AB8" i="6"/>
  <c r="AC8" i="6"/>
  <c r="AB7" i="6"/>
  <c r="AB25" i="6"/>
  <c r="W34" i="6"/>
  <c r="AC7" i="6"/>
  <c r="AC25" i="6"/>
</calcChain>
</file>

<file path=xl/sharedStrings.xml><?xml version="1.0" encoding="utf-8"?>
<sst xmlns="http://schemas.openxmlformats.org/spreadsheetml/2006/main" count="280" uniqueCount="178">
  <si>
    <t>NAME</t>
  </si>
  <si>
    <t>FATHER'S NAME</t>
  </si>
  <si>
    <t>ESI</t>
  </si>
  <si>
    <t>DEPTT.</t>
  </si>
  <si>
    <t>PANKAJ KUMAR</t>
  </si>
  <si>
    <t>UNIT : AMBASSADOR SKY CHEF</t>
  </si>
  <si>
    <t>SANJEEV KUMAR</t>
  </si>
  <si>
    <t>JAI KUMAR MISHRA</t>
  </si>
  <si>
    <t>JAGDISH PARSAD</t>
  </si>
  <si>
    <t>NARENDER MISHRA</t>
  </si>
  <si>
    <t>UTTAM SINGH CHAUHAN</t>
  </si>
  <si>
    <t>TOTAL</t>
  </si>
  <si>
    <t>REGISTSER OF WAGES FROM NO. IV</t>
  </si>
  <si>
    <t>SR. NO.</t>
  </si>
  <si>
    <t xml:space="preserve">Card No </t>
  </si>
  <si>
    <t xml:space="preserve">HOLI  DAY </t>
  </si>
  <si>
    <t>Gross Salary</t>
  </si>
  <si>
    <t>Payable Salary</t>
  </si>
  <si>
    <t>Deductions</t>
  </si>
  <si>
    <t>NET PAY</t>
  </si>
  <si>
    <t>TOTAL DAY</t>
  </si>
  <si>
    <t>BASIC RATE</t>
  </si>
  <si>
    <t>HRA</t>
  </si>
  <si>
    <t>Total Slary</t>
  </si>
  <si>
    <t xml:space="preserve">BASIC </t>
  </si>
  <si>
    <t xml:space="preserve">HRA </t>
  </si>
  <si>
    <t xml:space="preserve">TOTAL </t>
  </si>
  <si>
    <t>PF</t>
  </si>
  <si>
    <t>TOTAL DED.</t>
  </si>
  <si>
    <t>OPRN</t>
  </si>
  <si>
    <t xml:space="preserve">HOLI DAY </t>
  </si>
  <si>
    <t>A/C-21260100010266</t>
  </si>
  <si>
    <t>A/C-21260100010159</t>
  </si>
  <si>
    <t>A/C- 21260100010263</t>
  </si>
  <si>
    <t xml:space="preserve"> </t>
  </si>
  <si>
    <t>Conv. All.</t>
  </si>
  <si>
    <t>Other Add.</t>
  </si>
  <si>
    <t>PFable Salary</t>
  </si>
  <si>
    <t>ACCOUNTS</t>
  </si>
  <si>
    <t>NO.</t>
  </si>
  <si>
    <t>NISHTHA SOLUTIONS</t>
  </si>
  <si>
    <t>FIRST FLOOR, H. NO.-33-C, MUNIRKA , DELHI, DIST- SOUTH WEST DELHI, DELHI-110067</t>
  </si>
  <si>
    <t>SHISHPAL</t>
  </si>
  <si>
    <t>SHIVAM GOR</t>
  </si>
  <si>
    <t>RAVI KUMAR</t>
  </si>
  <si>
    <t>SANTOSH MISHRA</t>
  </si>
  <si>
    <t>KHEM CHAND</t>
  </si>
  <si>
    <t>IFSC CODE</t>
  </si>
  <si>
    <t>BARB0KARAWA</t>
  </si>
  <si>
    <t>A/C- 41848100015699</t>
  </si>
  <si>
    <t>AVNISH KUMAR</t>
  </si>
  <si>
    <t>KUVAR PAL</t>
  </si>
  <si>
    <t>SHYAM LAL MISHRA</t>
  </si>
  <si>
    <t>BARB0JALESA</t>
  </si>
  <si>
    <t>A/C- 29280100028298</t>
  </si>
  <si>
    <t>A/C- 3634000100083934</t>
  </si>
  <si>
    <t>BARB0TRDGUR</t>
  </si>
  <si>
    <t>A/C- 21260100018730</t>
  </si>
  <si>
    <t>PUNB0363400</t>
  </si>
  <si>
    <t>MANT</t>
  </si>
  <si>
    <t>KULDEEP SISODIYA</t>
  </si>
  <si>
    <t>PROD</t>
  </si>
  <si>
    <t>BIKASH RAJ</t>
  </si>
  <si>
    <t>NS004</t>
  </si>
  <si>
    <t>NS001</t>
  </si>
  <si>
    <t>NS002</t>
  </si>
  <si>
    <t>NS005</t>
  </si>
  <si>
    <t>NS006</t>
  </si>
  <si>
    <t>NS007</t>
  </si>
  <si>
    <t>NS009</t>
  </si>
  <si>
    <t>NS010</t>
  </si>
  <si>
    <t>NS011</t>
  </si>
  <si>
    <t>MADAN SINGH</t>
  </si>
  <si>
    <t xml:space="preserve">CARD NO. </t>
  </si>
  <si>
    <t>BANK A/C NO.</t>
  </si>
  <si>
    <t>O.T.</t>
  </si>
  <si>
    <t>BASIC SALARY</t>
  </si>
  <si>
    <t>O.T. RATE</t>
  </si>
  <si>
    <t>O.T. AMOUNT</t>
  </si>
  <si>
    <t>Ded.</t>
  </si>
  <si>
    <t>SIGNATURES</t>
  </si>
  <si>
    <t>BANK A/CNO.</t>
  </si>
  <si>
    <t xml:space="preserve">SHYAM PRASAD </t>
  </si>
  <si>
    <t>KULDIP SISODIYA</t>
  </si>
  <si>
    <t>NS012</t>
  </si>
  <si>
    <t>A/C- 21260100010158</t>
  </si>
  <si>
    <t>SBIN0002431</t>
  </si>
  <si>
    <t>A/C- 40729901759</t>
  </si>
  <si>
    <t xml:space="preserve">YOGJEET </t>
  </si>
  <si>
    <t>TULSHI RAM</t>
  </si>
  <si>
    <t xml:space="preserve">PRADEEP KUMAR </t>
  </si>
  <si>
    <t xml:space="preserve">AMAN </t>
  </si>
  <si>
    <t xml:space="preserve">GAGAN KUMAR </t>
  </si>
  <si>
    <t xml:space="preserve">GAURAV KUMAR </t>
  </si>
  <si>
    <t xml:space="preserve">MOHIT KUMAR </t>
  </si>
  <si>
    <t xml:space="preserve">DHEERAJ KUMAR VERMA </t>
  </si>
  <si>
    <t xml:space="preserve">RAVI KUMAR </t>
  </si>
  <si>
    <t xml:space="preserve">SONU SINGH RAWAT </t>
  </si>
  <si>
    <t xml:space="preserve">STORE </t>
  </si>
  <si>
    <t xml:space="preserve">SHRI RAM </t>
  </si>
  <si>
    <t>NS017</t>
  </si>
  <si>
    <t>NS013</t>
  </si>
  <si>
    <t>NS021</t>
  </si>
  <si>
    <t>NS015</t>
  </si>
  <si>
    <t>NS016</t>
  </si>
  <si>
    <t>NS018</t>
  </si>
  <si>
    <t>NS019</t>
  </si>
  <si>
    <t>NS014</t>
  </si>
  <si>
    <t>SBIN0001419</t>
  </si>
  <si>
    <t>A/C-              10493132123</t>
  </si>
  <si>
    <t>GYAN SINGH RAWAT</t>
  </si>
  <si>
    <t xml:space="preserve">RAM SEVAK VERMA </t>
  </si>
  <si>
    <t>BKID0007337</t>
  </si>
  <si>
    <t xml:space="preserve">ROOP SINGH </t>
  </si>
  <si>
    <t xml:space="preserve">SURENDRA SINGH </t>
  </si>
  <si>
    <t>SBIN0017582</t>
  </si>
  <si>
    <t xml:space="preserve">SATISH KUMAR </t>
  </si>
  <si>
    <t xml:space="preserve">RAM CHANDAR </t>
  </si>
  <si>
    <t>PIYUSH SHARMA</t>
  </si>
  <si>
    <t>DEENDYAL SHARMA</t>
  </si>
  <si>
    <t>NS020</t>
  </si>
  <si>
    <t>AC-           '7283000100072495</t>
  </si>
  <si>
    <t>PUNB0728300</t>
  </si>
  <si>
    <t>PUNB0657900</t>
  </si>
  <si>
    <t xml:space="preserve">BIKASH RAJ </t>
  </si>
  <si>
    <t>DHEERAJ KUMAR VERMA</t>
  </si>
  <si>
    <t>BARB0MUNIRK</t>
  </si>
  <si>
    <t>A/C- 29280100028442</t>
  </si>
  <si>
    <t>JATIN SINGH GUSAIN</t>
  </si>
  <si>
    <t>NS022</t>
  </si>
  <si>
    <t>SH. MADAN SINGH GUSAIN</t>
  </si>
  <si>
    <t>BARB0NAJDEL</t>
  </si>
  <si>
    <t>A/C- 76910100006901</t>
  </si>
  <si>
    <t>UBIN0916471</t>
  </si>
  <si>
    <t>A/C- 520101261185972</t>
  </si>
  <si>
    <t>MADAN GUSAIN</t>
  </si>
  <si>
    <t>SUJIT KUMAR</t>
  </si>
  <si>
    <t>LEFT</t>
  </si>
  <si>
    <t>HDFC0004733</t>
  </si>
  <si>
    <t>AC-           50100286581448</t>
  </si>
  <si>
    <t xml:space="preserve">SHISH PAL </t>
  </si>
  <si>
    <t>APRIL</t>
  </si>
  <si>
    <t>MAY</t>
  </si>
  <si>
    <t>SONU SINGH RAWAT</t>
  </si>
  <si>
    <t>STOR</t>
  </si>
  <si>
    <t>LAUN</t>
  </si>
  <si>
    <t>OCTOBER'2022</t>
  </si>
  <si>
    <t>OVERTIME SHEET FOR THE MONTH OF : NOVEMBER-2022</t>
  </si>
  <si>
    <t>SALARY FOR THE MONTH OF : NOVEMBER-2022</t>
  </si>
  <si>
    <t>NS023</t>
  </si>
  <si>
    <t>DEEPAK KUMAR NAYAK</t>
  </si>
  <si>
    <t>PRINCE KUMAR</t>
  </si>
  <si>
    <t>NS024</t>
  </si>
  <si>
    <t>TRAN</t>
  </si>
  <si>
    <t>NS025</t>
  </si>
  <si>
    <t>RANJEET KUSHWAHA</t>
  </si>
  <si>
    <t>RAJU YADAV</t>
  </si>
  <si>
    <t>BAHADUR SINGH</t>
  </si>
  <si>
    <t>NS026</t>
  </si>
  <si>
    <t>NS027</t>
  </si>
  <si>
    <t>KAMOD SINGH YADAV</t>
  </si>
  <si>
    <t>CNRB0018703</t>
  </si>
  <si>
    <t>A/C-        110004417926</t>
  </si>
  <si>
    <t>GAJADHAR</t>
  </si>
  <si>
    <t>BKID0ARYAGB</t>
  </si>
  <si>
    <t>A/C-   114410100002380</t>
  </si>
  <si>
    <t>AJIT KUMAR NAYAK</t>
  </si>
  <si>
    <t>UBIN0809861</t>
  </si>
  <si>
    <t>A/C-      098610100052912</t>
  </si>
  <si>
    <t>SHIV KUMAR</t>
  </si>
  <si>
    <t>PUNB0588000</t>
  </si>
  <si>
    <t>A/C-          36453865699</t>
  </si>
  <si>
    <t>A/C- 733710110000024</t>
  </si>
  <si>
    <t>A/C-     5880000100076175</t>
  </si>
  <si>
    <t>DEVRAJ SINGH</t>
  </si>
  <si>
    <t>SBIN0003616</t>
  </si>
  <si>
    <t>A/C-           '6579000100012171</t>
  </si>
  <si>
    <t>A/C-                  37288885344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</si>
</sst>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0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8"/>
      <color indexed="57"/>
      <name val="Calibri Light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mbria"/>
      <family val="1"/>
      <scheme val="major"/>
    </font>
    <font>
      <sz val="11"/>
      <color rgb="FFFF0000"/>
      <name val="Calibri"/>
      <family val="2"/>
      <scheme val="minor"/>
    </font>
    <font>
      <u/>
      <sz val="8.5"/>
      <color indexed="12"/>
      <name val="Arial"/>
      <family val="2"/>
    </font>
    <font>
      <u/>
      <sz val="11"/>
      <color theme="10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14" fillId="3" borderId="7" applyNumberFormat="0" applyFont="0" applyAlignment="0" applyProtection="0"/>
    <xf numFmtId="0" fontId="23" fillId="16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0" fillId="0" borderId="0" xfId="0" applyNumberFormat="1"/>
    <xf numFmtId="0" fontId="29" fillId="0" borderId="0" xfId="0" applyFont="1" applyFill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1" fontId="28" fillId="0" borderId="11" xfId="0" applyNumberFormat="1" applyFont="1" applyFill="1" applyBorder="1" applyAlignment="1">
      <alignment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/>
    <xf numFmtId="1" fontId="0" fillId="0" borderId="0" xfId="0" applyNumberFormat="1" applyAlignment="1">
      <alignment horizontal="left"/>
    </xf>
    <xf numFmtId="0" fontId="32" fillId="0" borderId="0" xfId="42" applyFont="1" applyAlignment="1" applyProtection="1"/>
    <xf numFmtId="0" fontId="4" fillId="17" borderId="1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2" fillId="17" borderId="14" xfId="0" applyFont="1" applyFill="1" applyBorder="1" applyAlignment="1">
      <alignment vertical="center"/>
    </xf>
    <xf numFmtId="0" fontId="2" fillId="17" borderId="15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2" fillId="17" borderId="0" xfId="0" applyFont="1" applyFill="1" applyBorder="1" applyAlignment="1">
      <alignment vertical="center"/>
    </xf>
    <xf numFmtId="0" fontId="4" fillId="17" borderId="18" xfId="0" applyFont="1" applyFill="1" applyBorder="1" applyAlignment="1">
      <alignment vertical="center"/>
    </xf>
    <xf numFmtId="0" fontId="3" fillId="17" borderId="18" xfId="0" applyFont="1" applyFill="1" applyBorder="1" applyAlignment="1">
      <alignment vertical="center"/>
    </xf>
    <xf numFmtId="0" fontId="2" fillId="17" borderId="11" xfId="0" applyFont="1" applyFill="1" applyBorder="1" applyAlignment="1">
      <alignment horizontal="center" vertical="center"/>
    </xf>
    <xf numFmtId="1" fontId="33" fillId="0" borderId="11" xfId="0" applyNumberFormat="1" applyFont="1" applyFill="1" applyBorder="1" applyAlignment="1">
      <alignment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vertical="center" wrapText="1"/>
    </xf>
    <xf numFmtId="164" fontId="33" fillId="20" borderId="11" xfId="0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center" vertical="center"/>
    </xf>
    <xf numFmtId="1" fontId="36" fillId="20" borderId="11" xfId="0" applyNumberFormat="1" applyFont="1" applyFill="1" applyBorder="1" applyAlignment="1">
      <alignment vertical="center" wrapText="1"/>
    </xf>
    <xf numFmtId="1" fontId="36" fillId="0" borderId="11" xfId="0" applyNumberFormat="1" applyFont="1" applyFill="1" applyBorder="1" applyAlignment="1">
      <alignment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164" fontId="36" fillId="0" borderId="11" xfId="0" applyNumberFormat="1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horizontal="center" vertical="center" wrapText="1"/>
    </xf>
    <xf numFmtId="1" fontId="38" fillId="0" borderId="11" xfId="0" applyNumberFormat="1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vertical="center" wrapText="1"/>
    </xf>
    <xf numFmtId="1" fontId="39" fillId="0" borderId="0" xfId="0" applyNumberFormat="1" applyFont="1" applyFill="1" applyAlignment="1">
      <alignment vertical="center"/>
    </xf>
    <xf numFmtId="1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1" fontId="33" fillId="0" borderId="0" xfId="0" applyNumberFormat="1" applyFont="1" applyFill="1" applyAlignment="1">
      <alignment vertical="center"/>
    </xf>
    <xf numFmtId="1" fontId="38" fillId="0" borderId="1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vertical="center"/>
    </xf>
    <xf numFmtId="0" fontId="3" fillId="17" borderId="15" xfId="0" applyFont="1" applyFill="1" applyBorder="1" applyAlignment="1">
      <alignment vertical="center"/>
    </xf>
    <xf numFmtId="0" fontId="33" fillId="0" borderId="22" xfId="0" quotePrefix="1" applyFont="1" applyFill="1" applyBorder="1" applyAlignment="1">
      <alignment horizontal="center" vertical="center"/>
    </xf>
    <xf numFmtId="1" fontId="33" fillId="0" borderId="23" xfId="0" applyNumberFormat="1" applyFont="1" applyFill="1" applyBorder="1" applyAlignment="1">
      <alignment vertical="center" wrapText="1"/>
    </xf>
    <xf numFmtId="0" fontId="6" fillId="0" borderId="24" xfId="0" quotePrefix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vertical="center" wrapText="1"/>
    </xf>
    <xf numFmtId="1" fontId="6" fillId="0" borderId="25" xfId="0" applyNumberFormat="1" applyFont="1" applyFill="1" applyBorder="1" applyAlignment="1">
      <alignment horizontal="left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0" fontId="35" fillId="0" borderId="11" xfId="0" quotePrefix="1" applyFont="1" applyFill="1" applyBorder="1" applyAlignment="1">
      <alignment horizontal="center" vertical="center"/>
    </xf>
    <xf numFmtId="0" fontId="3" fillId="17" borderId="29" xfId="0" applyFont="1" applyFill="1" applyBorder="1" applyAlignment="1">
      <alignment horizontal="left" vertical="center"/>
    </xf>
    <xf numFmtId="0" fontId="8" fillId="17" borderId="29" xfId="0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vertical="center"/>
    </xf>
    <xf numFmtId="0" fontId="1" fillId="17" borderId="23" xfId="0" applyFont="1" applyFill="1" applyBorder="1" applyAlignment="1">
      <alignment horizontal="center" vertical="center" wrapText="1"/>
    </xf>
    <xf numFmtId="0" fontId="5" fillId="0" borderId="22" xfId="0" quotePrefix="1" applyFont="1" applyFill="1" applyBorder="1" applyAlignment="1">
      <alignment horizontal="center" vertical="center"/>
    </xf>
    <xf numFmtId="1" fontId="27" fillId="0" borderId="23" xfId="0" applyNumberFormat="1" applyFont="1" applyFill="1" applyBorder="1" applyAlignment="1">
      <alignment vertical="center" wrapText="1"/>
    </xf>
    <xf numFmtId="1" fontId="27" fillId="0" borderId="25" xfId="0" applyNumberFormat="1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1" fillId="17" borderId="32" xfId="0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/>
    </xf>
    <xf numFmtId="1" fontId="27" fillId="18" borderId="34" xfId="0" applyNumberFormat="1" applyFont="1" applyFill="1" applyBorder="1" applyAlignment="1">
      <alignment horizontal="center" vertical="center" wrapText="1"/>
    </xf>
    <xf numFmtId="1" fontId="27" fillId="0" borderId="34" xfId="0" applyNumberFormat="1" applyFont="1" applyFill="1" applyBorder="1" applyAlignment="1">
      <alignment vertical="center" wrapText="1"/>
    </xf>
    <xf numFmtId="1" fontId="27" fillId="0" borderId="34" xfId="0" applyNumberFormat="1" applyFont="1" applyFill="1" applyBorder="1" applyAlignment="1">
      <alignment horizontal="center" vertical="center" wrapText="1"/>
    </xf>
    <xf numFmtId="164" fontId="27" fillId="0" borderId="34" xfId="0" applyNumberFormat="1" applyFont="1" applyFill="1" applyBorder="1" applyAlignment="1">
      <alignment horizontal="center" vertical="center" wrapText="1"/>
    </xf>
    <xf numFmtId="1" fontId="27" fillId="0" borderId="35" xfId="0" applyNumberFormat="1" applyFont="1" applyFill="1" applyBorder="1" applyAlignment="1">
      <alignment horizontal="center" vertical="center" wrapText="1"/>
    </xf>
    <xf numFmtId="0" fontId="5" fillId="0" borderId="28" xfId="0" quotePrefix="1" applyFont="1" applyFill="1" applyBorder="1" applyAlignment="1">
      <alignment horizontal="center" vertical="center"/>
    </xf>
    <xf numFmtId="1" fontId="28" fillId="0" borderId="29" xfId="0" applyNumberFormat="1" applyFont="1" applyFill="1" applyBorder="1" applyAlignment="1">
      <alignment vertical="center" wrapText="1"/>
    </xf>
    <xf numFmtId="1" fontId="28" fillId="0" borderId="29" xfId="0" applyNumberFormat="1" applyFont="1" applyFill="1" applyBorder="1" applyAlignment="1">
      <alignment horizontal="center" vertical="center" wrapText="1"/>
    </xf>
    <xf numFmtId="164" fontId="28" fillId="0" borderId="29" xfId="0" applyNumberFormat="1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" fontId="27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vertical="center" wrapText="1"/>
    </xf>
    <xf numFmtId="0" fontId="5" fillId="0" borderId="24" xfId="0" quotePrefix="1" applyFont="1" applyFill="1" applyBorder="1" applyAlignment="1">
      <alignment horizontal="center" vertical="center"/>
    </xf>
    <xf numFmtId="1" fontId="28" fillId="0" borderId="25" xfId="0" applyNumberFormat="1" applyFont="1" applyFill="1" applyBorder="1" applyAlignment="1">
      <alignment horizontal="center" vertical="center" wrapText="1"/>
    </xf>
    <xf numFmtId="164" fontId="28" fillId="0" borderId="25" xfId="0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1" fontId="27" fillId="0" borderId="26" xfId="0" applyNumberFormat="1" applyFont="1" applyFill="1" applyBorder="1" applyAlignment="1">
      <alignment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" fontId="28" fillId="19" borderId="11" xfId="0" applyNumberFormat="1" applyFont="1" applyFill="1" applyBorder="1" applyAlignment="1">
      <alignment horizontal="center" vertical="center" wrapText="1"/>
    </xf>
    <xf numFmtId="1" fontId="28" fillId="19" borderId="11" xfId="0" applyNumberFormat="1" applyFont="1" applyFill="1" applyBorder="1" applyAlignment="1">
      <alignment vertical="center" wrapText="1"/>
    </xf>
    <xf numFmtId="0" fontId="28" fillId="19" borderId="11" xfId="0" applyNumberFormat="1" applyFont="1" applyFill="1" applyBorder="1" applyAlignment="1">
      <alignment horizontal="center" vertical="center" wrapText="1"/>
    </xf>
    <xf numFmtId="1" fontId="28" fillId="19" borderId="25" xfId="0" applyNumberFormat="1" applyFont="1" applyFill="1" applyBorder="1" applyAlignment="1">
      <alignment vertical="center" wrapText="1"/>
    </xf>
    <xf numFmtId="0" fontId="28" fillId="19" borderId="25" xfId="0" applyNumberFormat="1" applyFont="1" applyFill="1" applyBorder="1" applyAlignment="1">
      <alignment horizontal="center" vertical="center" wrapText="1"/>
    </xf>
    <xf numFmtId="1" fontId="33" fillId="19" borderId="11" xfId="0" applyNumberFormat="1" applyFont="1" applyFill="1" applyBorder="1" applyAlignment="1">
      <alignment vertical="center" wrapText="1"/>
    </xf>
    <xf numFmtId="164" fontId="1" fillId="17" borderId="11" xfId="0" applyNumberFormat="1" applyFont="1" applyFill="1" applyBorder="1" applyAlignment="1">
      <alignment horizontal="center" vertical="center" wrapText="1"/>
    </xf>
    <xf numFmtId="164" fontId="1" fillId="17" borderId="27" xfId="0" applyNumberFormat="1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17" borderId="27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/>
    </xf>
    <xf numFmtId="0" fontId="4" fillId="17" borderId="27" xfId="0" applyFont="1" applyFill="1" applyBorder="1" applyAlignment="1">
      <alignment horizontal="center" vertical="center"/>
    </xf>
    <xf numFmtId="0" fontId="2" fillId="17" borderId="28" xfId="0" applyFont="1" applyFill="1" applyBorder="1" applyAlignment="1">
      <alignment horizontal="left" vertical="center"/>
    </xf>
    <xf numFmtId="0" fontId="2" fillId="17" borderId="29" xfId="0" applyFont="1" applyFill="1" applyBorder="1" applyAlignment="1">
      <alignment horizontal="left" vertical="center"/>
    </xf>
    <xf numFmtId="0" fontId="3" fillId="17" borderId="29" xfId="0" applyFont="1" applyFill="1" applyBorder="1" applyAlignment="1">
      <alignment horizontal="center" vertical="center"/>
    </xf>
    <xf numFmtId="0" fontId="1" fillId="17" borderId="22" xfId="0" applyFont="1" applyFill="1" applyBorder="1" applyAlignment="1">
      <alignment horizontal="center" vertical="center" wrapText="1"/>
    </xf>
    <xf numFmtId="0" fontId="1" fillId="17" borderId="31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/>
    </xf>
    <xf numFmtId="0" fontId="14" fillId="21" borderId="20" xfId="0" applyFont="1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7" fillId="17" borderId="12" xfId="0" applyFont="1" applyFill="1" applyBorder="1" applyAlignment="1">
      <alignment horizontal="center" vertical="center"/>
    </xf>
    <xf numFmtId="0" fontId="7" fillId="17" borderId="13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left" vertical="center" wrapText="1"/>
    </xf>
    <xf numFmtId="0" fontId="1" fillId="19" borderId="19" xfId="0" applyFont="1" applyFill="1" applyBorder="1" applyAlignment="1">
      <alignment horizontal="lef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C38"/>
  <sheetViews>
    <sheetView showGridLines="0" tabSelected="1" zoomScale="90" zoomScaleNormal="90" workbookViewId="0">
      <pane xSplit="4" ySplit="5" topLeftCell="N16" activePane="bottomRight" state="frozen"/>
      <selection pane="bottomLeft" activeCell="A7" sqref="A7"/>
      <selection pane="topRight" activeCell="F1" sqref="F1"/>
      <selection pane="bottomRight" activeCell="B40" sqref="B40"/>
    </sheetView>
  </sheetViews>
  <sheetFormatPr defaultRowHeight="12.75" x14ac:dyDescent="0.15"/>
  <cols>
    <col min="1" max="1" width="5.2578125" customWidth="1"/>
    <col min="2" max="2" width="19.6875" customWidth="1"/>
    <col min="3" max="3" width="18.203125" customWidth="1"/>
    <col min="4" max="4" width="8.359375" customWidth="1"/>
    <col min="5" max="5" width="7.8203125" style="60" customWidth="1"/>
    <col min="6" max="6" width="7.14453125" customWidth="1"/>
    <col min="7" max="7" width="7.14453125" hidden="1" customWidth="1"/>
    <col min="8" max="8" width="7.953125" customWidth="1"/>
    <col min="9" max="9" width="8.08984375" customWidth="1"/>
    <col min="10" max="10" width="7.14453125" customWidth="1"/>
    <col min="11" max="12" width="8.359375" customWidth="1"/>
    <col min="13" max="14" width="7.953125" customWidth="1"/>
    <col min="15" max="15" width="7.4140625" customWidth="1"/>
    <col min="16" max="16" width="7.4140625" hidden="1" customWidth="1"/>
    <col min="17" max="17" width="6.7421875" hidden="1" customWidth="1"/>
    <col min="18" max="18" width="8.62890625" customWidth="1"/>
    <col min="19" max="19" width="8.359375" customWidth="1"/>
    <col min="20" max="20" width="7.55078125" customWidth="1"/>
    <col min="21" max="21" width="7.14453125" customWidth="1"/>
    <col min="22" max="22" width="8.359375" customWidth="1"/>
    <col min="23" max="23" width="8.8984375" customWidth="1"/>
    <col min="24" max="24" width="15.23828125" customWidth="1"/>
    <col min="25" max="25" width="20.90234375" customWidth="1"/>
    <col min="28" max="29" width="9.16796875" hidden="1" customWidth="1"/>
  </cols>
  <sheetData>
    <row r="1" spans="1:29" s="2" customFormat="1" ht="25.5" x14ac:dyDescent="0.15">
      <c r="A1" s="115" t="s">
        <v>40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29" s="2" customFormat="1" ht="21" customHeight="1" thickBot="1" x14ac:dyDescent="0.2">
      <c r="A2" s="116" t="s">
        <v>41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9" s="2" customFormat="1" ht="18.75" customHeight="1" x14ac:dyDescent="0.15">
      <c r="A3" s="117" t="s">
        <v>148</v>
      </c>
      <c r="B3" s="118"/>
      <c r="C3" s="118"/>
      <c r="D3" s="118"/>
      <c r="E3" s="118"/>
      <c r="F3" s="119" t="s">
        <v>5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74" t="s">
        <v>12</v>
      </c>
      <c r="S3" s="74"/>
      <c r="T3" s="75"/>
      <c r="U3" s="74"/>
      <c r="V3" s="74"/>
      <c r="W3" s="74"/>
      <c r="X3" s="74"/>
      <c r="Y3" s="76"/>
    </row>
    <row r="4" spans="1:29" s="2" customFormat="1" ht="30" customHeight="1" x14ac:dyDescent="0.15">
      <c r="A4" s="120" t="s">
        <v>13</v>
      </c>
      <c r="B4" s="113" t="s">
        <v>0</v>
      </c>
      <c r="C4" s="113" t="s">
        <v>1</v>
      </c>
      <c r="D4" s="113" t="s">
        <v>14</v>
      </c>
      <c r="E4" s="113" t="s">
        <v>3</v>
      </c>
      <c r="F4" s="111" t="s">
        <v>20</v>
      </c>
      <c r="G4" s="113" t="s">
        <v>15</v>
      </c>
      <c r="H4" s="33"/>
      <c r="I4" s="33"/>
      <c r="J4" s="33" t="s">
        <v>16</v>
      </c>
      <c r="K4" s="33"/>
      <c r="L4" s="33"/>
      <c r="M4" s="33"/>
      <c r="N4" s="33"/>
      <c r="O4" s="33" t="s">
        <v>17</v>
      </c>
      <c r="P4" s="33"/>
      <c r="Q4" s="33"/>
      <c r="R4" s="33"/>
      <c r="S4" s="33"/>
      <c r="T4" s="33"/>
      <c r="U4" s="33" t="s">
        <v>18</v>
      </c>
      <c r="V4" s="33"/>
      <c r="W4" s="113" t="s">
        <v>19</v>
      </c>
      <c r="X4" s="113" t="s">
        <v>47</v>
      </c>
      <c r="Y4" s="77" t="s">
        <v>38</v>
      </c>
    </row>
    <row r="5" spans="1:29" s="1" customFormat="1" ht="30" customHeight="1" thickBot="1" x14ac:dyDescent="0.2">
      <c r="A5" s="121"/>
      <c r="B5" s="114"/>
      <c r="C5" s="114"/>
      <c r="D5" s="114"/>
      <c r="E5" s="114"/>
      <c r="F5" s="112"/>
      <c r="G5" s="114"/>
      <c r="H5" s="81" t="s">
        <v>21</v>
      </c>
      <c r="I5" s="81" t="s">
        <v>22</v>
      </c>
      <c r="J5" s="81" t="s">
        <v>35</v>
      </c>
      <c r="K5" s="81" t="s">
        <v>23</v>
      </c>
      <c r="L5" s="81" t="s">
        <v>37</v>
      </c>
      <c r="M5" s="81" t="s">
        <v>24</v>
      </c>
      <c r="N5" s="81" t="s">
        <v>25</v>
      </c>
      <c r="O5" s="81" t="s">
        <v>35</v>
      </c>
      <c r="P5" s="81" t="s">
        <v>36</v>
      </c>
      <c r="Q5" s="81" t="s">
        <v>30</v>
      </c>
      <c r="R5" s="81" t="s">
        <v>26</v>
      </c>
      <c r="S5" s="81" t="s">
        <v>37</v>
      </c>
      <c r="T5" s="81" t="s">
        <v>27</v>
      </c>
      <c r="U5" s="81" t="s">
        <v>2</v>
      </c>
      <c r="V5" s="81" t="s">
        <v>28</v>
      </c>
      <c r="W5" s="114"/>
      <c r="X5" s="114"/>
      <c r="Y5" s="82" t="s">
        <v>39</v>
      </c>
    </row>
    <row r="6" spans="1:29" s="3" customFormat="1" ht="45" customHeight="1" x14ac:dyDescent="0.15">
      <c r="A6" s="89">
        <v>1</v>
      </c>
      <c r="B6" s="90" t="s">
        <v>140</v>
      </c>
      <c r="C6" s="90" t="s">
        <v>46</v>
      </c>
      <c r="D6" s="91" t="s">
        <v>66</v>
      </c>
      <c r="E6" s="91" t="s">
        <v>145</v>
      </c>
      <c r="F6" s="92">
        <v>30</v>
      </c>
      <c r="G6" s="91"/>
      <c r="H6" s="93">
        <v>7000</v>
      </c>
      <c r="I6" s="93">
        <f>6006+286</f>
        <v>6292</v>
      </c>
      <c r="J6" s="93">
        <v>3500</v>
      </c>
      <c r="K6" s="94">
        <f t="shared" ref="K6:K24" si="0">SUM(H6:J6)</f>
        <v>16792</v>
      </c>
      <c r="L6" s="94">
        <f t="shared" ref="L6:L24" si="1">SUM(H6+J6)</f>
        <v>10500</v>
      </c>
      <c r="M6" s="91">
        <f>H6/30*F6</f>
        <v>7000</v>
      </c>
      <c r="N6" s="91">
        <f>I6/30*F6</f>
        <v>6292</v>
      </c>
      <c r="O6" s="91">
        <f>J6/30*F6</f>
        <v>3500</v>
      </c>
      <c r="P6" s="91">
        <v>0</v>
      </c>
      <c r="Q6" s="91">
        <f>K6/31*G6</f>
        <v>0</v>
      </c>
      <c r="R6" s="95">
        <f>SUM(M6:Q6)</f>
        <v>16792</v>
      </c>
      <c r="S6" s="91">
        <f>L6/30*F6</f>
        <v>10500</v>
      </c>
      <c r="T6" s="91">
        <f t="shared" ref="T6" si="2">S6*12%</f>
        <v>1260</v>
      </c>
      <c r="U6" s="91">
        <f t="shared" ref="U6" si="3">ROUNDUP((R6*0.75%),0)</f>
        <v>126</v>
      </c>
      <c r="V6" s="91">
        <f t="shared" ref="V6" si="4">T6+U6</f>
        <v>1386</v>
      </c>
      <c r="W6" s="95">
        <f t="shared" ref="W6" si="5">ROUND(R6-V6,0)</f>
        <v>15406</v>
      </c>
      <c r="X6" s="96" t="s">
        <v>48</v>
      </c>
      <c r="Y6" s="97" t="s">
        <v>49</v>
      </c>
      <c r="Z6" s="5"/>
      <c r="AA6" s="5"/>
      <c r="AB6" s="5" t="e">
        <f>SUM(K6/31*(#REF!+#REF!+G6)-M6*12/100)-(SUM(ROUNDUP(R6*1.75/100,0)))</f>
        <v>#REF!</v>
      </c>
      <c r="AC6" s="5" t="e">
        <f>W6-AB6</f>
        <v>#REF!</v>
      </c>
    </row>
    <row r="7" spans="1:29" s="3" customFormat="1" ht="45" customHeight="1" x14ac:dyDescent="0.15">
      <c r="A7" s="78">
        <v>2</v>
      </c>
      <c r="B7" s="11" t="s">
        <v>7</v>
      </c>
      <c r="C7" s="11" t="s">
        <v>9</v>
      </c>
      <c r="D7" s="12" t="s">
        <v>64</v>
      </c>
      <c r="E7" s="12" t="s">
        <v>29</v>
      </c>
      <c r="F7" s="13">
        <v>30</v>
      </c>
      <c r="G7" s="12"/>
      <c r="H7" s="14">
        <v>7000</v>
      </c>
      <c r="I7" s="14">
        <f>6006+286</f>
        <v>6292</v>
      </c>
      <c r="J7" s="14">
        <v>3500</v>
      </c>
      <c r="K7" s="16">
        <f t="shared" si="0"/>
        <v>16792</v>
      </c>
      <c r="L7" s="16">
        <f t="shared" si="1"/>
        <v>10500</v>
      </c>
      <c r="M7" s="12">
        <f>H7/30*F7</f>
        <v>7000</v>
      </c>
      <c r="N7" s="12">
        <f>I7/30*F7</f>
        <v>6292</v>
      </c>
      <c r="O7" s="12">
        <f>J7/30*F7</f>
        <v>3500</v>
      </c>
      <c r="P7" s="12">
        <v>0</v>
      </c>
      <c r="Q7" s="12">
        <f>K7/31*G7</f>
        <v>0</v>
      </c>
      <c r="R7" s="15">
        <f>SUM(M7:Q7)</f>
        <v>16792</v>
      </c>
      <c r="S7" s="12">
        <f>L7/30*F7</f>
        <v>10500</v>
      </c>
      <c r="T7" s="12">
        <f t="shared" ref="T7:T24" si="6">S7*12%</f>
        <v>1260</v>
      </c>
      <c r="U7" s="12">
        <f t="shared" ref="U7:U24" si="7">ROUNDUP((R7*0.75%),0)</f>
        <v>126</v>
      </c>
      <c r="V7" s="12">
        <f t="shared" ref="V7:V24" si="8">T7+U7</f>
        <v>1386</v>
      </c>
      <c r="W7" s="15">
        <f t="shared" ref="W7:W24" si="9">ROUND(R7-V7,0)</f>
        <v>15406</v>
      </c>
      <c r="X7" s="17" t="s">
        <v>56</v>
      </c>
      <c r="Y7" s="79" t="s">
        <v>32</v>
      </c>
      <c r="Z7" s="5"/>
      <c r="AA7" s="5"/>
      <c r="AB7" s="5" t="e">
        <f>SUM(K7/31*(#REF!+#REF!+G7)-M7*12/100)-(SUM(ROUNDUP(R7*1.75/100,0)))</f>
        <v>#REF!</v>
      </c>
      <c r="AC7" s="5" t="e">
        <f>W7-AB7</f>
        <v>#REF!</v>
      </c>
    </row>
    <row r="8" spans="1:29" s="3" customFormat="1" ht="45" customHeight="1" x14ac:dyDescent="0.15">
      <c r="A8" s="78">
        <v>3</v>
      </c>
      <c r="B8" s="11" t="s">
        <v>4</v>
      </c>
      <c r="C8" s="11" t="s">
        <v>10</v>
      </c>
      <c r="D8" s="18" t="s">
        <v>65</v>
      </c>
      <c r="E8" s="12" t="s">
        <v>29</v>
      </c>
      <c r="F8" s="13">
        <v>30</v>
      </c>
      <c r="G8" s="12"/>
      <c r="H8" s="14">
        <v>7000</v>
      </c>
      <c r="I8" s="14">
        <f>6006+286</f>
        <v>6292</v>
      </c>
      <c r="J8" s="14">
        <v>3500</v>
      </c>
      <c r="K8" s="16">
        <f t="shared" si="0"/>
        <v>16792</v>
      </c>
      <c r="L8" s="16">
        <f t="shared" si="1"/>
        <v>10500</v>
      </c>
      <c r="M8" s="12">
        <f t="shared" ref="M8:M21" si="10">H8/30*F8</f>
        <v>7000</v>
      </c>
      <c r="N8" s="12">
        <f t="shared" ref="N8:N21" si="11">I8/30*F8</f>
        <v>6292</v>
      </c>
      <c r="O8" s="12">
        <f t="shared" ref="O8:O21" si="12">J8/30*F8</f>
        <v>3500</v>
      </c>
      <c r="P8" s="12">
        <v>0</v>
      </c>
      <c r="Q8" s="12">
        <f t="shared" ref="Q8:Q21" si="13">K8/31*G8</f>
        <v>0</v>
      </c>
      <c r="R8" s="15">
        <f t="shared" ref="R8:R24" si="14">SUM(M8:Q8)</f>
        <v>16792</v>
      </c>
      <c r="S8" s="12">
        <f t="shared" ref="S8:S21" si="15">L8/30*F8</f>
        <v>10500</v>
      </c>
      <c r="T8" s="12">
        <f t="shared" si="6"/>
        <v>1260</v>
      </c>
      <c r="U8" s="12">
        <f t="shared" si="7"/>
        <v>126</v>
      </c>
      <c r="V8" s="12">
        <f t="shared" si="8"/>
        <v>1386</v>
      </c>
      <c r="W8" s="15">
        <f t="shared" si="9"/>
        <v>15406</v>
      </c>
      <c r="X8" s="17" t="s">
        <v>56</v>
      </c>
      <c r="Y8" s="79" t="s">
        <v>33</v>
      </c>
      <c r="Z8" s="5"/>
      <c r="AA8" s="5"/>
      <c r="AB8" s="5" t="e">
        <f>SUM(K8/31*(#REF!+#REF!+G8)-M8*12/100)-(SUM(ROUNDUP(R8*1.75/100,0)))</f>
        <v>#REF!</v>
      </c>
      <c r="AC8" s="5" t="e">
        <f>W8-AB8</f>
        <v>#REF!</v>
      </c>
    </row>
    <row r="9" spans="1:29" s="3" customFormat="1" ht="45" customHeight="1" x14ac:dyDescent="0.15">
      <c r="A9" s="78">
        <v>4</v>
      </c>
      <c r="B9" s="11" t="s">
        <v>43</v>
      </c>
      <c r="C9" s="11" t="s">
        <v>50</v>
      </c>
      <c r="D9" s="18" t="s">
        <v>67</v>
      </c>
      <c r="E9" s="12" t="s">
        <v>29</v>
      </c>
      <c r="F9" s="13">
        <v>3</v>
      </c>
      <c r="G9" s="12"/>
      <c r="H9" s="14">
        <v>7000</v>
      </c>
      <c r="I9" s="14">
        <f>6006+286</f>
        <v>6292</v>
      </c>
      <c r="J9" s="14">
        <v>3500</v>
      </c>
      <c r="K9" s="16">
        <f t="shared" si="0"/>
        <v>16792</v>
      </c>
      <c r="L9" s="16">
        <f t="shared" si="1"/>
        <v>10500</v>
      </c>
      <c r="M9" s="12">
        <f t="shared" si="10"/>
        <v>700</v>
      </c>
      <c r="N9" s="12">
        <f t="shared" si="11"/>
        <v>629.19999999999993</v>
      </c>
      <c r="O9" s="12">
        <f t="shared" si="12"/>
        <v>350</v>
      </c>
      <c r="P9" s="12">
        <v>0</v>
      </c>
      <c r="Q9" s="12">
        <f t="shared" si="13"/>
        <v>0</v>
      </c>
      <c r="R9" s="15">
        <f t="shared" si="14"/>
        <v>1679.1999999999998</v>
      </c>
      <c r="S9" s="12">
        <f t="shared" si="15"/>
        <v>1050</v>
      </c>
      <c r="T9" s="12">
        <f t="shared" si="6"/>
        <v>126</v>
      </c>
      <c r="U9" s="12">
        <f t="shared" si="7"/>
        <v>13</v>
      </c>
      <c r="V9" s="12">
        <f t="shared" si="8"/>
        <v>139</v>
      </c>
      <c r="W9" s="15">
        <f t="shared" si="9"/>
        <v>1540</v>
      </c>
      <c r="X9" s="17" t="s">
        <v>53</v>
      </c>
      <c r="Y9" s="79" t="s">
        <v>54</v>
      </c>
      <c r="Z9" s="8"/>
      <c r="AA9" s="5"/>
      <c r="AB9" s="5"/>
      <c r="AC9" s="5"/>
    </row>
    <row r="10" spans="1:29" s="3" customFormat="1" ht="45" customHeight="1" x14ac:dyDescent="0.15">
      <c r="A10" s="78">
        <v>5</v>
      </c>
      <c r="B10" s="11" t="s">
        <v>44</v>
      </c>
      <c r="C10" s="11" t="s">
        <v>51</v>
      </c>
      <c r="D10" s="18" t="s">
        <v>68</v>
      </c>
      <c r="E10" s="12" t="s">
        <v>29</v>
      </c>
      <c r="F10" s="13">
        <v>14</v>
      </c>
      <c r="G10" s="12"/>
      <c r="H10" s="14">
        <v>7000</v>
      </c>
      <c r="I10" s="14">
        <f t="shared" ref="I10:I24" si="16">6006+286</f>
        <v>6292</v>
      </c>
      <c r="J10" s="14">
        <v>3500</v>
      </c>
      <c r="K10" s="16">
        <f t="shared" si="0"/>
        <v>16792</v>
      </c>
      <c r="L10" s="16">
        <f t="shared" si="1"/>
        <v>10500</v>
      </c>
      <c r="M10" s="12">
        <f t="shared" si="10"/>
        <v>3266.666666666667</v>
      </c>
      <c r="N10" s="12">
        <f t="shared" si="11"/>
        <v>2936.2666666666664</v>
      </c>
      <c r="O10" s="12">
        <f t="shared" si="12"/>
        <v>1633.3333333333335</v>
      </c>
      <c r="P10" s="12">
        <v>0</v>
      </c>
      <c r="Q10" s="12">
        <f t="shared" si="13"/>
        <v>0</v>
      </c>
      <c r="R10" s="15">
        <f t="shared" si="14"/>
        <v>7836.2666666666664</v>
      </c>
      <c r="S10" s="12">
        <f t="shared" si="15"/>
        <v>4900</v>
      </c>
      <c r="T10" s="12">
        <f t="shared" si="6"/>
        <v>588</v>
      </c>
      <c r="U10" s="12">
        <f t="shared" si="7"/>
        <v>59</v>
      </c>
      <c r="V10" s="12">
        <f t="shared" si="8"/>
        <v>647</v>
      </c>
      <c r="W10" s="15">
        <f t="shared" si="9"/>
        <v>7189</v>
      </c>
      <c r="X10" s="17" t="s">
        <v>58</v>
      </c>
      <c r="Y10" s="79" t="s">
        <v>55</v>
      </c>
      <c r="Z10" s="8"/>
      <c r="AA10" s="5"/>
      <c r="AB10" s="5"/>
      <c r="AC10" s="5"/>
    </row>
    <row r="11" spans="1:29" s="3" customFormat="1" ht="45" customHeight="1" x14ac:dyDescent="0.15">
      <c r="A11" s="78">
        <v>6</v>
      </c>
      <c r="B11" s="43" t="s">
        <v>128</v>
      </c>
      <c r="C11" s="11" t="s">
        <v>130</v>
      </c>
      <c r="D11" s="18" t="s">
        <v>129</v>
      </c>
      <c r="E11" s="12" t="s">
        <v>29</v>
      </c>
      <c r="F11" s="13">
        <v>8.5</v>
      </c>
      <c r="G11" s="12"/>
      <c r="H11" s="14">
        <v>7000</v>
      </c>
      <c r="I11" s="14">
        <f t="shared" si="16"/>
        <v>6292</v>
      </c>
      <c r="J11" s="14">
        <v>3500</v>
      </c>
      <c r="K11" s="16">
        <f t="shared" si="0"/>
        <v>16792</v>
      </c>
      <c r="L11" s="16">
        <f t="shared" si="1"/>
        <v>10500</v>
      </c>
      <c r="M11" s="12">
        <f t="shared" si="10"/>
        <v>1983.3333333333335</v>
      </c>
      <c r="N11" s="12">
        <f t="shared" si="11"/>
        <v>1782.7333333333331</v>
      </c>
      <c r="O11" s="12">
        <f t="shared" si="12"/>
        <v>991.66666666666674</v>
      </c>
      <c r="P11" s="12">
        <v>0</v>
      </c>
      <c r="Q11" s="12">
        <f t="shared" si="13"/>
        <v>0</v>
      </c>
      <c r="R11" s="15">
        <f t="shared" si="14"/>
        <v>4757.7333333333336</v>
      </c>
      <c r="S11" s="12">
        <f t="shared" si="15"/>
        <v>2975</v>
      </c>
      <c r="T11" s="12">
        <f t="shared" si="6"/>
        <v>357</v>
      </c>
      <c r="U11" s="12">
        <f t="shared" si="7"/>
        <v>36</v>
      </c>
      <c r="V11" s="12">
        <f t="shared" si="8"/>
        <v>393</v>
      </c>
      <c r="W11" s="15">
        <f t="shared" si="9"/>
        <v>4365</v>
      </c>
      <c r="X11" s="17" t="s">
        <v>131</v>
      </c>
      <c r="Y11" s="79" t="s">
        <v>132</v>
      </c>
      <c r="Z11" s="8"/>
      <c r="AA11" s="5"/>
      <c r="AB11" s="5"/>
      <c r="AC11" s="5"/>
    </row>
    <row r="12" spans="1:29" s="3" customFormat="1" ht="45" customHeight="1" x14ac:dyDescent="0.15">
      <c r="A12" s="78">
        <v>7</v>
      </c>
      <c r="B12" s="106" t="s">
        <v>156</v>
      </c>
      <c r="C12" s="106" t="s">
        <v>160</v>
      </c>
      <c r="D12" s="107" t="s">
        <v>149</v>
      </c>
      <c r="E12" s="105" t="s">
        <v>29</v>
      </c>
      <c r="F12" s="13">
        <v>19</v>
      </c>
      <c r="G12" s="12"/>
      <c r="H12" s="14">
        <v>7000</v>
      </c>
      <c r="I12" s="14">
        <f t="shared" si="16"/>
        <v>6292</v>
      </c>
      <c r="J12" s="14">
        <v>3500</v>
      </c>
      <c r="K12" s="16">
        <f t="shared" si="0"/>
        <v>16792</v>
      </c>
      <c r="L12" s="16">
        <f t="shared" si="1"/>
        <v>10500</v>
      </c>
      <c r="M12" s="12">
        <f t="shared" si="10"/>
        <v>4433.3333333333339</v>
      </c>
      <c r="N12" s="12">
        <f t="shared" si="11"/>
        <v>3984.9333333333329</v>
      </c>
      <c r="O12" s="12">
        <f t="shared" si="12"/>
        <v>2216.666666666667</v>
      </c>
      <c r="P12" s="12">
        <v>0</v>
      </c>
      <c r="Q12" s="12">
        <f t="shared" si="13"/>
        <v>0</v>
      </c>
      <c r="R12" s="15">
        <f t="shared" si="14"/>
        <v>10634.933333333334</v>
      </c>
      <c r="S12" s="12">
        <f t="shared" si="15"/>
        <v>6650</v>
      </c>
      <c r="T12" s="12">
        <f t="shared" si="6"/>
        <v>798</v>
      </c>
      <c r="U12" s="12">
        <f t="shared" si="7"/>
        <v>80</v>
      </c>
      <c r="V12" s="12">
        <f t="shared" si="8"/>
        <v>878</v>
      </c>
      <c r="W12" s="15">
        <f t="shared" si="9"/>
        <v>9757</v>
      </c>
      <c r="X12" s="17" t="s">
        <v>161</v>
      </c>
      <c r="Y12" s="79" t="s">
        <v>162</v>
      </c>
      <c r="Z12" s="8"/>
      <c r="AA12" s="5"/>
      <c r="AB12" s="5"/>
      <c r="AC12" s="5"/>
    </row>
    <row r="13" spans="1:29" s="3" customFormat="1" ht="45" customHeight="1" x14ac:dyDescent="0.15">
      <c r="A13" s="78">
        <v>8</v>
      </c>
      <c r="B13" s="106" t="s">
        <v>157</v>
      </c>
      <c r="C13" s="106" t="s">
        <v>163</v>
      </c>
      <c r="D13" s="107" t="s">
        <v>152</v>
      </c>
      <c r="E13" s="105" t="s">
        <v>29</v>
      </c>
      <c r="F13" s="13">
        <v>19</v>
      </c>
      <c r="G13" s="12"/>
      <c r="H13" s="14">
        <v>7000</v>
      </c>
      <c r="I13" s="14">
        <f t="shared" si="16"/>
        <v>6292</v>
      </c>
      <c r="J13" s="14">
        <v>3500</v>
      </c>
      <c r="K13" s="16">
        <f t="shared" si="0"/>
        <v>16792</v>
      </c>
      <c r="L13" s="16">
        <f t="shared" si="1"/>
        <v>10500</v>
      </c>
      <c r="M13" s="12">
        <f t="shared" si="10"/>
        <v>4433.3333333333339</v>
      </c>
      <c r="N13" s="12">
        <f t="shared" si="11"/>
        <v>3984.9333333333329</v>
      </c>
      <c r="O13" s="12">
        <f t="shared" si="12"/>
        <v>2216.666666666667</v>
      </c>
      <c r="P13" s="12">
        <v>0</v>
      </c>
      <c r="Q13" s="12">
        <f t="shared" si="13"/>
        <v>0</v>
      </c>
      <c r="R13" s="15">
        <f t="shared" si="14"/>
        <v>10634.933333333334</v>
      </c>
      <c r="S13" s="12">
        <f t="shared" si="15"/>
        <v>6650</v>
      </c>
      <c r="T13" s="12">
        <f t="shared" si="6"/>
        <v>798</v>
      </c>
      <c r="U13" s="12">
        <f t="shared" si="7"/>
        <v>80</v>
      </c>
      <c r="V13" s="12">
        <f t="shared" si="8"/>
        <v>878</v>
      </c>
      <c r="W13" s="15">
        <f t="shared" si="9"/>
        <v>9757</v>
      </c>
      <c r="X13" s="17" t="s">
        <v>164</v>
      </c>
      <c r="Y13" s="79" t="s">
        <v>165</v>
      </c>
      <c r="Z13" s="8"/>
      <c r="AA13" s="5"/>
      <c r="AB13" s="5"/>
      <c r="AC13" s="5"/>
    </row>
    <row r="14" spans="1:29" s="3" customFormat="1" ht="45" customHeight="1" x14ac:dyDescent="0.15">
      <c r="A14" s="78">
        <v>9</v>
      </c>
      <c r="B14" s="106" t="s">
        <v>150</v>
      </c>
      <c r="C14" s="106" t="s">
        <v>166</v>
      </c>
      <c r="D14" s="107" t="s">
        <v>159</v>
      </c>
      <c r="E14" s="105" t="s">
        <v>29</v>
      </c>
      <c r="F14" s="13">
        <v>2</v>
      </c>
      <c r="G14" s="12"/>
      <c r="H14" s="14">
        <v>7000</v>
      </c>
      <c r="I14" s="14">
        <f t="shared" si="16"/>
        <v>6292</v>
      </c>
      <c r="J14" s="14">
        <v>3500</v>
      </c>
      <c r="K14" s="16">
        <f t="shared" ref="K14" si="17">SUM(H14:J14)</f>
        <v>16792</v>
      </c>
      <c r="L14" s="16">
        <f t="shared" ref="L14" si="18">SUM(H14+J14)</f>
        <v>10500</v>
      </c>
      <c r="M14" s="12">
        <f t="shared" ref="M14" si="19">H14/30*F14</f>
        <v>466.66666666666669</v>
      </c>
      <c r="N14" s="12">
        <f t="shared" ref="N14" si="20">I14/30*F14</f>
        <v>419.46666666666664</v>
      </c>
      <c r="O14" s="12">
        <f t="shared" ref="O14" si="21">J14/30*F14</f>
        <v>233.33333333333334</v>
      </c>
      <c r="P14" s="12">
        <v>0</v>
      </c>
      <c r="Q14" s="12">
        <f t="shared" ref="Q14" si="22">K14/31*G14</f>
        <v>0</v>
      </c>
      <c r="R14" s="15">
        <f t="shared" ref="R14" si="23">SUM(M14:Q14)</f>
        <v>1119.4666666666667</v>
      </c>
      <c r="S14" s="12">
        <f t="shared" ref="S14" si="24">L14/30*F14</f>
        <v>700</v>
      </c>
      <c r="T14" s="12">
        <f t="shared" ref="T14" si="25">S14*12%</f>
        <v>84</v>
      </c>
      <c r="U14" s="12">
        <f t="shared" ref="U14" si="26">ROUNDUP((R14*0.75%),0)</f>
        <v>9</v>
      </c>
      <c r="V14" s="12">
        <f t="shared" ref="V14" si="27">T14+U14</f>
        <v>93</v>
      </c>
      <c r="W14" s="15">
        <f t="shared" ref="W14" si="28">ROUND(R14-V14,0)</f>
        <v>1026</v>
      </c>
      <c r="X14" s="17" t="s">
        <v>167</v>
      </c>
      <c r="Y14" s="79" t="s">
        <v>168</v>
      </c>
      <c r="Z14" s="8"/>
      <c r="AA14" s="5"/>
      <c r="AB14" s="5"/>
      <c r="AC14" s="5"/>
    </row>
    <row r="15" spans="1:29" s="3" customFormat="1" ht="45" customHeight="1" x14ac:dyDescent="0.15">
      <c r="A15" s="78">
        <v>10</v>
      </c>
      <c r="B15" s="11" t="s">
        <v>45</v>
      </c>
      <c r="C15" s="11" t="s">
        <v>52</v>
      </c>
      <c r="D15" s="18" t="s">
        <v>69</v>
      </c>
      <c r="E15" s="12" t="s">
        <v>59</v>
      </c>
      <c r="F15" s="13">
        <v>22</v>
      </c>
      <c r="G15" s="12"/>
      <c r="H15" s="14">
        <v>7000</v>
      </c>
      <c r="I15" s="14">
        <f t="shared" si="16"/>
        <v>6292</v>
      </c>
      <c r="J15" s="14">
        <v>3500</v>
      </c>
      <c r="K15" s="16">
        <f t="shared" si="0"/>
        <v>16792</v>
      </c>
      <c r="L15" s="16">
        <f t="shared" si="1"/>
        <v>10500</v>
      </c>
      <c r="M15" s="12">
        <f t="shared" si="10"/>
        <v>5133.3333333333339</v>
      </c>
      <c r="N15" s="12">
        <f t="shared" si="11"/>
        <v>4614.1333333333332</v>
      </c>
      <c r="O15" s="12">
        <f t="shared" si="12"/>
        <v>2566.666666666667</v>
      </c>
      <c r="P15" s="12">
        <v>0</v>
      </c>
      <c r="Q15" s="12">
        <f t="shared" si="13"/>
        <v>0</v>
      </c>
      <c r="R15" s="15">
        <f t="shared" si="14"/>
        <v>12314.133333333335</v>
      </c>
      <c r="S15" s="12">
        <f t="shared" si="15"/>
        <v>7700</v>
      </c>
      <c r="T15" s="12">
        <f t="shared" si="6"/>
        <v>924</v>
      </c>
      <c r="U15" s="12">
        <f t="shared" si="7"/>
        <v>93</v>
      </c>
      <c r="V15" s="12">
        <f t="shared" si="8"/>
        <v>1017</v>
      </c>
      <c r="W15" s="15">
        <f t="shared" si="9"/>
        <v>11297</v>
      </c>
      <c r="X15" s="17" t="s">
        <v>56</v>
      </c>
      <c r="Y15" s="79" t="s">
        <v>57</v>
      </c>
      <c r="Z15" s="8"/>
      <c r="AA15" s="5"/>
      <c r="AB15" s="5"/>
      <c r="AC15" s="5"/>
    </row>
    <row r="16" spans="1:29" s="3" customFormat="1" ht="45" customHeight="1" x14ac:dyDescent="0.15">
      <c r="A16" s="78">
        <v>11</v>
      </c>
      <c r="B16" s="11" t="s">
        <v>88</v>
      </c>
      <c r="C16" s="11" t="s">
        <v>89</v>
      </c>
      <c r="D16" s="18" t="s">
        <v>84</v>
      </c>
      <c r="E16" s="12" t="s">
        <v>59</v>
      </c>
      <c r="F16" s="13">
        <v>24</v>
      </c>
      <c r="G16" s="12"/>
      <c r="H16" s="14">
        <v>8400</v>
      </c>
      <c r="I16" s="14">
        <v>7838</v>
      </c>
      <c r="J16" s="14">
        <v>4862</v>
      </c>
      <c r="K16" s="16">
        <f t="shared" si="0"/>
        <v>21100</v>
      </c>
      <c r="L16" s="16">
        <f t="shared" si="1"/>
        <v>13262</v>
      </c>
      <c r="M16" s="12">
        <f t="shared" si="10"/>
        <v>6720</v>
      </c>
      <c r="N16" s="12">
        <f t="shared" si="11"/>
        <v>6270.4</v>
      </c>
      <c r="O16" s="12">
        <f t="shared" si="12"/>
        <v>3889.6</v>
      </c>
      <c r="P16" s="12">
        <v>0</v>
      </c>
      <c r="Q16" s="12">
        <f t="shared" si="13"/>
        <v>0</v>
      </c>
      <c r="R16" s="15">
        <f t="shared" si="14"/>
        <v>16880</v>
      </c>
      <c r="S16" s="12">
        <f t="shared" si="15"/>
        <v>10609.6</v>
      </c>
      <c r="T16" s="12">
        <f t="shared" si="6"/>
        <v>1273.152</v>
      </c>
      <c r="U16" s="105">
        <v>0</v>
      </c>
      <c r="V16" s="12">
        <f t="shared" si="8"/>
        <v>1273.152</v>
      </c>
      <c r="W16" s="15">
        <f t="shared" si="9"/>
        <v>15607</v>
      </c>
      <c r="X16" s="17" t="s">
        <v>56</v>
      </c>
      <c r="Y16" s="79" t="s">
        <v>85</v>
      </c>
      <c r="Z16" s="8"/>
      <c r="AA16" s="5"/>
      <c r="AB16" s="5"/>
      <c r="AC16" s="5"/>
    </row>
    <row r="17" spans="1:29" s="3" customFormat="1" ht="45" customHeight="1" x14ac:dyDescent="0.15">
      <c r="A17" s="78">
        <v>12</v>
      </c>
      <c r="B17" s="43" t="s">
        <v>91</v>
      </c>
      <c r="C17" s="11" t="s">
        <v>136</v>
      </c>
      <c r="D17" s="18" t="s">
        <v>101</v>
      </c>
      <c r="E17" s="12" t="s">
        <v>59</v>
      </c>
      <c r="F17" s="13">
        <v>28.5</v>
      </c>
      <c r="G17" s="12"/>
      <c r="H17" s="14">
        <v>7000</v>
      </c>
      <c r="I17" s="14">
        <f t="shared" si="16"/>
        <v>6292</v>
      </c>
      <c r="J17" s="14">
        <v>3500</v>
      </c>
      <c r="K17" s="16">
        <f t="shared" si="0"/>
        <v>16792</v>
      </c>
      <c r="L17" s="16">
        <f t="shared" si="1"/>
        <v>10500</v>
      </c>
      <c r="M17" s="12">
        <f t="shared" si="10"/>
        <v>6650</v>
      </c>
      <c r="N17" s="12">
        <f t="shared" si="11"/>
        <v>5977.4</v>
      </c>
      <c r="O17" s="12">
        <f t="shared" si="12"/>
        <v>3325</v>
      </c>
      <c r="P17" s="12">
        <v>0</v>
      </c>
      <c r="Q17" s="12">
        <f t="shared" si="13"/>
        <v>0</v>
      </c>
      <c r="R17" s="15">
        <f t="shared" si="14"/>
        <v>15952.4</v>
      </c>
      <c r="S17" s="12">
        <f t="shared" si="15"/>
        <v>9975</v>
      </c>
      <c r="T17" s="12">
        <f t="shared" si="6"/>
        <v>1197</v>
      </c>
      <c r="U17" s="12">
        <f t="shared" si="7"/>
        <v>120</v>
      </c>
      <c r="V17" s="12">
        <f t="shared" si="8"/>
        <v>1317</v>
      </c>
      <c r="W17" s="15">
        <f t="shared" si="9"/>
        <v>14635</v>
      </c>
      <c r="X17" s="17" t="s">
        <v>133</v>
      </c>
      <c r="Y17" s="79" t="s">
        <v>134</v>
      </c>
      <c r="Z17" s="8"/>
      <c r="AA17" s="5"/>
      <c r="AB17" s="5"/>
      <c r="AC17" s="5"/>
    </row>
    <row r="18" spans="1:29" s="3" customFormat="1" ht="45" customHeight="1" x14ac:dyDescent="0.15">
      <c r="A18" s="78">
        <v>13</v>
      </c>
      <c r="B18" s="11" t="s">
        <v>83</v>
      </c>
      <c r="C18" s="11" t="s">
        <v>72</v>
      </c>
      <c r="D18" s="18" t="s">
        <v>70</v>
      </c>
      <c r="E18" s="12" t="s">
        <v>61</v>
      </c>
      <c r="F18" s="13">
        <v>26.5</v>
      </c>
      <c r="G18" s="12"/>
      <c r="H18" s="14">
        <v>7000</v>
      </c>
      <c r="I18" s="14">
        <f t="shared" si="16"/>
        <v>6292</v>
      </c>
      <c r="J18" s="14">
        <v>3500</v>
      </c>
      <c r="K18" s="16">
        <f t="shared" si="0"/>
        <v>16792</v>
      </c>
      <c r="L18" s="16">
        <f t="shared" si="1"/>
        <v>10500</v>
      </c>
      <c r="M18" s="12">
        <f t="shared" si="10"/>
        <v>6183.3333333333339</v>
      </c>
      <c r="N18" s="12">
        <f t="shared" si="11"/>
        <v>5557.9333333333334</v>
      </c>
      <c r="O18" s="12">
        <f t="shared" si="12"/>
        <v>3091.666666666667</v>
      </c>
      <c r="P18" s="12">
        <v>0</v>
      </c>
      <c r="Q18" s="12">
        <f t="shared" si="13"/>
        <v>0</v>
      </c>
      <c r="R18" s="15">
        <f t="shared" si="14"/>
        <v>14832.933333333334</v>
      </c>
      <c r="S18" s="12">
        <f t="shared" si="15"/>
        <v>9275</v>
      </c>
      <c r="T18" s="12">
        <f t="shared" si="6"/>
        <v>1113</v>
      </c>
      <c r="U18" s="12">
        <f t="shared" si="7"/>
        <v>112</v>
      </c>
      <c r="V18" s="12">
        <f t="shared" si="8"/>
        <v>1225</v>
      </c>
      <c r="W18" s="15">
        <f t="shared" si="9"/>
        <v>13608</v>
      </c>
      <c r="X18" s="17" t="s">
        <v>86</v>
      </c>
      <c r="Y18" s="79" t="s">
        <v>87</v>
      </c>
      <c r="Z18" s="8"/>
      <c r="AA18" s="5"/>
      <c r="AB18" s="5"/>
      <c r="AC18" s="5"/>
    </row>
    <row r="19" spans="1:29" s="3" customFormat="1" ht="45" customHeight="1" x14ac:dyDescent="0.15">
      <c r="A19" s="78">
        <v>14</v>
      </c>
      <c r="B19" s="11" t="s">
        <v>62</v>
      </c>
      <c r="C19" s="11" t="s">
        <v>82</v>
      </c>
      <c r="D19" s="18" t="s">
        <v>71</v>
      </c>
      <c r="E19" s="12" t="s">
        <v>61</v>
      </c>
      <c r="F19" s="13">
        <v>30</v>
      </c>
      <c r="G19" s="12"/>
      <c r="H19" s="14">
        <v>7000</v>
      </c>
      <c r="I19" s="14">
        <f t="shared" si="16"/>
        <v>6292</v>
      </c>
      <c r="J19" s="14">
        <v>3500</v>
      </c>
      <c r="K19" s="16">
        <f t="shared" si="0"/>
        <v>16792</v>
      </c>
      <c r="L19" s="16">
        <f t="shared" si="1"/>
        <v>10500</v>
      </c>
      <c r="M19" s="12">
        <f t="shared" si="10"/>
        <v>7000</v>
      </c>
      <c r="N19" s="12">
        <f t="shared" si="11"/>
        <v>6292</v>
      </c>
      <c r="O19" s="12">
        <f t="shared" si="12"/>
        <v>3500</v>
      </c>
      <c r="P19" s="12">
        <v>0</v>
      </c>
      <c r="Q19" s="12">
        <f t="shared" si="13"/>
        <v>0</v>
      </c>
      <c r="R19" s="15">
        <f t="shared" si="14"/>
        <v>16792</v>
      </c>
      <c r="S19" s="12">
        <f t="shared" si="15"/>
        <v>10500</v>
      </c>
      <c r="T19" s="12">
        <f t="shared" si="6"/>
        <v>1260</v>
      </c>
      <c r="U19" s="12">
        <f t="shared" si="7"/>
        <v>126</v>
      </c>
      <c r="V19" s="12">
        <f t="shared" si="8"/>
        <v>1386</v>
      </c>
      <c r="W19" s="15">
        <f t="shared" si="9"/>
        <v>15406</v>
      </c>
      <c r="X19" s="17" t="s">
        <v>126</v>
      </c>
      <c r="Y19" s="79" t="s">
        <v>127</v>
      </c>
      <c r="Z19" s="8"/>
      <c r="AA19" s="5"/>
      <c r="AB19" s="5"/>
      <c r="AC19" s="5"/>
    </row>
    <row r="20" spans="1:29" s="3" customFormat="1" ht="45" customHeight="1" x14ac:dyDescent="0.15">
      <c r="A20" s="78">
        <v>15</v>
      </c>
      <c r="B20" s="43" t="s">
        <v>92</v>
      </c>
      <c r="C20" s="11" t="s">
        <v>114</v>
      </c>
      <c r="D20" s="18" t="s">
        <v>102</v>
      </c>
      <c r="E20" s="12" t="s">
        <v>61</v>
      </c>
      <c r="F20" s="13">
        <v>29</v>
      </c>
      <c r="G20" s="12"/>
      <c r="H20" s="14">
        <v>7000</v>
      </c>
      <c r="I20" s="14">
        <f t="shared" si="16"/>
        <v>6292</v>
      </c>
      <c r="J20" s="14">
        <v>3500</v>
      </c>
      <c r="K20" s="16">
        <f t="shared" si="0"/>
        <v>16792</v>
      </c>
      <c r="L20" s="16">
        <f t="shared" si="1"/>
        <v>10500</v>
      </c>
      <c r="M20" s="12">
        <f t="shared" si="10"/>
        <v>6766.666666666667</v>
      </c>
      <c r="N20" s="12">
        <f t="shared" si="11"/>
        <v>6082.2666666666664</v>
      </c>
      <c r="O20" s="12">
        <f t="shared" si="12"/>
        <v>3383.3333333333335</v>
      </c>
      <c r="P20" s="12">
        <v>0</v>
      </c>
      <c r="Q20" s="12">
        <f t="shared" si="13"/>
        <v>0</v>
      </c>
      <c r="R20" s="15">
        <f t="shared" si="14"/>
        <v>16232.266666666668</v>
      </c>
      <c r="S20" s="12">
        <f t="shared" si="15"/>
        <v>10150</v>
      </c>
      <c r="T20" s="12">
        <f t="shared" si="6"/>
        <v>1218</v>
      </c>
      <c r="U20" s="12">
        <f t="shared" si="7"/>
        <v>122</v>
      </c>
      <c r="V20" s="12">
        <f t="shared" si="8"/>
        <v>1340</v>
      </c>
      <c r="W20" s="15">
        <f t="shared" si="9"/>
        <v>14892</v>
      </c>
      <c r="X20" s="17" t="s">
        <v>115</v>
      </c>
      <c r="Y20" s="79" t="s">
        <v>171</v>
      </c>
      <c r="Z20" s="8"/>
      <c r="AA20" s="5"/>
      <c r="AB20" s="5"/>
      <c r="AC20" s="5"/>
    </row>
    <row r="21" spans="1:29" s="3" customFormat="1" ht="45" customHeight="1" x14ac:dyDescent="0.15">
      <c r="A21" s="78">
        <v>16</v>
      </c>
      <c r="B21" s="43" t="s">
        <v>95</v>
      </c>
      <c r="C21" s="11" t="s">
        <v>111</v>
      </c>
      <c r="D21" s="18" t="s">
        <v>105</v>
      </c>
      <c r="E21" s="12" t="s">
        <v>61</v>
      </c>
      <c r="F21" s="13">
        <v>30</v>
      </c>
      <c r="G21" s="12"/>
      <c r="H21" s="14">
        <v>7000</v>
      </c>
      <c r="I21" s="14">
        <f t="shared" si="16"/>
        <v>6292</v>
      </c>
      <c r="J21" s="14">
        <v>3500</v>
      </c>
      <c r="K21" s="16">
        <f t="shared" si="0"/>
        <v>16792</v>
      </c>
      <c r="L21" s="16">
        <f t="shared" si="1"/>
        <v>10500</v>
      </c>
      <c r="M21" s="12">
        <f t="shared" si="10"/>
        <v>7000</v>
      </c>
      <c r="N21" s="12">
        <f t="shared" si="11"/>
        <v>6292</v>
      </c>
      <c r="O21" s="12">
        <f t="shared" si="12"/>
        <v>3500</v>
      </c>
      <c r="P21" s="12">
        <v>0</v>
      </c>
      <c r="Q21" s="12">
        <f t="shared" si="13"/>
        <v>0</v>
      </c>
      <c r="R21" s="15">
        <f t="shared" si="14"/>
        <v>16792</v>
      </c>
      <c r="S21" s="12">
        <f t="shared" si="15"/>
        <v>10500</v>
      </c>
      <c r="T21" s="12">
        <f t="shared" si="6"/>
        <v>1260</v>
      </c>
      <c r="U21" s="12">
        <f t="shared" si="7"/>
        <v>126</v>
      </c>
      <c r="V21" s="12">
        <f t="shared" si="8"/>
        <v>1386</v>
      </c>
      <c r="W21" s="15">
        <f t="shared" si="9"/>
        <v>15406</v>
      </c>
      <c r="X21" s="17" t="s">
        <v>112</v>
      </c>
      <c r="Y21" s="79" t="s">
        <v>172</v>
      </c>
      <c r="Z21" s="8"/>
      <c r="AA21" s="5"/>
      <c r="AB21" s="5"/>
      <c r="AC21" s="5"/>
    </row>
    <row r="22" spans="1:29" s="3" customFormat="1" ht="45" customHeight="1" x14ac:dyDescent="0.15">
      <c r="A22" s="78">
        <v>17</v>
      </c>
      <c r="B22" s="106" t="s">
        <v>155</v>
      </c>
      <c r="C22" s="106" t="s">
        <v>169</v>
      </c>
      <c r="D22" s="107" t="s">
        <v>154</v>
      </c>
      <c r="E22" s="12" t="s">
        <v>61</v>
      </c>
      <c r="F22" s="13">
        <v>9</v>
      </c>
      <c r="G22" s="12"/>
      <c r="H22" s="14">
        <v>7000</v>
      </c>
      <c r="I22" s="14">
        <f t="shared" si="16"/>
        <v>6292</v>
      </c>
      <c r="J22" s="14">
        <v>3500</v>
      </c>
      <c r="K22" s="16">
        <f t="shared" ref="K22" si="29">SUM(H22:J22)</f>
        <v>16792</v>
      </c>
      <c r="L22" s="16">
        <f t="shared" ref="L22" si="30">SUM(H22+J22)</f>
        <v>10500</v>
      </c>
      <c r="M22" s="12">
        <f>H22/30*F22</f>
        <v>2100</v>
      </c>
      <c r="N22" s="12">
        <f>I22/30*F22</f>
        <v>1887.6</v>
      </c>
      <c r="O22" s="12">
        <f>J22/30*F22</f>
        <v>1050</v>
      </c>
      <c r="P22" s="12">
        <v>0</v>
      </c>
      <c r="Q22" s="12">
        <f>K22/31*G22</f>
        <v>0</v>
      </c>
      <c r="R22" s="15">
        <f t="shared" ref="R22" si="31">SUM(M22:Q22)</f>
        <v>5037.6000000000004</v>
      </c>
      <c r="S22" s="12">
        <f>L22/30*F22</f>
        <v>3150</v>
      </c>
      <c r="T22" s="12">
        <f t="shared" ref="T22" si="32">S22*12%</f>
        <v>378</v>
      </c>
      <c r="U22" s="12">
        <f t="shared" ref="U22" si="33">ROUNDUP((R22*0.75%),0)</f>
        <v>38</v>
      </c>
      <c r="V22" s="12">
        <f t="shared" ref="V22" si="34">T22+U22</f>
        <v>416</v>
      </c>
      <c r="W22" s="15">
        <f t="shared" ref="W22" si="35">ROUND(R22-V22,0)</f>
        <v>4622</v>
      </c>
      <c r="X22" s="17" t="s">
        <v>170</v>
      </c>
      <c r="Y22" s="79" t="s">
        <v>173</v>
      </c>
      <c r="Z22" s="8"/>
      <c r="AA22" s="5"/>
      <c r="AB22" s="5"/>
      <c r="AC22" s="5"/>
    </row>
    <row r="23" spans="1:29" s="3" customFormat="1" ht="45" customHeight="1" x14ac:dyDescent="0.15">
      <c r="A23" s="78">
        <v>18</v>
      </c>
      <c r="B23" s="43" t="s">
        <v>97</v>
      </c>
      <c r="C23" s="11" t="s">
        <v>110</v>
      </c>
      <c r="D23" s="18" t="s">
        <v>107</v>
      </c>
      <c r="E23" s="12" t="s">
        <v>98</v>
      </c>
      <c r="F23" s="13">
        <v>27</v>
      </c>
      <c r="G23" s="12"/>
      <c r="H23" s="14">
        <v>7000</v>
      </c>
      <c r="I23" s="14">
        <f t="shared" si="16"/>
        <v>6292</v>
      </c>
      <c r="J23" s="14">
        <v>3500</v>
      </c>
      <c r="K23" s="16">
        <f t="shared" ref="K23" si="36">SUM(H23:J23)</f>
        <v>16792</v>
      </c>
      <c r="L23" s="16">
        <f t="shared" ref="L23" si="37">SUM(H23+J23)</f>
        <v>10500</v>
      </c>
      <c r="M23" s="12">
        <f>H23/30*F23</f>
        <v>6300</v>
      </c>
      <c r="N23" s="12">
        <f>I23/30*F23</f>
        <v>5662.7999999999993</v>
      </c>
      <c r="O23" s="12">
        <f>J23/30*F23</f>
        <v>3150</v>
      </c>
      <c r="P23" s="12">
        <v>0</v>
      </c>
      <c r="Q23" s="12">
        <f>K23/31*G23</f>
        <v>0</v>
      </c>
      <c r="R23" s="15">
        <f t="shared" ref="R23" si="38">SUM(M23:Q23)</f>
        <v>15112.8</v>
      </c>
      <c r="S23" s="12">
        <f>L23/30*F23</f>
        <v>9450</v>
      </c>
      <c r="T23" s="12">
        <f t="shared" ref="T23" si="39">S23*12%</f>
        <v>1134</v>
      </c>
      <c r="U23" s="12">
        <f t="shared" ref="U23" si="40">ROUNDUP((R23*0.75%),0)</f>
        <v>114</v>
      </c>
      <c r="V23" s="12">
        <f t="shared" ref="V23" si="41">T23+U23</f>
        <v>1248</v>
      </c>
      <c r="W23" s="15">
        <f t="shared" ref="W23" si="42">ROUND(R23-V23,0)</f>
        <v>13865</v>
      </c>
      <c r="X23" s="17" t="s">
        <v>123</v>
      </c>
      <c r="Y23" s="79" t="s">
        <v>176</v>
      </c>
      <c r="Z23" s="8"/>
      <c r="AA23" s="5"/>
      <c r="AB23" s="5"/>
      <c r="AC23" s="5"/>
    </row>
    <row r="24" spans="1:29" s="3" customFormat="1" ht="45" customHeight="1" thickBot="1" x14ac:dyDescent="0.2">
      <c r="A24" s="98">
        <v>19</v>
      </c>
      <c r="B24" s="108" t="s">
        <v>151</v>
      </c>
      <c r="C24" s="108" t="s">
        <v>174</v>
      </c>
      <c r="D24" s="109" t="s">
        <v>158</v>
      </c>
      <c r="E24" s="99" t="s">
        <v>153</v>
      </c>
      <c r="F24" s="100">
        <v>8</v>
      </c>
      <c r="G24" s="99"/>
      <c r="H24" s="101">
        <v>7000</v>
      </c>
      <c r="I24" s="101">
        <f t="shared" si="16"/>
        <v>6292</v>
      </c>
      <c r="J24" s="101">
        <v>3500</v>
      </c>
      <c r="K24" s="102">
        <f t="shared" si="0"/>
        <v>16792</v>
      </c>
      <c r="L24" s="102">
        <f t="shared" si="1"/>
        <v>10500</v>
      </c>
      <c r="M24" s="99">
        <f>H24/30*F24</f>
        <v>1866.6666666666667</v>
      </c>
      <c r="N24" s="99">
        <f>I24/30*F24</f>
        <v>1677.8666666666666</v>
      </c>
      <c r="O24" s="99">
        <f>J24/30*F24</f>
        <v>933.33333333333337</v>
      </c>
      <c r="P24" s="99">
        <v>0</v>
      </c>
      <c r="Q24" s="99">
        <f>K24/31*G24</f>
        <v>0</v>
      </c>
      <c r="R24" s="80">
        <f t="shared" si="14"/>
        <v>4477.8666666666668</v>
      </c>
      <c r="S24" s="99">
        <f>L24/30*F24</f>
        <v>2800</v>
      </c>
      <c r="T24" s="99">
        <f t="shared" si="6"/>
        <v>336</v>
      </c>
      <c r="U24" s="99">
        <f t="shared" si="7"/>
        <v>34</v>
      </c>
      <c r="V24" s="99">
        <f t="shared" si="8"/>
        <v>370</v>
      </c>
      <c r="W24" s="80">
        <f t="shared" si="9"/>
        <v>4108</v>
      </c>
      <c r="X24" s="69" t="s">
        <v>175</v>
      </c>
      <c r="Y24" s="103" t="s">
        <v>177</v>
      </c>
      <c r="Z24" s="8"/>
      <c r="AA24" s="5"/>
      <c r="AB24" s="5"/>
      <c r="AC24" s="5"/>
    </row>
    <row r="25" spans="1:29" s="4" customFormat="1" ht="45" customHeight="1" thickBot="1" x14ac:dyDescent="0.2">
      <c r="A25" s="83"/>
      <c r="B25" s="84" t="s">
        <v>11</v>
      </c>
      <c r="C25" s="85"/>
      <c r="D25" s="85"/>
      <c r="E25" s="86"/>
      <c r="F25" s="87">
        <f>SUM(F6:F24)</f>
        <v>389.5</v>
      </c>
      <c r="G25" s="86">
        <f t="shared" ref="G25:W25" si="43">SUM(G6:G24)</f>
        <v>0</v>
      </c>
      <c r="H25" s="86">
        <f t="shared" si="43"/>
        <v>134400</v>
      </c>
      <c r="I25" s="86">
        <f t="shared" si="43"/>
        <v>121094</v>
      </c>
      <c r="J25" s="86">
        <f t="shared" si="43"/>
        <v>67862</v>
      </c>
      <c r="K25" s="86">
        <f t="shared" si="43"/>
        <v>323356</v>
      </c>
      <c r="L25" s="86">
        <f t="shared" si="43"/>
        <v>202262</v>
      </c>
      <c r="M25" s="86">
        <f t="shared" si="43"/>
        <v>92003.333333333343</v>
      </c>
      <c r="N25" s="86">
        <f t="shared" si="43"/>
        <v>82927.933333333349</v>
      </c>
      <c r="O25" s="86">
        <f t="shared" si="43"/>
        <v>46531.266666666677</v>
      </c>
      <c r="P25" s="86">
        <f t="shared" si="43"/>
        <v>0</v>
      </c>
      <c r="Q25" s="86">
        <f t="shared" si="43"/>
        <v>0</v>
      </c>
      <c r="R25" s="86">
        <f t="shared" si="43"/>
        <v>221462.53333333333</v>
      </c>
      <c r="S25" s="86">
        <f t="shared" si="43"/>
        <v>138534.6</v>
      </c>
      <c r="T25" s="86">
        <f t="shared" si="43"/>
        <v>16624.152000000002</v>
      </c>
      <c r="U25" s="86">
        <f t="shared" si="43"/>
        <v>1540</v>
      </c>
      <c r="V25" s="86">
        <f t="shared" si="43"/>
        <v>18164.152000000002</v>
      </c>
      <c r="W25" s="86">
        <f t="shared" si="43"/>
        <v>203298</v>
      </c>
      <c r="X25" s="86"/>
      <c r="Y25" s="88" t="s">
        <v>34</v>
      </c>
      <c r="Z25" s="5"/>
      <c r="AA25" s="5"/>
      <c r="AB25" s="9" t="e">
        <f>SUM(AB7:AB19)</f>
        <v>#REF!</v>
      </c>
      <c r="AC25" s="9" t="e">
        <f>SUM(AC7:AC19)</f>
        <v>#REF!</v>
      </c>
    </row>
    <row r="26" spans="1:29" ht="21.6" customHeight="1" x14ac:dyDescent="0.15"/>
    <row r="27" spans="1:29" ht="21.6" customHeight="1" x14ac:dyDescent="0.15"/>
    <row r="28" spans="1:29" ht="21.6" customHeight="1" x14ac:dyDescent="0.15">
      <c r="K28" s="7"/>
      <c r="L28" s="7"/>
      <c r="S28" s="7"/>
    </row>
    <row r="29" spans="1:29" ht="21.6" customHeight="1" x14ac:dyDescent="0.15">
      <c r="K29" s="7"/>
      <c r="L29" s="7"/>
      <c r="S29" s="7"/>
      <c r="V29" s="6"/>
    </row>
    <row r="30" spans="1:29" ht="21.6" customHeight="1" x14ac:dyDescent="0.15">
      <c r="K30" s="7"/>
      <c r="L30" s="7"/>
      <c r="S30" s="7"/>
    </row>
    <row r="31" spans="1:29" ht="21.6" customHeight="1" x14ac:dyDescent="0.15">
      <c r="K31" s="7"/>
      <c r="L31" s="7"/>
      <c r="S31" s="7"/>
    </row>
    <row r="32" spans="1:29" ht="21.6" customHeight="1" x14ac:dyDescent="0.15">
      <c r="K32" s="7"/>
      <c r="L32" s="7"/>
      <c r="S32" s="7"/>
    </row>
    <row r="33" spans="11:24" ht="21.6" hidden="1" customHeight="1" x14ac:dyDescent="0.15">
      <c r="K33" s="7"/>
      <c r="L33" s="7"/>
      <c r="S33" s="7"/>
      <c r="W33">
        <v>138086</v>
      </c>
    </row>
    <row r="34" spans="11:24" ht="21.6" hidden="1" customHeight="1" x14ac:dyDescent="0.15">
      <c r="K34" s="7"/>
      <c r="L34" s="7"/>
      <c r="S34" s="7"/>
      <c r="W34" s="6">
        <f>W25-W33</f>
        <v>65212</v>
      </c>
      <c r="X34" s="6"/>
    </row>
    <row r="35" spans="11:24" ht="21.6" customHeight="1" x14ac:dyDescent="0.15">
      <c r="K35" s="7"/>
      <c r="L35" s="7"/>
      <c r="S35" s="7"/>
    </row>
    <row r="36" spans="11:24" ht="21.6" customHeight="1" x14ac:dyDescent="0.15">
      <c r="K36" s="7"/>
      <c r="L36" s="7"/>
      <c r="S36" s="7"/>
    </row>
    <row r="37" spans="11:24" ht="21.6" customHeight="1" x14ac:dyDescent="0.15">
      <c r="K37" s="7"/>
      <c r="L37" s="7"/>
      <c r="S37" s="7"/>
    </row>
    <row r="38" spans="11:24" ht="21.6" customHeight="1" x14ac:dyDescent="0.15"/>
  </sheetData>
  <mergeCells count="13">
    <mergeCell ref="F4:F5"/>
    <mergeCell ref="B4:B5"/>
    <mergeCell ref="C4:C5"/>
    <mergeCell ref="D4:D5"/>
    <mergeCell ref="A1:Y1"/>
    <mergeCell ref="A2:Y2"/>
    <mergeCell ref="A3:E3"/>
    <mergeCell ref="F3:Q3"/>
    <mergeCell ref="E4:E5"/>
    <mergeCell ref="G4:G5"/>
    <mergeCell ref="W4:W5"/>
    <mergeCell ref="A4:A5"/>
    <mergeCell ref="X4:X5"/>
  </mergeCells>
  <phoneticPr fontId="26" type="noConversion"/>
  <pageMargins left="0.31496062992125984" right="0.11811023622047245" top="0.55118110236220474" bottom="0.51181102362204722" header="0.51181102362204722" footer="0.35433070866141736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4"/>
  <sheetViews>
    <sheetView workbookViewId="0">
      <selection activeCell="D9" sqref="D9"/>
    </sheetView>
  </sheetViews>
  <sheetFormatPr defaultRowHeight="12.75" x14ac:dyDescent="0.15"/>
  <sheetData>
    <row r="2" spans="1:29" x14ac:dyDescent="0.15">
      <c r="A2" s="122" t="s">
        <v>137</v>
      </c>
      <c r="B2" s="122"/>
      <c r="C2" s="122"/>
    </row>
    <row r="3" spans="1:29" s="57" customFormat="1" ht="50.1" customHeight="1" x14ac:dyDescent="0.15">
      <c r="A3" s="44">
        <v>15</v>
      </c>
      <c r="B3" s="45" t="s">
        <v>93</v>
      </c>
      <c r="C3" s="46" t="s">
        <v>116</v>
      </c>
      <c r="D3" s="47" t="s">
        <v>103</v>
      </c>
      <c r="E3" s="46" t="s">
        <v>61</v>
      </c>
      <c r="F3" s="48"/>
      <c r="G3" s="49"/>
      <c r="H3" s="50">
        <v>7000</v>
      </c>
      <c r="I3" s="50">
        <v>5564</v>
      </c>
      <c r="J3" s="50">
        <v>3500</v>
      </c>
      <c r="K3" s="51">
        <f>SUM(H3:J3)</f>
        <v>16064</v>
      </c>
      <c r="L3" s="51">
        <f>SUM(H3+J3)</f>
        <v>10500</v>
      </c>
      <c r="M3" s="49">
        <f>H3/31*F3</f>
        <v>0</v>
      </c>
      <c r="N3" s="49">
        <f>I3/31*F3</f>
        <v>0</v>
      </c>
      <c r="O3" s="49">
        <f>J3/31*F3</f>
        <v>0</v>
      </c>
      <c r="P3" s="49">
        <v>0</v>
      </c>
      <c r="Q3" s="49">
        <f>K3/31*G3</f>
        <v>0</v>
      </c>
      <c r="R3" s="49">
        <f>SUM(M3:Q3)</f>
        <v>0</v>
      </c>
      <c r="S3" s="52">
        <f>L3/31*F3</f>
        <v>0</v>
      </c>
      <c r="T3" s="49">
        <f>S3*12%</f>
        <v>0</v>
      </c>
      <c r="U3" s="49">
        <f>ROUNDUP((R3*0.75%),0)</f>
        <v>0</v>
      </c>
      <c r="V3" s="49">
        <f>T3+U3</f>
        <v>0</v>
      </c>
      <c r="W3" s="52">
        <f>ROUND(R3-V3,0)</f>
        <v>0</v>
      </c>
      <c r="X3" s="53"/>
      <c r="Y3" s="54"/>
      <c r="Z3" s="55"/>
      <c r="AA3" s="56"/>
      <c r="AB3" s="56"/>
      <c r="AC3" s="56"/>
    </row>
    <row r="5" spans="1:29" x14ac:dyDescent="0.15">
      <c r="A5" s="123" t="s">
        <v>141</v>
      </c>
      <c r="B5" s="124"/>
    </row>
    <row r="6" spans="1:29" s="57" customFormat="1" ht="50.1" customHeight="1" x14ac:dyDescent="0.15">
      <c r="A6" s="44">
        <v>4</v>
      </c>
      <c r="B6" s="46" t="s">
        <v>42</v>
      </c>
      <c r="C6" s="46" t="s">
        <v>46</v>
      </c>
      <c r="D6" s="47" t="s">
        <v>66</v>
      </c>
      <c r="E6" s="49" t="s">
        <v>29</v>
      </c>
      <c r="F6" s="48"/>
      <c r="G6" s="49"/>
      <c r="H6" s="50">
        <v>7000</v>
      </c>
      <c r="I6" s="50">
        <v>5564</v>
      </c>
      <c r="J6" s="50">
        <v>3500</v>
      </c>
      <c r="K6" s="51">
        <f>SUM(H6:J6)</f>
        <v>16064</v>
      </c>
      <c r="L6" s="51">
        <f>SUM(H6+J6)</f>
        <v>10500</v>
      </c>
      <c r="M6" s="49">
        <f>H6/30*F6</f>
        <v>0</v>
      </c>
      <c r="N6" s="49">
        <f>I6/30*F6</f>
        <v>0</v>
      </c>
      <c r="O6" s="49">
        <f>J6/30*F6</f>
        <v>0</v>
      </c>
      <c r="P6" s="49">
        <v>0</v>
      </c>
      <c r="Q6" s="49">
        <f>K6/30*G6</f>
        <v>0</v>
      </c>
      <c r="R6" s="49">
        <f>SUM(M6:Q6)</f>
        <v>0</v>
      </c>
      <c r="S6" s="52">
        <f>L6/31*F6</f>
        <v>0</v>
      </c>
      <c r="T6" s="49">
        <f>S6*12%</f>
        <v>0</v>
      </c>
      <c r="U6" s="49">
        <f>ROUNDUP((R6*0.75%),0)</f>
        <v>0</v>
      </c>
      <c r="V6" s="49">
        <f>T6+U6</f>
        <v>0</v>
      </c>
      <c r="W6" s="52">
        <f>ROUND(R6-V6,0)</f>
        <v>0</v>
      </c>
      <c r="X6" s="53" t="s">
        <v>48</v>
      </c>
      <c r="Y6" s="54" t="s">
        <v>49</v>
      </c>
      <c r="Z6" s="55"/>
      <c r="AA6" s="56"/>
      <c r="AB6" s="56"/>
      <c r="AC6" s="56"/>
    </row>
    <row r="7" spans="1:29" s="57" customFormat="1" ht="50.1" customHeight="1" x14ac:dyDescent="0.15">
      <c r="A7" s="44">
        <v>7</v>
      </c>
      <c r="B7" s="45" t="s">
        <v>90</v>
      </c>
      <c r="C7" s="46" t="s">
        <v>99</v>
      </c>
      <c r="D7" s="47" t="s">
        <v>100</v>
      </c>
      <c r="E7" s="49" t="s">
        <v>29</v>
      </c>
      <c r="F7" s="48"/>
      <c r="G7" s="49"/>
      <c r="H7" s="50">
        <v>7000</v>
      </c>
      <c r="I7" s="50">
        <v>5564</v>
      </c>
      <c r="J7" s="50">
        <v>3500</v>
      </c>
      <c r="K7" s="51">
        <f>SUM(H7:J7)</f>
        <v>16064</v>
      </c>
      <c r="L7" s="51">
        <f>SUM(H7+J7)</f>
        <v>10500</v>
      </c>
      <c r="M7" s="49">
        <f>H7/30*F7</f>
        <v>0</v>
      </c>
      <c r="N7" s="49">
        <f>I7/30*F7</f>
        <v>0</v>
      </c>
      <c r="O7" s="49">
        <f>J7/30*F7</f>
        <v>0</v>
      </c>
      <c r="P7" s="49">
        <v>0</v>
      </c>
      <c r="Q7" s="49">
        <f>K7/30*G7</f>
        <v>0</v>
      </c>
      <c r="R7" s="49">
        <f>SUM(M7:Q7)</f>
        <v>0</v>
      </c>
      <c r="S7" s="52">
        <f>L7/31*F7</f>
        <v>0</v>
      </c>
      <c r="T7" s="49">
        <f>S7*12%</f>
        <v>0</v>
      </c>
      <c r="U7" s="49">
        <f>ROUNDUP((R7*0.75%),0)</f>
        <v>0</v>
      </c>
      <c r="V7" s="49">
        <f>T7+U7</f>
        <v>0</v>
      </c>
      <c r="W7" s="52">
        <f>ROUND(R7-V7,0)</f>
        <v>0</v>
      </c>
      <c r="X7" s="53" t="s">
        <v>108</v>
      </c>
      <c r="Y7" s="59" t="s">
        <v>109</v>
      </c>
      <c r="Z7" s="55"/>
      <c r="AA7" s="56"/>
      <c r="AB7" s="56"/>
      <c r="AC7" s="56"/>
    </row>
    <row r="8" spans="1:29" s="57" customFormat="1" ht="50.1" customHeight="1" x14ac:dyDescent="0.15">
      <c r="A8" s="44">
        <v>15</v>
      </c>
      <c r="B8" s="45" t="s">
        <v>94</v>
      </c>
      <c r="C8" s="46" t="s">
        <v>117</v>
      </c>
      <c r="D8" s="47" t="s">
        <v>104</v>
      </c>
      <c r="E8" s="46" t="s">
        <v>61</v>
      </c>
      <c r="F8" s="48"/>
      <c r="G8" s="49"/>
      <c r="H8" s="50">
        <v>7000</v>
      </c>
      <c r="I8" s="50">
        <v>5564</v>
      </c>
      <c r="J8" s="50">
        <v>3500</v>
      </c>
      <c r="K8" s="51">
        <f>SUM(H8:J8)</f>
        <v>16064</v>
      </c>
      <c r="L8" s="51">
        <f>SUM(H8+J8)</f>
        <v>10500</v>
      </c>
      <c r="M8" s="49">
        <f>H8/30*F8</f>
        <v>0</v>
      </c>
      <c r="N8" s="49">
        <f>I8/30*F8</f>
        <v>0</v>
      </c>
      <c r="O8" s="49">
        <f>J8/30*F8</f>
        <v>0</v>
      </c>
      <c r="P8" s="49">
        <v>0</v>
      </c>
      <c r="Q8" s="49">
        <f>K8/30*G8</f>
        <v>0</v>
      </c>
      <c r="R8" s="49">
        <f>SUM(M8:Q8)</f>
        <v>0</v>
      </c>
      <c r="S8" s="52">
        <f>L8/31*F8</f>
        <v>0</v>
      </c>
      <c r="T8" s="49">
        <f>S8*12%</f>
        <v>0</v>
      </c>
      <c r="U8" s="49">
        <f>ROUNDUP((R8*0.75%),0)</f>
        <v>0</v>
      </c>
      <c r="V8" s="49">
        <f>T8+U8</f>
        <v>0</v>
      </c>
      <c r="W8" s="52">
        <f>ROUND(R8-V8,0)</f>
        <v>0</v>
      </c>
      <c r="X8" s="53"/>
      <c r="Y8" s="54"/>
      <c r="Z8" s="55"/>
      <c r="AA8" s="56"/>
      <c r="AB8" s="56"/>
      <c r="AC8" s="56"/>
    </row>
    <row r="9" spans="1:29" x14ac:dyDescent="0.15">
      <c r="A9" s="123" t="s">
        <v>142</v>
      </c>
      <c r="B9" s="124"/>
    </row>
    <row r="10" spans="1:29" s="57" customFormat="1" ht="45" customHeight="1" x14ac:dyDescent="0.15">
      <c r="A10" s="73">
        <v>16</v>
      </c>
      <c r="B10" s="45" t="s">
        <v>118</v>
      </c>
      <c r="C10" s="46" t="s">
        <v>119</v>
      </c>
      <c r="D10" s="47" t="s">
        <v>120</v>
      </c>
      <c r="E10" s="49" t="s">
        <v>61</v>
      </c>
      <c r="F10" s="48"/>
      <c r="G10" s="49"/>
      <c r="H10" s="50">
        <v>7000</v>
      </c>
      <c r="I10" s="50">
        <v>5564</v>
      </c>
      <c r="J10" s="50">
        <v>3500</v>
      </c>
      <c r="K10" s="51">
        <f>SUM(H10:J10)</f>
        <v>16064</v>
      </c>
      <c r="L10" s="51">
        <f>SUM(H10+J10)</f>
        <v>10500</v>
      </c>
      <c r="M10" s="49">
        <f>H10/31*F10</f>
        <v>0</v>
      </c>
      <c r="N10" s="49">
        <f>I10/31*F10</f>
        <v>0</v>
      </c>
      <c r="O10" s="49">
        <f>J10/31*F10</f>
        <v>0</v>
      </c>
      <c r="P10" s="49">
        <v>0</v>
      </c>
      <c r="Q10" s="49">
        <f>K10/30*G10</f>
        <v>0</v>
      </c>
      <c r="R10" s="49">
        <f>SUM(M10:Q10)</f>
        <v>0</v>
      </c>
      <c r="S10" s="52">
        <f>L10/31*F10</f>
        <v>0</v>
      </c>
      <c r="T10" s="49">
        <f>S10*12%</f>
        <v>0</v>
      </c>
      <c r="U10" s="49">
        <f>ROUNDUP((R10*0.75%),0)</f>
        <v>0</v>
      </c>
      <c r="V10" s="49">
        <f>T10+U10</f>
        <v>0</v>
      </c>
      <c r="W10" s="52">
        <f>ROUND(R10-V10,0)</f>
        <v>0</v>
      </c>
      <c r="X10" s="53" t="s">
        <v>122</v>
      </c>
      <c r="Y10" s="54" t="s">
        <v>121</v>
      </c>
      <c r="Z10" s="55"/>
      <c r="AA10" s="56"/>
      <c r="AB10" s="56"/>
      <c r="AC10" s="56"/>
    </row>
    <row r="12" spans="1:29" x14ac:dyDescent="0.15">
      <c r="A12" s="123" t="s">
        <v>146</v>
      </c>
      <c r="B12" s="124"/>
      <c r="C12" s="124"/>
    </row>
    <row r="13" spans="1:29" s="57" customFormat="1" ht="45" customHeight="1" x14ac:dyDescent="0.15">
      <c r="A13" s="73">
        <v>15</v>
      </c>
      <c r="B13" s="45" t="s">
        <v>96</v>
      </c>
      <c r="C13" s="46" t="s">
        <v>113</v>
      </c>
      <c r="D13" s="47" t="s">
        <v>106</v>
      </c>
      <c r="E13" s="49" t="s">
        <v>61</v>
      </c>
      <c r="F13" s="48"/>
      <c r="G13" s="49"/>
      <c r="H13" s="50">
        <v>7000</v>
      </c>
      <c r="I13" s="50">
        <v>6006</v>
      </c>
      <c r="J13" s="50">
        <v>3500</v>
      </c>
      <c r="K13" s="51">
        <f>SUM(H13:J13)</f>
        <v>16506</v>
      </c>
      <c r="L13" s="51">
        <f>SUM(H13+J13)</f>
        <v>10500</v>
      </c>
      <c r="M13" s="49">
        <f>H13/31*F13</f>
        <v>0</v>
      </c>
      <c r="N13" s="49">
        <f>I13/31*F13</f>
        <v>0</v>
      </c>
      <c r="O13" s="49">
        <f>J13/31*F13</f>
        <v>0</v>
      </c>
      <c r="P13" s="49">
        <v>0</v>
      </c>
      <c r="Q13" s="49">
        <f>K13/30*G13</f>
        <v>0</v>
      </c>
      <c r="R13" s="52">
        <f>SUM(M13:Q13)</f>
        <v>0</v>
      </c>
      <c r="S13" s="52">
        <f>L13/31*F13</f>
        <v>0</v>
      </c>
      <c r="T13" s="49">
        <f>S13*12%</f>
        <v>0</v>
      </c>
      <c r="U13" s="49">
        <f>ROUNDUP((R13*0.75%),0)</f>
        <v>0</v>
      </c>
      <c r="V13" s="49">
        <f>T13+U13</f>
        <v>0</v>
      </c>
      <c r="W13" s="52">
        <f>ROUND(R13-V13,0)</f>
        <v>0</v>
      </c>
      <c r="X13" s="53" t="s">
        <v>138</v>
      </c>
      <c r="Y13" s="54" t="s">
        <v>139</v>
      </c>
      <c r="Z13" s="55"/>
      <c r="AA13" s="56"/>
      <c r="AB13" s="56"/>
      <c r="AC13" s="56"/>
    </row>
    <row r="14" spans="1:29" s="57" customFormat="1" ht="45" customHeight="1" x14ac:dyDescent="0.15">
      <c r="A14" s="73">
        <v>4</v>
      </c>
      <c r="B14" s="46" t="s">
        <v>6</v>
      </c>
      <c r="C14" s="46" t="s">
        <v>8</v>
      </c>
      <c r="D14" s="49" t="s">
        <v>63</v>
      </c>
      <c r="E14" s="49" t="s">
        <v>29</v>
      </c>
      <c r="F14" s="48"/>
      <c r="G14" s="49"/>
      <c r="H14" s="50">
        <v>7000</v>
      </c>
      <c r="I14" s="50">
        <v>6006</v>
      </c>
      <c r="J14" s="50">
        <v>3500</v>
      </c>
      <c r="K14" s="51">
        <f>SUM(H14:J14)</f>
        <v>16506</v>
      </c>
      <c r="L14" s="51">
        <f>SUM(H14+J14)</f>
        <v>10500</v>
      </c>
      <c r="M14" s="49">
        <f>H14/31*F14</f>
        <v>0</v>
      </c>
      <c r="N14" s="49">
        <f>I14/31*F14</f>
        <v>0</v>
      </c>
      <c r="O14" s="49">
        <f>J14/31*F14</f>
        <v>0</v>
      </c>
      <c r="P14" s="49">
        <v>0</v>
      </c>
      <c r="Q14" s="49">
        <f>K14/30*G14</f>
        <v>0</v>
      </c>
      <c r="R14" s="52">
        <f>SUM(M14:Q14)</f>
        <v>0</v>
      </c>
      <c r="S14" s="52">
        <f>L14/31*F14</f>
        <v>0</v>
      </c>
      <c r="T14" s="49">
        <f>S14*12%</f>
        <v>0</v>
      </c>
      <c r="U14" s="49">
        <f>ROUNDUP((R14*0.75%),0)</f>
        <v>0</v>
      </c>
      <c r="V14" s="49">
        <f>T14+U14</f>
        <v>0</v>
      </c>
      <c r="W14" s="52">
        <f>ROUND(R14-V14,0)</f>
        <v>0</v>
      </c>
      <c r="X14" s="53" t="s">
        <v>56</v>
      </c>
      <c r="Y14" s="54" t="s">
        <v>31</v>
      </c>
      <c r="Z14" s="56"/>
      <c r="AA14" s="56"/>
      <c r="AB14" s="56" t="e">
        <f>SUM(K14/31*(#REF!+#REF!+G14)-M14*12/100)-(SUM(ROUNDUP(R14*1.75/100,0)))</f>
        <v>#REF!</v>
      </c>
      <c r="AC14" s="56" t="e">
        <f>W14-AB14</f>
        <v>#REF!</v>
      </c>
    </row>
  </sheetData>
  <mergeCells count="4">
    <mergeCell ref="A2:C2"/>
    <mergeCell ref="A5:B5"/>
    <mergeCell ref="A9:B9"/>
    <mergeCell ref="A12:C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workbookViewId="0">
      <selection activeCell="P8" sqref="P8"/>
    </sheetView>
  </sheetViews>
  <sheetFormatPr defaultRowHeight="12.75" x14ac:dyDescent="0.15"/>
  <cols>
    <col min="1" max="1" width="7.4140625" bestFit="1" customWidth="1"/>
    <col min="2" max="2" width="16.98828125" customWidth="1"/>
    <col min="3" max="3" width="18.47265625" customWidth="1"/>
    <col min="4" max="4" width="7.4140625" bestFit="1" customWidth="1"/>
    <col min="5" max="5" width="9.70703125" bestFit="1" customWidth="1"/>
    <col min="6" max="6" width="16.44921875" style="21" hidden="1" customWidth="1"/>
    <col min="7" max="7" width="20.08984375" style="21" hidden="1" customWidth="1"/>
    <col min="8" max="8" width="6.7421875" customWidth="1"/>
    <col min="9" max="9" width="8.22265625" customWidth="1"/>
    <col min="10" max="10" width="8.8984375" customWidth="1"/>
    <col min="11" max="11" width="11.32421875" customWidth="1"/>
    <col min="12" max="12" width="8.08984375" customWidth="1"/>
    <col min="13" max="13" width="12.26953125" customWidth="1"/>
    <col min="14" max="14" width="14.6953125" customWidth="1"/>
    <col min="15" max="15" width="0" hidden="1" customWidth="1"/>
  </cols>
  <sheetData>
    <row r="1" spans="1:16" s="2" customFormat="1" ht="25.5" x14ac:dyDescent="0.15">
      <c r="A1" s="125" t="s">
        <v>40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</row>
    <row r="2" spans="1:16" s="2" customFormat="1" ht="21" customHeight="1" x14ac:dyDescent="0.15">
      <c r="A2" s="25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1"/>
    </row>
    <row r="3" spans="1:16" s="2" customFormat="1" ht="18.75" customHeight="1" x14ac:dyDescent="0.15">
      <c r="A3" s="29" t="s">
        <v>147</v>
      </c>
      <c r="B3" s="30"/>
      <c r="C3" s="30"/>
      <c r="D3" s="30"/>
      <c r="E3" s="30"/>
      <c r="F3" s="30"/>
      <c r="G3" s="10" t="s">
        <v>5</v>
      </c>
      <c r="H3" s="10"/>
      <c r="I3" s="10"/>
      <c r="J3" s="10"/>
      <c r="K3" s="10"/>
      <c r="L3" s="10"/>
      <c r="M3" s="10"/>
      <c r="N3" s="32"/>
    </row>
    <row r="4" spans="1:16" s="2" customFormat="1" ht="9.75" customHeight="1" thickBot="1" x14ac:dyDescent="0.2">
      <c r="A4" s="27"/>
      <c r="B4" s="28"/>
      <c r="C4" s="28"/>
      <c r="D4" s="28"/>
      <c r="E4" s="28"/>
      <c r="F4" s="28"/>
      <c r="G4" s="64"/>
      <c r="H4" s="64"/>
      <c r="I4" s="64"/>
      <c r="J4" s="64"/>
      <c r="K4" s="64"/>
      <c r="L4" s="64"/>
      <c r="M4" s="64"/>
      <c r="N4" s="63"/>
    </row>
    <row r="5" spans="1:16" s="2" customFormat="1" ht="14.25" x14ac:dyDescent="0.15">
      <c r="A5" s="128" t="s">
        <v>13</v>
      </c>
      <c r="B5" s="128" t="s">
        <v>0</v>
      </c>
      <c r="C5" s="128" t="s">
        <v>1</v>
      </c>
      <c r="D5" s="128" t="s">
        <v>3</v>
      </c>
      <c r="E5" s="128" t="s">
        <v>73</v>
      </c>
      <c r="F5" s="128" t="s">
        <v>47</v>
      </c>
      <c r="G5" s="130" t="s">
        <v>74</v>
      </c>
      <c r="H5" s="61" t="s">
        <v>75</v>
      </c>
      <c r="I5" s="128" t="s">
        <v>76</v>
      </c>
      <c r="J5" s="128" t="s">
        <v>77</v>
      </c>
      <c r="K5" s="128" t="s">
        <v>78</v>
      </c>
      <c r="L5" s="19" t="s">
        <v>79</v>
      </c>
      <c r="M5" s="128" t="s">
        <v>19</v>
      </c>
      <c r="N5" s="128" t="s">
        <v>80</v>
      </c>
    </row>
    <row r="6" spans="1:16" s="1" customFormat="1" ht="14.25" thickBot="1" x14ac:dyDescent="0.2">
      <c r="A6" s="129"/>
      <c r="B6" s="129"/>
      <c r="C6" s="129"/>
      <c r="D6" s="129"/>
      <c r="E6" s="129"/>
      <c r="F6" s="129" t="s">
        <v>81</v>
      </c>
      <c r="G6" s="131" t="s">
        <v>81</v>
      </c>
      <c r="H6" s="62"/>
      <c r="I6" s="129"/>
      <c r="J6" s="129"/>
      <c r="K6" s="129"/>
      <c r="L6" s="62" t="s">
        <v>2</v>
      </c>
      <c r="M6" s="129"/>
      <c r="N6" s="129"/>
    </row>
    <row r="7" spans="1:16" s="41" customFormat="1" ht="28.5" customHeight="1" x14ac:dyDescent="0.1">
      <c r="A7" s="65">
        <v>1</v>
      </c>
      <c r="B7" s="34" t="s">
        <v>7</v>
      </c>
      <c r="C7" s="34" t="s">
        <v>9</v>
      </c>
      <c r="D7" s="35" t="s">
        <v>29</v>
      </c>
      <c r="E7" s="35" t="s">
        <v>64</v>
      </c>
      <c r="F7" s="36" t="s">
        <v>56</v>
      </c>
      <c r="G7" s="37" t="s">
        <v>32</v>
      </c>
      <c r="H7" s="38">
        <v>66.5</v>
      </c>
      <c r="I7" s="39">
        <v>7000</v>
      </c>
      <c r="J7" s="40">
        <f>I7/30/8*2</f>
        <v>58.333333333333336</v>
      </c>
      <c r="K7" s="35">
        <f>SUM(H7*J7)</f>
        <v>3879.166666666667</v>
      </c>
      <c r="L7" s="35">
        <f>SUM(K7*0.75/100)</f>
        <v>29.09375</v>
      </c>
      <c r="M7" s="35">
        <f>SUM(K7-L7,0)</f>
        <v>3850.072916666667</v>
      </c>
      <c r="N7" s="66"/>
      <c r="P7" s="58"/>
    </row>
    <row r="8" spans="1:16" s="41" customFormat="1" ht="28.5" customHeight="1" x14ac:dyDescent="0.1">
      <c r="A8" s="65">
        <v>2</v>
      </c>
      <c r="B8" s="34" t="s">
        <v>4</v>
      </c>
      <c r="C8" s="34" t="s">
        <v>10</v>
      </c>
      <c r="D8" s="35" t="s">
        <v>29</v>
      </c>
      <c r="E8" s="42" t="s">
        <v>65</v>
      </c>
      <c r="F8" s="36" t="s">
        <v>56</v>
      </c>
      <c r="G8" s="37" t="s">
        <v>33</v>
      </c>
      <c r="H8" s="38">
        <v>44.5</v>
      </c>
      <c r="I8" s="39">
        <v>7000</v>
      </c>
      <c r="J8" s="40">
        <f>I8/30/8*2</f>
        <v>58.333333333333336</v>
      </c>
      <c r="K8" s="35">
        <f>SUM(H8*J8)</f>
        <v>2595.8333333333335</v>
      </c>
      <c r="L8" s="35">
        <f>SUM(K8*0.75/100)</f>
        <v>19.46875</v>
      </c>
      <c r="M8" s="35">
        <f>SUM(K8-L8,0)</f>
        <v>2576.3645833333335</v>
      </c>
      <c r="N8" s="66"/>
      <c r="P8" s="58"/>
    </row>
    <row r="9" spans="1:16" s="41" customFormat="1" ht="28.5" customHeight="1" x14ac:dyDescent="0.1">
      <c r="A9" s="65">
        <v>3</v>
      </c>
      <c r="B9" s="34" t="s">
        <v>44</v>
      </c>
      <c r="C9" s="34" t="s">
        <v>51</v>
      </c>
      <c r="D9" s="35" t="s">
        <v>29</v>
      </c>
      <c r="E9" s="42" t="s">
        <v>68</v>
      </c>
      <c r="F9" s="36" t="s">
        <v>58</v>
      </c>
      <c r="G9" s="37" t="s">
        <v>55</v>
      </c>
      <c r="H9" s="38">
        <v>44.5</v>
      </c>
      <c r="I9" s="39">
        <v>7000</v>
      </c>
      <c r="J9" s="40">
        <f t="shared" ref="J9:J20" si="0">I9/30/8*2</f>
        <v>58.333333333333336</v>
      </c>
      <c r="K9" s="35">
        <f t="shared" ref="K9:K20" si="1">SUM(H9*J9)</f>
        <v>2595.8333333333335</v>
      </c>
      <c r="L9" s="35">
        <f t="shared" ref="L9:L20" si="2">SUM(K9*0.75/100)</f>
        <v>19.46875</v>
      </c>
      <c r="M9" s="35">
        <f t="shared" ref="M9:M20" si="3">SUM(K9-L9,0)</f>
        <v>2576.3645833333335</v>
      </c>
      <c r="N9" s="66"/>
      <c r="P9" s="58"/>
    </row>
    <row r="10" spans="1:16" s="41" customFormat="1" ht="28.5" customHeight="1" x14ac:dyDescent="0.15">
      <c r="A10" s="65">
        <v>4</v>
      </c>
      <c r="B10" s="34" t="s">
        <v>128</v>
      </c>
      <c r="C10" s="34" t="s">
        <v>135</v>
      </c>
      <c r="D10" s="35" t="s">
        <v>29</v>
      </c>
      <c r="E10" s="42" t="s">
        <v>129</v>
      </c>
      <c r="F10" s="36"/>
      <c r="G10" s="37"/>
      <c r="H10" s="38">
        <v>16</v>
      </c>
      <c r="I10" s="39">
        <v>7000</v>
      </c>
      <c r="J10" s="40">
        <f t="shared" si="0"/>
        <v>58.333333333333336</v>
      </c>
      <c r="K10" s="35">
        <f t="shared" si="1"/>
        <v>933.33333333333337</v>
      </c>
      <c r="L10" s="35">
        <f t="shared" si="2"/>
        <v>7</v>
      </c>
      <c r="M10" s="35">
        <f t="shared" si="3"/>
        <v>926.33333333333337</v>
      </c>
      <c r="N10" s="66"/>
      <c r="P10" s="58"/>
    </row>
    <row r="11" spans="1:16" s="41" customFormat="1" ht="28.5" customHeight="1" x14ac:dyDescent="0.15">
      <c r="A11" s="65">
        <v>5</v>
      </c>
      <c r="B11" s="110" t="s">
        <v>156</v>
      </c>
      <c r="C11" s="110" t="s">
        <v>160</v>
      </c>
      <c r="D11" s="35" t="s">
        <v>29</v>
      </c>
      <c r="E11" s="35" t="s">
        <v>149</v>
      </c>
      <c r="F11" s="36"/>
      <c r="G11" s="37"/>
      <c r="H11" s="38">
        <v>81</v>
      </c>
      <c r="I11" s="39">
        <v>7000</v>
      </c>
      <c r="J11" s="40">
        <f t="shared" ref="J11:J13" si="4">I11/30/8*2</f>
        <v>58.333333333333336</v>
      </c>
      <c r="K11" s="35">
        <f t="shared" ref="K11:K13" si="5">SUM(H11*J11)</f>
        <v>4725</v>
      </c>
      <c r="L11" s="35">
        <f t="shared" ref="L11:L13" si="6">SUM(K11*0.75/100)</f>
        <v>35.4375</v>
      </c>
      <c r="M11" s="35">
        <f t="shared" ref="M11:M13" si="7">SUM(K11-L11,0)</f>
        <v>4689.5625</v>
      </c>
      <c r="N11" s="66"/>
      <c r="P11" s="58"/>
    </row>
    <row r="12" spans="1:16" s="41" customFormat="1" ht="28.5" customHeight="1" x14ac:dyDescent="0.15">
      <c r="A12" s="65">
        <v>6</v>
      </c>
      <c r="B12" s="110" t="s">
        <v>157</v>
      </c>
      <c r="C12" s="110" t="s">
        <v>163</v>
      </c>
      <c r="D12" s="35" t="s">
        <v>29</v>
      </c>
      <c r="E12" s="35" t="s">
        <v>152</v>
      </c>
      <c r="F12" s="36"/>
      <c r="G12" s="37"/>
      <c r="H12" s="38">
        <v>69</v>
      </c>
      <c r="I12" s="39">
        <v>7000</v>
      </c>
      <c r="J12" s="40">
        <f t="shared" si="4"/>
        <v>58.333333333333336</v>
      </c>
      <c r="K12" s="35">
        <f t="shared" si="5"/>
        <v>4025</v>
      </c>
      <c r="L12" s="35">
        <f t="shared" si="6"/>
        <v>30.1875</v>
      </c>
      <c r="M12" s="35">
        <f t="shared" si="7"/>
        <v>3994.8125</v>
      </c>
      <c r="N12" s="66"/>
      <c r="P12" s="58"/>
    </row>
    <row r="13" spans="1:16" s="41" customFormat="1" ht="28.5" customHeight="1" x14ac:dyDescent="0.1">
      <c r="A13" s="65">
        <v>7</v>
      </c>
      <c r="B13" s="110" t="s">
        <v>150</v>
      </c>
      <c r="C13" s="110" t="s">
        <v>166</v>
      </c>
      <c r="D13" s="35" t="s">
        <v>29</v>
      </c>
      <c r="E13" s="35" t="s">
        <v>159</v>
      </c>
      <c r="F13" s="36"/>
      <c r="G13" s="37"/>
      <c r="H13" s="38">
        <v>6</v>
      </c>
      <c r="I13" s="39">
        <v>7000</v>
      </c>
      <c r="J13" s="40">
        <f t="shared" si="4"/>
        <v>58.333333333333336</v>
      </c>
      <c r="K13" s="35">
        <f t="shared" si="5"/>
        <v>350</v>
      </c>
      <c r="L13" s="35">
        <f t="shared" si="6"/>
        <v>2.625</v>
      </c>
      <c r="M13" s="35">
        <f t="shared" si="7"/>
        <v>347.375</v>
      </c>
      <c r="N13" s="66"/>
      <c r="P13" s="58"/>
    </row>
    <row r="14" spans="1:16" s="41" customFormat="1" ht="28.5" customHeight="1" x14ac:dyDescent="0.15">
      <c r="A14" s="65">
        <v>8</v>
      </c>
      <c r="B14" s="34" t="s">
        <v>60</v>
      </c>
      <c r="C14" s="34" t="s">
        <v>72</v>
      </c>
      <c r="D14" s="42" t="s">
        <v>61</v>
      </c>
      <c r="E14" s="42" t="s">
        <v>70</v>
      </c>
      <c r="F14" s="36"/>
      <c r="G14" s="37"/>
      <c r="H14" s="38">
        <v>56</v>
      </c>
      <c r="I14" s="39">
        <v>7000</v>
      </c>
      <c r="J14" s="40">
        <f t="shared" si="0"/>
        <v>58.333333333333336</v>
      </c>
      <c r="K14" s="35">
        <f t="shared" si="1"/>
        <v>3266.666666666667</v>
      </c>
      <c r="L14" s="35">
        <f t="shared" si="2"/>
        <v>24.5</v>
      </c>
      <c r="M14" s="35">
        <f t="shared" si="3"/>
        <v>3242.166666666667</v>
      </c>
      <c r="N14" s="66"/>
    </row>
    <row r="15" spans="1:16" s="41" customFormat="1" ht="28.5" customHeight="1" x14ac:dyDescent="0.15">
      <c r="A15" s="65">
        <v>9</v>
      </c>
      <c r="B15" s="34" t="s">
        <v>124</v>
      </c>
      <c r="C15" s="34" t="s">
        <v>82</v>
      </c>
      <c r="D15" s="35" t="s">
        <v>61</v>
      </c>
      <c r="E15" s="42" t="s">
        <v>71</v>
      </c>
      <c r="F15" s="36"/>
      <c r="G15" s="37"/>
      <c r="H15" s="38">
        <v>96</v>
      </c>
      <c r="I15" s="39">
        <v>7000</v>
      </c>
      <c r="J15" s="40">
        <f t="shared" si="0"/>
        <v>58.333333333333336</v>
      </c>
      <c r="K15" s="35">
        <f t="shared" si="1"/>
        <v>5600</v>
      </c>
      <c r="L15" s="35">
        <f t="shared" si="2"/>
        <v>42</v>
      </c>
      <c r="M15" s="35">
        <f t="shared" si="3"/>
        <v>5558</v>
      </c>
      <c r="N15" s="66"/>
    </row>
    <row r="16" spans="1:16" s="41" customFormat="1" ht="28.5" customHeight="1" x14ac:dyDescent="0.1">
      <c r="A16" s="65">
        <v>10</v>
      </c>
      <c r="B16" s="34" t="s">
        <v>125</v>
      </c>
      <c r="C16" s="34" t="s">
        <v>111</v>
      </c>
      <c r="D16" s="35" t="s">
        <v>61</v>
      </c>
      <c r="E16" s="42" t="s">
        <v>105</v>
      </c>
      <c r="F16" s="36"/>
      <c r="G16" s="37"/>
      <c r="H16" s="38">
        <v>98</v>
      </c>
      <c r="I16" s="39">
        <v>7000</v>
      </c>
      <c r="J16" s="40">
        <f t="shared" si="0"/>
        <v>58.333333333333336</v>
      </c>
      <c r="K16" s="35">
        <f t="shared" si="1"/>
        <v>5716.666666666667</v>
      </c>
      <c r="L16" s="35">
        <f t="shared" si="2"/>
        <v>42.875</v>
      </c>
      <c r="M16" s="35">
        <f t="shared" si="3"/>
        <v>5673.791666666667</v>
      </c>
      <c r="N16" s="66"/>
    </row>
    <row r="17" spans="1:14" s="41" customFormat="1" ht="28.5" customHeight="1" x14ac:dyDescent="0.15">
      <c r="A17" s="65">
        <v>11</v>
      </c>
      <c r="B17" s="110" t="s">
        <v>155</v>
      </c>
      <c r="C17" s="110" t="s">
        <v>169</v>
      </c>
      <c r="D17" s="35" t="s">
        <v>61</v>
      </c>
      <c r="E17" s="35" t="s">
        <v>154</v>
      </c>
      <c r="F17" s="36"/>
      <c r="G17" s="37"/>
      <c r="H17" s="38">
        <v>24</v>
      </c>
      <c r="I17" s="39">
        <v>7000</v>
      </c>
      <c r="J17" s="40">
        <f t="shared" ref="J17" si="8">I17/30/8*2</f>
        <v>58.333333333333336</v>
      </c>
      <c r="K17" s="35">
        <f t="shared" ref="K17" si="9">SUM(H17*J17)</f>
        <v>1400</v>
      </c>
      <c r="L17" s="35">
        <f t="shared" ref="L17" si="10">SUM(K17*0.75/100)</f>
        <v>10.5</v>
      </c>
      <c r="M17" s="35">
        <f t="shared" ref="M17" si="11">SUM(K17-L17,0)</f>
        <v>1389.5</v>
      </c>
      <c r="N17" s="66"/>
    </row>
    <row r="18" spans="1:14" s="41" customFormat="1" ht="28.5" customHeight="1" x14ac:dyDescent="0.15">
      <c r="A18" s="65">
        <v>12</v>
      </c>
      <c r="B18" s="34" t="s">
        <v>92</v>
      </c>
      <c r="C18" s="34" t="s">
        <v>114</v>
      </c>
      <c r="D18" s="35" t="s">
        <v>61</v>
      </c>
      <c r="E18" s="42" t="s">
        <v>102</v>
      </c>
      <c r="F18" s="36"/>
      <c r="G18" s="37"/>
      <c r="H18" s="38">
        <v>67</v>
      </c>
      <c r="I18" s="39">
        <v>7000</v>
      </c>
      <c r="J18" s="40">
        <f t="shared" si="0"/>
        <v>58.333333333333336</v>
      </c>
      <c r="K18" s="35">
        <f t="shared" si="1"/>
        <v>3908.3333333333335</v>
      </c>
      <c r="L18" s="35">
        <f t="shared" si="2"/>
        <v>29.3125</v>
      </c>
      <c r="M18" s="35">
        <f t="shared" si="3"/>
        <v>3879.0208333333335</v>
      </c>
      <c r="N18" s="66"/>
    </row>
    <row r="19" spans="1:14" s="41" customFormat="1" ht="28.5" customHeight="1" x14ac:dyDescent="0.1">
      <c r="A19" s="65">
        <v>13</v>
      </c>
      <c r="B19" s="34" t="s">
        <v>143</v>
      </c>
      <c r="C19" s="34" t="s">
        <v>110</v>
      </c>
      <c r="D19" s="35" t="s">
        <v>144</v>
      </c>
      <c r="E19" s="35" t="s">
        <v>107</v>
      </c>
      <c r="F19" s="36" t="s">
        <v>48</v>
      </c>
      <c r="G19" s="37" t="s">
        <v>49</v>
      </c>
      <c r="H19" s="38">
        <v>31.5</v>
      </c>
      <c r="I19" s="39">
        <v>7000</v>
      </c>
      <c r="J19" s="40">
        <f t="shared" ref="J19" si="12">I19/30/8*2</f>
        <v>58.333333333333336</v>
      </c>
      <c r="K19" s="35">
        <f t="shared" ref="K19" si="13">SUM(H19*J19)</f>
        <v>1837.5</v>
      </c>
      <c r="L19" s="35">
        <f t="shared" ref="L19" si="14">SUM(K19*0.75/100)</f>
        <v>13.78125</v>
      </c>
      <c r="M19" s="35">
        <f t="shared" ref="M19" si="15">SUM(K19-L19,0)</f>
        <v>1823.71875</v>
      </c>
      <c r="N19" s="66"/>
    </row>
    <row r="20" spans="1:14" s="41" customFormat="1" ht="28.5" customHeight="1" x14ac:dyDescent="0.1">
      <c r="A20" s="65">
        <v>14</v>
      </c>
      <c r="B20" s="34" t="s">
        <v>151</v>
      </c>
      <c r="C20" s="34" t="s">
        <v>174</v>
      </c>
      <c r="D20" s="35" t="s">
        <v>153</v>
      </c>
      <c r="E20" s="35" t="s">
        <v>158</v>
      </c>
      <c r="F20" s="36" t="s">
        <v>48</v>
      </c>
      <c r="G20" s="37" t="s">
        <v>49</v>
      </c>
      <c r="H20" s="38">
        <v>2.5</v>
      </c>
      <c r="I20" s="39">
        <v>7000</v>
      </c>
      <c r="J20" s="40">
        <f t="shared" si="0"/>
        <v>58.333333333333336</v>
      </c>
      <c r="K20" s="35">
        <f t="shared" si="1"/>
        <v>145.83333333333334</v>
      </c>
      <c r="L20" s="35">
        <f t="shared" si="2"/>
        <v>1.09375</v>
      </c>
      <c r="M20" s="35">
        <f t="shared" si="3"/>
        <v>144.73958333333334</v>
      </c>
      <c r="N20" s="66"/>
    </row>
    <row r="21" spans="1:14" s="3" customFormat="1" ht="28.5" customHeight="1" thickBot="1" x14ac:dyDescent="0.2">
      <c r="A21" s="67"/>
      <c r="B21" s="68"/>
      <c r="C21" s="69" t="s">
        <v>11</v>
      </c>
      <c r="D21" s="70"/>
      <c r="E21" s="70"/>
      <c r="F21" s="71"/>
      <c r="G21" s="71"/>
      <c r="H21" s="104">
        <f>SUM(H7:H20)</f>
        <v>702.5</v>
      </c>
      <c r="I21" s="69">
        <f t="shared" ref="I21:M21" si="16">SUM(I7:I20)</f>
        <v>98000</v>
      </c>
      <c r="J21" s="69">
        <f t="shared" si="16"/>
        <v>816.66666666666686</v>
      </c>
      <c r="K21" s="69">
        <f t="shared" si="16"/>
        <v>40979.166666666672</v>
      </c>
      <c r="L21" s="69">
        <f t="shared" si="16"/>
        <v>307.34375</v>
      </c>
      <c r="M21" s="69">
        <f t="shared" si="16"/>
        <v>40671.822916666672</v>
      </c>
      <c r="N21" s="72"/>
    </row>
    <row r="22" spans="1:14" x14ac:dyDescent="0.15">
      <c r="A22" s="20"/>
    </row>
    <row r="23" spans="1:14" ht="15" x14ac:dyDescent="0.2">
      <c r="A23" s="22"/>
      <c r="B23" s="6"/>
      <c r="C23" s="6"/>
      <c r="D23" s="6"/>
      <c r="E23" s="6"/>
      <c r="F23" s="23"/>
      <c r="G23" s="23"/>
      <c r="H23" s="6"/>
    </row>
    <row r="30" spans="1:14" ht="15" x14ac:dyDescent="0.2">
      <c r="H30" s="24"/>
    </row>
  </sheetData>
  <sortState xmlns:xlrd2="http://schemas.microsoft.com/office/spreadsheetml/2017/richdata2" ref="A15:N21">
    <sortCondition ref="E15:E21"/>
  </sortState>
  <mergeCells count="13">
    <mergeCell ref="A1:N1"/>
    <mergeCell ref="A5:A6"/>
    <mergeCell ref="B5:B6"/>
    <mergeCell ref="C5:C6"/>
    <mergeCell ref="D5:D6"/>
    <mergeCell ref="E5:E6"/>
    <mergeCell ref="F5:F6"/>
    <mergeCell ref="I5:I6"/>
    <mergeCell ref="G5:G6"/>
    <mergeCell ref="J5:J6"/>
    <mergeCell ref="K5:K6"/>
    <mergeCell ref="M5:M6"/>
    <mergeCell ref="N5:N6"/>
  </mergeCells>
  <pageMargins left="0.70866141732283472" right="0.62992125984251968" top="0.44" bottom="0.15748031496062992" header="0.38" footer="0.1574803149606299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 Sheet</vt:lpstr>
      <vt:lpstr>LEFT</vt:lpstr>
      <vt:lpstr>OVER TIME</vt:lpstr>
      <vt:lpstr>Salary 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per3</dc:creator>
  <cp:lastModifiedBy>audit1</cp:lastModifiedBy>
  <cp:lastPrinted>2022-11-05T07:36:22Z</cp:lastPrinted>
  <dcterms:created xsi:type="dcterms:W3CDTF">2006-12-08T11:20:56Z</dcterms:created>
  <dcterms:modified xsi:type="dcterms:W3CDTF">2022-12-06T07:43:13Z</dcterms:modified>
</cp:coreProperties>
</file>