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5725"/>
</workbook>
</file>

<file path=xl/calcChain.xml><?xml version="1.0" encoding="utf-8"?>
<calcChain xmlns="http://schemas.openxmlformats.org/spreadsheetml/2006/main">
  <c r="P26" i="6"/>
  <c r="J26"/>
  <c r="H26"/>
  <c r="G26"/>
  <c r="F26"/>
  <c r="O17"/>
  <c r="M17"/>
  <c r="L17"/>
  <c r="S17" s="1"/>
  <c r="T17" s="1"/>
  <c r="K17"/>
  <c r="Q17" s="1"/>
  <c r="I17"/>
  <c r="N17" s="1"/>
  <c r="O16"/>
  <c r="M16"/>
  <c r="L16"/>
  <c r="S16" s="1"/>
  <c r="T16" s="1"/>
  <c r="K16"/>
  <c r="Q16" s="1"/>
  <c r="I13" i="7"/>
  <c r="J13" s="1"/>
  <c r="H13"/>
  <c r="H20"/>
  <c r="H19"/>
  <c r="I19" s="1"/>
  <c r="J19" s="1"/>
  <c r="H18"/>
  <c r="H17"/>
  <c r="I17" s="1"/>
  <c r="H16"/>
  <c r="H15"/>
  <c r="H14"/>
  <c r="H12"/>
  <c r="I12" s="1"/>
  <c r="J12" s="1"/>
  <c r="H11"/>
  <c r="I11" s="1"/>
  <c r="J11" s="1"/>
  <c r="K11" s="1"/>
  <c r="H10"/>
  <c r="I10" s="1"/>
  <c r="J10" s="1"/>
  <c r="K10" s="1"/>
  <c r="H9"/>
  <c r="H8"/>
  <c r="H7"/>
  <c r="I7" s="1"/>
  <c r="O25" i="6"/>
  <c r="M25"/>
  <c r="O24"/>
  <c r="M24"/>
  <c r="O23"/>
  <c r="M23"/>
  <c r="O22"/>
  <c r="M22"/>
  <c r="O21"/>
  <c r="M21"/>
  <c r="O20"/>
  <c r="M20"/>
  <c r="O19"/>
  <c r="M19"/>
  <c r="O15"/>
  <c r="M15"/>
  <c r="O14"/>
  <c r="N14"/>
  <c r="M14"/>
  <c r="O13"/>
  <c r="M13"/>
  <c r="O12"/>
  <c r="M12"/>
  <c r="O11"/>
  <c r="M11"/>
  <c r="O10"/>
  <c r="M10"/>
  <c r="O9"/>
  <c r="M9"/>
  <c r="O18"/>
  <c r="M18"/>
  <c r="O8"/>
  <c r="M8"/>
  <c r="O7"/>
  <c r="M7"/>
  <c r="M26" s="1"/>
  <c r="O6"/>
  <c r="O26" s="1"/>
  <c r="M6"/>
  <c r="L12"/>
  <c r="S12" s="1"/>
  <c r="T12" s="1"/>
  <c r="G21" i="7"/>
  <c r="F21"/>
  <c r="L11" i="6"/>
  <c r="S11" s="1"/>
  <c r="T11" s="1"/>
  <c r="I11"/>
  <c r="K11" s="1"/>
  <c r="Q11" s="1"/>
  <c r="L10"/>
  <c r="S10" s="1"/>
  <c r="T10" s="1"/>
  <c r="I10"/>
  <c r="K10" s="1"/>
  <c r="Q10" s="1"/>
  <c r="L23"/>
  <c r="S23" s="1"/>
  <c r="T23" s="1"/>
  <c r="I23"/>
  <c r="K23" s="1"/>
  <c r="Q23" s="1"/>
  <c r="L24"/>
  <c r="S24" s="1"/>
  <c r="T24" s="1"/>
  <c r="I24"/>
  <c r="K24" s="1"/>
  <c r="Q24" s="1"/>
  <c r="I12"/>
  <c r="K12" s="1"/>
  <c r="Q12" s="1"/>
  <c r="I8"/>
  <c r="N8" s="1"/>
  <c r="I7"/>
  <c r="N7" s="1"/>
  <c r="I6"/>
  <c r="I26" s="1"/>
  <c r="I25"/>
  <c r="N25" s="1"/>
  <c r="I22"/>
  <c r="N22" s="1"/>
  <c r="I21"/>
  <c r="N21" s="1"/>
  <c r="I20"/>
  <c r="N20" s="1"/>
  <c r="I19"/>
  <c r="N19" s="1"/>
  <c r="I15"/>
  <c r="N15" s="1"/>
  <c r="I13"/>
  <c r="N13" s="1"/>
  <c r="I9"/>
  <c r="N9" s="1"/>
  <c r="I18"/>
  <c r="N18" s="1"/>
  <c r="K14" i="8"/>
  <c r="Q14" s="1"/>
  <c r="R14" s="1"/>
  <c r="L14"/>
  <c r="S14" s="1"/>
  <c r="T14" s="1"/>
  <c r="M14"/>
  <c r="N14"/>
  <c r="O14"/>
  <c r="O13"/>
  <c r="N13"/>
  <c r="M13"/>
  <c r="L13"/>
  <c r="S13" s="1"/>
  <c r="T13" s="1"/>
  <c r="K13"/>
  <c r="Q13" s="1"/>
  <c r="O10"/>
  <c r="N10"/>
  <c r="M10"/>
  <c r="L10"/>
  <c r="S10" s="1"/>
  <c r="T10" s="1"/>
  <c r="K10"/>
  <c r="Q10" s="1"/>
  <c r="R13" l="1"/>
  <c r="R17" i="6"/>
  <c r="U17"/>
  <c r="V17" s="1"/>
  <c r="W17" s="1"/>
  <c r="N16"/>
  <c r="R16" s="1"/>
  <c r="N24"/>
  <c r="R24" s="1"/>
  <c r="N12"/>
  <c r="R12" s="1"/>
  <c r="N23"/>
  <c r="R23" s="1"/>
  <c r="N10"/>
  <c r="N6"/>
  <c r="R10"/>
  <c r="N11"/>
  <c r="R11" s="1"/>
  <c r="K13" i="7"/>
  <c r="H21"/>
  <c r="K19"/>
  <c r="K12"/>
  <c r="J17"/>
  <c r="K17" s="1"/>
  <c r="U14" i="8"/>
  <c r="V14" s="1"/>
  <c r="W14" s="1"/>
  <c r="AB14"/>
  <c r="R10"/>
  <c r="U10" s="1"/>
  <c r="V10" s="1"/>
  <c r="W10" s="1"/>
  <c r="U13"/>
  <c r="V13" s="1"/>
  <c r="W13" s="1"/>
  <c r="I20" i="7"/>
  <c r="J20" s="1"/>
  <c r="I18"/>
  <c r="I16"/>
  <c r="J16" s="1"/>
  <c r="I15"/>
  <c r="J15" s="1"/>
  <c r="I14"/>
  <c r="J14" s="1"/>
  <c r="I9"/>
  <c r="I8"/>
  <c r="J7"/>
  <c r="AC14" i="8" l="1"/>
  <c r="N26" i="6"/>
  <c r="U16"/>
  <c r="V16" s="1"/>
  <c r="W16" s="1"/>
  <c r="J8" i="7"/>
  <c r="K8" s="1"/>
  <c r="I21"/>
  <c r="U11" i="6"/>
  <c r="V11" s="1"/>
  <c r="W11" s="1"/>
  <c r="U10"/>
  <c r="V10" s="1"/>
  <c r="W10" s="1"/>
  <c r="U23"/>
  <c r="V23" s="1"/>
  <c r="W23" s="1"/>
  <c r="U24"/>
  <c r="V24" s="1"/>
  <c r="W24" s="1"/>
  <c r="U12"/>
  <c r="V12" s="1"/>
  <c r="W12" s="1"/>
  <c r="K7" i="7"/>
  <c r="K16"/>
  <c r="K20"/>
  <c r="J9"/>
  <c r="K14"/>
  <c r="J18"/>
  <c r="K18" s="1"/>
  <c r="K15"/>
  <c r="L25" i="6"/>
  <c r="S25" s="1"/>
  <c r="K25"/>
  <c r="Q25" s="1"/>
  <c r="R25" s="1"/>
  <c r="J21" i="7" l="1"/>
  <c r="T25" i="6"/>
  <c r="K9" i="7"/>
  <c r="K21" s="1"/>
  <c r="U25" i="6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S6" l="1"/>
  <c r="Q6"/>
  <c r="V25"/>
  <c r="W25" s="1"/>
  <c r="R8" i="8"/>
  <c r="U8" s="1"/>
  <c r="V8" s="1"/>
  <c r="W8" s="1"/>
  <c r="R7"/>
  <c r="U7" s="1"/>
  <c r="V7" s="1"/>
  <c r="W7" s="1"/>
  <c r="R6"/>
  <c r="O3"/>
  <c r="N3"/>
  <c r="M3"/>
  <c r="L3"/>
  <c r="S3" s="1"/>
  <c r="T3" s="1"/>
  <c r="K3"/>
  <c r="Q3" s="1"/>
  <c r="R6" i="6" l="1"/>
  <c r="T6"/>
  <c r="U6" i="8"/>
  <c r="V6" s="1"/>
  <c r="W6" s="1"/>
  <c r="R3"/>
  <c r="U3" s="1"/>
  <c r="V3" s="1"/>
  <c r="W3" s="1"/>
  <c r="L22" i="6"/>
  <c r="S22" s="1"/>
  <c r="K22"/>
  <c r="Q22" s="1"/>
  <c r="R22" s="1"/>
  <c r="L21"/>
  <c r="S21" s="1"/>
  <c r="K21"/>
  <c r="L15"/>
  <c r="S15" s="1"/>
  <c r="K15"/>
  <c r="L14"/>
  <c r="S14" s="1"/>
  <c r="K14"/>
  <c r="Q14" s="1"/>
  <c r="R14" s="1"/>
  <c r="L20"/>
  <c r="S20" s="1"/>
  <c r="K20"/>
  <c r="L19"/>
  <c r="S19" s="1"/>
  <c r="K19"/>
  <c r="Q19" l="1"/>
  <c r="R19" s="1"/>
  <c r="U19" s="1"/>
  <c r="Q21"/>
  <c r="R21" s="1"/>
  <c r="U21" s="1"/>
  <c r="Q20"/>
  <c r="R20" s="1"/>
  <c r="U20" s="1"/>
  <c r="Q15"/>
  <c r="R15" s="1"/>
  <c r="U15" s="1"/>
  <c r="AB6"/>
  <c r="T19"/>
  <c r="T14"/>
  <c r="V14" s="1"/>
  <c r="W14" s="1"/>
  <c r="T21"/>
  <c r="T20"/>
  <c r="T15"/>
  <c r="T22"/>
  <c r="U6"/>
  <c r="V19" l="1"/>
  <c r="W19" s="1"/>
  <c r="V15"/>
  <c r="W15" s="1"/>
  <c r="V21"/>
  <c r="W21" s="1"/>
  <c r="V20"/>
  <c r="W20" s="1"/>
  <c r="U22"/>
  <c r="V6"/>
  <c r="V22" l="1"/>
  <c r="W6"/>
  <c r="W22" l="1"/>
  <c r="AC6"/>
  <c r="L13"/>
  <c r="S13" s="1"/>
  <c r="K13"/>
  <c r="Q13" s="1"/>
  <c r="R13" s="1"/>
  <c r="L9"/>
  <c r="S9" s="1"/>
  <c r="K9"/>
  <c r="L18"/>
  <c r="S18" s="1"/>
  <c r="K18"/>
  <c r="Q18" s="1"/>
  <c r="R18" s="1"/>
  <c r="L7"/>
  <c r="L26" s="1"/>
  <c r="L8"/>
  <c r="S8" s="1"/>
  <c r="K8"/>
  <c r="K7"/>
  <c r="K26" s="1"/>
  <c r="Q7" l="1"/>
  <c r="S7"/>
  <c r="S26" s="1"/>
  <c r="Q9"/>
  <c r="R9" s="1"/>
  <c r="U9" s="1"/>
  <c r="Q8"/>
  <c r="R8" s="1"/>
  <c r="U8" s="1"/>
  <c r="U13"/>
  <c r="T9"/>
  <c r="T8"/>
  <c r="T18"/>
  <c r="Q26" l="1"/>
  <c r="R7"/>
  <c r="R26" s="1"/>
  <c r="AB8"/>
  <c r="V9"/>
  <c r="W9" s="1"/>
  <c r="V8"/>
  <c r="W8" s="1"/>
  <c r="T13"/>
  <c r="T7"/>
  <c r="T26" s="1"/>
  <c r="AC8" l="1"/>
  <c r="U18"/>
  <c r="V13"/>
  <c r="U7"/>
  <c r="U26" s="1"/>
  <c r="AB7"/>
  <c r="AB26" s="1"/>
  <c r="V18" l="1"/>
  <c r="W13"/>
  <c r="V7"/>
  <c r="V26" s="1"/>
  <c r="W18" l="1"/>
  <c r="W7"/>
  <c r="W26" s="1"/>
  <c r="W35" l="1"/>
  <c r="AC7"/>
  <c r="AC26" s="1"/>
</calcChain>
</file>

<file path=xl/sharedStrings.xml><?xml version="1.0" encoding="utf-8"?>
<sst xmlns="http://schemas.openxmlformats.org/spreadsheetml/2006/main" count="271" uniqueCount="181">
  <si>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</si>
  <si>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</si>
  <si>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</si>
  <si>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</si>
  <si>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</si>
  <si>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</si>
  <si>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</si>
  <si>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</si>
  <si>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</si>
  <si>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</si>
  <si>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</si>
  <si>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</si>
  <si>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</si>
  <si>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</si>
  <si>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</si>
  <si>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</si>
  <si>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</si>
  <si>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</si>
  <si>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</si>
  <si>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</si>
  <si>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</si>
  <si>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</si>
  <si>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</si>
  <si>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</si>
  <si>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</si>
  <si>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</si>
  <si>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</si>
  <si>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</si>
  <si>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</si>
  <si>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</si>
  <si>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</si>
  <si>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</si>
  <si>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</si>
  <si>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</si>
  <si>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</si>
  <si>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</si>
  <si>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</si>
  <si>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</si>
  <si>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</si>
  <si>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</si>
  <si>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</si>
  <si>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</si>
  <si>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</si>
  <si>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</si>
  <si>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RAVI KUMAR</t>
  </si>
  <si>
    <t>SANTOSH MISHRA</t>
  </si>
  <si>
    <t>KHEM CHAND</t>
  </si>
  <si>
    <t>IFSC CODE</t>
  </si>
  <si>
    <t>BARB0KARAWA</t>
  </si>
  <si>
    <t>A/C- 41848100015699</t>
  </si>
  <si>
    <t>AVNISH KUMAR</t>
  </si>
  <si>
    <t>KUVAR PAL</t>
  </si>
  <si>
    <t>SHYAM LAL MISHRA</t>
  </si>
  <si>
    <t>BARB0JALESA</t>
  </si>
  <si>
    <t>A/C- 29280100028298</t>
  </si>
  <si>
    <t>A/C- 3634000100083934</t>
  </si>
  <si>
    <t>BARB0TRDGUR</t>
  </si>
  <si>
    <t>A/C- 21260100018730</t>
  </si>
  <si>
    <t>PUNB0363400</t>
  </si>
  <si>
    <t>MANT</t>
  </si>
  <si>
    <t>KULDEEP SISODIYA</t>
  </si>
  <si>
    <t>PROD</t>
  </si>
  <si>
    <t>BIKASH RAJ</t>
  </si>
  <si>
    <t>NS004</t>
  </si>
  <si>
    <t>NS001</t>
  </si>
  <si>
    <t>NS002</t>
  </si>
  <si>
    <t>NS005</t>
  </si>
  <si>
    <t>NS006</t>
  </si>
  <si>
    <t>NS007</t>
  </si>
  <si>
    <t>NS009</t>
  </si>
  <si>
    <t>NS010</t>
  </si>
  <si>
    <t>NS011</t>
  </si>
  <si>
    <t>MADAN SINGH</t>
  </si>
  <si>
    <t xml:space="preserve">CARD NO. </t>
  </si>
  <si>
    <t>O.T.</t>
  </si>
  <si>
    <t>BASIC SALARY</t>
  </si>
  <si>
    <t>O.T. RATE</t>
  </si>
  <si>
    <t>O.T. AMOUNT</t>
  </si>
  <si>
    <t>Ded.</t>
  </si>
  <si>
    <t>SIGNATURES</t>
  </si>
  <si>
    <t xml:space="preserve">SHYAM PRASAD </t>
  </si>
  <si>
    <t>KULDIP SISODIYA</t>
  </si>
  <si>
    <t>NS012</t>
  </si>
  <si>
    <t>A/C- 21260100010158</t>
  </si>
  <si>
    <t>SBIN0002431</t>
  </si>
  <si>
    <t>A/C- 40729901759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</si>
  <si>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</si>
  <si>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</si>
  <si>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</si>
  <si>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</si>
  <si>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</si>
  <si>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</si>
  <si>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</si>
  <si>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</si>
  <si>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</si>
  <si>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</si>
  <si>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</si>
  <si>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</si>
  <si>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</si>
  <si>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</si>
  <si>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</si>
  <si>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</si>
  <si>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</si>
  <si>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</si>
  <si>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</si>
  <si>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</si>
  <si>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</si>
  <si>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</si>
  <si>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</si>
  <si>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</si>
  <si>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</si>
  <si>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 xml:space="preserve">ROOP SINGH </t>
  </si>
  <si>
    <t xml:space="preserve">SURENDRA SINGH </t>
  </si>
  <si>
    <t>SBIN0017582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</si>
  <si>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</si>
  <si>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</si>
  <si>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</si>
  <si>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</si>
  <si>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</si>
  <si>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</si>
  <si>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</si>
  <si>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</si>
  <si>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 xml:space="preserve">BIKASH RAJ </t>
  </si>
  <si>
    <t>DHEERAJ KUMAR VERMA</t>
  </si>
  <si>
    <t>BARB0MUNIRK</t>
  </si>
  <si>
    <t>A/C- 29280100028442</t>
  </si>
  <si>
    <t>BARB0NAJDEL</t>
  </si>
  <si>
    <t>UBIN0916471</t>
  </si>
  <si>
    <t>A/C- 520101261185972</t>
  </si>
  <si>
    <t>SUJIT KUMAR</t>
  </si>
  <si>
    <t>LEFT</t>
  </si>
  <si>
    <t>HDFC0004733</t>
  </si>
  <si>
    <t>AC-           50100286581448</t>
  </si>
  <si>
    <t xml:space="preserve">SHISH PAL </t>
  </si>
  <si>
    <t>APRIL</t>
  </si>
  <si>
    <t>MAY</t>
  </si>
  <si>
    <t>SONU SINGH RAWAT</t>
  </si>
  <si>
    <t>STOR</t>
  </si>
  <si>
    <t>LAUN</t>
  </si>
  <si>
    <t>OCTOBER'2022</t>
  </si>
  <si>
    <t>NS023</t>
  </si>
  <si>
    <t>DEEPAK KUMAR NAYAK</t>
  </si>
  <si>
    <t>PRINCE KUMAR</t>
  </si>
  <si>
    <t>NS024</t>
  </si>
  <si>
    <t>TRAN</t>
  </si>
  <si>
    <t>NS025</t>
  </si>
  <si>
    <t>RANJEET KUSHWAHA</t>
  </si>
  <si>
    <t>RAJU YADAV</t>
  </si>
  <si>
    <t>BAHADUR SINGH</t>
  </si>
  <si>
    <t>NS026</t>
  </si>
  <si>
    <t>NS027</t>
  </si>
  <si>
    <t>KAMOD SINGH YADAV</t>
  </si>
  <si>
    <t>GAJADHAR</t>
  </si>
  <si>
    <t>BKID0ARYAGB</t>
  </si>
  <si>
    <t>A/C-   114410100002380</t>
  </si>
  <si>
    <t>AJIT KUMAR NAYAK</t>
  </si>
  <si>
    <t>UBIN0809861</t>
  </si>
  <si>
    <t>A/C-      098610100052912</t>
  </si>
  <si>
    <t>SHIV KUMAR</t>
  </si>
  <si>
    <t>PUNB0588000</t>
  </si>
  <si>
    <t>A/C-          36453865699</t>
  </si>
  <si>
    <t>A/C- 733710110000024</t>
  </si>
  <si>
    <t>A/C-     5880000100076175</t>
  </si>
  <si>
    <t>DEVRAJ SINGH</t>
  </si>
  <si>
    <t>SBIN0003616</t>
  </si>
  <si>
    <t>A/C-           '6579000100012171</t>
  </si>
  <si>
    <t>A/C-                  37288885344</t>
  </si>
  <si>
    <t>OVERTIME SHEET FOR THE MONTH OF : DECEMBER-2022</t>
  </si>
  <si>
    <t>SH. AVNISH KUMAR</t>
  </si>
  <si>
    <t>JYOTISH KUMAR JHA</t>
  </si>
  <si>
    <t>AMRENDRA KUMAR</t>
  </si>
  <si>
    <t>KALANAND JHA</t>
  </si>
  <si>
    <t>PARAS NATH YADAV</t>
  </si>
  <si>
    <t>A/C- 76910100000103</t>
  </si>
  <si>
    <t>A/C- 575610110007528</t>
  </si>
  <si>
    <t>BKID0005756</t>
  </si>
  <si>
    <t>BARB0VASANT</t>
  </si>
  <si>
    <t>A/C- 07660100008266</t>
  </si>
  <si>
    <t>NS028</t>
  </si>
  <si>
    <t>NS029</t>
  </si>
  <si>
    <t>SALARY FOR THE MONTH OF : DECEMBER-2022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</si>
</sst>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/>
    </xf>
    <xf numFmtId="1" fontId="35" fillId="20" borderId="11" xfId="0" applyNumberFormat="1" applyFont="1" applyFill="1" applyBorder="1" applyAlignment="1">
      <alignment vertical="center" wrapText="1"/>
    </xf>
    <xf numFmtId="1" fontId="35" fillId="0" borderId="11" xfId="0" applyNumberFormat="1" applyFont="1" applyFill="1" applyBorder="1" applyAlignment="1">
      <alignment vertical="center" wrapText="1"/>
    </xf>
    <xf numFmtId="0" fontId="35" fillId="0" borderId="11" xfId="0" applyNumberFormat="1" applyFont="1" applyFill="1" applyBorder="1" applyAlignment="1">
      <alignment horizontal="center" vertical="center" wrapText="1"/>
    </xf>
    <xf numFmtId="164" fontId="35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vertical="center" wrapText="1"/>
    </xf>
    <xf numFmtId="1" fontId="38" fillId="0" borderId="0" xfId="0" applyNumberFormat="1" applyFont="1" applyFill="1" applyAlignment="1">
      <alignment vertical="center"/>
    </xf>
    <xf numFmtId="1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7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34" fillId="0" borderId="11" xfId="0" quotePrefix="1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left" vertical="center"/>
    </xf>
    <xf numFmtId="0" fontId="8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vertical="center"/>
    </xf>
    <xf numFmtId="0" fontId="1" fillId="17" borderId="23" xfId="0" applyFont="1" applyFill="1" applyBorder="1" applyAlignment="1">
      <alignment horizontal="center" vertical="center" wrapText="1"/>
    </xf>
    <xf numFmtId="0" fontId="5" fillId="0" borderId="22" xfId="0" quotePrefix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32" xfId="0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/>
    </xf>
    <xf numFmtId="1" fontId="27" fillId="18" borderId="34" xfId="0" applyNumberFormat="1" applyFont="1" applyFill="1" applyBorder="1" applyAlignment="1">
      <alignment horizontal="center" vertical="center" wrapText="1"/>
    </xf>
    <xf numFmtId="1" fontId="27" fillId="0" borderId="34" xfId="0" applyNumberFormat="1" applyFont="1" applyFill="1" applyBorder="1" applyAlignment="1">
      <alignment vertical="center" wrapText="1"/>
    </xf>
    <xf numFmtId="1" fontId="27" fillId="0" borderId="34" xfId="0" applyNumberFormat="1" applyFont="1" applyFill="1" applyBorder="1" applyAlignment="1">
      <alignment horizontal="center" vertical="center" wrapText="1"/>
    </xf>
    <xf numFmtId="1" fontId="27" fillId="0" borderId="35" xfId="0" applyNumberFormat="1" applyFont="1" applyFill="1" applyBorder="1" applyAlignment="1">
      <alignment horizontal="center" vertical="center" wrapText="1"/>
    </xf>
    <xf numFmtId="0" fontId="5" fillId="0" borderId="28" xfId="0" quotePrefix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7" fillId="0" borderId="30" xfId="0" applyNumberFormat="1" applyFont="1" applyFill="1" applyBorder="1" applyAlignment="1">
      <alignment vertical="center" wrapText="1"/>
    </xf>
    <xf numFmtId="1" fontId="28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1" fontId="27" fillId="0" borderId="26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" fontId="28" fillId="19" borderId="11" xfId="0" applyNumberFormat="1" applyFont="1" applyFill="1" applyBorder="1" applyAlignment="1">
      <alignment horizontal="center" vertical="center" wrapText="1"/>
    </xf>
    <xf numFmtId="1" fontId="28" fillId="19" borderId="11" xfId="0" applyNumberFormat="1" applyFont="1" applyFill="1" applyBorder="1" applyAlignment="1">
      <alignment vertical="center" wrapText="1"/>
    </xf>
    <xf numFmtId="0" fontId="28" fillId="19" borderId="11" xfId="0" applyNumberFormat="1" applyFont="1" applyFill="1" applyBorder="1" applyAlignment="1">
      <alignment horizontal="center" vertical="center" wrapText="1"/>
    </xf>
    <xf numFmtId="0" fontId="5" fillId="0" borderId="24" xfId="0" quotePrefix="1" applyFont="1" applyFill="1" applyBorder="1" applyAlignment="1">
      <alignment horizontal="center" vertical="center"/>
    </xf>
    <xf numFmtId="0" fontId="28" fillId="2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horizontal="center" vertical="center" wrapText="1"/>
    </xf>
    <xf numFmtId="164" fontId="28" fillId="20" borderId="11" xfId="0" applyNumberFormat="1" applyFont="1" applyFill="1" applyBorder="1" applyAlignment="1">
      <alignment horizontal="center" vertical="center" wrapText="1"/>
    </xf>
    <xf numFmtId="1" fontId="28" fillId="20" borderId="25" xfId="0" applyNumberFormat="1" applyFont="1" applyFill="1" applyBorder="1" applyAlignment="1">
      <alignment vertical="center" wrapText="1"/>
    </xf>
    <xf numFmtId="0" fontId="28" fillId="20" borderId="25" xfId="0" applyNumberFormat="1" applyFont="1" applyFill="1" applyBorder="1" applyAlignment="1">
      <alignment horizontal="center" vertical="center" wrapText="1"/>
    </xf>
    <xf numFmtId="1" fontId="28" fillId="20" borderId="25" xfId="0" applyNumberFormat="1" applyFont="1" applyFill="1" applyBorder="1" applyAlignment="1">
      <alignment horizontal="center" vertical="center" wrapText="1"/>
    </xf>
    <xf numFmtId="164" fontId="28" fillId="20" borderId="25" xfId="0" applyNumberFormat="1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1" fontId="33" fillId="20" borderId="11" xfId="0" applyNumberFormat="1" applyFont="1" applyFill="1" applyBorder="1" applyAlignment="1">
      <alignment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27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horizontal="left" vertical="center"/>
    </xf>
    <xf numFmtId="0" fontId="2" fillId="17" borderId="29" xfId="0" applyFont="1" applyFill="1" applyBorder="1" applyAlignment="1">
      <alignment horizontal="left" vertical="center"/>
    </xf>
    <xf numFmtId="0" fontId="3" fillId="17" borderId="29" xfId="0" applyFont="1" applyFill="1" applyBorder="1" applyAlignment="1">
      <alignment horizontal="center" vertical="center"/>
    </xf>
    <xf numFmtId="0" fontId="1" fillId="17" borderId="22" xfId="0" applyFont="1" applyFill="1" applyBorder="1" applyAlignment="1">
      <alignment horizontal="center" vertical="center" wrapText="1"/>
    </xf>
    <xf numFmtId="0" fontId="1" fillId="17" borderId="31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9"/>
  <sheetViews>
    <sheetView showGridLines="0" tabSelected="1" zoomScale="90" zoomScaleNormal="90" workbookViewId="0">
      <pane xSplit="4" ySplit="5" topLeftCell="E24" activePane="bottomRight" state="frozen"/>
      <selection pane="topRight" activeCell="F1" sqref="F1"/>
      <selection pane="bottomLeft" activeCell="A7" sqref="A7"/>
      <selection pane="bottomRight" activeCell="B47" sqref="B47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56" customWidth="1"/>
    <col min="6" max="7" width="7.140625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5" width="7.42578125" customWidth="1"/>
    <col min="16" max="16" width="7.42578125" hidden="1" customWidth="1"/>
    <col min="17" max="17" width="6.7109375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114" t="s">
        <v>40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9" s="2" customFormat="1" ht="21" customHeight="1" thickBot="1">
      <c r="A2" s="115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9" s="2" customFormat="1" ht="18.75" customHeight="1">
      <c r="A3" s="116" t="s">
        <v>180</v>
      </c>
      <c r="B3" s="117"/>
      <c r="C3" s="117"/>
      <c r="D3" s="117"/>
      <c r="E3" s="117"/>
      <c r="F3" s="118" t="s">
        <v>5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69" t="s">
        <v>12</v>
      </c>
      <c r="S3" s="69"/>
      <c r="T3" s="70"/>
      <c r="U3" s="69"/>
      <c r="V3" s="69"/>
      <c r="W3" s="69"/>
      <c r="X3" s="69"/>
      <c r="Y3" s="71"/>
    </row>
    <row r="4" spans="1:29" s="2" customFormat="1" ht="30" customHeight="1">
      <c r="A4" s="119" t="s">
        <v>13</v>
      </c>
      <c r="B4" s="112" t="s">
        <v>0</v>
      </c>
      <c r="C4" s="112" t="s">
        <v>1</v>
      </c>
      <c r="D4" s="112" t="s">
        <v>14</v>
      </c>
      <c r="E4" s="112" t="s">
        <v>3</v>
      </c>
      <c r="F4" s="110" t="s">
        <v>20</v>
      </c>
      <c r="G4" s="112" t="s">
        <v>15</v>
      </c>
      <c r="H4" s="31"/>
      <c r="I4" s="31"/>
      <c r="J4" s="31" t="s">
        <v>16</v>
      </c>
      <c r="K4" s="31"/>
      <c r="L4" s="31"/>
      <c r="M4" s="31"/>
      <c r="N4" s="31"/>
      <c r="O4" s="31" t="s">
        <v>17</v>
      </c>
      <c r="P4" s="31"/>
      <c r="Q4" s="31"/>
      <c r="R4" s="31"/>
      <c r="S4" s="31"/>
      <c r="T4" s="31"/>
      <c r="U4" s="31" t="s">
        <v>18</v>
      </c>
      <c r="V4" s="31"/>
      <c r="W4" s="112" t="s">
        <v>19</v>
      </c>
      <c r="X4" s="112" t="s">
        <v>47</v>
      </c>
      <c r="Y4" s="72" t="s">
        <v>38</v>
      </c>
    </row>
    <row r="5" spans="1:29" s="1" customFormat="1" ht="30" customHeight="1" thickBot="1">
      <c r="A5" s="120"/>
      <c r="B5" s="113"/>
      <c r="C5" s="113"/>
      <c r="D5" s="113"/>
      <c r="E5" s="113"/>
      <c r="F5" s="111"/>
      <c r="G5" s="113"/>
      <c r="H5" s="76" t="s">
        <v>21</v>
      </c>
      <c r="I5" s="76" t="s">
        <v>22</v>
      </c>
      <c r="J5" s="76" t="s">
        <v>35</v>
      </c>
      <c r="K5" s="76" t="s">
        <v>23</v>
      </c>
      <c r="L5" s="76" t="s">
        <v>37</v>
      </c>
      <c r="M5" s="76" t="s">
        <v>24</v>
      </c>
      <c r="N5" s="76" t="s">
        <v>25</v>
      </c>
      <c r="O5" s="76" t="s">
        <v>35</v>
      </c>
      <c r="P5" s="76" t="s">
        <v>36</v>
      </c>
      <c r="Q5" s="76" t="s">
        <v>30</v>
      </c>
      <c r="R5" s="76" t="s">
        <v>26</v>
      </c>
      <c r="S5" s="76" t="s">
        <v>37</v>
      </c>
      <c r="T5" s="76" t="s">
        <v>27</v>
      </c>
      <c r="U5" s="76" t="s">
        <v>2</v>
      </c>
      <c r="V5" s="76" t="s">
        <v>28</v>
      </c>
      <c r="W5" s="113"/>
      <c r="X5" s="113"/>
      <c r="Y5" s="77" t="s">
        <v>39</v>
      </c>
    </row>
    <row r="6" spans="1:29" s="3" customFormat="1" ht="45" customHeight="1">
      <c r="A6" s="83">
        <v>1</v>
      </c>
      <c r="B6" s="84" t="s">
        <v>133</v>
      </c>
      <c r="C6" s="84" t="s">
        <v>46</v>
      </c>
      <c r="D6" s="85" t="s">
        <v>66</v>
      </c>
      <c r="E6" s="85" t="s">
        <v>138</v>
      </c>
      <c r="F6" s="86">
        <v>31</v>
      </c>
      <c r="G6" s="85">
        <v>1</v>
      </c>
      <c r="H6" s="87">
        <v>7000</v>
      </c>
      <c r="I6" s="87">
        <f>6006+286</f>
        <v>6292</v>
      </c>
      <c r="J6" s="87">
        <v>3500</v>
      </c>
      <c r="K6" s="88">
        <f t="shared" ref="K6:K25" si="0">SUM(H6:J6)</f>
        <v>16792</v>
      </c>
      <c r="L6" s="88">
        <f t="shared" ref="L6:L25" si="1">SUM(H6+J6)</f>
        <v>10500</v>
      </c>
      <c r="M6" s="85">
        <f>H6/31*F6</f>
        <v>7000</v>
      </c>
      <c r="N6" s="85">
        <f>I6/31*F6</f>
        <v>6292</v>
      </c>
      <c r="O6" s="85">
        <f>J6/31*F6</f>
        <v>3500</v>
      </c>
      <c r="P6" s="85">
        <v>0</v>
      </c>
      <c r="Q6" s="85">
        <f>K6/31*G6</f>
        <v>541.67741935483866</v>
      </c>
      <c r="R6" s="89">
        <f>SUM(M6:Q6)</f>
        <v>17333.677419354837</v>
      </c>
      <c r="S6" s="85">
        <f>L6/31*F6</f>
        <v>10500</v>
      </c>
      <c r="T6" s="85">
        <f t="shared" ref="T6" si="2">S6*12%</f>
        <v>1260</v>
      </c>
      <c r="U6" s="85">
        <f t="shared" ref="U6" si="3">ROUNDUP((R6*0.75%),0)</f>
        <v>131</v>
      </c>
      <c r="V6" s="85">
        <f t="shared" ref="V6" si="4">T6+U6</f>
        <v>1391</v>
      </c>
      <c r="W6" s="89">
        <f t="shared" ref="W6" si="5">ROUND(R6-V6,0)</f>
        <v>15943</v>
      </c>
      <c r="X6" s="90" t="s">
        <v>48</v>
      </c>
      <c r="Y6" s="91" t="s">
        <v>49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73">
        <v>2</v>
      </c>
      <c r="B7" s="11" t="s">
        <v>7</v>
      </c>
      <c r="C7" s="11" t="s">
        <v>9</v>
      </c>
      <c r="D7" s="12" t="s">
        <v>64</v>
      </c>
      <c r="E7" s="12" t="s">
        <v>29</v>
      </c>
      <c r="F7" s="13">
        <v>31</v>
      </c>
      <c r="G7" s="12">
        <v>1</v>
      </c>
      <c r="H7" s="14">
        <v>7000</v>
      </c>
      <c r="I7" s="14">
        <f>6006+286</f>
        <v>6292</v>
      </c>
      <c r="J7" s="14">
        <v>3500</v>
      </c>
      <c r="K7" s="16">
        <f t="shared" si="0"/>
        <v>16792</v>
      </c>
      <c r="L7" s="16">
        <f t="shared" si="1"/>
        <v>10500</v>
      </c>
      <c r="M7" s="12">
        <f t="shared" ref="M7:M25" si="6">H7/31*F7</f>
        <v>7000</v>
      </c>
      <c r="N7" s="12">
        <f t="shared" ref="N7:N25" si="7">I7/31*F7</f>
        <v>6292</v>
      </c>
      <c r="O7" s="12">
        <f t="shared" ref="O7:O25" si="8">J7/31*F7</f>
        <v>3500</v>
      </c>
      <c r="P7" s="12">
        <v>0</v>
      </c>
      <c r="Q7" s="12">
        <f t="shared" ref="Q7:Q25" si="9">K7/31*G7</f>
        <v>541.67741935483866</v>
      </c>
      <c r="R7" s="15">
        <f t="shared" ref="R7:R25" si="10">SUM(M7:Q7)</f>
        <v>17333.677419354837</v>
      </c>
      <c r="S7" s="12">
        <f t="shared" ref="S7:S25" si="11">L7/31*F7</f>
        <v>10500</v>
      </c>
      <c r="T7" s="12">
        <f t="shared" ref="T7:T25" si="12">S7*12%</f>
        <v>1260</v>
      </c>
      <c r="U7" s="12">
        <f t="shared" ref="U7:U25" si="13">ROUNDUP((R7*0.75%),0)</f>
        <v>131</v>
      </c>
      <c r="V7" s="12">
        <f t="shared" ref="V7:V25" si="14">T7+U7</f>
        <v>1391</v>
      </c>
      <c r="W7" s="15">
        <f t="shared" ref="W7:W25" si="15">ROUND(R7-V7,0)</f>
        <v>15943</v>
      </c>
      <c r="X7" s="17" t="s">
        <v>56</v>
      </c>
      <c r="Y7" s="74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73">
        <v>3</v>
      </c>
      <c r="B8" s="11" t="s">
        <v>4</v>
      </c>
      <c r="C8" s="11" t="s">
        <v>10</v>
      </c>
      <c r="D8" s="18" t="s">
        <v>65</v>
      </c>
      <c r="E8" s="12" t="s">
        <v>29</v>
      </c>
      <c r="F8" s="13">
        <v>31</v>
      </c>
      <c r="G8" s="12">
        <v>1</v>
      </c>
      <c r="H8" s="14">
        <v>7000</v>
      </c>
      <c r="I8" s="14">
        <f>6006+286</f>
        <v>6292</v>
      </c>
      <c r="J8" s="14">
        <v>3500</v>
      </c>
      <c r="K8" s="16">
        <f t="shared" si="0"/>
        <v>16792</v>
      </c>
      <c r="L8" s="16">
        <f t="shared" si="1"/>
        <v>10500</v>
      </c>
      <c r="M8" s="12">
        <f t="shared" si="6"/>
        <v>7000</v>
      </c>
      <c r="N8" s="12">
        <f t="shared" si="7"/>
        <v>6292</v>
      </c>
      <c r="O8" s="12">
        <f t="shared" si="8"/>
        <v>3500</v>
      </c>
      <c r="P8" s="12">
        <v>0</v>
      </c>
      <c r="Q8" s="12">
        <f t="shared" si="9"/>
        <v>541.67741935483866</v>
      </c>
      <c r="R8" s="15">
        <f t="shared" si="10"/>
        <v>17333.677419354837</v>
      </c>
      <c r="S8" s="12">
        <f t="shared" si="11"/>
        <v>10500</v>
      </c>
      <c r="T8" s="12">
        <f t="shared" si="12"/>
        <v>1260</v>
      </c>
      <c r="U8" s="12">
        <f t="shared" si="13"/>
        <v>131</v>
      </c>
      <c r="V8" s="12">
        <f t="shared" si="14"/>
        <v>1391</v>
      </c>
      <c r="W8" s="15">
        <f t="shared" si="15"/>
        <v>15943</v>
      </c>
      <c r="X8" s="17" t="s">
        <v>56</v>
      </c>
      <c r="Y8" s="74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73">
        <v>4</v>
      </c>
      <c r="B9" s="11" t="s">
        <v>44</v>
      </c>
      <c r="C9" s="11" t="s">
        <v>51</v>
      </c>
      <c r="D9" s="18" t="s">
        <v>68</v>
      </c>
      <c r="E9" s="12" t="s">
        <v>29</v>
      </c>
      <c r="F9" s="13">
        <v>11</v>
      </c>
      <c r="G9" s="12">
        <v>0</v>
      </c>
      <c r="H9" s="14">
        <v>7000</v>
      </c>
      <c r="I9" s="14">
        <f t="shared" ref="I9:I25" si="16">6006+286</f>
        <v>6292</v>
      </c>
      <c r="J9" s="14">
        <v>3500</v>
      </c>
      <c r="K9" s="16">
        <f t="shared" si="0"/>
        <v>16792</v>
      </c>
      <c r="L9" s="16">
        <f t="shared" si="1"/>
        <v>10500</v>
      </c>
      <c r="M9" s="12">
        <f t="shared" si="6"/>
        <v>2483.8709677419356</v>
      </c>
      <c r="N9" s="12">
        <f t="shared" si="7"/>
        <v>2232.6451612903224</v>
      </c>
      <c r="O9" s="12">
        <f t="shared" si="8"/>
        <v>1241.9354838709678</v>
      </c>
      <c r="P9" s="12">
        <v>0</v>
      </c>
      <c r="Q9" s="12">
        <f t="shared" si="9"/>
        <v>0</v>
      </c>
      <c r="R9" s="15">
        <f t="shared" si="10"/>
        <v>5958.4516129032254</v>
      </c>
      <c r="S9" s="12">
        <f t="shared" si="11"/>
        <v>3725.8064516129029</v>
      </c>
      <c r="T9" s="12">
        <f t="shared" si="12"/>
        <v>447.09677419354836</v>
      </c>
      <c r="U9" s="12">
        <f t="shared" si="13"/>
        <v>45</v>
      </c>
      <c r="V9" s="12">
        <f t="shared" si="14"/>
        <v>492.09677419354836</v>
      </c>
      <c r="W9" s="15">
        <f t="shared" si="15"/>
        <v>5466</v>
      </c>
      <c r="X9" s="15" t="s">
        <v>58</v>
      </c>
      <c r="Y9" s="74" t="s">
        <v>55</v>
      </c>
      <c r="Z9" s="8"/>
      <c r="AA9" s="5"/>
      <c r="AB9" s="5"/>
      <c r="AC9" s="5"/>
    </row>
    <row r="10" spans="1:29" s="3" customFormat="1" ht="45" customHeight="1">
      <c r="A10" s="73">
        <v>5</v>
      </c>
      <c r="B10" s="39" t="s">
        <v>147</v>
      </c>
      <c r="C10" s="39" t="s">
        <v>151</v>
      </c>
      <c r="D10" s="101" t="s">
        <v>140</v>
      </c>
      <c r="E10" s="102" t="s">
        <v>29</v>
      </c>
      <c r="F10" s="13">
        <v>29</v>
      </c>
      <c r="G10" s="12">
        <v>1</v>
      </c>
      <c r="H10" s="14">
        <v>7000</v>
      </c>
      <c r="I10" s="14">
        <f t="shared" si="16"/>
        <v>6292</v>
      </c>
      <c r="J10" s="14">
        <v>3500</v>
      </c>
      <c r="K10" s="16">
        <f t="shared" si="0"/>
        <v>16792</v>
      </c>
      <c r="L10" s="16">
        <f t="shared" si="1"/>
        <v>10500</v>
      </c>
      <c r="M10" s="12">
        <f t="shared" si="6"/>
        <v>6548.3870967741941</v>
      </c>
      <c r="N10" s="12">
        <f t="shared" si="7"/>
        <v>5886.0645161290322</v>
      </c>
      <c r="O10" s="12">
        <f t="shared" si="8"/>
        <v>3274.1935483870971</v>
      </c>
      <c r="P10" s="12">
        <v>0</v>
      </c>
      <c r="Q10" s="12">
        <f t="shared" si="9"/>
        <v>541.67741935483866</v>
      </c>
      <c r="R10" s="15">
        <f t="shared" si="10"/>
        <v>16250.322580645163</v>
      </c>
      <c r="S10" s="12">
        <f t="shared" si="11"/>
        <v>9822.5806451612898</v>
      </c>
      <c r="T10" s="12">
        <f t="shared" si="12"/>
        <v>1178.7096774193546</v>
      </c>
      <c r="U10" s="12">
        <f t="shared" si="13"/>
        <v>122</v>
      </c>
      <c r="V10" s="12">
        <f t="shared" si="14"/>
        <v>1300.7096774193546</v>
      </c>
      <c r="W10" s="15">
        <f t="shared" si="15"/>
        <v>14950</v>
      </c>
      <c r="X10" s="17" t="s">
        <v>176</v>
      </c>
      <c r="Y10" s="74" t="s">
        <v>177</v>
      </c>
      <c r="Z10" s="8"/>
      <c r="AA10" s="5"/>
      <c r="AB10" s="5"/>
      <c r="AC10" s="5"/>
    </row>
    <row r="11" spans="1:29" s="3" customFormat="1" ht="45" customHeight="1">
      <c r="A11" s="73">
        <v>6</v>
      </c>
      <c r="B11" s="39" t="s">
        <v>148</v>
      </c>
      <c r="C11" s="39" t="s">
        <v>152</v>
      </c>
      <c r="D11" s="101" t="s">
        <v>143</v>
      </c>
      <c r="E11" s="102" t="s">
        <v>29</v>
      </c>
      <c r="F11" s="13">
        <v>31</v>
      </c>
      <c r="G11" s="12">
        <v>1</v>
      </c>
      <c r="H11" s="14">
        <v>7000</v>
      </c>
      <c r="I11" s="14">
        <f t="shared" si="16"/>
        <v>6292</v>
      </c>
      <c r="J11" s="14">
        <v>3500</v>
      </c>
      <c r="K11" s="16">
        <f t="shared" si="0"/>
        <v>16792</v>
      </c>
      <c r="L11" s="16">
        <f t="shared" si="1"/>
        <v>10500</v>
      </c>
      <c r="M11" s="12">
        <f t="shared" si="6"/>
        <v>7000</v>
      </c>
      <c r="N11" s="12">
        <f t="shared" si="7"/>
        <v>6292</v>
      </c>
      <c r="O11" s="12">
        <f t="shared" si="8"/>
        <v>3500</v>
      </c>
      <c r="P11" s="12">
        <v>0</v>
      </c>
      <c r="Q11" s="12">
        <f t="shared" si="9"/>
        <v>541.67741935483866</v>
      </c>
      <c r="R11" s="15">
        <f t="shared" si="10"/>
        <v>17333.677419354837</v>
      </c>
      <c r="S11" s="12">
        <f t="shared" si="11"/>
        <v>10500</v>
      </c>
      <c r="T11" s="12">
        <f t="shared" si="12"/>
        <v>1260</v>
      </c>
      <c r="U11" s="12">
        <f t="shared" si="13"/>
        <v>131</v>
      </c>
      <c r="V11" s="12">
        <f t="shared" si="14"/>
        <v>1391</v>
      </c>
      <c r="W11" s="15">
        <f t="shared" si="15"/>
        <v>15943</v>
      </c>
      <c r="X11" s="17" t="s">
        <v>153</v>
      </c>
      <c r="Y11" s="74" t="s">
        <v>154</v>
      </c>
      <c r="Z11" s="8"/>
      <c r="AA11" s="5"/>
      <c r="AB11" s="5"/>
      <c r="AC11" s="5"/>
    </row>
    <row r="12" spans="1:29" s="3" customFormat="1" ht="45" customHeight="1">
      <c r="A12" s="73">
        <v>7</v>
      </c>
      <c r="B12" s="39" t="s">
        <v>141</v>
      </c>
      <c r="C12" s="39" t="s">
        <v>155</v>
      </c>
      <c r="D12" s="101" t="s">
        <v>150</v>
      </c>
      <c r="E12" s="102" t="s">
        <v>29</v>
      </c>
      <c r="F12" s="13">
        <v>31</v>
      </c>
      <c r="G12" s="12">
        <v>0</v>
      </c>
      <c r="H12" s="14">
        <v>7000</v>
      </c>
      <c r="I12" s="14">
        <f t="shared" si="16"/>
        <v>6292</v>
      </c>
      <c r="J12" s="14">
        <v>3500</v>
      </c>
      <c r="K12" s="16">
        <f t="shared" si="0"/>
        <v>16792</v>
      </c>
      <c r="L12" s="16">
        <f t="shared" si="1"/>
        <v>10500</v>
      </c>
      <c r="M12" s="12">
        <f t="shared" si="6"/>
        <v>7000</v>
      </c>
      <c r="N12" s="12">
        <f t="shared" si="7"/>
        <v>6292</v>
      </c>
      <c r="O12" s="12">
        <f t="shared" si="8"/>
        <v>3500</v>
      </c>
      <c r="P12" s="12">
        <v>0</v>
      </c>
      <c r="Q12" s="12">
        <f t="shared" si="9"/>
        <v>0</v>
      </c>
      <c r="R12" s="15">
        <f t="shared" si="10"/>
        <v>16792</v>
      </c>
      <c r="S12" s="12">
        <f t="shared" si="11"/>
        <v>10500</v>
      </c>
      <c r="T12" s="12">
        <f t="shared" ref="T12" si="17">S12*12%</f>
        <v>1260</v>
      </c>
      <c r="U12" s="12">
        <f t="shared" ref="U12" si="18">ROUNDUP((R12*0.75%),0)</f>
        <v>126</v>
      </c>
      <c r="V12" s="12">
        <f t="shared" ref="V12" si="19">T12+U12</f>
        <v>1386</v>
      </c>
      <c r="W12" s="15">
        <f t="shared" ref="W12" si="20">ROUND(R12-V12,0)</f>
        <v>15406</v>
      </c>
      <c r="X12" s="15" t="s">
        <v>156</v>
      </c>
      <c r="Y12" s="74" t="s">
        <v>157</v>
      </c>
      <c r="Z12" s="8"/>
      <c r="AA12" s="5"/>
      <c r="AB12" s="5"/>
      <c r="AC12" s="5"/>
    </row>
    <row r="13" spans="1:29" s="3" customFormat="1" ht="45" customHeight="1">
      <c r="A13" s="73">
        <v>8</v>
      </c>
      <c r="B13" s="11" t="s">
        <v>45</v>
      </c>
      <c r="C13" s="11" t="s">
        <v>52</v>
      </c>
      <c r="D13" s="18" t="s">
        <v>69</v>
      </c>
      <c r="E13" s="12" t="s">
        <v>59</v>
      </c>
      <c r="F13" s="13">
        <v>31</v>
      </c>
      <c r="G13" s="12">
        <v>0</v>
      </c>
      <c r="H13" s="14">
        <v>7000</v>
      </c>
      <c r="I13" s="14">
        <f t="shared" si="16"/>
        <v>6292</v>
      </c>
      <c r="J13" s="14">
        <v>3500</v>
      </c>
      <c r="K13" s="16">
        <f t="shared" si="0"/>
        <v>16792</v>
      </c>
      <c r="L13" s="16">
        <f t="shared" si="1"/>
        <v>10500</v>
      </c>
      <c r="M13" s="12">
        <f t="shared" si="6"/>
        <v>7000</v>
      </c>
      <c r="N13" s="12">
        <f t="shared" si="7"/>
        <v>6292</v>
      </c>
      <c r="O13" s="12">
        <f t="shared" si="8"/>
        <v>3500</v>
      </c>
      <c r="P13" s="12">
        <v>0</v>
      </c>
      <c r="Q13" s="12">
        <f t="shared" si="9"/>
        <v>0</v>
      </c>
      <c r="R13" s="15">
        <f t="shared" si="10"/>
        <v>16792</v>
      </c>
      <c r="S13" s="12">
        <f t="shared" si="11"/>
        <v>10500</v>
      </c>
      <c r="T13" s="12">
        <f t="shared" si="12"/>
        <v>1260</v>
      </c>
      <c r="U13" s="12">
        <f t="shared" si="13"/>
        <v>126</v>
      </c>
      <c r="V13" s="12">
        <f t="shared" si="14"/>
        <v>1386</v>
      </c>
      <c r="W13" s="15">
        <f t="shared" si="15"/>
        <v>15406</v>
      </c>
      <c r="X13" s="17" t="s">
        <v>56</v>
      </c>
      <c r="Y13" s="74" t="s">
        <v>57</v>
      </c>
      <c r="Z13" s="8"/>
      <c r="AA13" s="5"/>
      <c r="AB13" s="5"/>
      <c r="AC13" s="5"/>
    </row>
    <row r="14" spans="1:29" s="3" customFormat="1" ht="45" customHeight="1">
      <c r="A14" s="73">
        <v>9</v>
      </c>
      <c r="B14" s="11" t="s">
        <v>86</v>
      </c>
      <c r="C14" s="11" t="s">
        <v>87</v>
      </c>
      <c r="D14" s="18" t="s">
        <v>82</v>
      </c>
      <c r="E14" s="12" t="s">
        <v>59</v>
      </c>
      <c r="F14" s="13">
        <v>23.5</v>
      </c>
      <c r="G14" s="12">
        <v>0</v>
      </c>
      <c r="H14" s="14">
        <v>8400</v>
      </c>
      <c r="I14" s="14">
        <v>7838</v>
      </c>
      <c r="J14" s="14">
        <v>4862</v>
      </c>
      <c r="K14" s="108">
        <f t="shared" si="0"/>
        <v>21100</v>
      </c>
      <c r="L14" s="16">
        <f t="shared" si="1"/>
        <v>13262</v>
      </c>
      <c r="M14" s="12">
        <f t="shared" si="6"/>
        <v>6367.7419354838703</v>
      </c>
      <c r="N14" s="12">
        <f t="shared" si="7"/>
        <v>5941.7096774193551</v>
      </c>
      <c r="O14" s="12">
        <f t="shared" si="8"/>
        <v>3685.7096774193551</v>
      </c>
      <c r="P14" s="12">
        <v>0</v>
      </c>
      <c r="Q14" s="12">
        <f t="shared" si="9"/>
        <v>0</v>
      </c>
      <c r="R14" s="15">
        <f t="shared" si="10"/>
        <v>15995.16129032258</v>
      </c>
      <c r="S14" s="12">
        <f t="shared" si="11"/>
        <v>10053.451612903225</v>
      </c>
      <c r="T14" s="12">
        <f t="shared" si="12"/>
        <v>1206.4141935483869</v>
      </c>
      <c r="U14" s="97">
        <v>0</v>
      </c>
      <c r="V14" s="12">
        <f t="shared" si="14"/>
        <v>1206.4141935483869</v>
      </c>
      <c r="W14" s="15">
        <f t="shared" si="15"/>
        <v>14789</v>
      </c>
      <c r="X14" s="17" t="s">
        <v>56</v>
      </c>
      <c r="Y14" s="74" t="s">
        <v>83</v>
      </c>
      <c r="Z14" s="8"/>
      <c r="AA14" s="5"/>
      <c r="AB14" s="5"/>
      <c r="AC14" s="5"/>
    </row>
    <row r="15" spans="1:29" s="3" customFormat="1" ht="45" customHeight="1">
      <c r="A15" s="73">
        <v>10</v>
      </c>
      <c r="B15" s="39" t="s">
        <v>89</v>
      </c>
      <c r="C15" s="11" t="s">
        <v>129</v>
      </c>
      <c r="D15" s="18" t="s">
        <v>99</v>
      </c>
      <c r="E15" s="12" t="s">
        <v>59</v>
      </c>
      <c r="F15" s="13">
        <v>27.5</v>
      </c>
      <c r="G15" s="12">
        <v>0</v>
      </c>
      <c r="H15" s="14">
        <v>7000</v>
      </c>
      <c r="I15" s="14">
        <f t="shared" si="16"/>
        <v>6292</v>
      </c>
      <c r="J15" s="14">
        <v>3500</v>
      </c>
      <c r="K15" s="16">
        <f t="shared" si="0"/>
        <v>16792</v>
      </c>
      <c r="L15" s="16">
        <f t="shared" si="1"/>
        <v>10500</v>
      </c>
      <c r="M15" s="12">
        <f t="shared" si="6"/>
        <v>6209.677419354839</v>
      </c>
      <c r="N15" s="12">
        <f t="shared" si="7"/>
        <v>5581.6129032258068</v>
      </c>
      <c r="O15" s="12">
        <f t="shared" si="8"/>
        <v>3104.8387096774195</v>
      </c>
      <c r="P15" s="12">
        <v>0</v>
      </c>
      <c r="Q15" s="12">
        <f t="shared" si="9"/>
        <v>0</v>
      </c>
      <c r="R15" s="15">
        <f t="shared" si="10"/>
        <v>14896.129032258064</v>
      </c>
      <c r="S15" s="12">
        <f t="shared" si="11"/>
        <v>9314.5161290322576</v>
      </c>
      <c r="T15" s="12">
        <f t="shared" si="12"/>
        <v>1117.741935483871</v>
      </c>
      <c r="U15" s="12">
        <f t="shared" si="13"/>
        <v>112</v>
      </c>
      <c r="V15" s="12">
        <f t="shared" si="14"/>
        <v>1229.741935483871</v>
      </c>
      <c r="W15" s="15">
        <f t="shared" si="15"/>
        <v>13666</v>
      </c>
      <c r="X15" s="15" t="s">
        <v>127</v>
      </c>
      <c r="Y15" s="74" t="s">
        <v>128</v>
      </c>
      <c r="Z15" s="8"/>
      <c r="AA15" s="5"/>
      <c r="AB15" s="5"/>
      <c r="AC15" s="5"/>
    </row>
    <row r="16" spans="1:29" s="3" customFormat="1" ht="45" customHeight="1">
      <c r="A16" s="73">
        <v>11</v>
      </c>
      <c r="B16" s="98" t="s">
        <v>169</v>
      </c>
      <c r="C16" s="98" t="s">
        <v>171</v>
      </c>
      <c r="D16" s="99" t="s">
        <v>178</v>
      </c>
      <c r="E16" s="12" t="s">
        <v>59</v>
      </c>
      <c r="F16" s="13">
        <v>12</v>
      </c>
      <c r="G16" s="12">
        <v>0</v>
      </c>
      <c r="H16" s="14">
        <v>7000</v>
      </c>
      <c r="I16" s="14">
        <v>7500</v>
      </c>
      <c r="J16" s="14">
        <v>4500</v>
      </c>
      <c r="K16" s="108">
        <f t="shared" ref="K16:K17" si="21">SUM(H16:J16)</f>
        <v>19000</v>
      </c>
      <c r="L16" s="16">
        <f t="shared" ref="L16:L17" si="22">SUM(H16+J16)</f>
        <v>11500</v>
      </c>
      <c r="M16" s="12">
        <f t="shared" ref="M16:M17" si="23">H16/31*F16</f>
        <v>2709.677419354839</v>
      </c>
      <c r="N16" s="12">
        <f t="shared" ref="N16:N17" si="24">I16/31*F16</f>
        <v>2903.2258064516127</v>
      </c>
      <c r="O16" s="12">
        <f t="shared" ref="O16:O17" si="25">J16/31*F16</f>
        <v>1741.9354838709678</v>
      </c>
      <c r="P16" s="12">
        <v>0</v>
      </c>
      <c r="Q16" s="12">
        <f t="shared" ref="Q16:Q17" si="26">K16/31*G16</f>
        <v>0</v>
      </c>
      <c r="R16" s="15">
        <f t="shared" ref="R16:R17" si="27">SUM(M16:Q16)</f>
        <v>7354.8387096774195</v>
      </c>
      <c r="S16" s="12">
        <f t="shared" ref="S16:S17" si="28">L16/31*F16</f>
        <v>4451.6129032258059</v>
      </c>
      <c r="T16" s="12">
        <f t="shared" ref="T16:T17" si="29">S16*12%</f>
        <v>534.19354838709671</v>
      </c>
      <c r="U16" s="12">
        <f t="shared" ref="U16:U17" si="30">ROUNDUP((R16*0.75%),0)</f>
        <v>56</v>
      </c>
      <c r="V16" s="12">
        <f t="shared" ref="V16:V17" si="31">T16+U16</f>
        <v>590.19354838709671</v>
      </c>
      <c r="W16" s="15">
        <f t="shared" ref="W16:W17" si="32">ROUND(R16-V16,0)</f>
        <v>6765</v>
      </c>
      <c r="X16" s="17" t="s">
        <v>126</v>
      </c>
      <c r="Y16" s="74" t="s">
        <v>173</v>
      </c>
      <c r="Z16" s="8"/>
      <c r="AA16" s="5"/>
      <c r="AB16" s="5"/>
      <c r="AC16" s="5"/>
    </row>
    <row r="17" spans="1:29" s="3" customFormat="1" ht="45" customHeight="1">
      <c r="A17" s="73">
        <v>12</v>
      </c>
      <c r="B17" s="98" t="s">
        <v>170</v>
      </c>
      <c r="C17" s="98" t="s">
        <v>172</v>
      </c>
      <c r="D17" s="99" t="s">
        <v>179</v>
      </c>
      <c r="E17" s="12" t="s">
        <v>59</v>
      </c>
      <c r="F17" s="13">
        <v>12</v>
      </c>
      <c r="G17" s="12">
        <v>0</v>
      </c>
      <c r="H17" s="14">
        <v>7000</v>
      </c>
      <c r="I17" s="14">
        <f t="shared" si="16"/>
        <v>6292</v>
      </c>
      <c r="J17" s="14">
        <v>3500</v>
      </c>
      <c r="K17" s="16">
        <f t="shared" si="21"/>
        <v>16792</v>
      </c>
      <c r="L17" s="16">
        <f t="shared" si="22"/>
        <v>10500</v>
      </c>
      <c r="M17" s="12">
        <f t="shared" si="23"/>
        <v>2709.677419354839</v>
      </c>
      <c r="N17" s="12">
        <f t="shared" si="24"/>
        <v>2435.6129032258063</v>
      </c>
      <c r="O17" s="12">
        <f t="shared" si="25"/>
        <v>1354.8387096774195</v>
      </c>
      <c r="P17" s="12">
        <v>0</v>
      </c>
      <c r="Q17" s="12">
        <f t="shared" si="26"/>
        <v>0</v>
      </c>
      <c r="R17" s="15">
        <f t="shared" si="27"/>
        <v>6500.1290322580653</v>
      </c>
      <c r="S17" s="12">
        <f t="shared" si="28"/>
        <v>4064.5161290322576</v>
      </c>
      <c r="T17" s="12">
        <f t="shared" si="29"/>
        <v>487.74193548387092</v>
      </c>
      <c r="U17" s="12">
        <f t="shared" si="30"/>
        <v>49</v>
      </c>
      <c r="V17" s="12">
        <f t="shared" si="31"/>
        <v>536.74193548387098</v>
      </c>
      <c r="W17" s="15">
        <f t="shared" si="32"/>
        <v>5963</v>
      </c>
      <c r="X17" s="15" t="s">
        <v>175</v>
      </c>
      <c r="Y17" s="74" t="s">
        <v>174</v>
      </c>
      <c r="Z17" s="8"/>
      <c r="AA17" s="5"/>
      <c r="AB17" s="5"/>
      <c r="AC17" s="5"/>
    </row>
    <row r="18" spans="1:29" s="3" customFormat="1" ht="45" customHeight="1">
      <c r="A18" s="73">
        <v>13</v>
      </c>
      <c r="B18" s="11" t="s">
        <v>43</v>
      </c>
      <c r="C18" s="11" t="s">
        <v>50</v>
      </c>
      <c r="D18" s="18" t="s">
        <v>67</v>
      </c>
      <c r="E18" s="12" t="s">
        <v>29</v>
      </c>
      <c r="F18" s="13">
        <v>21.5</v>
      </c>
      <c r="G18" s="12">
        <v>0</v>
      </c>
      <c r="H18" s="14">
        <v>7000</v>
      </c>
      <c r="I18" s="14">
        <f>6006+286</f>
        <v>6292</v>
      </c>
      <c r="J18" s="14">
        <v>3500</v>
      </c>
      <c r="K18" s="16">
        <f>SUM(H18:J18)</f>
        <v>16792</v>
      </c>
      <c r="L18" s="16">
        <f>SUM(H18+J18)</f>
        <v>10500</v>
      </c>
      <c r="M18" s="12">
        <f>H18/31*F18</f>
        <v>4854.8387096774195</v>
      </c>
      <c r="N18" s="12">
        <f>I18/31*F18</f>
        <v>4363.8064516129034</v>
      </c>
      <c r="O18" s="12">
        <f>J18/31*F18</f>
        <v>2427.4193548387098</v>
      </c>
      <c r="P18" s="12">
        <v>0</v>
      </c>
      <c r="Q18" s="12">
        <f>K18/31*G18</f>
        <v>0</v>
      </c>
      <c r="R18" s="15">
        <f>SUM(M18:Q18)</f>
        <v>11646.064516129032</v>
      </c>
      <c r="S18" s="12">
        <f>L18/31*F18</f>
        <v>7282.2580645161288</v>
      </c>
      <c r="T18" s="12">
        <f>S18*12%</f>
        <v>873.87096774193537</v>
      </c>
      <c r="U18" s="12">
        <f>ROUNDUP((R18*0.75%),0)</f>
        <v>88</v>
      </c>
      <c r="V18" s="12">
        <f>T18+U18</f>
        <v>961.87096774193537</v>
      </c>
      <c r="W18" s="15">
        <f>ROUND(R18-V18,0)</f>
        <v>10684</v>
      </c>
      <c r="X18" s="17" t="s">
        <v>53</v>
      </c>
      <c r="Y18" s="74" t="s">
        <v>54</v>
      </c>
      <c r="Z18" s="8"/>
      <c r="AA18" s="5"/>
      <c r="AB18" s="5"/>
      <c r="AC18" s="5"/>
    </row>
    <row r="19" spans="1:29" s="3" customFormat="1" ht="45" customHeight="1">
      <c r="A19" s="73">
        <v>14</v>
      </c>
      <c r="B19" s="11" t="s">
        <v>81</v>
      </c>
      <c r="C19" s="11" t="s">
        <v>72</v>
      </c>
      <c r="D19" s="18" t="s">
        <v>70</v>
      </c>
      <c r="E19" s="12" t="s">
        <v>61</v>
      </c>
      <c r="F19" s="13">
        <v>18</v>
      </c>
      <c r="G19" s="12">
        <v>0</v>
      </c>
      <c r="H19" s="14">
        <v>7000</v>
      </c>
      <c r="I19" s="14">
        <f t="shared" si="16"/>
        <v>6292</v>
      </c>
      <c r="J19" s="14">
        <v>3500</v>
      </c>
      <c r="K19" s="16">
        <f t="shared" si="0"/>
        <v>16792</v>
      </c>
      <c r="L19" s="16">
        <f t="shared" si="1"/>
        <v>10500</v>
      </c>
      <c r="M19" s="12">
        <f t="shared" si="6"/>
        <v>4064.516129032258</v>
      </c>
      <c r="N19" s="12">
        <f t="shared" si="7"/>
        <v>3653.4193548387098</v>
      </c>
      <c r="O19" s="12">
        <f t="shared" si="8"/>
        <v>2032.258064516129</v>
      </c>
      <c r="P19" s="12">
        <v>0</v>
      </c>
      <c r="Q19" s="12">
        <f t="shared" si="9"/>
        <v>0</v>
      </c>
      <c r="R19" s="15">
        <f t="shared" si="10"/>
        <v>9750.1935483870966</v>
      </c>
      <c r="S19" s="12">
        <f t="shared" si="11"/>
        <v>6096.7741935483864</v>
      </c>
      <c r="T19" s="12">
        <f t="shared" si="12"/>
        <v>731.61290322580635</v>
      </c>
      <c r="U19" s="12">
        <f t="shared" si="13"/>
        <v>74</v>
      </c>
      <c r="V19" s="12">
        <f t="shared" si="14"/>
        <v>805.61290322580635</v>
      </c>
      <c r="W19" s="15">
        <f t="shared" si="15"/>
        <v>8945</v>
      </c>
      <c r="X19" s="15" t="s">
        <v>84</v>
      </c>
      <c r="Y19" s="74" t="s">
        <v>85</v>
      </c>
      <c r="Z19" s="8"/>
      <c r="AA19" s="5"/>
      <c r="AB19" s="5"/>
      <c r="AC19" s="5"/>
    </row>
    <row r="20" spans="1:29" s="3" customFormat="1" ht="45" customHeight="1">
      <c r="A20" s="73">
        <v>15</v>
      </c>
      <c r="B20" s="11" t="s">
        <v>62</v>
      </c>
      <c r="C20" s="11" t="s">
        <v>80</v>
      </c>
      <c r="D20" s="18" t="s">
        <v>71</v>
      </c>
      <c r="E20" s="12" t="s">
        <v>61</v>
      </c>
      <c r="F20" s="13">
        <v>26</v>
      </c>
      <c r="G20" s="12">
        <v>1</v>
      </c>
      <c r="H20" s="14">
        <v>7000</v>
      </c>
      <c r="I20" s="14">
        <f t="shared" si="16"/>
        <v>6292</v>
      </c>
      <c r="J20" s="14">
        <v>3500</v>
      </c>
      <c r="K20" s="16">
        <f t="shared" si="0"/>
        <v>16792</v>
      </c>
      <c r="L20" s="16">
        <f t="shared" si="1"/>
        <v>10500</v>
      </c>
      <c r="M20" s="12">
        <f t="shared" si="6"/>
        <v>5870.9677419354839</v>
      </c>
      <c r="N20" s="12">
        <f t="shared" si="7"/>
        <v>5277.1612903225805</v>
      </c>
      <c r="O20" s="12">
        <f t="shared" si="8"/>
        <v>2935.483870967742</v>
      </c>
      <c r="P20" s="12">
        <v>0</v>
      </c>
      <c r="Q20" s="12">
        <f t="shared" si="9"/>
        <v>541.67741935483866</v>
      </c>
      <c r="R20" s="15">
        <f t="shared" si="10"/>
        <v>14625.290322580646</v>
      </c>
      <c r="S20" s="12">
        <f t="shared" si="11"/>
        <v>8806.4516129032254</v>
      </c>
      <c r="T20" s="12">
        <f t="shared" si="12"/>
        <v>1056.7741935483871</v>
      </c>
      <c r="U20" s="12">
        <f t="shared" si="13"/>
        <v>110</v>
      </c>
      <c r="V20" s="12">
        <f t="shared" si="14"/>
        <v>1166.7741935483871</v>
      </c>
      <c r="W20" s="15">
        <f t="shared" si="15"/>
        <v>13459</v>
      </c>
      <c r="X20" s="17" t="s">
        <v>124</v>
      </c>
      <c r="Y20" s="74" t="s">
        <v>125</v>
      </c>
      <c r="Z20" s="8"/>
      <c r="AA20" s="5"/>
      <c r="AB20" s="5"/>
      <c r="AC20" s="5"/>
    </row>
    <row r="21" spans="1:29" s="3" customFormat="1" ht="45" customHeight="1">
      <c r="A21" s="73">
        <v>16</v>
      </c>
      <c r="B21" s="39" t="s">
        <v>90</v>
      </c>
      <c r="C21" s="11" t="s">
        <v>112</v>
      </c>
      <c r="D21" s="18" t="s">
        <v>100</v>
      </c>
      <c r="E21" s="12" t="s">
        <v>61</v>
      </c>
      <c r="F21" s="13">
        <v>30.5</v>
      </c>
      <c r="G21" s="12">
        <v>1</v>
      </c>
      <c r="H21" s="14">
        <v>7000</v>
      </c>
      <c r="I21" s="14">
        <f t="shared" si="16"/>
        <v>6292</v>
      </c>
      <c r="J21" s="14">
        <v>3500</v>
      </c>
      <c r="K21" s="16">
        <f t="shared" si="0"/>
        <v>16792</v>
      </c>
      <c r="L21" s="16">
        <f t="shared" si="1"/>
        <v>10500</v>
      </c>
      <c r="M21" s="12">
        <f t="shared" si="6"/>
        <v>6887.0967741935483</v>
      </c>
      <c r="N21" s="12">
        <f t="shared" si="7"/>
        <v>6190.5161290322585</v>
      </c>
      <c r="O21" s="12">
        <f t="shared" si="8"/>
        <v>3443.5483870967741</v>
      </c>
      <c r="P21" s="12">
        <v>0</v>
      </c>
      <c r="Q21" s="12">
        <f t="shared" si="9"/>
        <v>541.67741935483866</v>
      </c>
      <c r="R21" s="15">
        <f t="shared" si="10"/>
        <v>17062.838709677417</v>
      </c>
      <c r="S21" s="12">
        <f t="shared" si="11"/>
        <v>10330.645161290322</v>
      </c>
      <c r="T21" s="12">
        <f t="shared" si="12"/>
        <v>1239.6774193548385</v>
      </c>
      <c r="U21" s="12">
        <f t="shared" si="13"/>
        <v>128</v>
      </c>
      <c r="V21" s="12">
        <f t="shared" si="14"/>
        <v>1367.6774193548385</v>
      </c>
      <c r="W21" s="15">
        <f t="shared" si="15"/>
        <v>15695</v>
      </c>
      <c r="X21" s="15" t="s">
        <v>113</v>
      </c>
      <c r="Y21" s="74" t="s">
        <v>160</v>
      </c>
      <c r="Z21" s="8"/>
      <c r="AA21" s="5"/>
      <c r="AB21" s="5"/>
      <c r="AC21" s="5"/>
    </row>
    <row r="22" spans="1:29" s="3" customFormat="1" ht="45" customHeight="1">
      <c r="A22" s="73">
        <v>17</v>
      </c>
      <c r="B22" s="39" t="s">
        <v>93</v>
      </c>
      <c r="C22" s="11" t="s">
        <v>109</v>
      </c>
      <c r="D22" s="18" t="s">
        <v>103</v>
      </c>
      <c r="E22" s="12" t="s">
        <v>61</v>
      </c>
      <c r="F22" s="13">
        <v>31</v>
      </c>
      <c r="G22" s="12">
        <v>0</v>
      </c>
      <c r="H22" s="14">
        <v>7000</v>
      </c>
      <c r="I22" s="14">
        <f t="shared" si="16"/>
        <v>6292</v>
      </c>
      <c r="J22" s="14">
        <v>3500</v>
      </c>
      <c r="K22" s="16">
        <f t="shared" si="0"/>
        <v>16792</v>
      </c>
      <c r="L22" s="16">
        <f t="shared" si="1"/>
        <v>10500</v>
      </c>
      <c r="M22" s="12">
        <f t="shared" si="6"/>
        <v>7000</v>
      </c>
      <c r="N22" s="12">
        <f t="shared" si="7"/>
        <v>6292</v>
      </c>
      <c r="O22" s="12">
        <f t="shared" si="8"/>
        <v>3500</v>
      </c>
      <c r="P22" s="12">
        <v>0</v>
      </c>
      <c r="Q22" s="12">
        <f t="shared" si="9"/>
        <v>0</v>
      </c>
      <c r="R22" s="15">
        <f t="shared" si="10"/>
        <v>16792</v>
      </c>
      <c r="S22" s="12">
        <f t="shared" si="11"/>
        <v>10500</v>
      </c>
      <c r="T22" s="12">
        <f t="shared" si="12"/>
        <v>1260</v>
      </c>
      <c r="U22" s="12">
        <f t="shared" si="13"/>
        <v>126</v>
      </c>
      <c r="V22" s="12">
        <f t="shared" si="14"/>
        <v>1386</v>
      </c>
      <c r="W22" s="15">
        <f t="shared" si="15"/>
        <v>15406</v>
      </c>
      <c r="X22" s="15" t="s">
        <v>110</v>
      </c>
      <c r="Y22" s="74" t="s">
        <v>161</v>
      </c>
      <c r="Z22" s="8"/>
      <c r="AA22" s="5"/>
      <c r="AB22" s="5"/>
      <c r="AC22" s="5"/>
    </row>
    <row r="23" spans="1:29" s="3" customFormat="1" ht="45" customHeight="1">
      <c r="A23" s="73">
        <v>18</v>
      </c>
      <c r="B23" s="39" t="s">
        <v>146</v>
      </c>
      <c r="C23" s="39" t="s">
        <v>158</v>
      </c>
      <c r="D23" s="101" t="s">
        <v>145</v>
      </c>
      <c r="E23" s="102" t="s">
        <v>61</v>
      </c>
      <c r="F23" s="103">
        <v>31</v>
      </c>
      <c r="G23" s="12">
        <v>1</v>
      </c>
      <c r="H23" s="14">
        <v>7000</v>
      </c>
      <c r="I23" s="14">
        <f t="shared" si="16"/>
        <v>6292</v>
      </c>
      <c r="J23" s="14">
        <v>3500</v>
      </c>
      <c r="K23" s="16">
        <f t="shared" ref="K23" si="33">SUM(H23:J23)</f>
        <v>16792</v>
      </c>
      <c r="L23" s="16">
        <f t="shared" ref="L23" si="34">SUM(H23+J23)</f>
        <v>10500</v>
      </c>
      <c r="M23" s="12">
        <f t="shared" si="6"/>
        <v>7000</v>
      </c>
      <c r="N23" s="12">
        <f t="shared" si="7"/>
        <v>6292</v>
      </c>
      <c r="O23" s="12">
        <f t="shared" si="8"/>
        <v>3500</v>
      </c>
      <c r="P23" s="12">
        <v>0</v>
      </c>
      <c r="Q23" s="12">
        <f t="shared" si="9"/>
        <v>541.67741935483866</v>
      </c>
      <c r="R23" s="15">
        <f t="shared" si="10"/>
        <v>17333.677419354837</v>
      </c>
      <c r="S23" s="12">
        <f t="shared" si="11"/>
        <v>10500</v>
      </c>
      <c r="T23" s="12">
        <f t="shared" ref="T23" si="35">S23*12%</f>
        <v>1260</v>
      </c>
      <c r="U23" s="12">
        <f t="shared" ref="U23" si="36">ROUNDUP((R23*0.75%),0)</f>
        <v>131</v>
      </c>
      <c r="V23" s="12">
        <f t="shared" ref="V23" si="37">T23+U23</f>
        <v>1391</v>
      </c>
      <c r="W23" s="15">
        <f t="shared" ref="W23" si="38">ROUND(R23-V23,0)</f>
        <v>15943</v>
      </c>
      <c r="X23" s="15" t="s">
        <v>159</v>
      </c>
      <c r="Y23" s="74" t="s">
        <v>162</v>
      </c>
      <c r="Z23" s="8"/>
      <c r="AA23" s="5"/>
      <c r="AB23" s="5"/>
      <c r="AC23" s="5"/>
    </row>
    <row r="24" spans="1:29" s="3" customFormat="1" ht="45" customHeight="1">
      <c r="A24" s="73">
        <v>19</v>
      </c>
      <c r="B24" s="39" t="s">
        <v>95</v>
      </c>
      <c r="C24" s="39" t="s">
        <v>108</v>
      </c>
      <c r="D24" s="101" t="s">
        <v>105</v>
      </c>
      <c r="E24" s="102" t="s">
        <v>96</v>
      </c>
      <c r="F24" s="103">
        <v>30</v>
      </c>
      <c r="G24" s="12">
        <v>0</v>
      </c>
      <c r="H24" s="14">
        <v>7000</v>
      </c>
      <c r="I24" s="14">
        <f t="shared" si="16"/>
        <v>6292</v>
      </c>
      <c r="J24" s="14">
        <v>3500</v>
      </c>
      <c r="K24" s="16">
        <f t="shared" ref="K24" si="39">SUM(H24:J24)</f>
        <v>16792</v>
      </c>
      <c r="L24" s="16">
        <f t="shared" ref="L24" si="40">SUM(H24+J24)</f>
        <v>10500</v>
      </c>
      <c r="M24" s="12">
        <f t="shared" si="6"/>
        <v>6774.1935483870966</v>
      </c>
      <c r="N24" s="12">
        <f t="shared" si="7"/>
        <v>6089.0322580645161</v>
      </c>
      <c r="O24" s="12">
        <f t="shared" si="8"/>
        <v>3387.0967741935483</v>
      </c>
      <c r="P24" s="12">
        <v>0</v>
      </c>
      <c r="Q24" s="12">
        <f t="shared" si="9"/>
        <v>0</v>
      </c>
      <c r="R24" s="15">
        <f t="shared" si="10"/>
        <v>16250.322580645163</v>
      </c>
      <c r="S24" s="12">
        <f t="shared" si="11"/>
        <v>10161.290322580644</v>
      </c>
      <c r="T24" s="12">
        <f t="shared" ref="T24" si="41">S24*12%</f>
        <v>1219.3548387096773</v>
      </c>
      <c r="U24" s="12">
        <f t="shared" ref="U24" si="42">ROUNDUP((R24*0.75%),0)</f>
        <v>122</v>
      </c>
      <c r="V24" s="12">
        <f t="shared" ref="V24" si="43">T24+U24</f>
        <v>1341.3548387096773</v>
      </c>
      <c r="W24" s="15">
        <f t="shared" ref="W24" si="44">ROUND(R24-V24,0)</f>
        <v>14909</v>
      </c>
      <c r="X24" s="17" t="s">
        <v>121</v>
      </c>
      <c r="Y24" s="74" t="s">
        <v>165</v>
      </c>
      <c r="Z24" s="8"/>
      <c r="AA24" s="5"/>
      <c r="AB24" s="5"/>
      <c r="AC24" s="5"/>
    </row>
    <row r="25" spans="1:29" s="3" customFormat="1" ht="45" customHeight="1" thickBot="1">
      <c r="A25" s="100">
        <v>20</v>
      </c>
      <c r="B25" s="104" t="s">
        <v>142</v>
      </c>
      <c r="C25" s="104" t="s">
        <v>163</v>
      </c>
      <c r="D25" s="105" t="s">
        <v>149</v>
      </c>
      <c r="E25" s="106" t="s">
        <v>144</v>
      </c>
      <c r="F25" s="107">
        <v>31</v>
      </c>
      <c r="G25" s="92">
        <v>1</v>
      </c>
      <c r="H25" s="93">
        <v>7000</v>
      </c>
      <c r="I25" s="93">
        <f t="shared" si="16"/>
        <v>6292</v>
      </c>
      <c r="J25" s="93">
        <v>3500</v>
      </c>
      <c r="K25" s="94">
        <f t="shared" si="0"/>
        <v>16792</v>
      </c>
      <c r="L25" s="94">
        <f t="shared" si="1"/>
        <v>10500</v>
      </c>
      <c r="M25" s="92">
        <f t="shared" si="6"/>
        <v>7000</v>
      </c>
      <c r="N25" s="92">
        <f t="shared" si="7"/>
        <v>6292</v>
      </c>
      <c r="O25" s="92">
        <f t="shared" si="8"/>
        <v>3500</v>
      </c>
      <c r="P25" s="92">
        <v>0</v>
      </c>
      <c r="Q25" s="92">
        <f t="shared" si="9"/>
        <v>541.67741935483866</v>
      </c>
      <c r="R25" s="75">
        <f t="shared" si="10"/>
        <v>17333.677419354837</v>
      </c>
      <c r="S25" s="92">
        <f t="shared" si="11"/>
        <v>10500</v>
      </c>
      <c r="T25" s="92">
        <f t="shared" si="12"/>
        <v>1260</v>
      </c>
      <c r="U25" s="92">
        <f t="shared" si="13"/>
        <v>131</v>
      </c>
      <c r="V25" s="92">
        <f t="shared" si="14"/>
        <v>1391</v>
      </c>
      <c r="W25" s="75">
        <f t="shared" si="15"/>
        <v>15943</v>
      </c>
      <c r="X25" s="75" t="s">
        <v>164</v>
      </c>
      <c r="Y25" s="95" t="s">
        <v>166</v>
      </c>
      <c r="Z25" s="8"/>
      <c r="AA25" s="5"/>
      <c r="AB25" s="5"/>
      <c r="AC25" s="5"/>
    </row>
    <row r="26" spans="1:29" s="4" customFormat="1" ht="45" customHeight="1" thickBot="1">
      <c r="A26" s="78"/>
      <c r="B26" s="79" t="s">
        <v>11</v>
      </c>
      <c r="C26" s="80"/>
      <c r="D26" s="80"/>
      <c r="E26" s="81"/>
      <c r="F26" s="81">
        <f>SUM(F6:F25)</f>
        <v>520</v>
      </c>
      <c r="G26" s="81">
        <f t="shared" ref="G26:W26" si="45">SUM(G6:G25)</f>
        <v>9</v>
      </c>
      <c r="H26" s="81">
        <f t="shared" si="45"/>
        <v>141400</v>
      </c>
      <c r="I26" s="81">
        <f t="shared" si="45"/>
        <v>128594</v>
      </c>
      <c r="J26" s="81">
        <f t="shared" si="45"/>
        <v>72362</v>
      </c>
      <c r="K26" s="81">
        <f t="shared" si="45"/>
        <v>342356</v>
      </c>
      <c r="L26" s="81">
        <f t="shared" si="45"/>
        <v>213762</v>
      </c>
      <c r="M26" s="81">
        <f t="shared" si="45"/>
        <v>118480.64516129032</v>
      </c>
      <c r="N26" s="81">
        <f t="shared" si="45"/>
        <v>107182.80645161289</v>
      </c>
      <c r="O26" s="81">
        <f t="shared" si="45"/>
        <v>60129.258064516129</v>
      </c>
      <c r="P26" s="81">
        <f t="shared" si="45"/>
        <v>0</v>
      </c>
      <c r="Q26" s="81">
        <f t="shared" si="45"/>
        <v>4875.0967741935483</v>
      </c>
      <c r="R26" s="81">
        <f t="shared" si="45"/>
        <v>290667.80645161291</v>
      </c>
      <c r="S26" s="81">
        <f t="shared" si="45"/>
        <v>178609.90322580643</v>
      </c>
      <c r="T26" s="81">
        <f t="shared" si="45"/>
        <v>21433.188387096776</v>
      </c>
      <c r="U26" s="81">
        <f t="shared" si="45"/>
        <v>2070</v>
      </c>
      <c r="V26" s="81">
        <f t="shared" si="45"/>
        <v>23503.188387096776</v>
      </c>
      <c r="W26" s="81">
        <f t="shared" si="45"/>
        <v>267167</v>
      </c>
      <c r="X26" s="81"/>
      <c r="Y26" s="82" t="s">
        <v>34</v>
      </c>
      <c r="Z26" s="5"/>
      <c r="AA26" s="5"/>
      <c r="AB26" s="9" t="e">
        <f>SUM(AB7:AB20)</f>
        <v>#REF!</v>
      </c>
      <c r="AC26" s="9" t="e">
        <f>SUM(AC7:AC20)</f>
        <v>#REF!</v>
      </c>
    </row>
    <row r="27" spans="1:29" ht="21.6" customHeight="1"/>
    <row r="28" spans="1:29" ht="21.6" customHeight="1"/>
    <row r="29" spans="1:29" ht="21.6" customHeight="1">
      <c r="K29" s="7"/>
      <c r="L29" s="7"/>
      <c r="S29" s="7"/>
    </row>
    <row r="30" spans="1:29" ht="21.6" customHeight="1">
      <c r="K30" s="7"/>
      <c r="L30" s="7"/>
      <c r="S30" s="7"/>
      <c r="V30" s="6"/>
    </row>
    <row r="31" spans="1:29" ht="21.6" customHeight="1">
      <c r="K31" s="7"/>
      <c r="L31" s="7"/>
      <c r="S31" s="7"/>
    </row>
    <row r="32" spans="1:29" ht="21.6" customHeight="1">
      <c r="K32" s="7"/>
      <c r="L32" s="7"/>
      <c r="S32" s="7"/>
    </row>
    <row r="33" spans="11:24" ht="21.6" customHeight="1">
      <c r="K33" s="7"/>
      <c r="L33" s="7"/>
      <c r="S33" s="7"/>
    </row>
    <row r="34" spans="11:24" ht="21.6" hidden="1" customHeight="1">
      <c r="K34" s="7"/>
      <c r="L34" s="7"/>
      <c r="S34" s="7"/>
      <c r="W34">
        <v>138086</v>
      </c>
    </row>
    <row r="35" spans="11:24" ht="21.6" hidden="1" customHeight="1">
      <c r="K35" s="7"/>
      <c r="L35" s="7"/>
      <c r="S35" s="7"/>
      <c r="W35" s="6">
        <f>W26-W34</f>
        <v>129081</v>
      </c>
      <c r="X35" s="6"/>
    </row>
    <row r="36" spans="11:24" ht="21.6" customHeight="1">
      <c r="K36" s="7"/>
      <c r="L36" s="7"/>
      <c r="S36" s="7"/>
    </row>
    <row r="37" spans="11:24" ht="21.6" customHeight="1">
      <c r="K37" s="7"/>
      <c r="L37" s="7"/>
      <c r="S37" s="7"/>
    </row>
    <row r="38" spans="11:24" ht="21.6" customHeight="1">
      <c r="K38" s="7"/>
      <c r="L38" s="7"/>
      <c r="S38" s="7"/>
    </row>
    <row r="39" spans="11:24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4"/>
  <sheetViews>
    <sheetView workbookViewId="0">
      <selection activeCell="D9" sqref="D9"/>
    </sheetView>
  </sheetViews>
  <sheetFormatPr defaultRowHeight="12.75"/>
  <sheetData>
    <row r="2" spans="1:29">
      <c r="A2" s="121" t="s">
        <v>130</v>
      </c>
      <c r="B2" s="121"/>
      <c r="C2" s="121"/>
    </row>
    <row r="3" spans="1:29" s="53" customFormat="1" ht="50.1" customHeight="1">
      <c r="A3" s="40">
        <v>15</v>
      </c>
      <c r="B3" s="41" t="s">
        <v>91</v>
      </c>
      <c r="C3" s="42" t="s">
        <v>114</v>
      </c>
      <c r="D3" s="43" t="s">
        <v>101</v>
      </c>
      <c r="E3" s="42" t="s">
        <v>61</v>
      </c>
      <c r="F3" s="44"/>
      <c r="G3" s="45"/>
      <c r="H3" s="46">
        <v>7000</v>
      </c>
      <c r="I3" s="46">
        <v>5564</v>
      </c>
      <c r="J3" s="46">
        <v>3500</v>
      </c>
      <c r="K3" s="47">
        <f>SUM(H3:J3)</f>
        <v>16064</v>
      </c>
      <c r="L3" s="47">
        <f>SUM(H3+J3)</f>
        <v>10500</v>
      </c>
      <c r="M3" s="45">
        <f>H3/31*F3</f>
        <v>0</v>
      </c>
      <c r="N3" s="45">
        <f>I3/31*F3</f>
        <v>0</v>
      </c>
      <c r="O3" s="45">
        <f>J3/31*F3</f>
        <v>0</v>
      </c>
      <c r="P3" s="45">
        <v>0</v>
      </c>
      <c r="Q3" s="45">
        <f>K3/31*G3</f>
        <v>0</v>
      </c>
      <c r="R3" s="45">
        <f>SUM(M3:Q3)</f>
        <v>0</v>
      </c>
      <c r="S3" s="48">
        <f>L3/31*F3</f>
        <v>0</v>
      </c>
      <c r="T3" s="45">
        <f>S3*12%</f>
        <v>0</v>
      </c>
      <c r="U3" s="45">
        <f>ROUNDUP((R3*0.75%),0)</f>
        <v>0</v>
      </c>
      <c r="V3" s="45">
        <f>T3+U3</f>
        <v>0</v>
      </c>
      <c r="W3" s="48">
        <f>ROUND(R3-V3,0)</f>
        <v>0</v>
      </c>
      <c r="X3" s="49"/>
      <c r="Y3" s="50"/>
      <c r="Z3" s="51"/>
      <c r="AA3" s="52"/>
      <c r="AB3" s="52"/>
      <c r="AC3" s="52"/>
    </row>
    <row r="5" spans="1:29">
      <c r="A5" s="122" t="s">
        <v>134</v>
      </c>
      <c r="B5" s="123"/>
    </row>
    <row r="6" spans="1:29" s="53" customFormat="1" ht="50.1" customHeight="1">
      <c r="A6" s="40">
        <v>4</v>
      </c>
      <c r="B6" s="42" t="s">
        <v>42</v>
      </c>
      <c r="C6" s="42" t="s">
        <v>46</v>
      </c>
      <c r="D6" s="43" t="s">
        <v>66</v>
      </c>
      <c r="E6" s="45" t="s">
        <v>29</v>
      </c>
      <c r="F6" s="44"/>
      <c r="G6" s="45"/>
      <c r="H6" s="46">
        <v>7000</v>
      </c>
      <c r="I6" s="46">
        <v>5564</v>
      </c>
      <c r="J6" s="46">
        <v>3500</v>
      </c>
      <c r="K6" s="47">
        <f>SUM(H6:J6)</f>
        <v>16064</v>
      </c>
      <c r="L6" s="47">
        <f>SUM(H6+J6)</f>
        <v>10500</v>
      </c>
      <c r="M6" s="45">
        <f>H6/30*F6</f>
        <v>0</v>
      </c>
      <c r="N6" s="45">
        <f>I6/30*F6</f>
        <v>0</v>
      </c>
      <c r="O6" s="45">
        <f>J6/30*F6</f>
        <v>0</v>
      </c>
      <c r="P6" s="45">
        <v>0</v>
      </c>
      <c r="Q6" s="45">
        <f>K6/30*G6</f>
        <v>0</v>
      </c>
      <c r="R6" s="45">
        <f>SUM(M6:Q6)</f>
        <v>0</v>
      </c>
      <c r="S6" s="48">
        <f>L6/31*F6</f>
        <v>0</v>
      </c>
      <c r="T6" s="45">
        <f>S6*12%</f>
        <v>0</v>
      </c>
      <c r="U6" s="45">
        <f>ROUNDUP((R6*0.75%),0)</f>
        <v>0</v>
      </c>
      <c r="V6" s="45">
        <f>T6+U6</f>
        <v>0</v>
      </c>
      <c r="W6" s="48">
        <f>ROUND(R6-V6,0)</f>
        <v>0</v>
      </c>
      <c r="X6" s="49" t="s">
        <v>48</v>
      </c>
      <c r="Y6" s="50" t="s">
        <v>49</v>
      </c>
      <c r="Z6" s="51"/>
      <c r="AA6" s="52"/>
      <c r="AB6" s="52"/>
      <c r="AC6" s="52"/>
    </row>
    <row r="7" spans="1:29" s="53" customFormat="1" ht="50.1" customHeight="1">
      <c r="A7" s="40">
        <v>7</v>
      </c>
      <c r="B7" s="41" t="s">
        <v>88</v>
      </c>
      <c r="C7" s="42" t="s">
        <v>97</v>
      </c>
      <c r="D7" s="43" t="s">
        <v>98</v>
      </c>
      <c r="E7" s="45" t="s">
        <v>29</v>
      </c>
      <c r="F7" s="44"/>
      <c r="G7" s="45"/>
      <c r="H7" s="46">
        <v>7000</v>
      </c>
      <c r="I7" s="46">
        <v>5564</v>
      </c>
      <c r="J7" s="46">
        <v>3500</v>
      </c>
      <c r="K7" s="47">
        <f>SUM(H7:J7)</f>
        <v>16064</v>
      </c>
      <c r="L7" s="47">
        <f>SUM(H7+J7)</f>
        <v>10500</v>
      </c>
      <c r="M7" s="45">
        <f>H7/30*F7</f>
        <v>0</v>
      </c>
      <c r="N7" s="45">
        <f>I7/30*F7</f>
        <v>0</v>
      </c>
      <c r="O7" s="45">
        <f>J7/30*F7</f>
        <v>0</v>
      </c>
      <c r="P7" s="45">
        <v>0</v>
      </c>
      <c r="Q7" s="45">
        <f>K7/30*G7</f>
        <v>0</v>
      </c>
      <c r="R7" s="45">
        <f>SUM(M7:Q7)</f>
        <v>0</v>
      </c>
      <c r="S7" s="48">
        <f>L7/31*F7</f>
        <v>0</v>
      </c>
      <c r="T7" s="45">
        <f>S7*12%</f>
        <v>0</v>
      </c>
      <c r="U7" s="45">
        <f>ROUNDUP((R7*0.75%),0)</f>
        <v>0</v>
      </c>
      <c r="V7" s="45">
        <f>T7+U7</f>
        <v>0</v>
      </c>
      <c r="W7" s="48">
        <f>ROUND(R7-V7,0)</f>
        <v>0</v>
      </c>
      <c r="X7" s="49" t="s">
        <v>106</v>
      </c>
      <c r="Y7" s="55" t="s">
        <v>107</v>
      </c>
      <c r="Z7" s="51"/>
      <c r="AA7" s="52"/>
      <c r="AB7" s="52"/>
      <c r="AC7" s="52"/>
    </row>
    <row r="8" spans="1:29" s="53" customFormat="1" ht="50.1" customHeight="1">
      <c r="A8" s="40">
        <v>15</v>
      </c>
      <c r="B8" s="41" t="s">
        <v>92</v>
      </c>
      <c r="C8" s="42" t="s">
        <v>115</v>
      </c>
      <c r="D8" s="43" t="s">
        <v>102</v>
      </c>
      <c r="E8" s="42" t="s">
        <v>61</v>
      </c>
      <c r="F8" s="44"/>
      <c r="G8" s="45"/>
      <c r="H8" s="46">
        <v>7000</v>
      </c>
      <c r="I8" s="46">
        <v>5564</v>
      </c>
      <c r="J8" s="46">
        <v>3500</v>
      </c>
      <c r="K8" s="47">
        <f>SUM(H8:J8)</f>
        <v>16064</v>
      </c>
      <c r="L8" s="47">
        <f>SUM(H8+J8)</f>
        <v>10500</v>
      </c>
      <c r="M8" s="45">
        <f>H8/30*F8</f>
        <v>0</v>
      </c>
      <c r="N8" s="45">
        <f>I8/30*F8</f>
        <v>0</v>
      </c>
      <c r="O8" s="45">
        <f>J8/30*F8</f>
        <v>0</v>
      </c>
      <c r="P8" s="45">
        <v>0</v>
      </c>
      <c r="Q8" s="45">
        <f>K8/30*G8</f>
        <v>0</v>
      </c>
      <c r="R8" s="45">
        <f>SUM(M8:Q8)</f>
        <v>0</v>
      </c>
      <c r="S8" s="48">
        <f>L8/31*F8</f>
        <v>0</v>
      </c>
      <c r="T8" s="45">
        <f>S8*12%</f>
        <v>0</v>
      </c>
      <c r="U8" s="45">
        <f>ROUNDUP((R8*0.75%),0)</f>
        <v>0</v>
      </c>
      <c r="V8" s="45">
        <f>T8+U8</f>
        <v>0</v>
      </c>
      <c r="W8" s="48">
        <f>ROUND(R8-V8,0)</f>
        <v>0</v>
      </c>
      <c r="X8" s="49"/>
      <c r="Y8" s="50"/>
      <c r="Z8" s="51"/>
      <c r="AA8" s="52"/>
      <c r="AB8" s="52"/>
      <c r="AC8" s="52"/>
    </row>
    <row r="9" spans="1:29">
      <c r="A9" s="122" t="s">
        <v>135</v>
      </c>
      <c r="B9" s="123"/>
    </row>
    <row r="10" spans="1:29" s="53" customFormat="1" ht="45" customHeight="1">
      <c r="A10" s="68">
        <v>16</v>
      </c>
      <c r="B10" s="41" t="s">
        <v>116</v>
      </c>
      <c r="C10" s="42" t="s">
        <v>117</v>
      </c>
      <c r="D10" s="43" t="s">
        <v>118</v>
      </c>
      <c r="E10" s="45" t="s">
        <v>61</v>
      </c>
      <c r="F10" s="44"/>
      <c r="G10" s="45"/>
      <c r="H10" s="46">
        <v>7000</v>
      </c>
      <c r="I10" s="46">
        <v>5564</v>
      </c>
      <c r="J10" s="46">
        <v>3500</v>
      </c>
      <c r="K10" s="47">
        <f>SUM(H10:J10)</f>
        <v>16064</v>
      </c>
      <c r="L10" s="47">
        <f>SUM(H10+J10)</f>
        <v>10500</v>
      </c>
      <c r="M10" s="45">
        <f>H10/31*F10</f>
        <v>0</v>
      </c>
      <c r="N10" s="45">
        <f>I10/31*F10</f>
        <v>0</v>
      </c>
      <c r="O10" s="45">
        <f>J10/31*F10</f>
        <v>0</v>
      </c>
      <c r="P10" s="45">
        <v>0</v>
      </c>
      <c r="Q10" s="45">
        <f>K10/30*G10</f>
        <v>0</v>
      </c>
      <c r="R10" s="45">
        <f>SUM(M10:Q10)</f>
        <v>0</v>
      </c>
      <c r="S10" s="48">
        <f>L10/31*F10</f>
        <v>0</v>
      </c>
      <c r="T10" s="45">
        <f>S10*12%</f>
        <v>0</v>
      </c>
      <c r="U10" s="45">
        <f>ROUNDUP((R10*0.75%),0)</f>
        <v>0</v>
      </c>
      <c r="V10" s="45">
        <f>T10+U10</f>
        <v>0</v>
      </c>
      <c r="W10" s="48">
        <f>ROUND(R10-V10,0)</f>
        <v>0</v>
      </c>
      <c r="X10" s="49" t="s">
        <v>120</v>
      </c>
      <c r="Y10" s="50" t="s">
        <v>119</v>
      </c>
      <c r="Z10" s="51"/>
      <c r="AA10" s="52"/>
      <c r="AB10" s="52"/>
      <c r="AC10" s="52"/>
    </row>
    <row r="12" spans="1:29">
      <c r="A12" s="122" t="s">
        <v>139</v>
      </c>
      <c r="B12" s="123"/>
      <c r="C12" s="123"/>
    </row>
    <row r="13" spans="1:29" s="53" customFormat="1" ht="45" customHeight="1">
      <c r="A13" s="68">
        <v>15</v>
      </c>
      <c r="B13" s="41" t="s">
        <v>94</v>
      </c>
      <c r="C13" s="42" t="s">
        <v>111</v>
      </c>
      <c r="D13" s="43" t="s">
        <v>104</v>
      </c>
      <c r="E13" s="45" t="s">
        <v>61</v>
      </c>
      <c r="F13" s="44"/>
      <c r="G13" s="45"/>
      <c r="H13" s="46">
        <v>7000</v>
      </c>
      <c r="I13" s="46">
        <v>6006</v>
      </c>
      <c r="J13" s="46">
        <v>3500</v>
      </c>
      <c r="K13" s="47">
        <f>SUM(H13:J13)</f>
        <v>16506</v>
      </c>
      <c r="L13" s="47">
        <f>SUM(H13+J13)</f>
        <v>10500</v>
      </c>
      <c r="M13" s="45">
        <f>H13/31*F13</f>
        <v>0</v>
      </c>
      <c r="N13" s="45">
        <f>I13/31*F13</f>
        <v>0</v>
      </c>
      <c r="O13" s="45">
        <f>J13/31*F13</f>
        <v>0</v>
      </c>
      <c r="P13" s="45">
        <v>0</v>
      </c>
      <c r="Q13" s="45">
        <f>K13/30*G13</f>
        <v>0</v>
      </c>
      <c r="R13" s="48">
        <f>SUM(M13:Q13)</f>
        <v>0</v>
      </c>
      <c r="S13" s="48">
        <f>L13/31*F13</f>
        <v>0</v>
      </c>
      <c r="T13" s="45">
        <f>S13*12%</f>
        <v>0</v>
      </c>
      <c r="U13" s="45">
        <f>ROUNDUP((R13*0.75%),0)</f>
        <v>0</v>
      </c>
      <c r="V13" s="45">
        <f>T13+U13</f>
        <v>0</v>
      </c>
      <c r="W13" s="48">
        <f>ROUND(R13-V13,0)</f>
        <v>0</v>
      </c>
      <c r="X13" s="49" t="s">
        <v>131</v>
      </c>
      <c r="Y13" s="50" t="s">
        <v>132</v>
      </c>
      <c r="Z13" s="51"/>
      <c r="AA13" s="52"/>
      <c r="AB13" s="52"/>
      <c r="AC13" s="52"/>
    </row>
    <row r="14" spans="1:29" s="53" customFormat="1" ht="45" customHeight="1">
      <c r="A14" s="68">
        <v>4</v>
      </c>
      <c r="B14" s="42" t="s">
        <v>6</v>
      </c>
      <c r="C14" s="42" t="s">
        <v>8</v>
      </c>
      <c r="D14" s="45" t="s">
        <v>63</v>
      </c>
      <c r="E14" s="45" t="s">
        <v>29</v>
      </c>
      <c r="F14" s="44"/>
      <c r="G14" s="45"/>
      <c r="H14" s="46">
        <v>7000</v>
      </c>
      <c r="I14" s="46">
        <v>6006</v>
      </c>
      <c r="J14" s="46">
        <v>3500</v>
      </c>
      <c r="K14" s="47">
        <f>SUM(H14:J14)</f>
        <v>16506</v>
      </c>
      <c r="L14" s="47">
        <f>SUM(H14+J14)</f>
        <v>10500</v>
      </c>
      <c r="M14" s="45">
        <f>H14/31*F14</f>
        <v>0</v>
      </c>
      <c r="N14" s="45">
        <f>I14/31*F14</f>
        <v>0</v>
      </c>
      <c r="O14" s="45">
        <f>J14/31*F14</f>
        <v>0</v>
      </c>
      <c r="P14" s="45">
        <v>0</v>
      </c>
      <c r="Q14" s="45">
        <f>K14/30*G14</f>
        <v>0</v>
      </c>
      <c r="R14" s="48">
        <f>SUM(M14:Q14)</f>
        <v>0</v>
      </c>
      <c r="S14" s="48">
        <f>L14/31*F14</f>
        <v>0</v>
      </c>
      <c r="T14" s="45">
        <f>S14*12%</f>
        <v>0</v>
      </c>
      <c r="U14" s="45">
        <f>ROUNDUP((R14*0.75%),0)</f>
        <v>0</v>
      </c>
      <c r="V14" s="45">
        <f>T14+U14</f>
        <v>0</v>
      </c>
      <c r="W14" s="48">
        <f>ROUND(R14-V14,0)</f>
        <v>0</v>
      </c>
      <c r="X14" s="49" t="s">
        <v>56</v>
      </c>
      <c r="Y14" s="50" t="s">
        <v>31</v>
      </c>
      <c r="Z14" s="52"/>
      <c r="AA14" s="52"/>
      <c r="AB14" s="52" t="e">
        <f>SUM(K14/31*(#REF!+#REF!+G14)-M14*12/100)-(SUM(ROUNDUP(R14*1.75/100,0)))</f>
        <v>#REF!</v>
      </c>
      <c r="AC14" s="52" t="e">
        <f>W14-AB14</f>
        <v>#REF!</v>
      </c>
    </row>
  </sheetData>
  <mergeCells count="4">
    <mergeCell ref="A2:C2"/>
    <mergeCell ref="A5:B5"/>
    <mergeCell ref="A9:B9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0"/>
  <sheetViews>
    <sheetView topLeftCell="A10" workbookViewId="0">
      <selection activeCell="B17" sqref="B17:C17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6.7109375" customWidth="1"/>
    <col min="7" max="7" width="8.28515625" customWidth="1"/>
    <col min="8" max="8" width="8.85546875" customWidth="1"/>
    <col min="9" max="9" width="11.28515625" customWidth="1"/>
    <col min="10" max="10" width="8.140625" customWidth="1"/>
    <col min="11" max="11" width="12.28515625" customWidth="1"/>
    <col min="12" max="12" width="14.7109375" customWidth="1"/>
    <col min="13" max="13" width="9.140625" customWidth="1"/>
  </cols>
  <sheetData>
    <row r="1" spans="1:14" s="2" customFormat="1" ht="25.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s="2" customFormat="1" ht="21" customHeight="1">
      <c r="A2" s="23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9"/>
    </row>
    <row r="3" spans="1:14" s="2" customFormat="1" ht="18.75" customHeight="1">
      <c r="A3" s="27" t="s">
        <v>167</v>
      </c>
      <c r="B3" s="28"/>
      <c r="C3" s="28"/>
      <c r="D3" s="28"/>
      <c r="E3" s="28"/>
      <c r="F3" s="10"/>
      <c r="G3" s="10"/>
      <c r="H3" s="10"/>
      <c r="I3" s="10"/>
      <c r="J3" s="10"/>
      <c r="K3" s="10"/>
      <c r="L3" s="30"/>
    </row>
    <row r="4" spans="1:14" s="2" customFormat="1" ht="9.75" customHeight="1" thickBot="1">
      <c r="A4" s="25"/>
      <c r="B4" s="26"/>
      <c r="C4" s="26"/>
      <c r="D4" s="26"/>
      <c r="E4" s="26"/>
      <c r="F4" s="60"/>
      <c r="G4" s="60"/>
      <c r="H4" s="60"/>
      <c r="I4" s="60"/>
      <c r="J4" s="60"/>
      <c r="K4" s="60"/>
      <c r="L4" s="59"/>
    </row>
    <row r="5" spans="1:14" s="2" customFormat="1" ht="15.75">
      <c r="A5" s="127" t="s">
        <v>13</v>
      </c>
      <c r="B5" s="127" t="s">
        <v>0</v>
      </c>
      <c r="C5" s="127" t="s">
        <v>1</v>
      </c>
      <c r="D5" s="127" t="s">
        <v>3</v>
      </c>
      <c r="E5" s="127" t="s">
        <v>73</v>
      </c>
      <c r="F5" s="57" t="s">
        <v>74</v>
      </c>
      <c r="G5" s="127" t="s">
        <v>75</v>
      </c>
      <c r="H5" s="127" t="s">
        <v>76</v>
      </c>
      <c r="I5" s="127" t="s">
        <v>77</v>
      </c>
      <c r="J5" s="19" t="s">
        <v>78</v>
      </c>
      <c r="K5" s="127" t="s">
        <v>19</v>
      </c>
      <c r="L5" s="127" t="s">
        <v>79</v>
      </c>
    </row>
    <row r="6" spans="1:14" s="1" customFormat="1" ht="13.5" thickBot="1">
      <c r="A6" s="128"/>
      <c r="B6" s="128"/>
      <c r="C6" s="128"/>
      <c r="D6" s="128"/>
      <c r="E6" s="128"/>
      <c r="F6" s="58"/>
      <c r="G6" s="128"/>
      <c r="H6" s="128"/>
      <c r="I6" s="128"/>
      <c r="J6" s="58" t="s">
        <v>2</v>
      </c>
      <c r="K6" s="128"/>
      <c r="L6" s="128"/>
    </row>
    <row r="7" spans="1:14" s="37" customFormat="1" ht="28.5" customHeight="1">
      <c r="A7" s="61">
        <v>1</v>
      </c>
      <c r="B7" s="32" t="s">
        <v>7</v>
      </c>
      <c r="C7" s="32" t="s">
        <v>9</v>
      </c>
      <c r="D7" s="33" t="s">
        <v>29</v>
      </c>
      <c r="E7" s="33" t="s">
        <v>64</v>
      </c>
      <c r="F7" s="34">
        <v>77</v>
      </c>
      <c r="G7" s="35">
        <v>7000</v>
      </c>
      <c r="H7" s="36">
        <f>G7/31/8*2</f>
        <v>56.451612903225808</v>
      </c>
      <c r="I7" s="33">
        <f>SUM(F7*H7)</f>
        <v>4346.7741935483873</v>
      </c>
      <c r="J7" s="33">
        <f>SUM(I7*0.75/100)</f>
        <v>32.600806451612904</v>
      </c>
      <c r="K7" s="33">
        <f>SUM(I7-J7,0)</f>
        <v>4314.1733870967746</v>
      </c>
      <c r="L7" s="62"/>
      <c r="N7" s="54"/>
    </row>
    <row r="8" spans="1:14" s="37" customFormat="1" ht="28.5" customHeight="1">
      <c r="A8" s="61">
        <v>2</v>
      </c>
      <c r="B8" s="32" t="s">
        <v>4</v>
      </c>
      <c r="C8" s="32" t="s">
        <v>10</v>
      </c>
      <c r="D8" s="33" t="s">
        <v>29</v>
      </c>
      <c r="E8" s="38" t="s">
        <v>65</v>
      </c>
      <c r="F8" s="34">
        <v>52</v>
      </c>
      <c r="G8" s="35">
        <v>7000</v>
      </c>
      <c r="H8" s="36">
        <f t="shared" ref="H8:H20" si="0">G8/31/8*2</f>
        <v>56.451612903225808</v>
      </c>
      <c r="I8" s="33">
        <f>SUM(F8*H8)</f>
        <v>2935.483870967742</v>
      </c>
      <c r="J8" s="33">
        <f>SUM(I8*0.75/100)</f>
        <v>22.016129032258064</v>
      </c>
      <c r="K8" s="33">
        <f>SUM(I8-J8,0)</f>
        <v>2913.4677419354839</v>
      </c>
      <c r="L8" s="62"/>
      <c r="N8" s="54"/>
    </row>
    <row r="9" spans="1:14" s="37" customFormat="1" ht="28.5" customHeight="1">
      <c r="A9" s="61">
        <v>3</v>
      </c>
      <c r="B9" s="32" t="s">
        <v>44</v>
      </c>
      <c r="C9" s="32" t="s">
        <v>51</v>
      </c>
      <c r="D9" s="33" t="s">
        <v>29</v>
      </c>
      <c r="E9" s="38" t="s">
        <v>68</v>
      </c>
      <c r="F9" s="34">
        <v>32</v>
      </c>
      <c r="G9" s="35">
        <v>7000</v>
      </c>
      <c r="H9" s="36">
        <f t="shared" si="0"/>
        <v>56.451612903225808</v>
      </c>
      <c r="I9" s="33">
        <f t="shared" ref="I9:I20" si="1">SUM(F9*H9)</f>
        <v>1806.4516129032259</v>
      </c>
      <c r="J9" s="33">
        <f t="shared" ref="J9:J20" si="2">SUM(I9*0.75/100)</f>
        <v>13.548387096774196</v>
      </c>
      <c r="K9" s="33">
        <f t="shared" ref="K9:K20" si="3">SUM(I9-J9,0)</f>
        <v>1792.9032258064517</v>
      </c>
      <c r="L9" s="62"/>
      <c r="N9" s="54"/>
    </row>
    <row r="10" spans="1:14" s="37" customFormat="1" ht="28.5" customHeight="1">
      <c r="A10" s="61">
        <v>4</v>
      </c>
      <c r="B10" s="109" t="s">
        <v>147</v>
      </c>
      <c r="C10" s="109" t="s">
        <v>151</v>
      </c>
      <c r="D10" s="33" t="s">
        <v>29</v>
      </c>
      <c r="E10" s="33" t="s">
        <v>140</v>
      </c>
      <c r="F10" s="34">
        <v>68.5</v>
      </c>
      <c r="G10" s="35">
        <v>7000</v>
      </c>
      <c r="H10" s="36">
        <f t="shared" si="0"/>
        <v>56.451612903225808</v>
      </c>
      <c r="I10" s="33">
        <f t="shared" ref="I10:I12" si="4">SUM(F10*H10)</f>
        <v>3866.9354838709678</v>
      </c>
      <c r="J10" s="33">
        <f t="shared" ref="J10:J12" si="5">SUM(I10*0.75/100)</f>
        <v>29.00201612903226</v>
      </c>
      <c r="K10" s="33">
        <f t="shared" ref="K10:K12" si="6">SUM(I10-J10,0)</f>
        <v>3837.9334677419356</v>
      </c>
      <c r="L10" s="62"/>
      <c r="N10" s="54"/>
    </row>
    <row r="11" spans="1:14" s="37" customFormat="1" ht="28.5" customHeight="1">
      <c r="A11" s="61">
        <v>5</v>
      </c>
      <c r="B11" s="109" t="s">
        <v>148</v>
      </c>
      <c r="C11" s="109" t="s">
        <v>152</v>
      </c>
      <c r="D11" s="33" t="s">
        <v>29</v>
      </c>
      <c r="E11" s="33" t="s">
        <v>143</v>
      </c>
      <c r="F11" s="34">
        <v>72.5</v>
      </c>
      <c r="G11" s="35">
        <v>7000</v>
      </c>
      <c r="H11" s="36">
        <f t="shared" si="0"/>
        <v>56.451612903225808</v>
      </c>
      <c r="I11" s="33">
        <f t="shared" si="4"/>
        <v>4092.7419354838712</v>
      </c>
      <c r="J11" s="33">
        <f t="shared" si="5"/>
        <v>30.695564516129036</v>
      </c>
      <c r="K11" s="33">
        <f t="shared" si="6"/>
        <v>4062.046370967742</v>
      </c>
      <c r="L11" s="62"/>
      <c r="N11" s="54"/>
    </row>
    <row r="12" spans="1:14" s="37" customFormat="1" ht="28.5" customHeight="1">
      <c r="A12" s="61">
        <v>6</v>
      </c>
      <c r="B12" s="109" t="s">
        <v>141</v>
      </c>
      <c r="C12" s="109" t="s">
        <v>155</v>
      </c>
      <c r="D12" s="33" t="s">
        <v>29</v>
      </c>
      <c r="E12" s="33" t="s">
        <v>150</v>
      </c>
      <c r="F12" s="34">
        <v>68</v>
      </c>
      <c r="G12" s="35">
        <v>7000</v>
      </c>
      <c r="H12" s="36">
        <f t="shared" si="0"/>
        <v>56.451612903225808</v>
      </c>
      <c r="I12" s="33">
        <f t="shared" si="4"/>
        <v>3838.7096774193551</v>
      </c>
      <c r="J12" s="33">
        <f t="shared" si="5"/>
        <v>28.79032258064516</v>
      </c>
      <c r="K12" s="33">
        <f t="shared" si="6"/>
        <v>3809.9193548387098</v>
      </c>
      <c r="L12" s="62"/>
      <c r="N12" s="54"/>
    </row>
    <row r="13" spans="1:14" s="37" customFormat="1" ht="28.5" customHeight="1">
      <c r="A13" s="61">
        <v>7</v>
      </c>
      <c r="B13" s="109" t="s">
        <v>43</v>
      </c>
      <c r="C13" s="109" t="s">
        <v>168</v>
      </c>
      <c r="D13" s="33" t="s">
        <v>61</v>
      </c>
      <c r="E13" s="33" t="s">
        <v>67</v>
      </c>
      <c r="F13" s="34">
        <v>23</v>
      </c>
      <c r="G13" s="35">
        <v>7000</v>
      </c>
      <c r="H13" s="36">
        <f t="shared" si="0"/>
        <v>56.451612903225808</v>
      </c>
      <c r="I13" s="33">
        <f t="shared" ref="I13" si="7">SUM(F13*H13)</f>
        <v>1298.3870967741937</v>
      </c>
      <c r="J13" s="33">
        <f t="shared" ref="J13" si="8">SUM(I13*0.75/100)</f>
        <v>9.737903225806452</v>
      </c>
      <c r="K13" s="33">
        <f t="shared" ref="K13" si="9">SUM(I13-J13,0)</f>
        <v>1288.6491935483873</v>
      </c>
      <c r="L13" s="62"/>
      <c r="N13" s="54"/>
    </row>
    <row r="14" spans="1:14" s="37" customFormat="1" ht="28.5" customHeight="1">
      <c r="A14" s="61">
        <v>8</v>
      </c>
      <c r="B14" s="32" t="s">
        <v>60</v>
      </c>
      <c r="C14" s="32" t="s">
        <v>72</v>
      </c>
      <c r="D14" s="38" t="s">
        <v>61</v>
      </c>
      <c r="E14" s="38" t="s">
        <v>70</v>
      </c>
      <c r="F14" s="34">
        <v>34.5</v>
      </c>
      <c r="G14" s="35">
        <v>7000</v>
      </c>
      <c r="H14" s="36">
        <f t="shared" si="0"/>
        <v>56.451612903225808</v>
      </c>
      <c r="I14" s="33">
        <f t="shared" si="1"/>
        <v>1947.5806451612905</v>
      </c>
      <c r="J14" s="33">
        <f t="shared" si="2"/>
        <v>14.606854838709678</v>
      </c>
      <c r="K14" s="33">
        <f t="shared" si="3"/>
        <v>1932.9737903225807</v>
      </c>
      <c r="L14" s="62"/>
    </row>
    <row r="15" spans="1:14" s="37" customFormat="1" ht="28.5" customHeight="1">
      <c r="A15" s="61">
        <v>9</v>
      </c>
      <c r="B15" s="32" t="s">
        <v>122</v>
      </c>
      <c r="C15" s="32" t="s">
        <v>80</v>
      </c>
      <c r="D15" s="33" t="s">
        <v>61</v>
      </c>
      <c r="E15" s="38" t="s">
        <v>71</v>
      </c>
      <c r="F15" s="34">
        <v>74.5</v>
      </c>
      <c r="G15" s="35">
        <v>7000</v>
      </c>
      <c r="H15" s="36">
        <f t="shared" si="0"/>
        <v>56.451612903225808</v>
      </c>
      <c r="I15" s="33">
        <f t="shared" si="1"/>
        <v>4205.6451612903229</v>
      </c>
      <c r="J15" s="33">
        <f t="shared" si="2"/>
        <v>31.542338709677423</v>
      </c>
      <c r="K15" s="33">
        <f t="shared" si="3"/>
        <v>4174.1028225806458</v>
      </c>
      <c r="L15" s="62"/>
    </row>
    <row r="16" spans="1:14" s="37" customFormat="1" ht="28.5" customHeight="1">
      <c r="A16" s="61">
        <v>10</v>
      </c>
      <c r="B16" s="32" t="s">
        <v>123</v>
      </c>
      <c r="C16" s="32" t="s">
        <v>109</v>
      </c>
      <c r="D16" s="33" t="s">
        <v>61</v>
      </c>
      <c r="E16" s="38" t="s">
        <v>103</v>
      </c>
      <c r="F16" s="34">
        <v>107</v>
      </c>
      <c r="G16" s="35">
        <v>7000</v>
      </c>
      <c r="H16" s="36">
        <f t="shared" si="0"/>
        <v>56.451612903225808</v>
      </c>
      <c r="I16" s="33">
        <f t="shared" si="1"/>
        <v>6040.322580645161</v>
      </c>
      <c r="J16" s="33">
        <f t="shared" si="2"/>
        <v>45.302419354838712</v>
      </c>
      <c r="K16" s="33">
        <f t="shared" si="3"/>
        <v>5995.020161290322</v>
      </c>
      <c r="L16" s="62"/>
    </row>
    <row r="17" spans="1:12" s="37" customFormat="1" ht="28.5" customHeight="1">
      <c r="A17" s="61">
        <v>11</v>
      </c>
      <c r="B17" s="109" t="s">
        <v>146</v>
      </c>
      <c r="C17" s="109" t="s">
        <v>158</v>
      </c>
      <c r="D17" s="33" t="s">
        <v>61</v>
      </c>
      <c r="E17" s="33" t="s">
        <v>145</v>
      </c>
      <c r="F17" s="34">
        <v>94.5</v>
      </c>
      <c r="G17" s="35">
        <v>7000</v>
      </c>
      <c r="H17" s="36">
        <f t="shared" si="0"/>
        <v>56.451612903225808</v>
      </c>
      <c r="I17" s="33">
        <f t="shared" ref="I17" si="10">SUM(F17*H17)</f>
        <v>5334.677419354839</v>
      </c>
      <c r="J17" s="33">
        <f t="shared" ref="J17" si="11">SUM(I17*0.75/100)</f>
        <v>40.010080645161295</v>
      </c>
      <c r="K17" s="33">
        <f t="shared" ref="K17" si="12">SUM(I17-J17,0)</f>
        <v>5294.667338709678</v>
      </c>
      <c r="L17" s="62"/>
    </row>
    <row r="18" spans="1:12" s="37" customFormat="1" ht="28.5" customHeight="1">
      <c r="A18" s="61">
        <v>12</v>
      </c>
      <c r="B18" s="32" t="s">
        <v>90</v>
      </c>
      <c r="C18" s="32" t="s">
        <v>112</v>
      </c>
      <c r="D18" s="33" t="s">
        <v>61</v>
      </c>
      <c r="E18" s="38" t="s">
        <v>100</v>
      </c>
      <c r="F18" s="34">
        <v>97</v>
      </c>
      <c r="G18" s="35">
        <v>7000</v>
      </c>
      <c r="H18" s="36">
        <f t="shared" si="0"/>
        <v>56.451612903225808</v>
      </c>
      <c r="I18" s="33">
        <f t="shared" si="1"/>
        <v>5475.8064516129034</v>
      </c>
      <c r="J18" s="33">
        <f t="shared" si="2"/>
        <v>41.068548387096783</v>
      </c>
      <c r="K18" s="33">
        <f t="shared" si="3"/>
        <v>5434.7379032258068</v>
      </c>
      <c r="L18" s="62"/>
    </row>
    <row r="19" spans="1:12" s="37" customFormat="1" ht="28.5" customHeight="1">
      <c r="A19" s="61">
        <v>13</v>
      </c>
      <c r="B19" s="32" t="s">
        <v>136</v>
      </c>
      <c r="C19" s="32" t="s">
        <v>108</v>
      </c>
      <c r="D19" s="33" t="s">
        <v>137</v>
      </c>
      <c r="E19" s="33" t="s">
        <v>105</v>
      </c>
      <c r="F19" s="34">
        <v>15.5</v>
      </c>
      <c r="G19" s="35">
        <v>7000</v>
      </c>
      <c r="H19" s="36">
        <f t="shared" si="0"/>
        <v>56.451612903225808</v>
      </c>
      <c r="I19" s="33">
        <f t="shared" ref="I19" si="13">SUM(F19*H19)</f>
        <v>875</v>
      </c>
      <c r="J19" s="33">
        <f t="shared" ref="J19" si="14">SUM(I19*0.75/100)</f>
        <v>6.5625</v>
      </c>
      <c r="K19" s="33">
        <f t="shared" ref="K19" si="15">SUM(I19-J19,0)</f>
        <v>868.4375</v>
      </c>
      <c r="L19" s="62"/>
    </row>
    <row r="20" spans="1:12" s="37" customFormat="1" ht="28.5" customHeight="1">
      <c r="A20" s="61">
        <v>14</v>
      </c>
      <c r="B20" s="32" t="s">
        <v>142</v>
      </c>
      <c r="C20" s="32" t="s">
        <v>163</v>
      </c>
      <c r="D20" s="33" t="s">
        <v>144</v>
      </c>
      <c r="E20" s="33" t="s">
        <v>149</v>
      </c>
      <c r="F20" s="34">
        <v>25.5</v>
      </c>
      <c r="G20" s="35">
        <v>7000</v>
      </c>
      <c r="H20" s="36">
        <f t="shared" si="0"/>
        <v>56.451612903225808</v>
      </c>
      <c r="I20" s="33">
        <f t="shared" si="1"/>
        <v>1439.516129032258</v>
      </c>
      <c r="J20" s="33">
        <f t="shared" si="2"/>
        <v>10.796370967741936</v>
      </c>
      <c r="K20" s="33">
        <f t="shared" si="3"/>
        <v>1428.7197580645161</v>
      </c>
      <c r="L20" s="62"/>
    </row>
    <row r="21" spans="1:12" s="3" customFormat="1" ht="28.5" customHeight="1" thickBot="1">
      <c r="A21" s="63"/>
      <c r="B21" s="64"/>
      <c r="C21" s="65" t="s">
        <v>11</v>
      </c>
      <c r="D21" s="66"/>
      <c r="E21" s="66"/>
      <c r="F21" s="96">
        <f>SUM(F7:F20)</f>
        <v>841.5</v>
      </c>
      <c r="G21" s="65">
        <f t="shared" ref="G21:K21" si="16">SUM(G7:G20)</f>
        <v>98000</v>
      </c>
      <c r="H21" s="65">
        <f t="shared" si="16"/>
        <v>790.32258064516145</v>
      </c>
      <c r="I21" s="65">
        <f t="shared" si="16"/>
        <v>47504.032258064515</v>
      </c>
      <c r="J21" s="65">
        <f t="shared" si="16"/>
        <v>356.2802419354839</v>
      </c>
      <c r="K21" s="65">
        <f t="shared" si="16"/>
        <v>47147.75201612903</v>
      </c>
      <c r="L21" s="67"/>
    </row>
    <row r="22" spans="1:12">
      <c r="A22" s="20"/>
    </row>
    <row r="23" spans="1:12" ht="15">
      <c r="A23" s="21"/>
      <c r="B23" s="6"/>
      <c r="C23" s="6"/>
      <c r="D23" s="6"/>
      <c r="E23" s="6"/>
      <c r="F23" s="6"/>
    </row>
    <row r="30" spans="1:12" ht="15">
      <c r="F30" s="22"/>
    </row>
  </sheetData>
  <sortState ref="A15:N21">
    <sortCondition ref="E15:E21"/>
  </sortState>
  <mergeCells count="11">
    <mergeCell ref="A1:L1"/>
    <mergeCell ref="A5:A6"/>
    <mergeCell ref="B5:B6"/>
    <mergeCell ref="C5:C6"/>
    <mergeCell ref="D5:D6"/>
    <mergeCell ref="E5:E6"/>
    <mergeCell ref="G5:G6"/>
    <mergeCell ref="H5:H6"/>
    <mergeCell ref="I5:I6"/>
    <mergeCell ref="K5:K6"/>
    <mergeCell ref="L5:L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audit1</cp:lastModifiedBy>
  <cp:lastPrinted>2023-01-05T10:42:39Z</cp:lastPrinted>
  <dcterms:created xsi:type="dcterms:W3CDTF">2006-12-08T11:20:56Z</dcterms:created>
  <dcterms:modified xsi:type="dcterms:W3CDTF">2023-01-07T06:56:26Z</dcterms:modified>
</cp:coreProperties>
</file>