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920" yWindow="-15" windowWidth="11940" windowHeight="9735" tabRatio="613"/>
  </bookViews>
  <sheets>
    <sheet name="Salary Sheet" sheetId="6" r:id="rId1"/>
    <sheet name="LEFT" sheetId="8" r:id="rId2"/>
    <sheet name="OVER TIME" sheetId="7" r:id="rId3"/>
  </sheets>
  <definedNames>
    <definedName name="_xlnm.Print_Titles" localSheetId="0">'Salary Sheet'!$1:$5</definedName>
  </definedNames>
  <calcPr calcId="124519"/>
</workbook>
</file>

<file path=xl/calcChain.xml><?xml version="1.0" encoding="utf-8"?>
<calcChain xmlns="http://schemas.openxmlformats.org/spreadsheetml/2006/main">
  <c r="H20" i="7"/>
  <c r="S23" i="6"/>
  <c r="S22"/>
  <c r="S21"/>
  <c r="S20"/>
  <c r="S19"/>
  <c r="S18"/>
  <c r="S17"/>
  <c r="S16"/>
  <c r="S15"/>
  <c r="S14"/>
  <c r="S13"/>
  <c r="S12"/>
  <c r="S11"/>
  <c r="S10"/>
  <c r="S9"/>
  <c r="S8"/>
  <c r="S7"/>
  <c r="S6"/>
  <c r="U23"/>
  <c r="R23"/>
  <c r="Q23"/>
  <c r="P23"/>
  <c r="O23"/>
  <c r="N23"/>
  <c r="M23"/>
  <c r="L23"/>
  <c r="K23"/>
  <c r="J23"/>
  <c r="I23"/>
  <c r="H23"/>
  <c r="F23"/>
  <c r="J20" i="7"/>
  <c r="I20"/>
  <c r="J19"/>
  <c r="J18"/>
  <c r="J17"/>
  <c r="J16"/>
  <c r="J15"/>
  <c r="J14"/>
  <c r="J13"/>
  <c r="J12"/>
  <c r="J11"/>
  <c r="J10"/>
  <c r="J9"/>
  <c r="J8"/>
  <c r="J7"/>
  <c r="O22" i="6"/>
  <c r="N22"/>
  <c r="M22"/>
  <c r="O21"/>
  <c r="N21"/>
  <c r="M21"/>
  <c r="O20"/>
  <c r="N20"/>
  <c r="M20"/>
  <c r="O19"/>
  <c r="N19"/>
  <c r="M19"/>
  <c r="O18"/>
  <c r="N18"/>
  <c r="M18"/>
  <c r="O17"/>
  <c r="N17"/>
  <c r="M17"/>
  <c r="O16"/>
  <c r="N16"/>
  <c r="M16"/>
  <c r="O15"/>
  <c r="N15"/>
  <c r="M15"/>
  <c r="O14"/>
  <c r="N14"/>
  <c r="M14"/>
  <c r="O13"/>
  <c r="N13"/>
  <c r="M13"/>
  <c r="O12"/>
  <c r="N12"/>
  <c r="M12"/>
  <c r="O11"/>
  <c r="N11"/>
  <c r="M11"/>
  <c r="O10"/>
  <c r="N10"/>
  <c r="M10"/>
  <c r="O9"/>
  <c r="N9"/>
  <c r="M9"/>
  <c r="O8"/>
  <c r="N8"/>
  <c r="M8"/>
  <c r="O7"/>
  <c r="N7"/>
  <c r="M7"/>
  <c r="O6"/>
  <c r="N6"/>
  <c r="M6"/>
  <c r="G23"/>
  <c r="K18" i="7"/>
  <c r="L18" s="1"/>
  <c r="Q10" i="8"/>
  <c r="O10"/>
  <c r="N10"/>
  <c r="M10"/>
  <c r="R10" s="1"/>
  <c r="L10"/>
  <c r="S10" s="1"/>
  <c r="T10" s="1"/>
  <c r="K10"/>
  <c r="K7" i="7" l="1"/>
  <c r="L7" s="1"/>
  <c r="M18"/>
  <c r="U10" i="8"/>
  <c r="V10" s="1"/>
  <c r="W10" s="1"/>
  <c r="K19" i="7"/>
  <c r="L19" s="1"/>
  <c r="K17"/>
  <c r="K16"/>
  <c r="L16" s="1"/>
  <c r="K15"/>
  <c r="L15" s="1"/>
  <c r="K14"/>
  <c r="K13"/>
  <c r="L13" s="1"/>
  <c r="K12"/>
  <c r="L12" s="1"/>
  <c r="K11"/>
  <c r="K10"/>
  <c r="L10" s="1"/>
  <c r="K9"/>
  <c r="L9" s="1"/>
  <c r="K8"/>
  <c r="L8" s="1"/>
  <c r="L14" l="1"/>
  <c r="L20" s="1"/>
  <c r="K20"/>
  <c r="M7"/>
  <c r="M8"/>
  <c r="M15"/>
  <c r="M19"/>
  <c r="M9"/>
  <c r="M12"/>
  <c r="M16"/>
  <c r="M10"/>
  <c r="L11"/>
  <c r="M13"/>
  <c r="L17"/>
  <c r="M17" s="1"/>
  <c r="L22" i="6"/>
  <c r="K22"/>
  <c r="Q22" s="1"/>
  <c r="L21"/>
  <c r="T21" s="1"/>
  <c r="K21"/>
  <c r="Q21" s="1"/>
  <c r="M14" i="7" l="1"/>
  <c r="M20" s="1"/>
  <c r="T22" i="6"/>
  <c r="M11" i="7"/>
  <c r="R21" i="6"/>
  <c r="R22"/>
  <c r="U22" s="1"/>
  <c r="O8" i="8"/>
  <c r="N8"/>
  <c r="M8"/>
  <c r="L8"/>
  <c r="S8" s="1"/>
  <c r="T8" s="1"/>
  <c r="K8"/>
  <c r="Q8" s="1"/>
  <c r="O7"/>
  <c r="N7"/>
  <c r="M7"/>
  <c r="L7"/>
  <c r="S7" s="1"/>
  <c r="T7" s="1"/>
  <c r="K7"/>
  <c r="Q7" s="1"/>
  <c r="O6"/>
  <c r="N6"/>
  <c r="M6"/>
  <c r="L6"/>
  <c r="S6" s="1"/>
  <c r="T6" s="1"/>
  <c r="K6"/>
  <c r="Q6" s="1"/>
  <c r="L6" i="6"/>
  <c r="K6"/>
  <c r="U21" l="1"/>
  <c r="V22"/>
  <c r="W22" s="1"/>
  <c r="R8" i="8"/>
  <c r="T6" i="6"/>
  <c r="Q6"/>
  <c r="U8" i="8"/>
  <c r="V8" s="1"/>
  <c r="W8" s="1"/>
  <c r="R7"/>
  <c r="U7" s="1"/>
  <c r="V7" s="1"/>
  <c r="W7" s="1"/>
  <c r="R6"/>
  <c r="O3"/>
  <c r="N3"/>
  <c r="M3"/>
  <c r="L3"/>
  <c r="S3" s="1"/>
  <c r="T3" s="1"/>
  <c r="K3"/>
  <c r="Q3" s="1"/>
  <c r="L12" i="6"/>
  <c r="K12"/>
  <c r="Q12" s="1"/>
  <c r="R12" s="1"/>
  <c r="U12" s="1"/>
  <c r="V21" l="1"/>
  <c r="T12"/>
  <c r="V12" s="1"/>
  <c r="W12" s="1"/>
  <c r="R6"/>
  <c r="U6" i="8"/>
  <c r="V6" s="1"/>
  <c r="W6" s="1"/>
  <c r="R3"/>
  <c r="U3" s="1"/>
  <c r="V3" s="1"/>
  <c r="W3" s="1"/>
  <c r="L20" i="6"/>
  <c r="K20"/>
  <c r="Q20" s="1"/>
  <c r="R20" s="1"/>
  <c r="U20" s="1"/>
  <c r="L19"/>
  <c r="K19"/>
  <c r="Q19" s="1"/>
  <c r="R19" s="1"/>
  <c r="U19" s="1"/>
  <c r="L18"/>
  <c r="K18"/>
  <c r="Q18" s="1"/>
  <c r="R18" s="1"/>
  <c r="U18" s="1"/>
  <c r="L15"/>
  <c r="K15"/>
  <c r="Q15" s="1"/>
  <c r="R15" s="1"/>
  <c r="U15" s="1"/>
  <c r="L14"/>
  <c r="K14"/>
  <c r="Q14" s="1"/>
  <c r="R14" s="1"/>
  <c r="U14" s="1"/>
  <c r="L17"/>
  <c r="K17"/>
  <c r="Q17" s="1"/>
  <c r="R17" s="1"/>
  <c r="U17" s="1"/>
  <c r="L16"/>
  <c r="K16"/>
  <c r="Q16" s="1"/>
  <c r="R16" s="1"/>
  <c r="U16" l="1"/>
  <c r="W21"/>
  <c r="AB6"/>
  <c r="T16"/>
  <c r="T14"/>
  <c r="V14" s="1"/>
  <c r="W14" s="1"/>
  <c r="T18"/>
  <c r="V18" s="1"/>
  <c r="W18" s="1"/>
  <c r="T20"/>
  <c r="V20" s="1"/>
  <c r="W20" s="1"/>
  <c r="T17"/>
  <c r="V17" s="1"/>
  <c r="W17" s="1"/>
  <c r="T15"/>
  <c r="V15" s="1"/>
  <c r="W15" s="1"/>
  <c r="T19"/>
  <c r="V19" s="1"/>
  <c r="W19" s="1"/>
  <c r="U6"/>
  <c r="O10" i="7"/>
  <c r="V16" i="6" l="1"/>
  <c r="V6"/>
  <c r="W16" l="1"/>
  <c r="W6"/>
  <c r="AC6" l="1"/>
  <c r="L13"/>
  <c r="K13"/>
  <c r="Q13" s="1"/>
  <c r="R13" s="1"/>
  <c r="L11"/>
  <c r="K11"/>
  <c r="Q11" s="1"/>
  <c r="R11" s="1"/>
  <c r="U11" s="1"/>
  <c r="L10"/>
  <c r="K10"/>
  <c r="Q10" s="1"/>
  <c r="R10" s="1"/>
  <c r="U10" s="1"/>
  <c r="L9"/>
  <c r="L7"/>
  <c r="L8"/>
  <c r="K8"/>
  <c r="Q8" s="1"/>
  <c r="R8" s="1"/>
  <c r="U8" s="1"/>
  <c r="K7"/>
  <c r="K9"/>
  <c r="Q9" s="1"/>
  <c r="R9" s="1"/>
  <c r="U9" s="1"/>
  <c r="U13" l="1"/>
  <c r="T9"/>
  <c r="V9" s="1"/>
  <c r="W9" s="1"/>
  <c r="T11"/>
  <c r="V11" s="1"/>
  <c r="W11" s="1"/>
  <c r="T8"/>
  <c r="V8" s="1"/>
  <c r="W8" s="1"/>
  <c r="T10"/>
  <c r="V10" s="1"/>
  <c r="W10" s="1"/>
  <c r="Q7"/>
  <c r="AB8"/>
  <c r="AB9"/>
  <c r="T13" l="1"/>
  <c r="T7"/>
  <c r="R7"/>
  <c r="AC8"/>
  <c r="AC9"/>
  <c r="T23" l="1"/>
  <c r="V13"/>
  <c r="U7"/>
  <c r="AB7"/>
  <c r="AB23" s="1"/>
  <c r="W13" l="1"/>
  <c r="V7"/>
  <c r="V23" s="1"/>
  <c r="W7" l="1"/>
  <c r="W23" s="1"/>
  <c r="W32" l="1"/>
  <c r="AC7"/>
  <c r="AC23" s="1"/>
</calcChain>
</file>

<file path=xl/sharedStrings.xml><?xml version="1.0" encoding="utf-8"?>
<sst xmlns="http://schemas.openxmlformats.org/spreadsheetml/2006/main" count="255" uniqueCount="155">
  <si>
    <t>NAME</t>
  </si>
  <si>
    <t>FATHER'S NAME</t>
  </si>
  <si>
    <t>ESI</t>
  </si>
  <si>
    <t>DEPTT.</t>
  </si>
  <si>
    <t>PANKAJ KUMAR</t>
  </si>
  <si>
    <t>UNIT : AMBASSADOR SKY CHEF</t>
  </si>
  <si>
    <t>SANJEEV KUMAR</t>
  </si>
  <si>
    <t>JAI KUMAR MISHRA</t>
  </si>
  <si>
    <t>JAGDISH PARSAD</t>
  </si>
  <si>
    <t>NARENDER MISHRA</t>
  </si>
  <si>
    <t>UTTAM SINGH CHAUHAN</t>
  </si>
  <si>
    <t>TOTAL</t>
  </si>
  <si>
    <t>REGISTSER OF WAGES FROM NO. IV</t>
  </si>
  <si>
    <t>SR. NO.</t>
  </si>
  <si>
    <t xml:space="preserve">Card No </t>
  </si>
  <si>
    <t xml:space="preserve">HOLI  DAY </t>
  </si>
  <si>
    <t>Gross Salary</t>
  </si>
  <si>
    <t>Payable Salary</t>
  </si>
  <si>
    <t>Deductions</t>
  </si>
  <si>
    <t>NET PAY</t>
  </si>
  <si>
    <t>TOTAL DAY</t>
  </si>
  <si>
    <t>BASIC RATE</t>
  </si>
  <si>
    <t>HRA</t>
  </si>
  <si>
    <t>Total Slary</t>
  </si>
  <si>
    <t xml:space="preserve">BASIC </t>
  </si>
  <si>
    <t xml:space="preserve">HRA </t>
  </si>
  <si>
    <t xml:space="preserve">TOTAL </t>
  </si>
  <si>
    <t>PF</t>
  </si>
  <si>
    <t>TOTAL DED.</t>
  </si>
  <si>
    <t>OPRN</t>
  </si>
  <si>
    <t xml:space="preserve">HOLI DAY </t>
  </si>
  <si>
    <t>A/C-21260100010266</t>
  </si>
  <si>
    <t>A/C-21260100010159</t>
  </si>
  <si>
    <t>A/C- 21260100010263</t>
  </si>
  <si>
    <t xml:space="preserve"> </t>
  </si>
  <si>
    <t>Conv. All.</t>
  </si>
  <si>
    <t>Other Add.</t>
  </si>
  <si>
    <t>PFable Salary</t>
  </si>
  <si>
    <t>ACCOUNTS</t>
  </si>
  <si>
    <t>NO.</t>
  </si>
  <si>
    <t>NISHTHA SOLUTIONS</t>
  </si>
  <si>
    <t>FIRST FLOOR, H. NO.-33-C, MUNIRKA , DELHI, DIST- SOUTH WEST DELHI, DELHI-110067</t>
  </si>
  <si>
    <t>SHISHPAL</t>
  </si>
  <si>
    <t>SHIVAM GOR</t>
  </si>
  <si>
    <t>RAVI KUMAR</t>
  </si>
  <si>
    <t>SANTOSH MISHRA</t>
  </si>
  <si>
    <t>KHEM CHAND</t>
  </si>
  <si>
    <t>IFSC CODE</t>
  </si>
  <si>
    <t>BARB0KARAWA</t>
  </si>
  <si>
    <t>A/C- 41848100015699</t>
  </si>
  <si>
    <t>AVNISH KUMAR</t>
  </si>
  <si>
    <t>KUVAR PAL</t>
  </si>
  <si>
    <t>SHYAM LAL MISHRA</t>
  </si>
  <si>
    <t>BARB0JALESA</t>
  </si>
  <si>
    <t>A/C- 29280100028298</t>
  </si>
  <si>
    <t>A/C- 3634000100083934</t>
  </si>
  <si>
    <t>BARB0TRDGUR</t>
  </si>
  <si>
    <t>A/C- 21260100018730</t>
  </si>
  <si>
    <t>PUNB0363400</t>
  </si>
  <si>
    <t>MANT</t>
  </si>
  <si>
    <t>KULDEEP SISODIYA</t>
  </si>
  <si>
    <t>PROD</t>
  </si>
  <si>
    <t>BIKASH RAJ</t>
  </si>
  <si>
    <t>NS004</t>
  </si>
  <si>
    <t>NS001</t>
  </si>
  <si>
    <t>NS002</t>
  </si>
  <si>
    <t>NS005</t>
  </si>
  <si>
    <t>NS006</t>
  </si>
  <si>
    <t>NS007</t>
  </si>
  <si>
    <t>NS009</t>
  </si>
  <si>
    <t>NS010</t>
  </si>
  <si>
    <t>NS011</t>
  </si>
  <si>
    <t>MADAN SINGH</t>
  </si>
  <si>
    <t xml:space="preserve">CARD NO. </t>
  </si>
  <si>
    <t>BANK A/C NO.</t>
  </si>
  <si>
    <t>O.T.</t>
  </si>
  <si>
    <t>BASIC SALARY</t>
  </si>
  <si>
    <t>O.T. RATE</t>
  </si>
  <si>
    <t>O.T. AMOUNT</t>
  </si>
  <si>
    <t>Ded.</t>
  </si>
  <si>
    <t>SIGNATURES</t>
  </si>
  <si>
    <t>BANK A/CNO.</t>
  </si>
  <si>
    <t xml:space="preserve">SHYAM PRASAD </t>
  </si>
  <si>
    <t>KULDIP SISODIYA</t>
  </si>
  <si>
    <t>NS012</t>
  </si>
  <si>
    <t>A/C- 21260100010158</t>
  </si>
  <si>
    <t>SBIN0002431</t>
  </si>
  <si>
    <t>A/C- 40729901759</t>
  </si>
  <si>
    <t xml:space="preserve">YOGJEET </t>
  </si>
  <si>
    <t>TULSHI RAM</t>
  </si>
  <si>
    <t xml:space="preserve">PRADEEP KUMAR </t>
  </si>
  <si>
    <t xml:space="preserve">AMAN </t>
  </si>
  <si>
    <t xml:space="preserve">GAGAN KUMAR </t>
  </si>
  <si>
    <t xml:space="preserve">GAURAV KUMAR </t>
  </si>
  <si>
    <t xml:space="preserve">MOHIT KUMAR </t>
  </si>
  <si>
    <t xml:space="preserve">DHEERAJ KUMAR VERMA </t>
  </si>
  <si>
    <t xml:space="preserve">RAVI KUMAR </t>
  </si>
  <si>
    <t xml:space="preserve">SONU SINGH RAWAT </t>
  </si>
  <si>
    <t xml:space="preserve">STORE </t>
  </si>
  <si>
    <t xml:space="preserve">SHRI RAM </t>
  </si>
  <si>
    <t>NS017</t>
  </si>
  <si>
    <t>NS013</t>
  </si>
  <si>
    <t>NS021</t>
  </si>
  <si>
    <t>NS015</t>
  </si>
  <si>
    <t>NS016</t>
  </si>
  <si>
    <t>NS018</t>
  </si>
  <si>
    <t>NS019</t>
  </si>
  <si>
    <t>NS014</t>
  </si>
  <si>
    <t>SBIN0001419</t>
  </si>
  <si>
    <t>A/C-              10493132123</t>
  </si>
  <si>
    <t>GYAN SINGH RAWAT</t>
  </si>
  <si>
    <t xml:space="preserve">RAM SEVAK VERMA </t>
  </si>
  <si>
    <t>BKID0007337</t>
  </si>
  <si>
    <t>AC- 733710110000024</t>
  </si>
  <si>
    <t xml:space="preserve">ROOP SINGH </t>
  </si>
  <si>
    <t xml:space="preserve">SURENDRA SINGH </t>
  </si>
  <si>
    <t>SBIN0017582</t>
  </si>
  <si>
    <t>AC-        36453865699</t>
  </si>
  <si>
    <t xml:space="preserve">SATISH KUMAR </t>
  </si>
  <si>
    <t xml:space="preserve">RAM CHANDAR </t>
  </si>
  <si>
    <t>PIYUSH SHARMA</t>
  </si>
  <si>
    <t>DEENDYAL SHARMA</t>
  </si>
  <si>
    <t>NS020</t>
  </si>
  <si>
    <t>AC-           '7283000100072495</t>
  </si>
  <si>
    <t>PUNB0728300</t>
  </si>
  <si>
    <t>PUNB0657900</t>
  </si>
  <si>
    <t>AC-           '6579000100012171</t>
  </si>
  <si>
    <t xml:space="preserve">BIKASH RAJ </t>
  </si>
  <si>
    <t>DHEERAJ KUMAR VERMA</t>
  </si>
  <si>
    <t>BARB0MUNIRK</t>
  </si>
  <si>
    <t>A/C- 29280100028442</t>
  </si>
  <si>
    <t>JATIN SINGH GUSAIN</t>
  </si>
  <si>
    <t>NS022</t>
  </si>
  <si>
    <t>SH. MADAN SINGH GUSAIN</t>
  </si>
  <si>
    <t>BARB0NAJDEL</t>
  </si>
  <si>
    <t>A/C- 76910100006901</t>
  </si>
  <si>
    <t>UBIN0916471</t>
  </si>
  <si>
    <t>A/C- 520101261185972</t>
  </si>
  <si>
    <t>MADAN GUSAIN</t>
  </si>
  <si>
    <t>SUJIT KUMAR</t>
  </si>
  <si>
    <t>LEFT</t>
  </si>
  <si>
    <t>HDFC0004733</t>
  </si>
  <si>
    <t>AC-           50100286581448</t>
  </si>
  <si>
    <t xml:space="preserve">SHISH PAL </t>
  </si>
  <si>
    <t xml:space="preserve">RAJAN KUMAR </t>
  </si>
  <si>
    <t>APRIL</t>
  </si>
  <si>
    <t>VEERENFRA SINGH</t>
  </si>
  <si>
    <t>NS023</t>
  </si>
  <si>
    <t>A/C- '29280100028449</t>
  </si>
  <si>
    <t>MAY</t>
  </si>
  <si>
    <t>SONU SINGH RAWAT</t>
  </si>
  <si>
    <t>STOR</t>
  </si>
  <si>
    <t>LAUN</t>
  </si>
  <si>
    <t>SALARY FOR THE MONTH OF : JULY-2022</t>
  </si>
  <si>
    <t>OVERTIME SHEET FOR THE MONTH OF : JULY-2022</t>
  </si>
</sst>
</file>

<file path=xl/styles.xml><?xml version="1.0" encoding="utf-8"?>
<styleSheet xmlns="http://schemas.openxmlformats.org/spreadsheetml/2006/main">
  <numFmts count="1">
    <numFmt numFmtId="164" formatCode="0.0"/>
  </numFmts>
  <fonts count="41">
    <font>
      <sz val="10"/>
      <name val="Arial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20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7"/>
      <name val="Calibri"/>
      <family val="2"/>
    </font>
    <font>
      <b/>
      <sz val="13"/>
      <color indexed="57"/>
      <name val="Calibri"/>
      <family val="2"/>
    </font>
    <font>
      <b/>
      <sz val="11"/>
      <color indexed="57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sz val="18"/>
      <color indexed="57"/>
      <name val="Calibri Light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Cambria"/>
      <family val="1"/>
      <scheme val="major"/>
    </font>
    <font>
      <sz val="11"/>
      <color rgb="FFFF0000"/>
      <name val="Calibri"/>
      <family val="2"/>
      <scheme val="minor"/>
    </font>
    <font>
      <u/>
      <sz val="8.5"/>
      <color indexed="12"/>
      <name val="Arial"/>
      <family val="2"/>
    </font>
    <font>
      <u/>
      <sz val="11"/>
      <color theme="10"/>
      <name val="Calibri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9"/>
      <color rgb="FFFF0000"/>
      <name val="Times New Roman"/>
      <family val="1"/>
    </font>
    <font>
      <b/>
      <sz val="1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13"/>
      </patternFill>
    </fill>
    <fill>
      <patternFill patternType="solid">
        <fgColor indexed="5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3" borderId="0" applyNumberFormat="0" applyBorder="0" applyAlignment="0" applyProtection="0"/>
    <xf numFmtId="0" fontId="9" fillId="2" borderId="0" applyNumberFormat="0" applyBorder="0" applyAlignment="0" applyProtection="0"/>
    <xf numFmtId="0" fontId="9" fillId="5" borderId="0" applyNumberFormat="0" applyBorder="0" applyAlignment="0" applyProtection="0"/>
    <xf numFmtId="0" fontId="9" fillId="2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7" borderId="0" applyNumberFormat="0" applyBorder="0" applyAlignment="0" applyProtection="0"/>
    <xf numFmtId="0" fontId="9" fillId="2" borderId="0" applyNumberFormat="0" applyBorder="0" applyAlignment="0" applyProtection="0"/>
    <xf numFmtId="0" fontId="9" fillId="5" borderId="0" applyNumberFormat="0" applyBorder="0" applyAlignment="0" applyProtection="0"/>
    <xf numFmtId="0" fontId="10" fillId="2" borderId="0" applyNumberFormat="0" applyBorder="0" applyAlignment="0" applyProtection="0"/>
    <xf numFmtId="0" fontId="10" fillId="6" borderId="0" applyNumberFormat="0" applyBorder="0" applyAlignment="0" applyProtection="0"/>
    <xf numFmtId="0" fontId="10" fillId="8" borderId="0" applyNumberFormat="0" applyBorder="0" applyAlignment="0" applyProtection="0"/>
    <xf numFmtId="0" fontId="10" fillId="7" borderId="0" applyNumberFormat="0" applyBorder="0" applyAlignment="0" applyProtection="0"/>
    <xf numFmtId="0" fontId="10" fillId="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1" applyNumberFormat="0" applyAlignment="0" applyProtection="0"/>
    <xf numFmtId="0" fontId="13" fillId="12" borderId="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1" applyNumberFormat="0" applyAlignment="0" applyProtection="0"/>
    <xf numFmtId="0" fontId="21" fillId="0" borderId="6" applyNumberFormat="0" applyFill="0" applyAlignment="0" applyProtection="0"/>
    <xf numFmtId="0" fontId="22" fillId="7" borderId="0" applyNumberFormat="0" applyBorder="0" applyAlignment="0" applyProtection="0"/>
    <xf numFmtId="0" fontId="14" fillId="3" borderId="7" applyNumberFormat="0" applyFont="0" applyAlignment="0" applyProtection="0"/>
    <xf numFmtId="0" fontId="23" fillId="16" borderId="8" applyNumberForma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</cellStyleXfs>
  <cellXfs count="147">
    <xf numFmtId="0" fontId="0" fillId="0" borderId="0" xfId="0"/>
    <xf numFmtId="0" fontId="1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" fontId="5" fillId="0" borderId="0" xfId="0" applyNumberFormat="1" applyFont="1" applyFill="1" applyBorder="1" applyAlignment="1">
      <alignment vertical="center"/>
    </xf>
    <xf numFmtId="1" fontId="5" fillId="0" borderId="0" xfId="0" applyNumberFormat="1" applyFont="1" applyFill="1" applyAlignment="1">
      <alignment vertical="center"/>
    </xf>
    <xf numFmtId="1" fontId="0" fillId="0" borderId="0" xfId="0" applyNumberFormat="1"/>
    <xf numFmtId="0" fontId="29" fillId="0" borderId="0" xfId="0" applyFont="1" applyFill="1"/>
    <xf numFmtId="1" fontId="6" fillId="0" borderId="0" xfId="0" applyNumberFormat="1" applyFont="1" applyFill="1" applyAlignment="1">
      <alignment vertical="center"/>
    </xf>
    <xf numFmtId="1" fontId="6" fillId="0" borderId="0" xfId="0" applyNumberFormat="1" applyFont="1" applyFill="1" applyBorder="1" applyAlignment="1">
      <alignment vertical="center"/>
    </xf>
    <xf numFmtId="0" fontId="3" fillId="17" borderId="0" xfId="0" applyFont="1" applyFill="1" applyBorder="1" applyAlignment="1">
      <alignment vertical="center"/>
    </xf>
    <xf numFmtId="1" fontId="28" fillId="0" borderId="11" xfId="0" applyNumberFormat="1" applyFont="1" applyFill="1" applyBorder="1" applyAlignment="1">
      <alignment vertical="center" wrapText="1"/>
    </xf>
    <xf numFmtId="1" fontId="28" fillId="0" borderId="11" xfId="0" applyNumberFormat="1" applyFont="1" applyFill="1" applyBorder="1" applyAlignment="1">
      <alignment horizontal="center" vertical="center" wrapText="1"/>
    </xf>
    <xf numFmtId="164" fontId="28" fillId="0" borderId="11" xfId="0" applyNumberFormat="1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1" fontId="27" fillId="0" borderId="11" xfId="0" applyNumberFormat="1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1" fontId="1" fillId="0" borderId="11" xfId="0" applyNumberFormat="1" applyFont="1" applyFill="1" applyBorder="1" applyAlignment="1">
      <alignment horizontal="center" vertical="center" wrapText="1"/>
    </xf>
    <xf numFmtId="0" fontId="28" fillId="0" borderId="11" xfId="0" applyNumberFormat="1" applyFont="1" applyFill="1" applyBorder="1" applyAlignment="1">
      <alignment horizontal="center" vertical="center" wrapText="1"/>
    </xf>
    <xf numFmtId="0" fontId="2" fillId="19" borderId="1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30" fillId="0" borderId="0" xfId="0" applyFont="1"/>
    <xf numFmtId="1" fontId="0" fillId="0" borderId="0" xfId="0" applyNumberFormat="1" applyAlignment="1">
      <alignment horizontal="left"/>
    </xf>
    <xf numFmtId="0" fontId="32" fillId="0" borderId="0" xfId="42" applyFont="1" applyAlignment="1" applyProtection="1"/>
    <xf numFmtId="0" fontId="4" fillId="17" borderId="10" xfId="0" applyFont="1" applyFill="1" applyBorder="1" applyAlignment="1">
      <alignment vertical="center"/>
    </xf>
    <xf numFmtId="0" fontId="4" fillId="17" borderId="0" xfId="0" applyFont="1" applyFill="1" applyBorder="1" applyAlignment="1">
      <alignment vertical="center"/>
    </xf>
    <xf numFmtId="0" fontId="2" fillId="17" borderId="14" xfId="0" applyFont="1" applyFill="1" applyBorder="1" applyAlignment="1">
      <alignment vertical="center"/>
    </xf>
    <xf numFmtId="0" fontId="2" fillId="17" borderId="15" xfId="0" applyFont="1" applyFill="1" applyBorder="1" applyAlignment="1">
      <alignment vertical="center"/>
    </xf>
    <xf numFmtId="0" fontId="2" fillId="17" borderId="10" xfId="0" applyFont="1" applyFill="1" applyBorder="1" applyAlignment="1">
      <alignment vertical="center"/>
    </xf>
    <xf numFmtId="0" fontId="2" fillId="17" borderId="0" xfId="0" applyFont="1" applyFill="1" applyBorder="1" applyAlignment="1">
      <alignment vertical="center"/>
    </xf>
    <xf numFmtId="0" fontId="4" fillId="17" borderId="18" xfId="0" applyFont="1" applyFill="1" applyBorder="1" applyAlignment="1">
      <alignment vertical="center"/>
    </xf>
    <xf numFmtId="0" fontId="3" fillId="17" borderId="18" xfId="0" applyFont="1" applyFill="1" applyBorder="1" applyAlignment="1">
      <alignment vertical="center"/>
    </xf>
    <xf numFmtId="1" fontId="33" fillId="0" borderId="11" xfId="0" applyNumberFormat="1" applyFont="1" applyFill="1" applyBorder="1" applyAlignment="1">
      <alignment vertical="center" wrapText="1"/>
    </xf>
    <xf numFmtId="1" fontId="33" fillId="0" borderId="11" xfId="0" applyNumberFormat="1" applyFont="1" applyFill="1" applyBorder="1" applyAlignment="1">
      <alignment horizontal="center" vertical="center" wrapText="1"/>
    </xf>
    <xf numFmtId="1" fontId="34" fillId="0" borderId="11" xfId="0" applyNumberFormat="1" applyFont="1" applyFill="1" applyBorder="1" applyAlignment="1">
      <alignment horizontal="center" vertical="center" wrapText="1"/>
    </xf>
    <xf numFmtId="1" fontId="34" fillId="0" borderId="11" xfId="0" applyNumberFormat="1" applyFont="1" applyFill="1" applyBorder="1" applyAlignment="1">
      <alignment vertical="center" wrapText="1"/>
    </xf>
    <xf numFmtId="164" fontId="33" fillId="20" borderId="11" xfId="0" applyNumberFormat="1" applyFont="1" applyFill="1" applyBorder="1" applyAlignment="1">
      <alignment horizontal="center" vertical="center" wrapText="1"/>
    </xf>
    <xf numFmtId="1" fontId="33" fillId="0" borderId="11" xfId="0" applyNumberFormat="1" applyFont="1" applyFill="1" applyBorder="1" applyAlignment="1">
      <alignment horizontal="center" vertical="center"/>
    </xf>
    <xf numFmtId="2" fontId="33" fillId="0" borderId="11" xfId="0" applyNumberFormat="1" applyFont="1" applyBorder="1" applyAlignment="1">
      <alignment horizontal="center" vertical="center"/>
    </xf>
    <xf numFmtId="0" fontId="33" fillId="0" borderId="0" xfId="0" applyFont="1" applyFill="1" applyAlignment="1">
      <alignment vertical="center"/>
    </xf>
    <xf numFmtId="0" fontId="33" fillId="0" borderId="11" xfId="0" applyNumberFormat="1" applyFont="1" applyFill="1" applyBorder="1" applyAlignment="1">
      <alignment horizontal="center" vertical="center" wrapText="1"/>
    </xf>
    <xf numFmtId="1" fontId="28" fillId="20" borderId="11" xfId="0" applyNumberFormat="1" applyFont="1" applyFill="1" applyBorder="1" applyAlignment="1">
      <alignment vertical="center" wrapText="1"/>
    </xf>
    <xf numFmtId="0" fontId="35" fillId="0" borderId="11" xfId="0" applyFont="1" applyFill="1" applyBorder="1" applyAlignment="1">
      <alignment horizontal="center" vertical="center"/>
    </xf>
    <xf numFmtId="1" fontId="36" fillId="20" borderId="11" xfId="0" applyNumberFormat="1" applyFont="1" applyFill="1" applyBorder="1" applyAlignment="1">
      <alignment vertical="center" wrapText="1"/>
    </xf>
    <xf numFmtId="1" fontId="36" fillId="0" borderId="11" xfId="0" applyNumberFormat="1" applyFont="1" applyFill="1" applyBorder="1" applyAlignment="1">
      <alignment vertical="center" wrapText="1"/>
    </xf>
    <xf numFmtId="0" fontId="36" fillId="0" borderId="11" xfId="0" applyNumberFormat="1" applyFont="1" applyFill="1" applyBorder="1" applyAlignment="1">
      <alignment horizontal="center" vertical="center" wrapText="1"/>
    </xf>
    <xf numFmtId="164" fontId="36" fillId="0" borderId="11" xfId="0" applyNumberFormat="1" applyFont="1" applyFill="1" applyBorder="1" applyAlignment="1">
      <alignment horizontal="center" vertical="center" wrapText="1"/>
    </xf>
    <xf numFmtId="1" fontId="36" fillId="0" borderId="11" xfId="0" applyNumberFormat="1" applyFont="1" applyFill="1" applyBorder="1" applyAlignment="1">
      <alignment horizontal="center" vertical="center" wrapText="1"/>
    </xf>
    <xf numFmtId="0" fontId="36" fillId="0" borderId="11" xfId="0" applyFont="1" applyFill="1" applyBorder="1" applyAlignment="1">
      <alignment horizontal="center" vertical="center" wrapText="1"/>
    </xf>
    <xf numFmtId="0" fontId="37" fillId="0" borderId="11" xfId="0" applyFont="1" applyFill="1" applyBorder="1" applyAlignment="1">
      <alignment horizontal="center" vertical="center" wrapText="1"/>
    </xf>
    <xf numFmtId="1" fontId="37" fillId="0" borderId="11" xfId="0" applyNumberFormat="1" applyFont="1" applyFill="1" applyBorder="1" applyAlignment="1">
      <alignment horizontal="center" vertical="center" wrapText="1"/>
    </xf>
    <xf numFmtId="1" fontId="38" fillId="0" borderId="11" xfId="0" applyNumberFormat="1" applyFont="1" applyFill="1" applyBorder="1" applyAlignment="1">
      <alignment horizontal="center" vertical="center" wrapText="1"/>
    </xf>
    <xf numFmtId="1" fontId="37" fillId="0" borderId="11" xfId="0" applyNumberFormat="1" applyFont="1" applyFill="1" applyBorder="1" applyAlignment="1">
      <alignment vertical="center" wrapText="1"/>
    </xf>
    <xf numFmtId="1" fontId="39" fillId="0" borderId="0" xfId="0" applyNumberFormat="1" applyFont="1" applyFill="1" applyAlignment="1">
      <alignment vertical="center"/>
    </xf>
    <xf numFmtId="1" fontId="35" fillId="0" borderId="0" xfId="0" applyNumberFormat="1" applyFont="1" applyFill="1" applyAlignment="1">
      <alignment vertical="center"/>
    </xf>
    <xf numFmtId="0" fontId="35" fillId="0" borderId="0" xfId="0" applyFont="1" applyFill="1" applyAlignment="1">
      <alignment vertical="center"/>
    </xf>
    <xf numFmtId="1" fontId="33" fillId="0" borderId="0" xfId="0" applyNumberFormat="1" applyFont="1" applyFill="1" applyAlignment="1">
      <alignment vertical="center"/>
    </xf>
    <xf numFmtId="1" fontId="38" fillId="0" borderId="1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19" borderId="16" xfId="0" applyFont="1" applyFill="1" applyBorder="1" applyAlignment="1">
      <alignment horizontal="center" vertical="center" wrapText="1"/>
    </xf>
    <xf numFmtId="0" fontId="3" fillId="17" borderId="20" xfId="0" applyFont="1" applyFill="1" applyBorder="1" applyAlignment="1">
      <alignment vertical="center"/>
    </xf>
    <xf numFmtId="0" fontId="3" fillId="17" borderId="15" xfId="0" applyFont="1" applyFill="1" applyBorder="1" applyAlignment="1">
      <alignment vertical="center"/>
    </xf>
    <xf numFmtId="0" fontId="33" fillId="0" borderId="21" xfId="0" quotePrefix="1" applyFont="1" applyFill="1" applyBorder="1" applyAlignment="1">
      <alignment horizontal="center" vertical="center"/>
    </xf>
    <xf numFmtId="1" fontId="33" fillId="0" borderId="22" xfId="0" applyNumberFormat="1" applyFont="1" applyFill="1" applyBorder="1" applyAlignment="1">
      <alignment vertical="center" wrapText="1"/>
    </xf>
    <xf numFmtId="1" fontId="1" fillId="0" borderId="24" xfId="0" applyNumberFormat="1" applyFont="1" applyFill="1" applyBorder="1" applyAlignment="1">
      <alignment horizontal="center" vertical="center" wrapText="1"/>
    </xf>
    <xf numFmtId="0" fontId="35" fillId="0" borderId="11" xfId="0" quotePrefix="1" applyFont="1" applyFill="1" applyBorder="1" applyAlignment="1">
      <alignment horizontal="center" vertical="center"/>
    </xf>
    <xf numFmtId="0" fontId="5" fillId="0" borderId="27" xfId="0" quotePrefix="1" applyFont="1" applyFill="1" applyBorder="1" applyAlignment="1">
      <alignment horizontal="center" vertical="center"/>
    </xf>
    <xf numFmtId="1" fontId="28" fillId="0" borderId="28" xfId="0" applyNumberFormat="1" applyFont="1" applyFill="1" applyBorder="1" applyAlignment="1">
      <alignment vertical="center" wrapText="1"/>
    </xf>
    <xf numFmtId="1" fontId="28" fillId="0" borderId="28" xfId="0" applyNumberFormat="1" applyFont="1" applyFill="1" applyBorder="1" applyAlignment="1">
      <alignment horizontal="center" vertical="center" wrapText="1"/>
    </xf>
    <xf numFmtId="164" fontId="28" fillId="0" borderId="28" xfId="0" applyNumberFormat="1" applyFont="1" applyFill="1" applyBorder="1" applyAlignment="1">
      <alignment horizontal="center" vertical="center" wrapText="1"/>
    </xf>
    <xf numFmtId="0" fontId="28" fillId="0" borderId="28" xfId="0" applyFont="1" applyFill="1" applyBorder="1" applyAlignment="1">
      <alignment horizontal="center" vertical="center" wrapText="1"/>
    </xf>
    <xf numFmtId="0" fontId="27" fillId="0" borderId="28" xfId="0" applyFont="1" applyFill="1" applyBorder="1" applyAlignment="1">
      <alignment horizontal="center" vertical="center" wrapText="1"/>
    </xf>
    <xf numFmtId="1" fontId="27" fillId="0" borderId="28" xfId="0" applyNumberFormat="1" applyFont="1" applyFill="1" applyBorder="1" applyAlignment="1">
      <alignment horizontal="center" vertical="center" wrapText="1"/>
    </xf>
    <xf numFmtId="1" fontId="1" fillId="0" borderId="28" xfId="0" applyNumberFormat="1" applyFont="1" applyFill="1" applyBorder="1" applyAlignment="1">
      <alignment horizontal="center" vertical="center" wrapText="1"/>
    </xf>
    <xf numFmtId="1" fontId="27" fillId="0" borderId="29" xfId="0" applyNumberFormat="1" applyFont="1" applyFill="1" applyBorder="1" applyAlignment="1">
      <alignment vertical="center" wrapText="1"/>
    </xf>
    <xf numFmtId="0" fontId="5" fillId="0" borderId="21" xfId="0" quotePrefix="1" applyFont="1" applyFill="1" applyBorder="1" applyAlignment="1">
      <alignment horizontal="center" vertical="center"/>
    </xf>
    <xf numFmtId="1" fontId="27" fillId="0" borderId="22" xfId="0" applyNumberFormat="1" applyFont="1" applyFill="1" applyBorder="1" applyAlignment="1">
      <alignment vertical="center" wrapText="1"/>
    </xf>
    <xf numFmtId="1" fontId="27" fillId="0" borderId="24" xfId="0" applyNumberFormat="1" applyFont="1" applyFill="1" applyBorder="1" applyAlignment="1">
      <alignment horizontal="center" vertical="center" wrapText="1"/>
    </xf>
    <xf numFmtId="0" fontId="1" fillId="17" borderId="26" xfId="0" applyFont="1" applyFill="1" applyBorder="1" applyAlignment="1">
      <alignment horizontal="center" vertical="center" wrapText="1"/>
    </xf>
    <xf numFmtId="164" fontId="1" fillId="17" borderId="26" xfId="0" applyNumberFormat="1" applyFont="1" applyFill="1" applyBorder="1" applyAlignment="1">
      <alignment horizontal="center" vertical="center" wrapText="1"/>
    </xf>
    <xf numFmtId="0" fontId="1" fillId="17" borderId="26" xfId="0" applyFont="1" applyFill="1" applyBorder="1" applyAlignment="1">
      <alignment horizontal="center" vertical="center" wrapText="1"/>
    </xf>
    <xf numFmtId="0" fontId="7" fillId="17" borderId="11" xfId="0" applyFont="1" applyFill="1" applyBorder="1" applyAlignment="1">
      <alignment horizontal="center" vertical="center"/>
    </xf>
    <xf numFmtId="0" fontId="4" fillId="17" borderId="11" xfId="0" applyFont="1" applyFill="1" applyBorder="1" applyAlignment="1">
      <alignment horizontal="center" vertical="center"/>
    </xf>
    <xf numFmtId="0" fontId="40" fillId="0" borderId="19" xfId="0" applyFont="1" applyBorder="1" applyAlignment="1">
      <alignment horizontal="center"/>
    </xf>
    <xf numFmtId="0" fontId="14" fillId="21" borderId="19" xfId="0" applyFont="1" applyFill="1" applyBorder="1" applyAlignment="1">
      <alignment horizontal="center"/>
    </xf>
    <xf numFmtId="0" fontId="0" fillId="21" borderId="19" xfId="0" applyFill="1" applyBorder="1" applyAlignment="1">
      <alignment horizontal="center"/>
    </xf>
    <xf numFmtId="0" fontId="7" fillId="17" borderId="12" xfId="0" applyFont="1" applyFill="1" applyBorder="1" applyAlignment="1">
      <alignment horizontal="center" vertical="center"/>
    </xf>
    <xf numFmtId="0" fontId="7" fillId="17" borderId="13" xfId="0" applyFont="1" applyFill="1" applyBorder="1" applyAlignment="1">
      <alignment horizontal="center" vertical="center"/>
    </xf>
    <xf numFmtId="0" fontId="7" fillId="17" borderId="17" xfId="0" applyFont="1" applyFill="1" applyBorder="1" applyAlignment="1">
      <alignment horizontal="center" vertical="center"/>
    </xf>
    <xf numFmtId="0" fontId="1" fillId="19" borderId="16" xfId="0" applyFont="1" applyFill="1" applyBorder="1" applyAlignment="1">
      <alignment horizontal="center" vertical="center" wrapText="1"/>
    </xf>
    <xf numFmtId="0" fontId="1" fillId="19" borderId="16" xfId="0" applyFont="1" applyFill="1" applyBorder="1" applyAlignment="1">
      <alignment horizontal="left" vertical="center" wrapText="1"/>
    </xf>
    <xf numFmtId="1" fontId="6" fillId="0" borderId="30" xfId="0" applyNumberFormat="1" applyFont="1" applyFill="1" applyBorder="1" applyAlignment="1">
      <alignment horizontal="center" vertical="center"/>
    </xf>
    <xf numFmtId="1" fontId="27" fillId="18" borderId="31" xfId="0" applyNumberFormat="1" applyFont="1" applyFill="1" applyBorder="1" applyAlignment="1">
      <alignment horizontal="center" vertical="center" wrapText="1"/>
    </xf>
    <xf numFmtId="1" fontId="27" fillId="0" borderId="31" xfId="0" applyNumberFormat="1" applyFont="1" applyFill="1" applyBorder="1" applyAlignment="1">
      <alignment vertical="center" wrapText="1"/>
    </xf>
    <xf numFmtId="1" fontId="27" fillId="0" borderId="31" xfId="0" applyNumberFormat="1" applyFont="1" applyFill="1" applyBorder="1" applyAlignment="1">
      <alignment horizontal="center" vertical="center" wrapText="1"/>
    </xf>
    <xf numFmtId="1" fontId="27" fillId="0" borderId="32" xfId="0" applyNumberFormat="1" applyFont="1" applyFill="1" applyBorder="1" applyAlignment="1">
      <alignment horizontal="center" vertical="center" wrapText="1"/>
    </xf>
    <xf numFmtId="0" fontId="5" fillId="0" borderId="23" xfId="0" quotePrefix="1" applyFont="1" applyFill="1" applyBorder="1" applyAlignment="1">
      <alignment horizontal="center" vertical="center"/>
    </xf>
    <xf numFmtId="1" fontId="28" fillId="20" borderId="24" xfId="0" applyNumberFormat="1" applyFont="1" applyFill="1" applyBorder="1" applyAlignment="1">
      <alignment vertical="center" wrapText="1"/>
    </xf>
    <xf numFmtId="1" fontId="28" fillId="0" borderId="24" xfId="0" applyNumberFormat="1" applyFont="1" applyFill="1" applyBorder="1" applyAlignment="1">
      <alignment vertical="center" wrapText="1"/>
    </xf>
    <xf numFmtId="0" fontId="28" fillId="0" borderId="24" xfId="0" applyNumberFormat="1" applyFont="1" applyFill="1" applyBorder="1" applyAlignment="1">
      <alignment horizontal="center" vertical="center" wrapText="1"/>
    </xf>
    <xf numFmtId="1" fontId="28" fillId="0" borderId="24" xfId="0" applyNumberFormat="1" applyFont="1" applyFill="1" applyBorder="1" applyAlignment="1">
      <alignment horizontal="center" vertical="center" wrapText="1"/>
    </xf>
    <xf numFmtId="164" fontId="28" fillId="0" borderId="24" xfId="0" applyNumberFormat="1" applyFont="1" applyFill="1" applyBorder="1" applyAlignment="1">
      <alignment horizontal="center" vertical="center" wrapText="1"/>
    </xf>
    <xf numFmtId="0" fontId="28" fillId="0" borderId="24" xfId="0" applyFont="1" applyFill="1" applyBorder="1" applyAlignment="1">
      <alignment horizontal="center" vertical="center" wrapText="1"/>
    </xf>
    <xf numFmtId="0" fontId="27" fillId="0" borderId="24" xfId="0" applyFont="1" applyFill="1" applyBorder="1" applyAlignment="1">
      <alignment horizontal="center" vertical="center" wrapText="1"/>
    </xf>
    <xf numFmtId="1" fontId="27" fillId="0" borderId="25" xfId="0" applyNumberFormat="1" applyFont="1" applyFill="1" applyBorder="1" applyAlignment="1">
      <alignment vertical="center" wrapText="1"/>
    </xf>
    <xf numFmtId="0" fontId="2" fillId="17" borderId="26" xfId="0" applyFont="1" applyFill="1" applyBorder="1" applyAlignment="1">
      <alignment horizontal="left" vertical="center"/>
    </xf>
    <xf numFmtId="0" fontId="3" fillId="17" borderId="26" xfId="0" applyFont="1" applyFill="1" applyBorder="1" applyAlignment="1">
      <alignment horizontal="center" vertical="center"/>
    </xf>
    <xf numFmtId="0" fontId="3" fillId="17" borderId="26" xfId="0" applyFont="1" applyFill="1" applyBorder="1" applyAlignment="1">
      <alignment horizontal="left" vertical="center"/>
    </xf>
    <xf numFmtId="0" fontId="8" fillId="17" borderId="26" xfId="0" applyFont="1" applyFill="1" applyBorder="1" applyAlignment="1">
      <alignment horizontal="center" vertical="center"/>
    </xf>
    <xf numFmtId="0" fontId="3" fillId="17" borderId="26" xfId="0" applyFont="1" applyFill="1" applyBorder="1" applyAlignment="1">
      <alignment vertical="center"/>
    </xf>
    <xf numFmtId="0" fontId="1" fillId="17" borderId="27" xfId="0" applyFont="1" applyFill="1" applyBorder="1" applyAlignment="1">
      <alignment horizontal="center" vertical="center" wrapText="1"/>
    </xf>
    <xf numFmtId="0" fontId="1" fillId="17" borderId="28" xfId="0" applyFont="1" applyFill="1" applyBorder="1" applyAlignment="1">
      <alignment horizontal="center" vertical="center" wrapText="1"/>
    </xf>
    <xf numFmtId="164" fontId="1" fillId="17" borderId="28" xfId="0" applyNumberFormat="1" applyFont="1" applyFill="1" applyBorder="1" applyAlignment="1">
      <alignment horizontal="center" vertical="center" wrapText="1"/>
    </xf>
    <xf numFmtId="0" fontId="2" fillId="17" borderId="28" xfId="0" applyFont="1" applyFill="1" applyBorder="1" applyAlignment="1">
      <alignment horizontal="center" vertical="center"/>
    </xf>
    <xf numFmtId="0" fontId="1" fillId="17" borderId="29" xfId="0" applyFont="1" applyFill="1" applyBorder="1" applyAlignment="1">
      <alignment horizontal="center" vertical="center" wrapText="1"/>
    </xf>
    <xf numFmtId="0" fontId="1" fillId="17" borderId="33" xfId="0" applyFont="1" applyFill="1" applyBorder="1" applyAlignment="1">
      <alignment horizontal="center" vertical="center" wrapText="1"/>
    </xf>
    <xf numFmtId="0" fontId="1" fillId="17" borderId="34" xfId="0" applyFont="1" applyFill="1" applyBorder="1" applyAlignment="1">
      <alignment horizontal="center" vertical="center" wrapText="1"/>
    </xf>
    <xf numFmtId="164" fontId="27" fillId="0" borderId="31" xfId="0" applyNumberFormat="1" applyFont="1" applyFill="1" applyBorder="1" applyAlignment="1">
      <alignment horizontal="center" vertical="center" wrapText="1"/>
    </xf>
    <xf numFmtId="0" fontId="1" fillId="19" borderId="35" xfId="0" applyFont="1" applyFill="1" applyBorder="1" applyAlignment="1">
      <alignment horizontal="center" vertical="center" wrapText="1"/>
    </xf>
    <xf numFmtId="0" fontId="1" fillId="19" borderId="35" xfId="0" applyFont="1" applyFill="1" applyBorder="1" applyAlignment="1">
      <alignment horizontal="left" vertical="center" wrapText="1"/>
    </xf>
    <xf numFmtId="0" fontId="1" fillId="19" borderId="35" xfId="0" applyFont="1" applyFill="1" applyBorder="1" applyAlignment="1">
      <alignment horizontal="center" vertical="center" wrapText="1"/>
    </xf>
    <xf numFmtId="0" fontId="6" fillId="0" borderId="30" xfId="0" quotePrefix="1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vertical="center" wrapText="1"/>
    </xf>
    <xf numFmtId="1" fontId="1" fillId="0" borderId="31" xfId="0" applyNumberFormat="1" applyFont="1" applyFill="1" applyBorder="1" applyAlignment="1">
      <alignment horizontal="center" vertical="center" wrapText="1"/>
    </xf>
    <xf numFmtId="1" fontId="1" fillId="0" borderId="31" xfId="0" applyNumberFormat="1" applyFont="1" applyFill="1" applyBorder="1" applyAlignment="1">
      <alignment vertical="center" wrapText="1"/>
    </xf>
    <xf numFmtId="1" fontId="6" fillId="0" borderId="31" xfId="0" applyNumberFormat="1" applyFont="1" applyFill="1" applyBorder="1" applyAlignment="1">
      <alignment horizontal="left" vertical="center" wrapText="1"/>
    </xf>
    <xf numFmtId="164" fontId="1" fillId="0" borderId="31" xfId="0" applyNumberFormat="1" applyFont="1" applyFill="1" applyBorder="1" applyAlignment="1">
      <alignment horizontal="center" vertical="center" wrapText="1"/>
    </xf>
    <xf numFmtId="1" fontId="1" fillId="0" borderId="32" xfId="0" applyNumberFormat="1" applyFont="1" applyFill="1" applyBorder="1" applyAlignment="1">
      <alignment horizontal="center" vertical="center" wrapText="1"/>
    </xf>
    <xf numFmtId="0" fontId="33" fillId="0" borderId="27" xfId="0" quotePrefix="1" applyFont="1" applyFill="1" applyBorder="1" applyAlignment="1">
      <alignment horizontal="center" vertical="center"/>
    </xf>
    <xf numFmtId="1" fontId="33" fillId="0" borderId="28" xfId="0" applyNumberFormat="1" applyFont="1" applyFill="1" applyBorder="1" applyAlignment="1">
      <alignment vertical="center" wrapText="1"/>
    </xf>
    <xf numFmtId="1" fontId="33" fillId="0" borderId="28" xfId="0" applyNumberFormat="1" applyFont="1" applyFill="1" applyBorder="1" applyAlignment="1">
      <alignment horizontal="center" vertical="center" wrapText="1"/>
    </xf>
    <xf numFmtId="1" fontId="34" fillId="0" borderId="28" xfId="0" applyNumberFormat="1" applyFont="1" applyFill="1" applyBorder="1" applyAlignment="1">
      <alignment horizontal="center" vertical="center" wrapText="1"/>
    </xf>
    <xf numFmtId="1" fontId="34" fillId="0" borderId="28" xfId="0" applyNumberFormat="1" applyFont="1" applyFill="1" applyBorder="1" applyAlignment="1">
      <alignment vertical="center" wrapText="1"/>
    </xf>
    <xf numFmtId="164" fontId="33" fillId="20" borderId="28" xfId="0" applyNumberFormat="1" applyFont="1" applyFill="1" applyBorder="1" applyAlignment="1">
      <alignment horizontal="center" vertical="center" wrapText="1"/>
    </xf>
    <xf numFmtId="1" fontId="33" fillId="0" borderId="28" xfId="0" applyNumberFormat="1" applyFont="1" applyFill="1" applyBorder="1" applyAlignment="1">
      <alignment horizontal="center" vertical="center"/>
    </xf>
    <xf numFmtId="2" fontId="33" fillId="0" borderId="28" xfId="0" applyNumberFormat="1" applyFont="1" applyBorder="1" applyAlignment="1">
      <alignment horizontal="center" vertical="center"/>
    </xf>
    <xf numFmtId="1" fontId="33" fillId="0" borderId="29" xfId="0" applyNumberFormat="1" applyFont="1" applyFill="1" applyBorder="1" applyAlignment="1">
      <alignment vertical="center" wrapText="1"/>
    </xf>
    <xf numFmtId="0" fontId="33" fillId="0" borderId="23" xfId="0" quotePrefix="1" applyFont="1" applyFill="1" applyBorder="1" applyAlignment="1">
      <alignment horizontal="center" vertical="center"/>
    </xf>
    <xf numFmtId="1" fontId="33" fillId="0" borderId="24" xfId="0" applyNumberFormat="1" applyFont="1" applyFill="1" applyBorder="1" applyAlignment="1">
      <alignment vertical="center" wrapText="1"/>
    </xf>
    <xf numFmtId="1" fontId="33" fillId="0" borderId="24" xfId="0" applyNumberFormat="1" applyFont="1" applyFill="1" applyBorder="1" applyAlignment="1">
      <alignment horizontal="center" vertical="center" wrapText="1"/>
    </xf>
    <xf numFmtId="1" fontId="34" fillId="0" borderId="24" xfId="0" applyNumberFormat="1" applyFont="1" applyFill="1" applyBorder="1" applyAlignment="1">
      <alignment horizontal="center" vertical="center" wrapText="1"/>
    </xf>
    <xf numFmtId="1" fontId="34" fillId="0" borderId="24" xfId="0" applyNumberFormat="1" applyFont="1" applyFill="1" applyBorder="1" applyAlignment="1">
      <alignment vertical="center" wrapText="1"/>
    </xf>
    <xf numFmtId="164" fontId="33" fillId="20" borderId="24" xfId="0" applyNumberFormat="1" applyFont="1" applyFill="1" applyBorder="1" applyAlignment="1">
      <alignment horizontal="center" vertical="center" wrapText="1"/>
    </xf>
    <xf numFmtId="1" fontId="33" fillId="0" borderId="24" xfId="0" applyNumberFormat="1" applyFont="1" applyFill="1" applyBorder="1" applyAlignment="1">
      <alignment horizontal="center" vertical="center"/>
    </xf>
    <xf numFmtId="2" fontId="33" fillId="0" borderId="24" xfId="0" applyNumberFormat="1" applyFont="1" applyBorder="1" applyAlignment="1">
      <alignment horizontal="center" vertical="center"/>
    </xf>
    <xf numFmtId="1" fontId="33" fillId="0" borderId="25" xfId="0" applyNumberFormat="1" applyFont="1" applyFill="1" applyBorder="1" applyAlignment="1">
      <alignment vertic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2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AC36"/>
  <sheetViews>
    <sheetView showGridLines="0" tabSelected="1" workbookViewId="0">
      <pane xSplit="4" ySplit="5" topLeftCell="E17" activePane="bottomRight" state="frozen"/>
      <selection pane="topRight" activeCell="F1" sqref="F1"/>
      <selection pane="bottomLeft" activeCell="A7" sqref="A7"/>
      <selection pane="bottomRight" activeCell="V22" sqref="V22"/>
    </sheetView>
  </sheetViews>
  <sheetFormatPr defaultRowHeight="12.75"/>
  <cols>
    <col min="1" max="1" width="5.28515625" customWidth="1"/>
    <col min="2" max="2" width="19.7109375" customWidth="1"/>
    <col min="3" max="3" width="18.140625" customWidth="1"/>
    <col min="4" max="4" width="8.42578125" customWidth="1"/>
    <col min="5" max="5" width="7.85546875" style="59" customWidth="1"/>
    <col min="6" max="6" width="7.140625" customWidth="1"/>
    <col min="7" max="7" width="7.140625" hidden="1" customWidth="1"/>
    <col min="8" max="8" width="8" customWidth="1"/>
    <col min="9" max="9" width="8.140625" customWidth="1"/>
    <col min="10" max="10" width="7.140625" customWidth="1"/>
    <col min="11" max="12" width="8.42578125" customWidth="1"/>
    <col min="13" max="14" width="8" customWidth="1"/>
    <col min="15" max="16" width="7.42578125" customWidth="1"/>
    <col min="17" max="17" width="6.7109375" hidden="1" customWidth="1"/>
    <col min="18" max="18" width="8.5703125" customWidth="1"/>
    <col min="19" max="19" width="8.42578125" customWidth="1"/>
    <col min="20" max="20" width="7.5703125" customWidth="1"/>
    <col min="21" max="21" width="7.140625" customWidth="1"/>
    <col min="22" max="22" width="8.42578125" customWidth="1"/>
    <col min="23" max="23" width="8.85546875" customWidth="1"/>
    <col min="24" max="24" width="15.28515625" customWidth="1"/>
    <col min="25" max="25" width="20.85546875" customWidth="1"/>
    <col min="28" max="29" width="9.140625" hidden="1" customWidth="1"/>
  </cols>
  <sheetData>
    <row r="1" spans="1:29" s="2" customFormat="1" ht="25.5">
      <c r="A1" s="82" t="s">
        <v>40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</row>
    <row r="2" spans="1:29" s="2" customFormat="1" ht="21" customHeight="1">
      <c r="A2" s="83" t="s">
        <v>41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</row>
    <row r="3" spans="1:29" s="2" customFormat="1" ht="18.75" customHeight="1" thickBot="1">
      <c r="A3" s="106" t="s">
        <v>153</v>
      </c>
      <c r="B3" s="106"/>
      <c r="C3" s="106"/>
      <c r="D3" s="106"/>
      <c r="E3" s="106"/>
      <c r="F3" s="107" t="s">
        <v>5</v>
      </c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8" t="s">
        <v>12</v>
      </c>
      <c r="S3" s="108"/>
      <c r="T3" s="109"/>
      <c r="U3" s="108"/>
      <c r="V3" s="108"/>
      <c r="W3" s="108"/>
      <c r="X3" s="108"/>
      <c r="Y3" s="110"/>
    </row>
    <row r="4" spans="1:29" s="2" customFormat="1" ht="30" customHeight="1">
      <c r="A4" s="111" t="s">
        <v>13</v>
      </c>
      <c r="B4" s="112" t="s">
        <v>0</v>
      </c>
      <c r="C4" s="112" t="s">
        <v>1</v>
      </c>
      <c r="D4" s="112" t="s">
        <v>14</v>
      </c>
      <c r="E4" s="112" t="s">
        <v>3</v>
      </c>
      <c r="F4" s="113" t="s">
        <v>20</v>
      </c>
      <c r="G4" s="112" t="s">
        <v>15</v>
      </c>
      <c r="H4" s="114"/>
      <c r="I4" s="114"/>
      <c r="J4" s="114" t="s">
        <v>16</v>
      </c>
      <c r="K4" s="114"/>
      <c r="L4" s="114"/>
      <c r="M4" s="114"/>
      <c r="N4" s="114"/>
      <c r="O4" s="114" t="s">
        <v>17</v>
      </c>
      <c r="P4" s="114"/>
      <c r="Q4" s="114"/>
      <c r="R4" s="114"/>
      <c r="S4" s="114"/>
      <c r="T4" s="114"/>
      <c r="U4" s="114" t="s">
        <v>18</v>
      </c>
      <c r="V4" s="114"/>
      <c r="W4" s="112" t="s">
        <v>19</v>
      </c>
      <c r="X4" s="112" t="s">
        <v>47</v>
      </c>
      <c r="Y4" s="115" t="s">
        <v>38</v>
      </c>
    </row>
    <row r="5" spans="1:29" s="1" customFormat="1" ht="30" customHeight="1" thickBot="1">
      <c r="A5" s="116"/>
      <c r="B5" s="81"/>
      <c r="C5" s="81"/>
      <c r="D5" s="81"/>
      <c r="E5" s="81"/>
      <c r="F5" s="80"/>
      <c r="G5" s="81"/>
      <c r="H5" s="79" t="s">
        <v>21</v>
      </c>
      <c r="I5" s="79" t="s">
        <v>22</v>
      </c>
      <c r="J5" s="79" t="s">
        <v>35</v>
      </c>
      <c r="K5" s="79" t="s">
        <v>23</v>
      </c>
      <c r="L5" s="79" t="s">
        <v>37</v>
      </c>
      <c r="M5" s="79" t="s">
        <v>24</v>
      </c>
      <c r="N5" s="79" t="s">
        <v>25</v>
      </c>
      <c r="O5" s="79" t="s">
        <v>35</v>
      </c>
      <c r="P5" s="79" t="s">
        <v>36</v>
      </c>
      <c r="Q5" s="79" t="s">
        <v>30</v>
      </c>
      <c r="R5" s="79" t="s">
        <v>26</v>
      </c>
      <c r="S5" s="79" t="s">
        <v>37</v>
      </c>
      <c r="T5" s="79" t="s">
        <v>27</v>
      </c>
      <c r="U5" s="79" t="s">
        <v>2</v>
      </c>
      <c r="V5" s="79" t="s">
        <v>28</v>
      </c>
      <c r="W5" s="81"/>
      <c r="X5" s="81"/>
      <c r="Y5" s="117" t="s">
        <v>39</v>
      </c>
    </row>
    <row r="6" spans="1:29" s="3" customFormat="1" ht="45" customHeight="1">
      <c r="A6" s="67">
        <v>1</v>
      </c>
      <c r="B6" s="68" t="s">
        <v>143</v>
      </c>
      <c r="C6" s="68" t="s">
        <v>46</v>
      </c>
      <c r="D6" s="69" t="s">
        <v>66</v>
      </c>
      <c r="E6" s="69" t="s">
        <v>152</v>
      </c>
      <c r="F6" s="70">
        <v>30</v>
      </c>
      <c r="G6" s="69"/>
      <c r="H6" s="71">
        <v>7000</v>
      </c>
      <c r="I6" s="71">
        <v>6006</v>
      </c>
      <c r="J6" s="71">
        <v>3500</v>
      </c>
      <c r="K6" s="72">
        <f t="shared" ref="K6:K22" si="0">SUM(H6:J6)</f>
        <v>16506</v>
      </c>
      <c r="L6" s="72">
        <f t="shared" ref="L6:L22" si="1">SUM(H6+J6)</f>
        <v>10500</v>
      </c>
      <c r="M6" s="69">
        <f>H6/31*F6</f>
        <v>6774.1935483870966</v>
      </c>
      <c r="N6" s="69">
        <f>I6/31*F6</f>
        <v>5812.2580645161288</v>
      </c>
      <c r="O6" s="69">
        <f>J6/31*F6</f>
        <v>3387.0967741935483</v>
      </c>
      <c r="P6" s="69">
        <v>0</v>
      </c>
      <c r="Q6" s="69">
        <f t="shared" ref="Q6" si="2">K6/30*G6</f>
        <v>0</v>
      </c>
      <c r="R6" s="73">
        <f t="shared" ref="R6" si="3">SUM(M6:Q6)</f>
        <v>15973.548387096773</v>
      </c>
      <c r="S6" s="73">
        <f>L6/31*F6</f>
        <v>10161.290322580644</v>
      </c>
      <c r="T6" s="69">
        <f t="shared" ref="T6" si="4">S6*12%</f>
        <v>1219.3548387096773</v>
      </c>
      <c r="U6" s="69">
        <f t="shared" ref="U6" si="5">ROUNDUP((R6*0.75%),0)</f>
        <v>120</v>
      </c>
      <c r="V6" s="69">
        <f t="shared" ref="V6" si="6">T6+U6</f>
        <v>1339.3548387096773</v>
      </c>
      <c r="W6" s="73">
        <f t="shared" ref="W6" si="7">ROUND(R6-V6,0)</f>
        <v>14634</v>
      </c>
      <c r="X6" s="74" t="s">
        <v>48</v>
      </c>
      <c r="Y6" s="75" t="s">
        <v>49</v>
      </c>
      <c r="Z6" s="5"/>
      <c r="AA6" s="5"/>
      <c r="AB6" s="5" t="e">
        <f>SUM(K6/31*(#REF!+#REF!+G6)-M6*12/100)-(SUM(ROUNDUP(R6*1.75/100,0)))</f>
        <v>#REF!</v>
      </c>
      <c r="AC6" s="5" t="e">
        <f>W6-AB6</f>
        <v>#REF!</v>
      </c>
    </row>
    <row r="7" spans="1:29" s="3" customFormat="1" ht="45" customHeight="1">
      <c r="A7" s="76">
        <v>2</v>
      </c>
      <c r="B7" s="11" t="s">
        <v>7</v>
      </c>
      <c r="C7" s="11" t="s">
        <v>9</v>
      </c>
      <c r="D7" s="12" t="s">
        <v>64</v>
      </c>
      <c r="E7" s="12" t="s">
        <v>29</v>
      </c>
      <c r="F7" s="13">
        <v>31</v>
      </c>
      <c r="G7" s="12"/>
      <c r="H7" s="14">
        <v>7000</v>
      </c>
      <c r="I7" s="14">
        <v>6006</v>
      </c>
      <c r="J7" s="14">
        <v>3500</v>
      </c>
      <c r="K7" s="16">
        <f t="shared" si="0"/>
        <v>16506</v>
      </c>
      <c r="L7" s="16">
        <f t="shared" si="1"/>
        <v>10500</v>
      </c>
      <c r="M7" s="12">
        <f t="shared" ref="M7:M22" si="8">H7/31*F7</f>
        <v>7000</v>
      </c>
      <c r="N7" s="12">
        <f t="shared" ref="N7:N22" si="9">I7/31*F7</f>
        <v>6006</v>
      </c>
      <c r="O7" s="12">
        <f t="shared" ref="O7:O22" si="10">J7/31*F7</f>
        <v>3500</v>
      </c>
      <c r="P7" s="12">
        <v>0</v>
      </c>
      <c r="Q7" s="12">
        <f t="shared" ref="Q7:Q22" si="11">K7/30*G7</f>
        <v>0</v>
      </c>
      <c r="R7" s="15">
        <f t="shared" ref="R7:R22" si="12">SUM(M7:Q7)</f>
        <v>16506</v>
      </c>
      <c r="S7" s="15">
        <f>L7/31*F7</f>
        <v>10500</v>
      </c>
      <c r="T7" s="12">
        <f t="shared" ref="T7:T22" si="13">S7*12%</f>
        <v>1260</v>
      </c>
      <c r="U7" s="12">
        <f t="shared" ref="U7:U22" si="14">ROUNDUP((R7*0.75%),0)</f>
        <v>124</v>
      </c>
      <c r="V7" s="12">
        <f t="shared" ref="V7:V22" si="15">T7+U7</f>
        <v>1384</v>
      </c>
      <c r="W7" s="15">
        <f t="shared" ref="W7:W22" si="16">ROUND(R7-V7,0)</f>
        <v>15122</v>
      </c>
      <c r="X7" s="17" t="s">
        <v>56</v>
      </c>
      <c r="Y7" s="77" t="s">
        <v>32</v>
      </c>
      <c r="Z7" s="5"/>
      <c r="AA7" s="5"/>
      <c r="AB7" s="5" t="e">
        <f>SUM(K7/31*(#REF!+#REF!+G7)-M7*12/100)-(SUM(ROUNDUP(R7*1.75/100,0)))</f>
        <v>#REF!</v>
      </c>
      <c r="AC7" s="5" t="e">
        <f>W7-AB7</f>
        <v>#REF!</v>
      </c>
    </row>
    <row r="8" spans="1:29" s="3" customFormat="1" ht="45" customHeight="1">
      <c r="A8" s="76">
        <v>3</v>
      </c>
      <c r="B8" s="11" t="s">
        <v>4</v>
      </c>
      <c r="C8" s="11" t="s">
        <v>10</v>
      </c>
      <c r="D8" s="18" t="s">
        <v>65</v>
      </c>
      <c r="E8" s="12" t="s">
        <v>29</v>
      </c>
      <c r="F8" s="13">
        <v>31</v>
      </c>
      <c r="G8" s="12"/>
      <c r="H8" s="14">
        <v>7000</v>
      </c>
      <c r="I8" s="14">
        <v>6006</v>
      </c>
      <c r="J8" s="14">
        <v>3500</v>
      </c>
      <c r="K8" s="16">
        <f t="shared" si="0"/>
        <v>16506</v>
      </c>
      <c r="L8" s="16">
        <f t="shared" si="1"/>
        <v>10500</v>
      </c>
      <c r="M8" s="12">
        <f t="shared" si="8"/>
        <v>7000</v>
      </c>
      <c r="N8" s="12">
        <f t="shared" si="9"/>
        <v>6006</v>
      </c>
      <c r="O8" s="12">
        <f t="shared" si="10"/>
        <v>3500</v>
      </c>
      <c r="P8" s="12">
        <v>0</v>
      </c>
      <c r="Q8" s="12">
        <f t="shared" si="11"/>
        <v>0</v>
      </c>
      <c r="R8" s="15">
        <f t="shared" si="12"/>
        <v>16506</v>
      </c>
      <c r="S8" s="15">
        <f t="shared" ref="S8:S21" si="17">L8/31*F8</f>
        <v>10500</v>
      </c>
      <c r="T8" s="12">
        <f t="shared" si="13"/>
        <v>1260</v>
      </c>
      <c r="U8" s="12">
        <f t="shared" si="14"/>
        <v>124</v>
      </c>
      <c r="V8" s="12">
        <f t="shared" si="15"/>
        <v>1384</v>
      </c>
      <c r="W8" s="15">
        <f t="shared" si="16"/>
        <v>15122</v>
      </c>
      <c r="X8" s="17" t="s">
        <v>56</v>
      </c>
      <c r="Y8" s="77" t="s">
        <v>33</v>
      </c>
      <c r="Z8" s="5"/>
      <c r="AA8" s="5"/>
      <c r="AB8" s="5" t="e">
        <f>SUM(K8/31*(#REF!+#REF!+G8)-M8*12/100)-(SUM(ROUNDUP(R8*1.75/100,0)))</f>
        <v>#REF!</v>
      </c>
      <c r="AC8" s="5" t="e">
        <f>W8-AB8</f>
        <v>#REF!</v>
      </c>
    </row>
    <row r="9" spans="1:29" s="3" customFormat="1" ht="45" customHeight="1">
      <c r="A9" s="76">
        <v>4</v>
      </c>
      <c r="B9" s="11" t="s">
        <v>6</v>
      </c>
      <c r="C9" s="11" t="s">
        <v>8</v>
      </c>
      <c r="D9" s="12" t="s">
        <v>63</v>
      </c>
      <c r="E9" s="12" t="s">
        <v>29</v>
      </c>
      <c r="F9" s="13">
        <v>31</v>
      </c>
      <c r="G9" s="12"/>
      <c r="H9" s="14">
        <v>7000</v>
      </c>
      <c r="I9" s="14">
        <v>6006</v>
      </c>
      <c r="J9" s="14">
        <v>3500</v>
      </c>
      <c r="K9" s="16">
        <f t="shared" si="0"/>
        <v>16506</v>
      </c>
      <c r="L9" s="16">
        <f t="shared" si="1"/>
        <v>10500</v>
      </c>
      <c r="M9" s="12">
        <f t="shared" si="8"/>
        <v>7000</v>
      </c>
      <c r="N9" s="12">
        <f t="shared" si="9"/>
        <v>6006</v>
      </c>
      <c r="O9" s="12">
        <f t="shared" si="10"/>
        <v>3500</v>
      </c>
      <c r="P9" s="12">
        <v>0</v>
      </c>
      <c r="Q9" s="12">
        <f t="shared" si="11"/>
        <v>0</v>
      </c>
      <c r="R9" s="15">
        <f t="shared" si="12"/>
        <v>16506</v>
      </c>
      <c r="S9" s="15">
        <f t="shared" si="17"/>
        <v>10500</v>
      </c>
      <c r="T9" s="12">
        <f t="shared" si="13"/>
        <v>1260</v>
      </c>
      <c r="U9" s="12">
        <f t="shared" si="14"/>
        <v>124</v>
      </c>
      <c r="V9" s="12">
        <f t="shared" si="15"/>
        <v>1384</v>
      </c>
      <c r="W9" s="15">
        <f t="shared" si="16"/>
        <v>15122</v>
      </c>
      <c r="X9" s="17" t="s">
        <v>56</v>
      </c>
      <c r="Y9" s="77" t="s">
        <v>31</v>
      </c>
      <c r="Z9" s="5"/>
      <c r="AA9" s="5"/>
      <c r="AB9" s="5" t="e">
        <f>SUM(K9/31*(#REF!+#REF!+G9)-M9*12/100)-(SUM(ROUNDUP(R9*1.75/100,0)))</f>
        <v>#REF!</v>
      </c>
      <c r="AC9" s="5" t="e">
        <f>W9-AB9</f>
        <v>#REF!</v>
      </c>
    </row>
    <row r="10" spans="1:29" s="3" customFormat="1" ht="45" customHeight="1">
      <c r="A10" s="76">
        <v>5</v>
      </c>
      <c r="B10" s="11" t="s">
        <v>43</v>
      </c>
      <c r="C10" s="11" t="s">
        <v>50</v>
      </c>
      <c r="D10" s="18" t="s">
        <v>67</v>
      </c>
      <c r="E10" s="12" t="s">
        <v>29</v>
      </c>
      <c r="F10" s="13">
        <v>22</v>
      </c>
      <c r="G10" s="12"/>
      <c r="H10" s="14">
        <v>7000</v>
      </c>
      <c r="I10" s="14">
        <v>6006</v>
      </c>
      <c r="J10" s="14">
        <v>3500</v>
      </c>
      <c r="K10" s="16">
        <f t="shared" si="0"/>
        <v>16506</v>
      </c>
      <c r="L10" s="16">
        <f t="shared" si="1"/>
        <v>10500</v>
      </c>
      <c r="M10" s="12">
        <f t="shared" si="8"/>
        <v>4967.7419354838712</v>
      </c>
      <c r="N10" s="12">
        <f t="shared" si="9"/>
        <v>4262.322580645161</v>
      </c>
      <c r="O10" s="12">
        <f t="shared" si="10"/>
        <v>2483.8709677419356</v>
      </c>
      <c r="P10" s="12">
        <v>0</v>
      </c>
      <c r="Q10" s="12">
        <f t="shared" si="11"/>
        <v>0</v>
      </c>
      <c r="R10" s="15">
        <f t="shared" si="12"/>
        <v>11713.935483870968</v>
      </c>
      <c r="S10" s="15">
        <f t="shared" si="17"/>
        <v>7451.6129032258059</v>
      </c>
      <c r="T10" s="12">
        <f t="shared" si="13"/>
        <v>894.19354838709671</v>
      </c>
      <c r="U10" s="12">
        <f t="shared" si="14"/>
        <v>88</v>
      </c>
      <c r="V10" s="12">
        <f t="shared" si="15"/>
        <v>982.19354838709671</v>
      </c>
      <c r="W10" s="15">
        <f t="shared" si="16"/>
        <v>10732</v>
      </c>
      <c r="X10" s="17" t="s">
        <v>53</v>
      </c>
      <c r="Y10" s="77" t="s">
        <v>54</v>
      </c>
      <c r="Z10" s="8"/>
      <c r="AA10" s="5"/>
      <c r="AB10" s="5"/>
      <c r="AC10" s="5"/>
    </row>
    <row r="11" spans="1:29" s="3" customFormat="1" ht="45" customHeight="1">
      <c r="A11" s="76">
        <v>6</v>
      </c>
      <c r="B11" s="11" t="s">
        <v>44</v>
      </c>
      <c r="C11" s="11" t="s">
        <v>51</v>
      </c>
      <c r="D11" s="18" t="s">
        <v>68</v>
      </c>
      <c r="E11" s="12" t="s">
        <v>29</v>
      </c>
      <c r="F11" s="13">
        <v>18.5</v>
      </c>
      <c r="G11" s="12"/>
      <c r="H11" s="14">
        <v>7000</v>
      </c>
      <c r="I11" s="14">
        <v>6006</v>
      </c>
      <c r="J11" s="14">
        <v>3500</v>
      </c>
      <c r="K11" s="16">
        <f t="shared" si="0"/>
        <v>16506</v>
      </c>
      <c r="L11" s="16">
        <f t="shared" si="1"/>
        <v>10500</v>
      </c>
      <c r="M11" s="12">
        <f t="shared" si="8"/>
        <v>4177.4193548387102</v>
      </c>
      <c r="N11" s="12">
        <f t="shared" si="9"/>
        <v>3584.2258064516132</v>
      </c>
      <c r="O11" s="12">
        <f t="shared" si="10"/>
        <v>2088.7096774193551</v>
      </c>
      <c r="P11" s="12">
        <v>0</v>
      </c>
      <c r="Q11" s="12">
        <f t="shared" si="11"/>
        <v>0</v>
      </c>
      <c r="R11" s="15">
        <f t="shared" si="12"/>
        <v>9850.354838709678</v>
      </c>
      <c r="S11" s="15">
        <f t="shared" si="17"/>
        <v>6266.1290322580644</v>
      </c>
      <c r="T11" s="12">
        <f t="shared" si="13"/>
        <v>751.93548387096769</v>
      </c>
      <c r="U11" s="12">
        <f t="shared" si="14"/>
        <v>74</v>
      </c>
      <c r="V11" s="12">
        <f t="shared" si="15"/>
        <v>825.93548387096769</v>
      </c>
      <c r="W11" s="15">
        <f t="shared" si="16"/>
        <v>9024</v>
      </c>
      <c r="X11" s="17" t="s">
        <v>58</v>
      </c>
      <c r="Y11" s="77" t="s">
        <v>55</v>
      </c>
      <c r="Z11" s="8"/>
      <c r="AA11" s="5"/>
      <c r="AB11" s="5"/>
      <c r="AC11" s="5"/>
    </row>
    <row r="12" spans="1:29" s="3" customFormat="1" ht="45" customHeight="1">
      <c r="A12" s="76">
        <v>7</v>
      </c>
      <c r="B12" s="42" t="s">
        <v>131</v>
      </c>
      <c r="C12" s="11" t="s">
        <v>133</v>
      </c>
      <c r="D12" s="18" t="s">
        <v>132</v>
      </c>
      <c r="E12" s="12" t="s">
        <v>29</v>
      </c>
      <c r="F12" s="13">
        <v>31</v>
      </c>
      <c r="G12" s="12"/>
      <c r="H12" s="14">
        <v>7000</v>
      </c>
      <c r="I12" s="14">
        <v>6006</v>
      </c>
      <c r="J12" s="14">
        <v>3500</v>
      </c>
      <c r="K12" s="16">
        <f t="shared" si="0"/>
        <v>16506</v>
      </c>
      <c r="L12" s="16">
        <f t="shared" si="1"/>
        <v>10500</v>
      </c>
      <c r="M12" s="12">
        <f t="shared" si="8"/>
        <v>7000</v>
      </c>
      <c r="N12" s="12">
        <f t="shared" si="9"/>
        <v>6006</v>
      </c>
      <c r="O12" s="12">
        <f t="shared" si="10"/>
        <v>3500</v>
      </c>
      <c r="P12" s="12">
        <v>0</v>
      </c>
      <c r="Q12" s="12">
        <f t="shared" si="11"/>
        <v>0</v>
      </c>
      <c r="R12" s="15">
        <f t="shared" si="12"/>
        <v>16506</v>
      </c>
      <c r="S12" s="15">
        <f t="shared" si="17"/>
        <v>10500</v>
      </c>
      <c r="T12" s="12">
        <f t="shared" si="13"/>
        <v>1260</v>
      </c>
      <c r="U12" s="12">
        <f t="shared" si="14"/>
        <v>124</v>
      </c>
      <c r="V12" s="12">
        <f t="shared" si="15"/>
        <v>1384</v>
      </c>
      <c r="W12" s="15">
        <f t="shared" si="16"/>
        <v>15122</v>
      </c>
      <c r="X12" s="17" t="s">
        <v>134</v>
      </c>
      <c r="Y12" s="77" t="s">
        <v>135</v>
      </c>
      <c r="Z12" s="8"/>
      <c r="AA12" s="5"/>
      <c r="AB12" s="5"/>
      <c r="AC12" s="5"/>
    </row>
    <row r="13" spans="1:29" s="3" customFormat="1" ht="45" customHeight="1">
      <c r="A13" s="76">
        <v>8</v>
      </c>
      <c r="B13" s="11" t="s">
        <v>45</v>
      </c>
      <c r="C13" s="11" t="s">
        <v>52</v>
      </c>
      <c r="D13" s="18" t="s">
        <v>69</v>
      </c>
      <c r="E13" s="12" t="s">
        <v>59</v>
      </c>
      <c r="F13" s="13">
        <v>30</v>
      </c>
      <c r="G13" s="12"/>
      <c r="H13" s="14">
        <v>7000</v>
      </c>
      <c r="I13" s="14">
        <v>6006</v>
      </c>
      <c r="J13" s="14">
        <v>3500</v>
      </c>
      <c r="K13" s="16">
        <f t="shared" si="0"/>
        <v>16506</v>
      </c>
      <c r="L13" s="16">
        <f t="shared" si="1"/>
        <v>10500</v>
      </c>
      <c r="M13" s="12">
        <f t="shared" si="8"/>
        <v>6774.1935483870966</v>
      </c>
      <c r="N13" s="12">
        <f t="shared" si="9"/>
        <v>5812.2580645161288</v>
      </c>
      <c r="O13" s="12">
        <f t="shared" si="10"/>
        <v>3387.0967741935483</v>
      </c>
      <c r="P13" s="12">
        <v>0</v>
      </c>
      <c r="Q13" s="12">
        <f t="shared" si="11"/>
        <v>0</v>
      </c>
      <c r="R13" s="15">
        <f t="shared" si="12"/>
        <v>15973.548387096773</v>
      </c>
      <c r="S13" s="15">
        <f t="shared" si="17"/>
        <v>10161.290322580644</v>
      </c>
      <c r="T13" s="12">
        <f t="shared" si="13"/>
        <v>1219.3548387096773</v>
      </c>
      <c r="U13" s="12">
        <f t="shared" si="14"/>
        <v>120</v>
      </c>
      <c r="V13" s="12">
        <f t="shared" si="15"/>
        <v>1339.3548387096773</v>
      </c>
      <c r="W13" s="15">
        <f t="shared" si="16"/>
        <v>14634</v>
      </c>
      <c r="X13" s="17" t="s">
        <v>56</v>
      </c>
      <c r="Y13" s="77" t="s">
        <v>57</v>
      </c>
      <c r="Z13" s="8"/>
      <c r="AA13" s="5"/>
      <c r="AB13" s="5"/>
      <c r="AC13" s="5"/>
    </row>
    <row r="14" spans="1:29" s="3" customFormat="1" ht="45" customHeight="1">
      <c r="A14" s="76">
        <v>9</v>
      </c>
      <c r="B14" s="11" t="s">
        <v>88</v>
      </c>
      <c r="C14" s="11" t="s">
        <v>89</v>
      </c>
      <c r="D14" s="18" t="s">
        <v>84</v>
      </c>
      <c r="E14" s="12" t="s">
        <v>59</v>
      </c>
      <c r="F14" s="13">
        <v>30</v>
      </c>
      <c r="G14" s="12"/>
      <c r="H14" s="14">
        <v>8400</v>
      </c>
      <c r="I14" s="14">
        <v>7838</v>
      </c>
      <c r="J14" s="14">
        <v>4862</v>
      </c>
      <c r="K14" s="16">
        <f t="shared" si="0"/>
        <v>21100</v>
      </c>
      <c r="L14" s="16">
        <f t="shared" si="1"/>
        <v>13262</v>
      </c>
      <c r="M14" s="12">
        <f t="shared" si="8"/>
        <v>8129.0322580645152</v>
      </c>
      <c r="N14" s="12">
        <f t="shared" si="9"/>
        <v>7585.1612903225805</v>
      </c>
      <c r="O14" s="12">
        <f t="shared" si="10"/>
        <v>4705.1612903225805</v>
      </c>
      <c r="P14" s="12">
        <v>0</v>
      </c>
      <c r="Q14" s="12">
        <f t="shared" si="11"/>
        <v>0</v>
      </c>
      <c r="R14" s="15">
        <f t="shared" si="12"/>
        <v>20419.354838709674</v>
      </c>
      <c r="S14" s="15">
        <f t="shared" si="17"/>
        <v>12834.193548387097</v>
      </c>
      <c r="T14" s="12">
        <f t="shared" si="13"/>
        <v>1540.1032258064515</v>
      </c>
      <c r="U14" s="12">
        <f t="shared" si="14"/>
        <v>154</v>
      </c>
      <c r="V14" s="12">
        <f t="shared" si="15"/>
        <v>1694.1032258064515</v>
      </c>
      <c r="W14" s="15">
        <f t="shared" si="16"/>
        <v>18725</v>
      </c>
      <c r="X14" s="17" t="s">
        <v>56</v>
      </c>
      <c r="Y14" s="77" t="s">
        <v>85</v>
      </c>
      <c r="Z14" s="8"/>
      <c r="AA14" s="5"/>
      <c r="AB14" s="5"/>
      <c r="AC14" s="5"/>
    </row>
    <row r="15" spans="1:29" s="3" customFormat="1" ht="45" customHeight="1">
      <c r="A15" s="76">
        <v>10</v>
      </c>
      <c r="B15" s="42" t="s">
        <v>91</v>
      </c>
      <c r="C15" s="11" t="s">
        <v>139</v>
      </c>
      <c r="D15" s="18" t="s">
        <v>101</v>
      </c>
      <c r="E15" s="12" t="s">
        <v>59</v>
      </c>
      <c r="F15" s="13">
        <v>27</v>
      </c>
      <c r="G15" s="12"/>
      <c r="H15" s="14">
        <v>7000</v>
      </c>
      <c r="I15" s="14">
        <v>6006</v>
      </c>
      <c r="J15" s="14">
        <v>3500</v>
      </c>
      <c r="K15" s="16">
        <f t="shared" si="0"/>
        <v>16506</v>
      </c>
      <c r="L15" s="16">
        <f t="shared" si="1"/>
        <v>10500</v>
      </c>
      <c r="M15" s="12">
        <f t="shared" si="8"/>
        <v>6096.7741935483873</v>
      </c>
      <c r="N15" s="12">
        <f t="shared" si="9"/>
        <v>5231.0322580645161</v>
      </c>
      <c r="O15" s="12">
        <f t="shared" si="10"/>
        <v>3048.3870967741937</v>
      </c>
      <c r="P15" s="12">
        <v>0</v>
      </c>
      <c r="Q15" s="12">
        <f t="shared" si="11"/>
        <v>0</v>
      </c>
      <c r="R15" s="15">
        <f t="shared" si="12"/>
        <v>14376.193548387097</v>
      </c>
      <c r="S15" s="15">
        <f t="shared" si="17"/>
        <v>9145.1612903225796</v>
      </c>
      <c r="T15" s="12">
        <f t="shared" si="13"/>
        <v>1097.4193548387095</v>
      </c>
      <c r="U15" s="12">
        <f t="shared" si="14"/>
        <v>108</v>
      </c>
      <c r="V15" s="12">
        <f t="shared" si="15"/>
        <v>1205.4193548387095</v>
      </c>
      <c r="W15" s="15">
        <f t="shared" si="16"/>
        <v>13171</v>
      </c>
      <c r="X15" s="17" t="s">
        <v>136</v>
      </c>
      <c r="Y15" s="77" t="s">
        <v>137</v>
      </c>
      <c r="Z15" s="8"/>
      <c r="AA15" s="5"/>
      <c r="AB15" s="5"/>
      <c r="AC15" s="5"/>
    </row>
    <row r="16" spans="1:29" s="3" customFormat="1" ht="45" customHeight="1">
      <c r="A16" s="76">
        <v>11</v>
      </c>
      <c r="B16" s="11" t="s">
        <v>83</v>
      </c>
      <c r="C16" s="11" t="s">
        <v>72</v>
      </c>
      <c r="D16" s="18" t="s">
        <v>70</v>
      </c>
      <c r="E16" s="12" t="s">
        <v>61</v>
      </c>
      <c r="F16" s="13">
        <v>31</v>
      </c>
      <c r="G16" s="12"/>
      <c r="H16" s="14">
        <v>7000</v>
      </c>
      <c r="I16" s="14">
        <v>6006</v>
      </c>
      <c r="J16" s="14">
        <v>3500</v>
      </c>
      <c r="K16" s="16">
        <f t="shared" si="0"/>
        <v>16506</v>
      </c>
      <c r="L16" s="16">
        <f t="shared" si="1"/>
        <v>10500</v>
      </c>
      <c r="M16" s="12">
        <f t="shared" si="8"/>
        <v>7000</v>
      </c>
      <c r="N16" s="12">
        <f t="shared" si="9"/>
        <v>6006</v>
      </c>
      <c r="O16" s="12">
        <f t="shared" si="10"/>
        <v>3500</v>
      </c>
      <c r="P16" s="12">
        <v>0</v>
      </c>
      <c r="Q16" s="12">
        <f t="shared" si="11"/>
        <v>0</v>
      </c>
      <c r="R16" s="15">
        <f t="shared" si="12"/>
        <v>16506</v>
      </c>
      <c r="S16" s="15">
        <f t="shared" si="17"/>
        <v>10500</v>
      </c>
      <c r="T16" s="12">
        <f t="shared" si="13"/>
        <v>1260</v>
      </c>
      <c r="U16" s="12">
        <f t="shared" si="14"/>
        <v>124</v>
      </c>
      <c r="V16" s="12">
        <f t="shared" si="15"/>
        <v>1384</v>
      </c>
      <c r="W16" s="15">
        <f t="shared" si="16"/>
        <v>15122</v>
      </c>
      <c r="X16" s="17" t="s">
        <v>86</v>
      </c>
      <c r="Y16" s="77" t="s">
        <v>87</v>
      </c>
      <c r="Z16" s="8"/>
      <c r="AA16" s="5"/>
      <c r="AB16" s="5"/>
      <c r="AC16" s="5"/>
    </row>
    <row r="17" spans="1:29" s="3" customFormat="1" ht="45" customHeight="1">
      <c r="A17" s="76">
        <v>12</v>
      </c>
      <c r="B17" s="11" t="s">
        <v>62</v>
      </c>
      <c r="C17" s="11" t="s">
        <v>82</v>
      </c>
      <c r="D17" s="18" t="s">
        <v>71</v>
      </c>
      <c r="E17" s="12" t="s">
        <v>61</v>
      </c>
      <c r="F17" s="13">
        <v>31</v>
      </c>
      <c r="G17" s="12"/>
      <c r="H17" s="14">
        <v>7000</v>
      </c>
      <c r="I17" s="14">
        <v>6006</v>
      </c>
      <c r="J17" s="14">
        <v>3500</v>
      </c>
      <c r="K17" s="16">
        <f t="shared" si="0"/>
        <v>16506</v>
      </c>
      <c r="L17" s="16">
        <f t="shared" si="1"/>
        <v>10500</v>
      </c>
      <c r="M17" s="12">
        <f t="shared" si="8"/>
        <v>7000</v>
      </c>
      <c r="N17" s="12">
        <f t="shared" si="9"/>
        <v>6006</v>
      </c>
      <c r="O17" s="12">
        <f t="shared" si="10"/>
        <v>3500</v>
      </c>
      <c r="P17" s="12">
        <v>0</v>
      </c>
      <c r="Q17" s="12">
        <f t="shared" si="11"/>
        <v>0</v>
      </c>
      <c r="R17" s="15">
        <f t="shared" si="12"/>
        <v>16506</v>
      </c>
      <c r="S17" s="15">
        <f t="shared" si="17"/>
        <v>10500</v>
      </c>
      <c r="T17" s="12">
        <f t="shared" si="13"/>
        <v>1260</v>
      </c>
      <c r="U17" s="12">
        <f t="shared" si="14"/>
        <v>124</v>
      </c>
      <c r="V17" s="12">
        <f t="shared" si="15"/>
        <v>1384</v>
      </c>
      <c r="W17" s="15">
        <f t="shared" si="16"/>
        <v>15122</v>
      </c>
      <c r="X17" s="17" t="s">
        <v>129</v>
      </c>
      <c r="Y17" s="77" t="s">
        <v>130</v>
      </c>
      <c r="Z17" s="8"/>
      <c r="AA17" s="5"/>
      <c r="AB17" s="5"/>
      <c r="AC17" s="5"/>
    </row>
    <row r="18" spans="1:29" s="3" customFormat="1" ht="45" customHeight="1">
      <c r="A18" s="76">
        <v>13</v>
      </c>
      <c r="B18" s="42" t="s">
        <v>92</v>
      </c>
      <c r="C18" s="11" t="s">
        <v>115</v>
      </c>
      <c r="D18" s="18" t="s">
        <v>102</v>
      </c>
      <c r="E18" s="12" t="s">
        <v>61</v>
      </c>
      <c r="F18" s="13">
        <v>31</v>
      </c>
      <c r="G18" s="12"/>
      <c r="H18" s="14">
        <v>7000</v>
      </c>
      <c r="I18" s="14">
        <v>6006</v>
      </c>
      <c r="J18" s="14">
        <v>3500</v>
      </c>
      <c r="K18" s="16">
        <f t="shared" si="0"/>
        <v>16506</v>
      </c>
      <c r="L18" s="16">
        <f t="shared" si="1"/>
        <v>10500</v>
      </c>
      <c r="M18" s="12">
        <f t="shared" si="8"/>
        <v>7000</v>
      </c>
      <c r="N18" s="12">
        <f t="shared" si="9"/>
        <v>6006</v>
      </c>
      <c r="O18" s="12">
        <f t="shared" si="10"/>
        <v>3500</v>
      </c>
      <c r="P18" s="12">
        <v>0</v>
      </c>
      <c r="Q18" s="12">
        <f t="shared" si="11"/>
        <v>0</v>
      </c>
      <c r="R18" s="15">
        <f t="shared" si="12"/>
        <v>16506</v>
      </c>
      <c r="S18" s="15">
        <f t="shared" si="17"/>
        <v>10500</v>
      </c>
      <c r="T18" s="12">
        <f t="shared" si="13"/>
        <v>1260</v>
      </c>
      <c r="U18" s="12">
        <f t="shared" si="14"/>
        <v>124</v>
      </c>
      <c r="V18" s="12">
        <f t="shared" si="15"/>
        <v>1384</v>
      </c>
      <c r="W18" s="15">
        <f t="shared" si="16"/>
        <v>15122</v>
      </c>
      <c r="X18" s="17" t="s">
        <v>116</v>
      </c>
      <c r="Y18" s="77" t="s">
        <v>117</v>
      </c>
      <c r="Z18" s="8"/>
      <c r="AA18" s="5"/>
      <c r="AB18" s="5"/>
      <c r="AC18" s="5"/>
    </row>
    <row r="19" spans="1:29" s="3" customFormat="1" ht="45" customHeight="1">
      <c r="A19" s="76">
        <v>14</v>
      </c>
      <c r="B19" s="42" t="s">
        <v>95</v>
      </c>
      <c r="C19" s="11" t="s">
        <v>111</v>
      </c>
      <c r="D19" s="18" t="s">
        <v>105</v>
      </c>
      <c r="E19" s="12" t="s">
        <v>61</v>
      </c>
      <c r="F19" s="13">
        <v>31</v>
      </c>
      <c r="G19" s="12"/>
      <c r="H19" s="14">
        <v>7000</v>
      </c>
      <c r="I19" s="14">
        <v>6006</v>
      </c>
      <c r="J19" s="14">
        <v>3500</v>
      </c>
      <c r="K19" s="16">
        <f t="shared" si="0"/>
        <v>16506</v>
      </c>
      <c r="L19" s="16">
        <f t="shared" si="1"/>
        <v>10500</v>
      </c>
      <c r="M19" s="12">
        <f t="shared" si="8"/>
        <v>7000</v>
      </c>
      <c r="N19" s="12">
        <f t="shared" si="9"/>
        <v>6006</v>
      </c>
      <c r="O19" s="12">
        <f t="shared" si="10"/>
        <v>3500</v>
      </c>
      <c r="P19" s="12">
        <v>0</v>
      </c>
      <c r="Q19" s="12">
        <f t="shared" si="11"/>
        <v>0</v>
      </c>
      <c r="R19" s="15">
        <f t="shared" si="12"/>
        <v>16506</v>
      </c>
      <c r="S19" s="15">
        <f t="shared" si="17"/>
        <v>10500</v>
      </c>
      <c r="T19" s="12">
        <f t="shared" si="13"/>
        <v>1260</v>
      </c>
      <c r="U19" s="12">
        <f t="shared" si="14"/>
        <v>124</v>
      </c>
      <c r="V19" s="12">
        <f t="shared" si="15"/>
        <v>1384</v>
      </c>
      <c r="W19" s="15">
        <f t="shared" si="16"/>
        <v>15122</v>
      </c>
      <c r="X19" s="17" t="s">
        <v>112</v>
      </c>
      <c r="Y19" s="77" t="s">
        <v>113</v>
      </c>
      <c r="Z19" s="8"/>
      <c r="AA19" s="5"/>
      <c r="AB19" s="5"/>
      <c r="AC19" s="5"/>
    </row>
    <row r="20" spans="1:29" s="3" customFormat="1" ht="45" customHeight="1">
      <c r="A20" s="76">
        <v>15</v>
      </c>
      <c r="B20" s="42" t="s">
        <v>96</v>
      </c>
      <c r="C20" s="11" t="s">
        <v>114</v>
      </c>
      <c r="D20" s="18" t="s">
        <v>106</v>
      </c>
      <c r="E20" s="12" t="s">
        <v>61</v>
      </c>
      <c r="F20" s="13">
        <v>17.5</v>
      </c>
      <c r="G20" s="12"/>
      <c r="H20" s="14">
        <v>7000</v>
      </c>
      <c r="I20" s="14">
        <v>6006</v>
      </c>
      <c r="J20" s="14">
        <v>3500</v>
      </c>
      <c r="K20" s="16">
        <f t="shared" si="0"/>
        <v>16506</v>
      </c>
      <c r="L20" s="16">
        <f t="shared" si="1"/>
        <v>10500</v>
      </c>
      <c r="M20" s="12">
        <f t="shared" si="8"/>
        <v>3951.6129032258063</v>
      </c>
      <c r="N20" s="12">
        <f t="shared" si="9"/>
        <v>3390.483870967742</v>
      </c>
      <c r="O20" s="12">
        <f t="shared" si="10"/>
        <v>1975.8064516129032</v>
      </c>
      <c r="P20" s="12">
        <v>0</v>
      </c>
      <c r="Q20" s="12">
        <f t="shared" si="11"/>
        <v>0</v>
      </c>
      <c r="R20" s="15">
        <f t="shared" si="12"/>
        <v>9317.9032258064508</v>
      </c>
      <c r="S20" s="15">
        <f t="shared" si="17"/>
        <v>5927.4193548387093</v>
      </c>
      <c r="T20" s="12">
        <f t="shared" si="13"/>
        <v>711.29032258064512</v>
      </c>
      <c r="U20" s="12">
        <f t="shared" si="14"/>
        <v>70</v>
      </c>
      <c r="V20" s="12">
        <f t="shared" si="15"/>
        <v>781.29032258064512</v>
      </c>
      <c r="W20" s="15">
        <f t="shared" si="16"/>
        <v>8537</v>
      </c>
      <c r="X20" s="17" t="s">
        <v>141</v>
      </c>
      <c r="Y20" s="77" t="s">
        <v>142</v>
      </c>
      <c r="Z20" s="8"/>
      <c r="AA20" s="5"/>
      <c r="AB20" s="5"/>
      <c r="AC20" s="5"/>
    </row>
    <row r="21" spans="1:29" s="3" customFormat="1" ht="45" customHeight="1">
      <c r="A21" s="76">
        <v>16</v>
      </c>
      <c r="B21" s="42" t="s">
        <v>144</v>
      </c>
      <c r="C21" s="42" t="s">
        <v>146</v>
      </c>
      <c r="D21" s="18" t="s">
        <v>147</v>
      </c>
      <c r="E21" s="12" t="s">
        <v>61</v>
      </c>
      <c r="F21" s="13">
        <v>30</v>
      </c>
      <c r="G21" s="12"/>
      <c r="H21" s="14">
        <v>7000</v>
      </c>
      <c r="I21" s="14">
        <v>6006</v>
      </c>
      <c r="J21" s="14">
        <v>3500</v>
      </c>
      <c r="K21" s="16">
        <f t="shared" si="0"/>
        <v>16506</v>
      </c>
      <c r="L21" s="16">
        <f t="shared" si="1"/>
        <v>10500</v>
      </c>
      <c r="M21" s="12">
        <f t="shared" si="8"/>
        <v>6774.1935483870966</v>
      </c>
      <c r="N21" s="12">
        <f t="shared" si="9"/>
        <v>5812.2580645161288</v>
      </c>
      <c r="O21" s="12">
        <f t="shared" si="10"/>
        <v>3387.0967741935483</v>
      </c>
      <c r="P21" s="12">
        <v>0</v>
      </c>
      <c r="Q21" s="12">
        <f t="shared" si="11"/>
        <v>0</v>
      </c>
      <c r="R21" s="15">
        <f t="shared" si="12"/>
        <v>15973.548387096773</v>
      </c>
      <c r="S21" s="15">
        <f t="shared" si="17"/>
        <v>10161.290322580644</v>
      </c>
      <c r="T21" s="12">
        <f t="shared" si="13"/>
        <v>1219.3548387096773</v>
      </c>
      <c r="U21" s="12">
        <f t="shared" si="14"/>
        <v>120</v>
      </c>
      <c r="V21" s="12">
        <f t="shared" si="15"/>
        <v>1339.3548387096773</v>
      </c>
      <c r="W21" s="15">
        <f t="shared" si="16"/>
        <v>14634</v>
      </c>
      <c r="X21" s="17" t="s">
        <v>129</v>
      </c>
      <c r="Y21" s="77" t="s">
        <v>148</v>
      </c>
      <c r="Z21" s="8"/>
      <c r="AA21" s="5"/>
      <c r="AB21" s="5"/>
      <c r="AC21" s="5"/>
    </row>
    <row r="22" spans="1:29" s="3" customFormat="1" ht="45" customHeight="1" thickBot="1">
      <c r="A22" s="97">
        <v>17</v>
      </c>
      <c r="B22" s="98" t="s">
        <v>97</v>
      </c>
      <c r="C22" s="99" t="s">
        <v>110</v>
      </c>
      <c r="D22" s="100" t="s">
        <v>107</v>
      </c>
      <c r="E22" s="101" t="s">
        <v>98</v>
      </c>
      <c r="F22" s="102">
        <v>23</v>
      </c>
      <c r="G22" s="101"/>
      <c r="H22" s="103">
        <v>7000</v>
      </c>
      <c r="I22" s="103">
        <v>6006</v>
      </c>
      <c r="J22" s="103">
        <v>3500</v>
      </c>
      <c r="K22" s="104">
        <f t="shared" si="0"/>
        <v>16506</v>
      </c>
      <c r="L22" s="104">
        <f t="shared" si="1"/>
        <v>10500</v>
      </c>
      <c r="M22" s="101">
        <f t="shared" si="8"/>
        <v>5193.5483870967746</v>
      </c>
      <c r="N22" s="101">
        <f t="shared" si="9"/>
        <v>4456.0645161290322</v>
      </c>
      <c r="O22" s="101">
        <f t="shared" si="10"/>
        <v>2596.7741935483873</v>
      </c>
      <c r="P22" s="101">
        <v>0</v>
      </c>
      <c r="Q22" s="101">
        <f t="shared" si="11"/>
        <v>0</v>
      </c>
      <c r="R22" s="78">
        <f t="shared" si="12"/>
        <v>12246.387096774193</v>
      </c>
      <c r="S22" s="78">
        <f>L22/31*F22</f>
        <v>7790.322580645161</v>
      </c>
      <c r="T22" s="101">
        <f t="shared" si="13"/>
        <v>934.83870967741927</v>
      </c>
      <c r="U22" s="101">
        <f t="shared" si="14"/>
        <v>92</v>
      </c>
      <c r="V22" s="101">
        <f t="shared" si="15"/>
        <v>1026.8387096774193</v>
      </c>
      <c r="W22" s="78">
        <f t="shared" si="16"/>
        <v>11220</v>
      </c>
      <c r="X22" s="65" t="s">
        <v>125</v>
      </c>
      <c r="Y22" s="105" t="s">
        <v>126</v>
      </c>
      <c r="Z22" s="8"/>
      <c r="AA22" s="5"/>
      <c r="AB22" s="5"/>
      <c r="AC22" s="5"/>
    </row>
    <row r="23" spans="1:29" s="4" customFormat="1" ht="45" customHeight="1" thickBot="1">
      <c r="A23" s="92"/>
      <c r="B23" s="93" t="s">
        <v>11</v>
      </c>
      <c r="C23" s="94"/>
      <c r="D23" s="94"/>
      <c r="E23" s="95"/>
      <c r="F23" s="118">
        <f>SUM(F6:F22)</f>
        <v>476</v>
      </c>
      <c r="G23" s="95">
        <f t="shared" ref="G23:W23" si="18">SUM(G6:G22)</f>
        <v>0</v>
      </c>
      <c r="H23" s="95">
        <f t="shared" si="18"/>
        <v>120400</v>
      </c>
      <c r="I23" s="95">
        <f t="shared" si="18"/>
        <v>103934</v>
      </c>
      <c r="J23" s="95">
        <f t="shared" si="18"/>
        <v>60862</v>
      </c>
      <c r="K23" s="95">
        <f t="shared" si="18"/>
        <v>285196</v>
      </c>
      <c r="L23" s="95">
        <f t="shared" si="18"/>
        <v>181262</v>
      </c>
      <c r="M23" s="95">
        <f t="shared" si="18"/>
        <v>108838.70967741935</v>
      </c>
      <c r="N23" s="95">
        <f t="shared" si="18"/>
        <v>93994.06451612903</v>
      </c>
      <c r="O23" s="95">
        <f t="shared" si="18"/>
        <v>55060</v>
      </c>
      <c r="P23" s="95">
        <f t="shared" si="18"/>
        <v>0</v>
      </c>
      <c r="Q23" s="95">
        <f t="shared" si="18"/>
        <v>0</v>
      </c>
      <c r="R23" s="95">
        <f t="shared" si="18"/>
        <v>257892.77419354836</v>
      </c>
      <c r="S23" s="95">
        <f>SUM(S6:S22)</f>
        <v>163898.70967741931</v>
      </c>
      <c r="T23" s="95">
        <f t="shared" si="18"/>
        <v>19667.845161290323</v>
      </c>
      <c r="U23" s="95">
        <f t="shared" si="18"/>
        <v>1938</v>
      </c>
      <c r="V23" s="95">
        <f t="shared" si="18"/>
        <v>21605.845161290323</v>
      </c>
      <c r="W23" s="95">
        <f t="shared" si="18"/>
        <v>236287</v>
      </c>
      <c r="X23" s="95"/>
      <c r="Y23" s="96" t="s">
        <v>34</v>
      </c>
      <c r="Z23" s="5"/>
      <c r="AA23" s="5"/>
      <c r="AB23" s="9" t="e">
        <f>SUM(AB7:AB17)</f>
        <v>#REF!</v>
      </c>
      <c r="AC23" s="9" t="e">
        <f>SUM(AC7:AC17)</f>
        <v>#REF!</v>
      </c>
    </row>
    <row r="24" spans="1:29" ht="21.6" customHeight="1"/>
    <row r="25" spans="1:29" ht="21.6" customHeight="1"/>
    <row r="26" spans="1:29" ht="21.6" customHeight="1">
      <c r="K26" s="7"/>
      <c r="L26" s="7"/>
      <c r="S26" s="7"/>
    </row>
    <row r="27" spans="1:29" ht="21.6" customHeight="1">
      <c r="K27" s="7"/>
      <c r="L27" s="7"/>
      <c r="S27" s="7"/>
      <c r="V27" s="6"/>
    </row>
    <row r="28" spans="1:29" ht="21.6" customHeight="1">
      <c r="K28" s="7"/>
      <c r="L28" s="7"/>
      <c r="S28" s="7"/>
    </row>
    <row r="29" spans="1:29" ht="21.6" customHeight="1">
      <c r="K29" s="7"/>
      <c r="L29" s="7"/>
      <c r="S29" s="7"/>
    </row>
    <row r="30" spans="1:29" ht="21.6" customHeight="1">
      <c r="K30" s="7"/>
      <c r="L30" s="7"/>
      <c r="S30" s="7"/>
    </row>
    <row r="31" spans="1:29" ht="21.6" hidden="1" customHeight="1">
      <c r="K31" s="7"/>
      <c r="L31" s="7"/>
      <c r="S31" s="7"/>
      <c r="W31">
        <v>138086</v>
      </c>
    </row>
    <row r="32" spans="1:29" ht="21.6" hidden="1" customHeight="1">
      <c r="K32" s="7"/>
      <c r="L32" s="7"/>
      <c r="S32" s="7"/>
      <c r="W32" s="6">
        <f>W23-W31</f>
        <v>98201</v>
      </c>
      <c r="X32" s="6"/>
    </row>
    <row r="33" spans="11:19" ht="21.6" customHeight="1">
      <c r="K33" s="7"/>
      <c r="L33" s="7"/>
      <c r="S33" s="7"/>
    </row>
    <row r="34" spans="11:19" ht="21.6" customHeight="1">
      <c r="K34" s="7"/>
      <c r="L34" s="7"/>
      <c r="S34" s="7"/>
    </row>
    <row r="35" spans="11:19" ht="21.6" customHeight="1">
      <c r="K35" s="7"/>
      <c r="L35" s="7"/>
      <c r="S35" s="7"/>
    </row>
    <row r="36" spans="11:19" ht="21.6" customHeight="1"/>
  </sheetData>
  <mergeCells count="13">
    <mergeCell ref="F4:F5"/>
    <mergeCell ref="B4:B5"/>
    <mergeCell ref="C4:C5"/>
    <mergeCell ref="D4:D5"/>
    <mergeCell ref="A1:Y1"/>
    <mergeCell ref="A2:Y2"/>
    <mergeCell ref="A3:E3"/>
    <mergeCell ref="F3:Q3"/>
    <mergeCell ref="E4:E5"/>
    <mergeCell ref="G4:G5"/>
    <mergeCell ref="W4:W5"/>
    <mergeCell ref="A4:A5"/>
    <mergeCell ref="X4:X5"/>
  </mergeCells>
  <phoneticPr fontId="26" type="noConversion"/>
  <pageMargins left="0.31496062992125984" right="0.11811023622047245" top="0.55118110236220474" bottom="0.51181102362204722" header="0.51181102362204722" footer="0.35433070866141736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AC10"/>
  <sheetViews>
    <sheetView workbookViewId="0">
      <selection activeCell="B20" sqref="B20"/>
    </sheetView>
  </sheetViews>
  <sheetFormatPr defaultRowHeight="12.75"/>
  <sheetData>
    <row r="2" spans="1:29">
      <c r="A2" s="84" t="s">
        <v>140</v>
      </c>
      <c r="B2" s="84"/>
      <c r="C2" s="84"/>
    </row>
    <row r="3" spans="1:29" s="56" customFormat="1" ht="50.1" customHeight="1">
      <c r="A3" s="43">
        <v>15</v>
      </c>
      <c r="B3" s="44" t="s">
        <v>93</v>
      </c>
      <c r="C3" s="45" t="s">
        <v>118</v>
      </c>
      <c r="D3" s="46" t="s">
        <v>103</v>
      </c>
      <c r="E3" s="45" t="s">
        <v>61</v>
      </c>
      <c r="F3" s="47"/>
      <c r="G3" s="48"/>
      <c r="H3" s="49">
        <v>7000</v>
      </c>
      <c r="I3" s="49">
        <v>5564</v>
      </c>
      <c r="J3" s="49">
        <v>3500</v>
      </c>
      <c r="K3" s="50">
        <f>SUM(H3:J3)</f>
        <v>16064</v>
      </c>
      <c r="L3" s="50">
        <f>SUM(H3+J3)</f>
        <v>10500</v>
      </c>
      <c r="M3" s="48">
        <f>H3/31*F3</f>
        <v>0</v>
      </c>
      <c r="N3" s="48">
        <f>I3/31*F3</f>
        <v>0</v>
      </c>
      <c r="O3" s="48">
        <f>J3/31*F3</f>
        <v>0</v>
      </c>
      <c r="P3" s="48">
        <v>0</v>
      </c>
      <c r="Q3" s="48">
        <f>K3/31*G3</f>
        <v>0</v>
      </c>
      <c r="R3" s="48">
        <f>SUM(M3:Q3)</f>
        <v>0</v>
      </c>
      <c r="S3" s="51">
        <f>L3/31*F3</f>
        <v>0</v>
      </c>
      <c r="T3" s="48">
        <f>S3*12%</f>
        <v>0</v>
      </c>
      <c r="U3" s="48">
        <f>ROUNDUP((R3*0.75%),0)</f>
        <v>0</v>
      </c>
      <c r="V3" s="48">
        <f>T3+U3</f>
        <v>0</v>
      </c>
      <c r="W3" s="51">
        <f>ROUND(R3-V3,0)</f>
        <v>0</v>
      </c>
      <c r="X3" s="52"/>
      <c r="Y3" s="53"/>
      <c r="Z3" s="54"/>
      <c r="AA3" s="55"/>
      <c r="AB3" s="55"/>
      <c r="AC3" s="55"/>
    </row>
    <row r="5" spans="1:29">
      <c r="A5" s="85" t="s">
        <v>145</v>
      </c>
      <c r="B5" s="86"/>
    </row>
    <row r="6" spans="1:29" s="56" customFormat="1" ht="50.1" customHeight="1">
      <c r="A6" s="43">
        <v>4</v>
      </c>
      <c r="B6" s="45" t="s">
        <v>42</v>
      </c>
      <c r="C6" s="45" t="s">
        <v>46</v>
      </c>
      <c r="D6" s="46" t="s">
        <v>66</v>
      </c>
      <c r="E6" s="48" t="s">
        <v>29</v>
      </c>
      <c r="F6" s="47"/>
      <c r="G6" s="48"/>
      <c r="H6" s="49">
        <v>7000</v>
      </c>
      <c r="I6" s="49">
        <v>5564</v>
      </c>
      <c r="J6" s="49">
        <v>3500</v>
      </c>
      <c r="K6" s="50">
        <f>SUM(H6:J6)</f>
        <v>16064</v>
      </c>
      <c r="L6" s="50">
        <f>SUM(H6+J6)</f>
        <v>10500</v>
      </c>
      <c r="M6" s="48">
        <f>H6/30*F6</f>
        <v>0</v>
      </c>
      <c r="N6" s="48">
        <f>I6/30*F6</f>
        <v>0</v>
      </c>
      <c r="O6" s="48">
        <f>J6/30*F6</f>
        <v>0</v>
      </c>
      <c r="P6" s="48">
        <v>0</v>
      </c>
      <c r="Q6" s="48">
        <f>K6/30*G6</f>
        <v>0</v>
      </c>
      <c r="R6" s="48">
        <f>SUM(M6:Q6)</f>
        <v>0</v>
      </c>
      <c r="S6" s="51">
        <f>L6/31*F6</f>
        <v>0</v>
      </c>
      <c r="T6" s="48">
        <f>S6*12%</f>
        <v>0</v>
      </c>
      <c r="U6" s="48">
        <f>ROUNDUP((R6*0.75%),0)</f>
        <v>0</v>
      </c>
      <c r="V6" s="48">
        <f>T6+U6</f>
        <v>0</v>
      </c>
      <c r="W6" s="51">
        <f>ROUND(R6-V6,0)</f>
        <v>0</v>
      </c>
      <c r="X6" s="52" t="s">
        <v>48</v>
      </c>
      <c r="Y6" s="53" t="s">
        <v>49</v>
      </c>
      <c r="Z6" s="54"/>
      <c r="AA6" s="55"/>
      <c r="AB6" s="55"/>
      <c r="AC6" s="55"/>
    </row>
    <row r="7" spans="1:29" s="56" customFormat="1" ht="50.1" customHeight="1">
      <c r="A7" s="43">
        <v>7</v>
      </c>
      <c r="B7" s="44" t="s">
        <v>90</v>
      </c>
      <c r="C7" s="45" t="s">
        <v>99</v>
      </c>
      <c r="D7" s="46" t="s">
        <v>100</v>
      </c>
      <c r="E7" s="48" t="s">
        <v>29</v>
      </c>
      <c r="F7" s="47"/>
      <c r="G7" s="48"/>
      <c r="H7" s="49">
        <v>7000</v>
      </c>
      <c r="I7" s="49">
        <v>5564</v>
      </c>
      <c r="J7" s="49">
        <v>3500</v>
      </c>
      <c r="K7" s="50">
        <f>SUM(H7:J7)</f>
        <v>16064</v>
      </c>
      <c r="L7" s="50">
        <f>SUM(H7+J7)</f>
        <v>10500</v>
      </c>
      <c r="M7" s="48">
        <f>H7/30*F7</f>
        <v>0</v>
      </c>
      <c r="N7" s="48">
        <f>I7/30*F7</f>
        <v>0</v>
      </c>
      <c r="O7" s="48">
        <f>J7/30*F7</f>
        <v>0</v>
      </c>
      <c r="P7" s="48">
        <v>0</v>
      </c>
      <c r="Q7" s="48">
        <f>K7/30*G7</f>
        <v>0</v>
      </c>
      <c r="R7" s="48">
        <f>SUM(M7:Q7)</f>
        <v>0</v>
      </c>
      <c r="S7" s="51">
        <f>L7/31*F7</f>
        <v>0</v>
      </c>
      <c r="T7" s="48">
        <f>S7*12%</f>
        <v>0</v>
      </c>
      <c r="U7" s="48">
        <f>ROUNDUP((R7*0.75%),0)</f>
        <v>0</v>
      </c>
      <c r="V7" s="48">
        <f>T7+U7</f>
        <v>0</v>
      </c>
      <c r="W7" s="51">
        <f>ROUND(R7-V7,0)</f>
        <v>0</v>
      </c>
      <c r="X7" s="52" t="s">
        <v>108</v>
      </c>
      <c r="Y7" s="58" t="s">
        <v>109</v>
      </c>
      <c r="Z7" s="54"/>
      <c r="AA7" s="55"/>
      <c r="AB7" s="55"/>
      <c r="AC7" s="55"/>
    </row>
    <row r="8" spans="1:29" s="56" customFormat="1" ht="50.1" customHeight="1">
      <c r="A8" s="43">
        <v>15</v>
      </c>
      <c r="B8" s="44" t="s">
        <v>94</v>
      </c>
      <c r="C8" s="45" t="s">
        <v>119</v>
      </c>
      <c r="D8" s="46" t="s">
        <v>104</v>
      </c>
      <c r="E8" s="45" t="s">
        <v>61</v>
      </c>
      <c r="F8" s="47"/>
      <c r="G8" s="48"/>
      <c r="H8" s="49">
        <v>7000</v>
      </c>
      <c r="I8" s="49">
        <v>5564</v>
      </c>
      <c r="J8" s="49">
        <v>3500</v>
      </c>
      <c r="K8" s="50">
        <f>SUM(H8:J8)</f>
        <v>16064</v>
      </c>
      <c r="L8" s="50">
        <f>SUM(H8+J8)</f>
        <v>10500</v>
      </c>
      <c r="M8" s="48">
        <f>H8/30*F8</f>
        <v>0</v>
      </c>
      <c r="N8" s="48">
        <f>I8/30*F8</f>
        <v>0</v>
      </c>
      <c r="O8" s="48">
        <f>J8/30*F8</f>
        <v>0</v>
      </c>
      <c r="P8" s="48">
        <v>0</v>
      </c>
      <c r="Q8" s="48">
        <f>K8/30*G8</f>
        <v>0</v>
      </c>
      <c r="R8" s="48">
        <f>SUM(M8:Q8)</f>
        <v>0</v>
      </c>
      <c r="S8" s="51">
        <f>L8/31*F8</f>
        <v>0</v>
      </c>
      <c r="T8" s="48">
        <f>S8*12%</f>
        <v>0</v>
      </c>
      <c r="U8" s="48">
        <f>ROUNDUP((R8*0.75%),0)</f>
        <v>0</v>
      </c>
      <c r="V8" s="48">
        <f>T8+U8</f>
        <v>0</v>
      </c>
      <c r="W8" s="51">
        <f>ROUND(R8-V8,0)</f>
        <v>0</v>
      </c>
      <c r="X8" s="52"/>
      <c r="Y8" s="53"/>
      <c r="Z8" s="54"/>
      <c r="AA8" s="55"/>
      <c r="AB8" s="55"/>
      <c r="AC8" s="55"/>
    </row>
    <row r="9" spans="1:29">
      <c r="A9" s="85" t="s">
        <v>149</v>
      </c>
      <c r="B9" s="86"/>
    </row>
    <row r="10" spans="1:29" s="56" customFormat="1" ht="45" customHeight="1">
      <c r="A10" s="66">
        <v>16</v>
      </c>
      <c r="B10" s="44" t="s">
        <v>120</v>
      </c>
      <c r="C10" s="45" t="s">
        <v>121</v>
      </c>
      <c r="D10" s="46" t="s">
        <v>122</v>
      </c>
      <c r="E10" s="48" t="s">
        <v>61</v>
      </c>
      <c r="F10" s="47"/>
      <c r="G10" s="48"/>
      <c r="H10" s="49">
        <v>7000</v>
      </c>
      <c r="I10" s="49">
        <v>5564</v>
      </c>
      <c r="J10" s="49">
        <v>3500</v>
      </c>
      <c r="K10" s="50">
        <f>SUM(H10:J10)</f>
        <v>16064</v>
      </c>
      <c r="L10" s="50">
        <f>SUM(H10+J10)</f>
        <v>10500</v>
      </c>
      <c r="M10" s="48">
        <f>H10/31*F10</f>
        <v>0</v>
      </c>
      <c r="N10" s="48">
        <f>I10/31*F10</f>
        <v>0</v>
      </c>
      <c r="O10" s="48">
        <f>J10/31*F10</f>
        <v>0</v>
      </c>
      <c r="P10" s="48">
        <v>0</v>
      </c>
      <c r="Q10" s="48">
        <f>K10/30*G10</f>
        <v>0</v>
      </c>
      <c r="R10" s="48">
        <f>SUM(M10:Q10)</f>
        <v>0</v>
      </c>
      <c r="S10" s="51">
        <f>L10/31*F10</f>
        <v>0</v>
      </c>
      <c r="T10" s="48">
        <f>S10*12%</f>
        <v>0</v>
      </c>
      <c r="U10" s="48">
        <f>ROUNDUP((R10*0.75%),0)</f>
        <v>0</v>
      </c>
      <c r="V10" s="48">
        <f>T10+U10</f>
        <v>0</v>
      </c>
      <c r="W10" s="51">
        <f>ROUND(R10-V10,0)</f>
        <v>0</v>
      </c>
      <c r="X10" s="52" t="s">
        <v>124</v>
      </c>
      <c r="Y10" s="53" t="s">
        <v>123</v>
      </c>
      <c r="Z10" s="54"/>
      <c r="AA10" s="55"/>
      <c r="AB10" s="55"/>
      <c r="AC10" s="55"/>
    </row>
  </sheetData>
  <mergeCells count="3">
    <mergeCell ref="A2:C2"/>
    <mergeCell ref="A5:B5"/>
    <mergeCell ref="A9:B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9"/>
  <sheetViews>
    <sheetView topLeftCell="A4" workbookViewId="0">
      <selection activeCell="C15" sqref="C15"/>
    </sheetView>
  </sheetViews>
  <sheetFormatPr defaultRowHeight="12.75"/>
  <cols>
    <col min="1" max="1" width="7.42578125" bestFit="1" customWidth="1"/>
    <col min="2" max="2" width="17" customWidth="1"/>
    <col min="3" max="3" width="18.42578125" customWidth="1"/>
    <col min="4" max="4" width="7.42578125" bestFit="1" customWidth="1"/>
    <col min="5" max="5" width="9.7109375" bestFit="1" customWidth="1"/>
    <col min="6" max="6" width="16.42578125" style="21" hidden="1" customWidth="1"/>
    <col min="7" max="7" width="20.140625" style="21" hidden="1" customWidth="1"/>
    <col min="8" max="8" width="6.7109375" customWidth="1"/>
    <col min="9" max="9" width="8.28515625" customWidth="1"/>
    <col min="10" max="10" width="8.85546875" customWidth="1"/>
    <col min="11" max="11" width="11.28515625" customWidth="1"/>
    <col min="12" max="12" width="8.140625" customWidth="1"/>
    <col min="13" max="13" width="12.28515625" customWidth="1"/>
    <col min="14" max="14" width="14.7109375" customWidth="1"/>
    <col min="15" max="15" width="0" hidden="1" customWidth="1"/>
  </cols>
  <sheetData>
    <row r="1" spans="1:16" s="2" customFormat="1" ht="25.5">
      <c r="A1" s="87" t="s">
        <v>40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9"/>
    </row>
    <row r="2" spans="1:16" s="2" customFormat="1" ht="21" customHeight="1">
      <c r="A2" s="25" t="s">
        <v>41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31"/>
    </row>
    <row r="3" spans="1:16" s="2" customFormat="1" ht="18.75" customHeight="1">
      <c r="A3" s="29" t="s">
        <v>154</v>
      </c>
      <c r="B3" s="30"/>
      <c r="C3" s="30"/>
      <c r="D3" s="30"/>
      <c r="E3" s="30"/>
      <c r="F3" s="30"/>
      <c r="G3" s="10" t="s">
        <v>5</v>
      </c>
      <c r="H3" s="10"/>
      <c r="I3" s="10"/>
      <c r="J3" s="10"/>
      <c r="K3" s="10"/>
      <c r="L3" s="10"/>
      <c r="M3" s="10"/>
      <c r="N3" s="32"/>
    </row>
    <row r="4" spans="1:16" s="2" customFormat="1" ht="9.75" customHeight="1" thickBot="1">
      <c r="A4" s="27"/>
      <c r="B4" s="28"/>
      <c r="C4" s="28"/>
      <c r="D4" s="28"/>
      <c r="E4" s="28"/>
      <c r="F4" s="28"/>
      <c r="G4" s="62"/>
      <c r="H4" s="62"/>
      <c r="I4" s="62"/>
      <c r="J4" s="62"/>
      <c r="K4" s="62"/>
      <c r="L4" s="62"/>
      <c r="M4" s="62"/>
      <c r="N4" s="61"/>
    </row>
    <row r="5" spans="1:16" s="2" customFormat="1" ht="15.75">
      <c r="A5" s="90" t="s">
        <v>13</v>
      </c>
      <c r="B5" s="90" t="s">
        <v>0</v>
      </c>
      <c r="C5" s="90" t="s">
        <v>1</v>
      </c>
      <c r="D5" s="90" t="s">
        <v>3</v>
      </c>
      <c r="E5" s="90" t="s">
        <v>73</v>
      </c>
      <c r="F5" s="90" t="s">
        <v>47</v>
      </c>
      <c r="G5" s="91" t="s">
        <v>74</v>
      </c>
      <c r="H5" s="60" t="s">
        <v>75</v>
      </c>
      <c r="I5" s="90" t="s">
        <v>76</v>
      </c>
      <c r="J5" s="90" t="s">
        <v>77</v>
      </c>
      <c r="K5" s="90" t="s">
        <v>78</v>
      </c>
      <c r="L5" s="19" t="s">
        <v>79</v>
      </c>
      <c r="M5" s="90" t="s">
        <v>19</v>
      </c>
      <c r="N5" s="90" t="s">
        <v>80</v>
      </c>
    </row>
    <row r="6" spans="1:16" s="1" customFormat="1" ht="13.5" thickBot="1">
      <c r="A6" s="119"/>
      <c r="B6" s="119"/>
      <c r="C6" s="119"/>
      <c r="D6" s="119"/>
      <c r="E6" s="119"/>
      <c r="F6" s="119" t="s">
        <v>81</v>
      </c>
      <c r="G6" s="120" t="s">
        <v>81</v>
      </c>
      <c r="H6" s="121"/>
      <c r="I6" s="119"/>
      <c r="J6" s="119"/>
      <c r="K6" s="119"/>
      <c r="L6" s="121" t="s">
        <v>2</v>
      </c>
      <c r="M6" s="119"/>
      <c r="N6" s="119"/>
    </row>
    <row r="7" spans="1:16" s="40" customFormat="1" ht="24.75" customHeight="1">
      <c r="A7" s="129">
        <v>1</v>
      </c>
      <c r="B7" s="130" t="s">
        <v>7</v>
      </c>
      <c r="C7" s="130" t="s">
        <v>9</v>
      </c>
      <c r="D7" s="131" t="s">
        <v>29</v>
      </c>
      <c r="E7" s="131" t="s">
        <v>64</v>
      </c>
      <c r="F7" s="132" t="s">
        <v>56</v>
      </c>
      <c r="G7" s="133" t="s">
        <v>32</v>
      </c>
      <c r="H7" s="134">
        <v>80.5</v>
      </c>
      <c r="I7" s="135">
        <v>7000</v>
      </c>
      <c r="J7" s="136">
        <f>I7/31/8*2</f>
        <v>56.451612903225808</v>
      </c>
      <c r="K7" s="131">
        <f>SUM(H7*J7)</f>
        <v>4544.3548387096771</v>
      </c>
      <c r="L7" s="131">
        <f>SUM(K7*0.75/100)</f>
        <v>34.082661290322577</v>
      </c>
      <c r="M7" s="131">
        <f>SUM(K7-L7,0)</f>
        <v>4510.2721774193542</v>
      </c>
      <c r="N7" s="137"/>
      <c r="P7" s="57"/>
    </row>
    <row r="8" spans="1:16" s="40" customFormat="1" ht="24.75" customHeight="1">
      <c r="A8" s="63">
        <v>2</v>
      </c>
      <c r="B8" s="33" t="s">
        <v>4</v>
      </c>
      <c r="C8" s="33" t="s">
        <v>10</v>
      </c>
      <c r="D8" s="34" t="s">
        <v>29</v>
      </c>
      <c r="E8" s="41" t="s">
        <v>65</v>
      </c>
      <c r="F8" s="35" t="s">
        <v>56</v>
      </c>
      <c r="G8" s="36" t="s">
        <v>33</v>
      </c>
      <c r="H8" s="37">
        <v>35.5</v>
      </c>
      <c r="I8" s="38">
        <v>7000</v>
      </c>
      <c r="J8" s="39">
        <f t="shared" ref="J8:J19" si="0">I8/31/8*2</f>
        <v>56.451612903225808</v>
      </c>
      <c r="K8" s="34">
        <f>SUM(H8*J8)</f>
        <v>2004.0322580645161</v>
      </c>
      <c r="L8" s="34">
        <f>SUM(K8*0.75/100)</f>
        <v>15.03024193548387</v>
      </c>
      <c r="M8" s="34">
        <f>SUM(K8-L8,0)</f>
        <v>1989.0020161290322</v>
      </c>
      <c r="N8" s="64"/>
    </row>
    <row r="9" spans="1:16" s="40" customFormat="1" ht="24.75" customHeight="1">
      <c r="A9" s="63">
        <v>3</v>
      </c>
      <c r="B9" s="33" t="s">
        <v>6</v>
      </c>
      <c r="C9" s="33" t="s">
        <v>8</v>
      </c>
      <c r="D9" s="34" t="s">
        <v>29</v>
      </c>
      <c r="E9" s="34" t="s">
        <v>63</v>
      </c>
      <c r="F9" s="35" t="s">
        <v>56</v>
      </c>
      <c r="G9" s="36" t="s">
        <v>31</v>
      </c>
      <c r="H9" s="37">
        <v>70.5</v>
      </c>
      <c r="I9" s="38">
        <v>7000</v>
      </c>
      <c r="J9" s="39">
        <f t="shared" si="0"/>
        <v>56.451612903225808</v>
      </c>
      <c r="K9" s="34">
        <f t="shared" ref="K9:K19" si="1">SUM(H9*J9)</f>
        <v>3979.8387096774195</v>
      </c>
      <c r="L9" s="34">
        <f t="shared" ref="L9:L19" si="2">SUM(K9*0.75/100)</f>
        <v>29.848790322580644</v>
      </c>
      <c r="M9" s="34">
        <f t="shared" ref="M9:M19" si="3">SUM(K9-L9,0)</f>
        <v>3949.989919354839</v>
      </c>
      <c r="N9" s="64"/>
    </row>
    <row r="10" spans="1:16" s="40" customFormat="1" ht="24.75" customHeight="1">
      <c r="A10" s="63">
        <v>4</v>
      </c>
      <c r="B10" s="33" t="s">
        <v>43</v>
      </c>
      <c r="C10" s="33" t="s">
        <v>50</v>
      </c>
      <c r="D10" s="34" t="s">
        <v>29</v>
      </c>
      <c r="E10" s="41" t="s">
        <v>67</v>
      </c>
      <c r="F10" s="35" t="s">
        <v>53</v>
      </c>
      <c r="G10" s="36" t="s">
        <v>54</v>
      </c>
      <c r="H10" s="37">
        <v>22</v>
      </c>
      <c r="I10" s="38">
        <v>7000</v>
      </c>
      <c r="J10" s="39">
        <f t="shared" si="0"/>
        <v>56.451612903225808</v>
      </c>
      <c r="K10" s="34">
        <f t="shared" si="1"/>
        <v>1241.9354838709678</v>
      </c>
      <c r="L10" s="34">
        <f t="shared" si="2"/>
        <v>9.314516129032258</v>
      </c>
      <c r="M10" s="34">
        <f t="shared" si="3"/>
        <v>1232.6209677419356</v>
      </c>
      <c r="N10" s="64"/>
      <c r="O10" s="57">
        <f>13265+M10</f>
        <v>14497.620967741936</v>
      </c>
    </row>
    <row r="11" spans="1:16" s="40" customFormat="1" ht="24.75" customHeight="1">
      <c r="A11" s="63">
        <v>5</v>
      </c>
      <c r="B11" s="33" t="s">
        <v>44</v>
      </c>
      <c r="C11" s="33" t="s">
        <v>51</v>
      </c>
      <c r="D11" s="34" t="s">
        <v>29</v>
      </c>
      <c r="E11" s="41" t="s">
        <v>68</v>
      </c>
      <c r="F11" s="35" t="s">
        <v>58</v>
      </c>
      <c r="G11" s="36" t="s">
        <v>55</v>
      </c>
      <c r="H11" s="37">
        <v>16</v>
      </c>
      <c r="I11" s="38">
        <v>7000</v>
      </c>
      <c r="J11" s="39">
        <f t="shared" si="0"/>
        <v>56.451612903225808</v>
      </c>
      <c r="K11" s="34">
        <f t="shared" si="1"/>
        <v>903.22580645161293</v>
      </c>
      <c r="L11" s="34">
        <f t="shared" si="2"/>
        <v>6.7741935483870979</v>
      </c>
      <c r="M11" s="34">
        <f t="shared" si="3"/>
        <v>896.45161290322585</v>
      </c>
      <c r="N11" s="64"/>
    </row>
    <row r="12" spans="1:16" s="40" customFormat="1" ht="24.75" customHeight="1">
      <c r="A12" s="63">
        <v>6</v>
      </c>
      <c r="B12" s="33" t="s">
        <v>131</v>
      </c>
      <c r="C12" s="33" t="s">
        <v>138</v>
      </c>
      <c r="D12" s="34" t="s">
        <v>29</v>
      </c>
      <c r="E12" s="41" t="s">
        <v>132</v>
      </c>
      <c r="F12" s="35"/>
      <c r="G12" s="36"/>
      <c r="H12" s="37">
        <v>50.5</v>
      </c>
      <c r="I12" s="38">
        <v>7000</v>
      </c>
      <c r="J12" s="39">
        <f t="shared" si="0"/>
        <v>56.451612903225808</v>
      </c>
      <c r="K12" s="34">
        <f t="shared" si="1"/>
        <v>2850.8064516129034</v>
      </c>
      <c r="L12" s="34">
        <f t="shared" si="2"/>
        <v>21.381048387096776</v>
      </c>
      <c r="M12" s="34">
        <f t="shared" si="3"/>
        <v>2829.4254032258068</v>
      </c>
      <c r="N12" s="64"/>
      <c r="P12" s="57"/>
    </row>
    <row r="13" spans="1:16" s="40" customFormat="1" ht="24.75" customHeight="1">
      <c r="A13" s="63">
        <v>7</v>
      </c>
      <c r="B13" s="33" t="s">
        <v>60</v>
      </c>
      <c r="C13" s="33" t="s">
        <v>72</v>
      </c>
      <c r="D13" s="41" t="s">
        <v>61</v>
      </c>
      <c r="E13" s="41" t="s">
        <v>70</v>
      </c>
      <c r="F13" s="35"/>
      <c r="G13" s="36"/>
      <c r="H13" s="37">
        <v>34</v>
      </c>
      <c r="I13" s="38">
        <v>7000</v>
      </c>
      <c r="J13" s="39">
        <f t="shared" si="0"/>
        <v>56.451612903225808</v>
      </c>
      <c r="K13" s="34">
        <f t="shared" si="1"/>
        <v>1919.3548387096776</v>
      </c>
      <c r="L13" s="34">
        <f t="shared" si="2"/>
        <v>14.39516129032258</v>
      </c>
      <c r="M13" s="34">
        <f t="shared" si="3"/>
        <v>1904.9596774193549</v>
      </c>
      <c r="N13" s="64"/>
    </row>
    <row r="14" spans="1:16" s="40" customFormat="1" ht="24.75" customHeight="1">
      <c r="A14" s="63">
        <v>8</v>
      </c>
      <c r="B14" s="33" t="s">
        <v>127</v>
      </c>
      <c r="C14" s="33" t="s">
        <v>82</v>
      </c>
      <c r="D14" s="34" t="s">
        <v>61</v>
      </c>
      <c r="E14" s="41" t="s">
        <v>71</v>
      </c>
      <c r="F14" s="35"/>
      <c r="G14" s="36"/>
      <c r="H14" s="37">
        <v>62.5</v>
      </c>
      <c r="I14" s="38">
        <v>7000</v>
      </c>
      <c r="J14" s="39">
        <f t="shared" si="0"/>
        <v>56.451612903225808</v>
      </c>
      <c r="K14" s="34">
        <f t="shared" si="1"/>
        <v>3528.2258064516132</v>
      </c>
      <c r="L14" s="34">
        <f t="shared" si="2"/>
        <v>26.461693548387096</v>
      </c>
      <c r="M14" s="34">
        <f t="shared" si="3"/>
        <v>3501.7641129032259</v>
      </c>
      <c r="N14" s="64"/>
    </row>
    <row r="15" spans="1:16" s="40" customFormat="1" ht="24.75" customHeight="1">
      <c r="A15" s="63">
        <v>9</v>
      </c>
      <c r="B15" s="33" t="s">
        <v>128</v>
      </c>
      <c r="C15" s="33" t="s">
        <v>111</v>
      </c>
      <c r="D15" s="34" t="s">
        <v>61</v>
      </c>
      <c r="E15" s="41" t="s">
        <v>105</v>
      </c>
      <c r="F15" s="35"/>
      <c r="G15" s="36"/>
      <c r="H15" s="37">
        <v>59</v>
      </c>
      <c r="I15" s="38">
        <v>7000</v>
      </c>
      <c r="J15" s="39">
        <f t="shared" si="0"/>
        <v>56.451612903225808</v>
      </c>
      <c r="K15" s="34">
        <f t="shared" si="1"/>
        <v>3330.6451612903224</v>
      </c>
      <c r="L15" s="34">
        <f t="shared" si="2"/>
        <v>24.97983870967742</v>
      </c>
      <c r="M15" s="34">
        <f t="shared" si="3"/>
        <v>3305.6653225806449</v>
      </c>
      <c r="N15" s="64"/>
    </row>
    <row r="16" spans="1:16" s="40" customFormat="1" ht="28.5" customHeight="1">
      <c r="A16" s="63">
        <v>10</v>
      </c>
      <c r="B16" s="33" t="s">
        <v>96</v>
      </c>
      <c r="C16" s="33" t="s">
        <v>114</v>
      </c>
      <c r="D16" s="34" t="s">
        <v>61</v>
      </c>
      <c r="E16" s="41" t="s">
        <v>106</v>
      </c>
      <c r="F16" s="35"/>
      <c r="G16" s="36"/>
      <c r="H16" s="37">
        <v>28.5</v>
      </c>
      <c r="I16" s="38">
        <v>7000</v>
      </c>
      <c r="J16" s="39">
        <f t="shared" si="0"/>
        <v>56.451612903225808</v>
      </c>
      <c r="K16" s="34">
        <f t="shared" si="1"/>
        <v>1608.8709677419356</v>
      </c>
      <c r="L16" s="34">
        <f t="shared" si="2"/>
        <v>12.066532258064518</v>
      </c>
      <c r="M16" s="34">
        <f t="shared" si="3"/>
        <v>1596.804435483871</v>
      </c>
      <c r="N16" s="64"/>
    </row>
    <row r="17" spans="1:14" s="40" customFormat="1" ht="24.75" customHeight="1">
      <c r="A17" s="63">
        <v>11</v>
      </c>
      <c r="B17" s="33" t="s">
        <v>92</v>
      </c>
      <c r="C17" s="33" t="s">
        <v>115</v>
      </c>
      <c r="D17" s="34" t="s">
        <v>61</v>
      </c>
      <c r="E17" s="41" t="s">
        <v>102</v>
      </c>
      <c r="F17" s="35"/>
      <c r="G17" s="36"/>
      <c r="H17" s="37">
        <v>61</v>
      </c>
      <c r="I17" s="38">
        <v>7000</v>
      </c>
      <c r="J17" s="39">
        <f t="shared" si="0"/>
        <v>56.451612903225808</v>
      </c>
      <c r="K17" s="34">
        <f t="shared" si="1"/>
        <v>3443.5483870967741</v>
      </c>
      <c r="L17" s="34">
        <f t="shared" si="2"/>
        <v>25.826612903225804</v>
      </c>
      <c r="M17" s="34">
        <f t="shared" si="3"/>
        <v>3417.7217741935483</v>
      </c>
      <c r="N17" s="64"/>
    </row>
    <row r="18" spans="1:14" s="40" customFormat="1" ht="24.75" customHeight="1">
      <c r="A18" s="63">
        <v>12</v>
      </c>
      <c r="B18" s="33" t="s">
        <v>144</v>
      </c>
      <c r="C18" s="33" t="s">
        <v>146</v>
      </c>
      <c r="D18" s="34" t="s">
        <v>61</v>
      </c>
      <c r="E18" s="41" t="s">
        <v>147</v>
      </c>
      <c r="F18" s="35" t="s">
        <v>48</v>
      </c>
      <c r="G18" s="36" t="s">
        <v>49</v>
      </c>
      <c r="H18" s="37">
        <v>45</v>
      </c>
      <c r="I18" s="38">
        <v>7000</v>
      </c>
      <c r="J18" s="39">
        <f t="shared" si="0"/>
        <v>56.451612903225808</v>
      </c>
      <c r="K18" s="34">
        <f t="shared" ref="K18" si="4">SUM(H18*J18)</f>
        <v>2540.3225806451615</v>
      </c>
      <c r="L18" s="34">
        <f t="shared" ref="L18" si="5">SUM(K18*0.75/100)</f>
        <v>19.052419354838712</v>
      </c>
      <c r="M18" s="34">
        <f t="shared" ref="M18" si="6">SUM(K18-L18,0)</f>
        <v>2521.2701612903229</v>
      </c>
      <c r="N18" s="64"/>
    </row>
    <row r="19" spans="1:14" s="40" customFormat="1" ht="24.75" customHeight="1" thickBot="1">
      <c r="A19" s="138">
        <v>13</v>
      </c>
      <c r="B19" s="139" t="s">
        <v>150</v>
      </c>
      <c r="C19" s="139" t="s">
        <v>110</v>
      </c>
      <c r="D19" s="140" t="s">
        <v>151</v>
      </c>
      <c r="E19" s="140" t="s">
        <v>107</v>
      </c>
      <c r="F19" s="141" t="s">
        <v>48</v>
      </c>
      <c r="G19" s="142" t="s">
        <v>49</v>
      </c>
      <c r="H19" s="143">
        <v>5.5</v>
      </c>
      <c r="I19" s="144">
        <v>7000</v>
      </c>
      <c r="J19" s="145">
        <f t="shared" si="0"/>
        <v>56.451612903225808</v>
      </c>
      <c r="K19" s="140">
        <f t="shared" si="1"/>
        <v>310.48387096774195</v>
      </c>
      <c r="L19" s="140">
        <f t="shared" si="2"/>
        <v>2.3286290322580645</v>
      </c>
      <c r="M19" s="140">
        <f t="shared" si="3"/>
        <v>308.1552419354839</v>
      </c>
      <c r="N19" s="146"/>
    </row>
    <row r="20" spans="1:14" s="3" customFormat="1" ht="27" customHeight="1" thickBot="1">
      <c r="A20" s="122"/>
      <c r="B20" s="123"/>
      <c r="C20" s="124" t="s">
        <v>11</v>
      </c>
      <c r="D20" s="125"/>
      <c r="E20" s="125"/>
      <c r="F20" s="126"/>
      <c r="G20" s="126"/>
      <c r="H20" s="127">
        <f>SUM(H7:H19)</f>
        <v>570.5</v>
      </c>
      <c r="I20" s="124">
        <f t="shared" ref="I20:M20" si="7">SUM(I7:I19)</f>
        <v>91000</v>
      </c>
      <c r="J20" s="124">
        <f t="shared" si="7"/>
        <v>733.8709677419356</v>
      </c>
      <c r="K20" s="124">
        <f t="shared" si="7"/>
        <v>32205.645161290326</v>
      </c>
      <c r="L20" s="124">
        <f t="shared" si="7"/>
        <v>241.54233870967744</v>
      </c>
      <c r="M20" s="124">
        <f t="shared" si="7"/>
        <v>31964.102822580648</v>
      </c>
      <c r="N20" s="128"/>
    </row>
    <row r="21" spans="1:14">
      <c r="A21" s="20"/>
    </row>
    <row r="22" spans="1:14" ht="15">
      <c r="A22" s="22"/>
      <c r="B22" s="6"/>
      <c r="C22" s="6"/>
      <c r="D22" s="6"/>
      <c r="E22" s="6"/>
      <c r="F22" s="23"/>
      <c r="G22" s="23"/>
      <c r="H22" s="6"/>
    </row>
    <row r="29" spans="1:14" ht="15">
      <c r="H29" s="24"/>
    </row>
  </sheetData>
  <sortState ref="A15:N21">
    <sortCondition ref="E15:E21"/>
  </sortState>
  <mergeCells count="13">
    <mergeCell ref="A1:N1"/>
    <mergeCell ref="A5:A6"/>
    <mergeCell ref="B5:B6"/>
    <mergeCell ref="C5:C6"/>
    <mergeCell ref="D5:D6"/>
    <mergeCell ref="E5:E6"/>
    <mergeCell ref="F5:F6"/>
    <mergeCell ref="I5:I6"/>
    <mergeCell ref="G5:G6"/>
    <mergeCell ref="J5:J6"/>
    <mergeCell ref="K5:K6"/>
    <mergeCell ref="M5:M6"/>
    <mergeCell ref="N5:N6"/>
  </mergeCells>
  <pageMargins left="0.70866141732283472" right="0.62992125984251968" top="0.44" bottom="0.15748031496062992" header="0.38" footer="0.15748031496062992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Salary Sheet</vt:lpstr>
      <vt:lpstr>LEFT</vt:lpstr>
      <vt:lpstr>OVER TIME</vt:lpstr>
      <vt:lpstr>'Salary Sheet'!Print_Titles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per3</dc:creator>
  <cp:lastModifiedBy>per3</cp:lastModifiedBy>
  <cp:lastPrinted>2022-08-06T09:45:24Z</cp:lastPrinted>
  <dcterms:created xsi:type="dcterms:W3CDTF">2006-12-08T11:20:56Z</dcterms:created>
  <dcterms:modified xsi:type="dcterms:W3CDTF">2022-08-06T09:45:31Z</dcterms:modified>
</cp:coreProperties>
</file>