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20" yWindow="-15" windowWidth="11940" windowHeight="9735" tabRatio="613" activeTab="2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5725"/>
</workbook>
</file>

<file path=xl/calcChain.xml><?xml version="1.0" encoding="utf-8"?>
<calcChain xmlns="http://schemas.openxmlformats.org/spreadsheetml/2006/main">
  <c r="I20" i="7"/>
  <c r="H20"/>
  <c r="P23" i="6"/>
  <c r="J23"/>
  <c r="I23"/>
  <c r="H23"/>
  <c r="F23"/>
  <c r="G23"/>
  <c r="J19" i="7"/>
  <c r="J18"/>
  <c r="K18" s="1"/>
  <c r="L18" s="1"/>
  <c r="J17"/>
  <c r="J16"/>
  <c r="J15"/>
  <c r="J14"/>
  <c r="J13"/>
  <c r="J12"/>
  <c r="J11"/>
  <c r="J10"/>
  <c r="J9"/>
  <c r="J8"/>
  <c r="J20" s="1"/>
  <c r="J7"/>
  <c r="K7"/>
  <c r="O22" i="6"/>
  <c r="N22"/>
  <c r="M22"/>
  <c r="O21"/>
  <c r="N21"/>
  <c r="M21"/>
  <c r="O20"/>
  <c r="N20"/>
  <c r="M20"/>
  <c r="O19"/>
  <c r="N19"/>
  <c r="M19"/>
  <c r="O18"/>
  <c r="N18"/>
  <c r="M18"/>
  <c r="O17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O23" s="1"/>
  <c r="N9"/>
  <c r="M9"/>
  <c r="O8"/>
  <c r="N8"/>
  <c r="N23" s="1"/>
  <c r="M8"/>
  <c r="O7"/>
  <c r="N7"/>
  <c r="M7"/>
  <c r="O6"/>
  <c r="N6"/>
  <c r="M6"/>
  <c r="M23" s="1"/>
  <c r="Q10" i="8"/>
  <c r="O10"/>
  <c r="N10"/>
  <c r="M10"/>
  <c r="L10"/>
  <c r="S10" s="1"/>
  <c r="T10" s="1"/>
  <c r="K10"/>
  <c r="R10" l="1"/>
  <c r="M18" i="7"/>
  <c r="U10" i="8"/>
  <c r="V10" s="1"/>
  <c r="W10" s="1"/>
  <c r="K19" i="7"/>
  <c r="L19" s="1"/>
  <c r="K17"/>
  <c r="K16"/>
  <c r="L16" s="1"/>
  <c r="K15"/>
  <c r="L15" s="1"/>
  <c r="K14"/>
  <c r="L14" s="1"/>
  <c r="K13"/>
  <c r="L13" s="1"/>
  <c r="K12"/>
  <c r="L12" s="1"/>
  <c r="K11"/>
  <c r="K10"/>
  <c r="L10" s="1"/>
  <c r="K9"/>
  <c r="L9" s="1"/>
  <c r="K8"/>
  <c r="L8" s="1"/>
  <c r="L7"/>
  <c r="K20" l="1"/>
  <c r="M7"/>
  <c r="M8"/>
  <c r="M15"/>
  <c r="M19"/>
  <c r="M9"/>
  <c r="M12"/>
  <c r="M16"/>
  <c r="M10"/>
  <c r="L11"/>
  <c r="L20" s="1"/>
  <c r="M13"/>
  <c r="L17"/>
  <c r="M17" s="1"/>
  <c r="M14"/>
  <c r="L22" i="6"/>
  <c r="S22" s="1"/>
  <c r="K22"/>
  <c r="Q22" s="1"/>
  <c r="L21"/>
  <c r="K21"/>
  <c r="Q21" s="1"/>
  <c r="S21" l="1"/>
  <c r="T21" s="1"/>
  <c r="M20" i="7"/>
  <c r="T22" i="6"/>
  <c r="M11" i="7"/>
  <c r="R21" i="6"/>
  <c r="R22"/>
  <c r="U22" s="1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S6" l="1"/>
  <c r="U21"/>
  <c r="V22"/>
  <c r="W22" s="1"/>
  <c r="R8" i="8"/>
  <c r="U8" s="1"/>
  <c r="V8" s="1"/>
  <c r="W8" s="1"/>
  <c r="T6" i="6"/>
  <c r="Q6"/>
  <c r="R7" i="8"/>
  <c r="U7" s="1"/>
  <c r="V7" s="1"/>
  <c r="W7" s="1"/>
  <c r="R6"/>
  <c r="O3"/>
  <c r="N3"/>
  <c r="M3"/>
  <c r="L3"/>
  <c r="S3" s="1"/>
  <c r="T3" s="1"/>
  <c r="K3"/>
  <c r="Q3" s="1"/>
  <c r="L12" i="6"/>
  <c r="S12" s="1"/>
  <c r="K12"/>
  <c r="Q12" s="1"/>
  <c r="R12" s="1"/>
  <c r="U12" s="1"/>
  <c r="V21" l="1"/>
  <c r="T12"/>
  <c r="V12" s="1"/>
  <c r="W12" s="1"/>
  <c r="R6"/>
  <c r="U6" i="8"/>
  <c r="V6" s="1"/>
  <c r="W6" s="1"/>
  <c r="R3"/>
  <c r="U3" s="1"/>
  <c r="V3" s="1"/>
  <c r="W3" s="1"/>
  <c r="L20" i="6"/>
  <c r="S20" s="1"/>
  <c r="K20"/>
  <c r="Q20" s="1"/>
  <c r="R20" s="1"/>
  <c r="U20" s="1"/>
  <c r="L19"/>
  <c r="S19" s="1"/>
  <c r="K19"/>
  <c r="Q19" s="1"/>
  <c r="R19" s="1"/>
  <c r="U19" s="1"/>
  <c r="L18"/>
  <c r="S18" s="1"/>
  <c r="K18"/>
  <c r="Q18" s="1"/>
  <c r="R18" s="1"/>
  <c r="U18" s="1"/>
  <c r="L15"/>
  <c r="S15" s="1"/>
  <c r="K15"/>
  <c r="Q15" s="1"/>
  <c r="R15" s="1"/>
  <c r="U15" s="1"/>
  <c r="L14"/>
  <c r="S14" s="1"/>
  <c r="K14"/>
  <c r="Q14" s="1"/>
  <c r="R14" s="1"/>
  <c r="U14" s="1"/>
  <c r="L17"/>
  <c r="S17" s="1"/>
  <c r="K17"/>
  <c r="Q17" s="1"/>
  <c r="R17" s="1"/>
  <c r="U17" s="1"/>
  <c r="L16"/>
  <c r="S16" s="1"/>
  <c r="K16"/>
  <c r="Q16" s="1"/>
  <c r="R16" s="1"/>
  <c r="U16" s="1"/>
  <c r="W21" l="1"/>
  <c r="AB6"/>
  <c r="T16"/>
  <c r="V16" s="1"/>
  <c r="W16" s="1"/>
  <c r="T14"/>
  <c r="V14" s="1"/>
  <c r="W14" s="1"/>
  <c r="T18"/>
  <c r="V18" s="1"/>
  <c r="W18" s="1"/>
  <c r="T20"/>
  <c r="V20" s="1"/>
  <c r="W20" s="1"/>
  <c r="T17"/>
  <c r="V17" s="1"/>
  <c r="W17" s="1"/>
  <c r="T15"/>
  <c r="V15" s="1"/>
  <c r="W15" s="1"/>
  <c r="T19"/>
  <c r="V19" s="1"/>
  <c r="W19" s="1"/>
  <c r="U6"/>
  <c r="O10" i="7"/>
  <c r="V6" i="6" l="1"/>
  <c r="W6" l="1"/>
  <c r="AC6" l="1"/>
  <c r="L13"/>
  <c r="S13" s="1"/>
  <c r="K13"/>
  <c r="Q13" s="1"/>
  <c r="R13" s="1"/>
  <c r="L11"/>
  <c r="S11" s="1"/>
  <c r="K11"/>
  <c r="Q11" s="1"/>
  <c r="R11" s="1"/>
  <c r="U11" s="1"/>
  <c r="L10"/>
  <c r="S10" s="1"/>
  <c r="K10"/>
  <c r="Q10" s="1"/>
  <c r="R10" s="1"/>
  <c r="U10" s="1"/>
  <c r="L9"/>
  <c r="S9" s="1"/>
  <c r="L7"/>
  <c r="L8"/>
  <c r="S8" s="1"/>
  <c r="K8"/>
  <c r="Q8" s="1"/>
  <c r="R8" s="1"/>
  <c r="U8" s="1"/>
  <c r="K7"/>
  <c r="K9"/>
  <c r="Q9" s="1"/>
  <c r="R9" s="1"/>
  <c r="U9" s="1"/>
  <c r="K23" l="1"/>
  <c r="S7"/>
  <c r="S23" s="1"/>
  <c r="L23"/>
  <c r="U13"/>
  <c r="T9"/>
  <c r="V9" s="1"/>
  <c r="W9" s="1"/>
  <c r="T11"/>
  <c r="V11" s="1"/>
  <c r="W11" s="1"/>
  <c r="T8"/>
  <c r="V8" s="1"/>
  <c r="W8" s="1"/>
  <c r="T10"/>
  <c r="V10" s="1"/>
  <c r="W10" s="1"/>
  <c r="Q7"/>
  <c r="Q23" s="1"/>
  <c r="AB8"/>
  <c r="AB9"/>
  <c r="T13" l="1"/>
  <c r="T7"/>
  <c r="T23" s="1"/>
  <c r="R7"/>
  <c r="R23" s="1"/>
  <c r="AC8"/>
  <c r="AC9"/>
  <c r="V13" l="1"/>
  <c r="U7"/>
  <c r="U23" s="1"/>
  <c r="AB7"/>
  <c r="AB23" s="1"/>
  <c r="W13" l="1"/>
  <c r="V7"/>
  <c r="V23" s="1"/>
  <c r="W7" l="1"/>
  <c r="W23" s="1"/>
  <c r="W32" l="1"/>
  <c r="AC7"/>
  <c r="AC23" s="1"/>
</calcChain>
</file>

<file path=xl/sharedStrings.xml><?xml version="1.0" encoding="utf-8"?>
<sst xmlns="http://schemas.openxmlformats.org/spreadsheetml/2006/main" count="255" uniqueCount="155">
  <si>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</si>
  <si>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</si>
  <si>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</si>
  <si>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</si>
  <si>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</si>
  <si>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</si>
  <si>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</si>
  <si>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</si>
  <si>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</si>
  <si>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</si>
  <si>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</si>
  <si>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</si>
  <si>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</si>
  <si>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</si>
  <si>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</si>
  <si>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</si>
  <si>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</si>
  <si>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</si>
  <si>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</si>
  <si>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</si>
  <si>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</si>
  <si>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</si>
  <si>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</si>
  <si>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</si>
  <si>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</si>
  <si>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</si>
  <si>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</si>
  <si>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</si>
  <si>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</si>
  <si>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</si>
  <si>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</si>
  <si>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</si>
  <si>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</si>
  <si>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</si>
  <si>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</si>
  <si>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</si>
  <si>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</si>
  <si>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</si>
  <si>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</si>
  <si>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</si>
  <si>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</si>
  <si>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</si>
  <si>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</si>
  <si>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</si>
  <si>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RAVI KUMAR</t>
  </si>
  <si>
    <t>SANTOSH MISHRA</t>
  </si>
  <si>
    <t>KHEM CHAND</t>
  </si>
  <si>
    <t>IFSC CODE</t>
  </si>
  <si>
    <t>BARB0KARAWA</t>
  </si>
  <si>
    <t>A/C- 41848100015699</t>
  </si>
  <si>
    <t>AVNISH KUMAR</t>
  </si>
  <si>
    <t>KUVAR PAL</t>
  </si>
  <si>
    <t>SHYAM LAL MISHRA</t>
  </si>
  <si>
    <t>BARB0JALESA</t>
  </si>
  <si>
    <t>A/C- 29280100028298</t>
  </si>
  <si>
    <t>A/C- 3634000100083934</t>
  </si>
  <si>
    <t>BARB0TRDGUR</t>
  </si>
  <si>
    <t>A/C- 21260100018730</t>
  </si>
  <si>
    <t>PUNB0363400</t>
  </si>
  <si>
    <t>MANT</t>
  </si>
  <si>
    <t>KULDEEP SISODIYA</t>
  </si>
  <si>
    <t>PROD</t>
  </si>
  <si>
    <t>BIKASH RAJ</t>
  </si>
  <si>
    <t>NS004</t>
  </si>
  <si>
    <t>NS001</t>
  </si>
  <si>
    <t>NS002</t>
  </si>
  <si>
    <t>NS005</t>
  </si>
  <si>
    <t>NS006</t>
  </si>
  <si>
    <t>NS007</t>
  </si>
  <si>
    <t>NS009</t>
  </si>
  <si>
    <t>NS010</t>
  </si>
  <si>
    <t>NS011</t>
  </si>
  <si>
    <t>MADAN SINGH</t>
  </si>
  <si>
    <t xml:space="preserve">CARD NO. </t>
  </si>
  <si>
    <t>BANK A/C NO.</t>
  </si>
  <si>
    <t>O.T.</t>
  </si>
  <si>
    <t>BASIC SALARY</t>
  </si>
  <si>
    <t>O.T. RATE</t>
  </si>
  <si>
    <t>O.T. AMOUNT</t>
  </si>
  <si>
    <t>Ded.</t>
  </si>
  <si>
    <t>SIGNATURES</t>
  </si>
  <si>
    <t>BANK A/CNO.</t>
  </si>
  <si>
    <t xml:space="preserve">SHYAM PRASAD </t>
  </si>
  <si>
    <t>KULDIP SISODIYA</t>
  </si>
  <si>
    <t>NS012</t>
  </si>
  <si>
    <t>A/C- 21260100010158</t>
  </si>
  <si>
    <t>SBIN0002431</t>
  </si>
  <si>
    <t>A/C- 40729901759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</si>
  <si>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</si>
  <si>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</si>
  <si>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</si>
  <si>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</si>
  <si>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</si>
  <si>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</si>
  <si>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</si>
  <si>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</si>
  <si>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</si>
  <si>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</si>
  <si>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</si>
  <si>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</si>
  <si>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</si>
  <si>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</si>
  <si>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</si>
  <si>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</si>
  <si>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</si>
  <si>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</si>
  <si>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</si>
  <si>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</si>
  <si>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</si>
  <si>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</si>
  <si>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</si>
  <si>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</si>
  <si>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</si>
  <si>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>AC- 733710110000024</t>
  </si>
  <si>
    <t xml:space="preserve">ROOP SINGH </t>
  </si>
  <si>
    <t xml:space="preserve">SURENDRA SINGH </t>
  </si>
  <si>
    <t>SBIN0017582</t>
  </si>
  <si>
    <t>AC-        36453865699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</si>
  <si>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</si>
  <si>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</si>
  <si>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</si>
  <si>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</si>
  <si>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</si>
  <si>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</si>
  <si>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</si>
  <si>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</si>
  <si>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>AC-           '6579000100012171</t>
  </si>
  <si>
    <t xml:space="preserve">BIKASH RAJ </t>
  </si>
  <si>
    <t>DHEERAJ KUMAR VERMA</t>
  </si>
  <si>
    <t>BARB0MUNIRK</t>
  </si>
  <si>
    <t>A/C- 29280100028442</t>
  </si>
  <si>
    <t>JATIN SINGH GUSAIN</t>
  </si>
  <si>
    <t>NS022</t>
  </si>
  <si>
    <t>SH. MADAN SINGH GUSAIN</t>
  </si>
  <si>
    <t>BARB0NAJDEL</t>
  </si>
  <si>
    <t>A/C- 76910100006901</t>
  </si>
  <si>
    <t>UBIN0916471</t>
  </si>
  <si>
    <t>A/C- 520101261185972</t>
  </si>
  <si>
    <t>MADAN GUSAIN</t>
  </si>
  <si>
    <t>SUJIT KUMAR</t>
  </si>
  <si>
    <t>LEFT</t>
  </si>
  <si>
    <t>HDFC0004733</t>
  </si>
  <si>
    <t>AC-           50100286581448</t>
  </si>
  <si>
    <t xml:space="preserve">SHISH PAL </t>
  </si>
  <si>
    <t xml:space="preserve">RAJAN KUMAR </t>
  </si>
  <si>
    <t>APRIL</t>
  </si>
  <si>
    <t>VEERENFRA SINGH</t>
  </si>
  <si>
    <t>NS023</t>
  </si>
  <si>
    <t>A/C- '29280100028449</t>
  </si>
  <si>
    <t>MAY</t>
  </si>
  <si>
    <t>SONU SINGH RAWAT</t>
  </si>
  <si>
    <t>STOR</t>
  </si>
  <si>
    <t>SALARY FOR THE MONTH OF : JUNE-2022</t>
  </si>
  <si>
    <t>OVERTIME SHEET FOR THE MONTH OF : JUNE-2022</t>
  </si>
  <si>
    <t>LAUN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</si>
</sst>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/>
    <xf numFmtId="1" fontId="0" fillId="0" borderId="0" xfId="0" applyNumberFormat="1" applyAlignment="1">
      <alignment horizontal="left"/>
    </xf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1" fontId="27" fillId="0" borderId="11" xfId="0" applyNumberFormat="1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horizontal="center" vertical="center"/>
    </xf>
    <xf numFmtId="1" fontId="27" fillId="18" borderId="11" xfId="0" applyNumberFormat="1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left" vertical="center"/>
    </xf>
    <xf numFmtId="0" fontId="8" fillId="17" borderId="11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/>
    </xf>
    <xf numFmtId="1" fontId="36" fillId="20" borderId="11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vertical="center" wrapText="1"/>
    </xf>
    <xf numFmtId="0" fontId="36" fillId="0" borderId="11" xfId="0" applyNumberFormat="1" applyFont="1" applyFill="1" applyBorder="1" applyAlignment="1">
      <alignment horizontal="center" vertical="center" wrapText="1"/>
    </xf>
    <xf numFmtId="164" fontId="36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8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vertical="center" wrapText="1"/>
    </xf>
    <xf numFmtId="1" fontId="39" fillId="0" borderId="0" xfId="0" applyNumberFormat="1" applyFont="1" applyFill="1" applyAlignment="1">
      <alignment vertical="center"/>
    </xf>
    <xf numFmtId="1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8" fillId="0" borderId="11" xfId="0" applyNumberFormat="1" applyFont="1" applyFill="1" applyBorder="1" applyAlignment="1">
      <alignment horizontal="left" vertical="center" wrapText="1"/>
    </xf>
    <xf numFmtId="0" fontId="5" fillId="0" borderId="1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6" fillId="0" borderId="25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35" fillId="0" borderId="11" xfId="0" quotePrefix="1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horizontal="center" vertical="center" wrapText="1"/>
    </xf>
    <xf numFmtId="0" fontId="33" fillId="21" borderId="22" xfId="0" quotePrefix="1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vertical="center" wrapText="1"/>
    </xf>
    <xf numFmtId="0" fontId="33" fillId="21" borderId="11" xfId="0" applyNumberFormat="1" applyFont="1" applyFill="1" applyBorder="1" applyAlignment="1">
      <alignment horizontal="center" vertical="center" wrapText="1"/>
    </xf>
    <xf numFmtId="1" fontId="34" fillId="21" borderId="11" xfId="0" applyNumberFormat="1" applyFont="1" applyFill="1" applyBorder="1" applyAlignment="1">
      <alignment horizontal="center" vertical="center" wrapText="1"/>
    </xf>
    <xf numFmtId="1" fontId="34" fillId="21" borderId="11" xfId="0" applyNumberFormat="1" applyFont="1" applyFill="1" applyBorder="1" applyAlignment="1">
      <alignment vertical="center" wrapText="1"/>
    </xf>
    <xf numFmtId="164" fontId="33" fillId="21" borderId="11" xfId="0" applyNumberFormat="1" applyFont="1" applyFill="1" applyBorder="1" applyAlignment="1">
      <alignment horizontal="center" vertical="center" wrapText="1"/>
    </xf>
    <xf numFmtId="1" fontId="33" fillId="21" borderId="11" xfId="0" applyNumberFormat="1" applyFont="1" applyFill="1" applyBorder="1" applyAlignment="1">
      <alignment horizontal="center" vertical="center"/>
    </xf>
    <xf numFmtId="2" fontId="33" fillId="21" borderId="11" xfId="0" applyNumberFormat="1" applyFont="1" applyFill="1" applyBorder="1" applyAlignment="1">
      <alignment horizontal="center" vertical="center"/>
    </xf>
    <xf numFmtId="164" fontId="1" fillId="17" borderId="11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/>
    </xf>
    <xf numFmtId="0" fontId="3" fillId="17" borderId="11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left" vertical="center" wrapText="1"/>
    </xf>
    <xf numFmtId="0" fontId="1" fillId="19" borderId="19" xfId="0" applyFont="1" applyFill="1" applyBorder="1" applyAlignment="1">
      <alignment horizontal="left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6"/>
  <sheetViews>
    <sheetView showGridLines="0" workbookViewId="0">
      <pane xSplit="4" ySplit="5" topLeftCell="E6" activePane="bottomRight" state="frozen"/>
      <selection pane="topRight" activeCell="F1" sqref="F1"/>
      <selection pane="bottomLeft" activeCell="A7" sqref="A7"/>
      <selection pane="bottomRight" activeCell="R23" sqref="R23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68" customWidth="1"/>
    <col min="6" max="6" width="7.140625" customWidth="1"/>
    <col min="7" max="7" width="7.140625" hidden="1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6" width="7.42578125" customWidth="1"/>
    <col min="17" max="17" width="6.7109375" hidden="1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9" s="2" customFormat="1" ht="21" customHeight="1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9" s="2" customFormat="1" ht="18.75" customHeight="1">
      <c r="A3" s="96" t="s">
        <v>152</v>
      </c>
      <c r="B3" s="96"/>
      <c r="C3" s="96"/>
      <c r="D3" s="96"/>
      <c r="E3" s="96"/>
      <c r="F3" s="97" t="s">
        <v>5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36" t="s">
        <v>12</v>
      </c>
      <c r="S3" s="36"/>
      <c r="T3" s="37"/>
      <c r="U3" s="36"/>
      <c r="V3" s="36"/>
      <c r="W3" s="36"/>
      <c r="X3" s="36"/>
      <c r="Y3" s="38"/>
    </row>
    <row r="4" spans="1:29" s="2" customFormat="1" ht="30" customHeight="1">
      <c r="A4" s="93" t="s">
        <v>13</v>
      </c>
      <c r="B4" s="93" t="s">
        <v>0</v>
      </c>
      <c r="C4" s="93" t="s">
        <v>1</v>
      </c>
      <c r="D4" s="93" t="s">
        <v>14</v>
      </c>
      <c r="E4" s="93" t="s">
        <v>3</v>
      </c>
      <c r="F4" s="92" t="s">
        <v>20</v>
      </c>
      <c r="G4" s="93" t="s">
        <v>15</v>
      </c>
      <c r="H4" s="39"/>
      <c r="I4" s="39"/>
      <c r="J4" s="39" t="s">
        <v>16</v>
      </c>
      <c r="K4" s="39"/>
      <c r="L4" s="39"/>
      <c r="M4" s="39"/>
      <c r="N4" s="39"/>
      <c r="O4" s="39" t="s">
        <v>17</v>
      </c>
      <c r="P4" s="39"/>
      <c r="Q4" s="39"/>
      <c r="R4" s="39"/>
      <c r="S4" s="39"/>
      <c r="T4" s="39"/>
      <c r="U4" s="39" t="s">
        <v>18</v>
      </c>
      <c r="V4" s="39"/>
      <c r="W4" s="93" t="s">
        <v>19</v>
      </c>
      <c r="X4" s="93" t="s">
        <v>47</v>
      </c>
      <c r="Y4" s="40" t="s">
        <v>38</v>
      </c>
    </row>
    <row r="5" spans="1:29" s="1" customFormat="1" ht="30" customHeight="1">
      <c r="A5" s="93"/>
      <c r="B5" s="93"/>
      <c r="C5" s="93"/>
      <c r="D5" s="93"/>
      <c r="E5" s="93"/>
      <c r="F5" s="92"/>
      <c r="G5" s="93"/>
      <c r="H5" s="40" t="s">
        <v>21</v>
      </c>
      <c r="I5" s="40" t="s">
        <v>22</v>
      </c>
      <c r="J5" s="40" t="s">
        <v>35</v>
      </c>
      <c r="K5" s="40" t="s">
        <v>23</v>
      </c>
      <c r="L5" s="40" t="s">
        <v>37</v>
      </c>
      <c r="M5" s="40" t="s">
        <v>24</v>
      </c>
      <c r="N5" s="40" t="s">
        <v>25</v>
      </c>
      <c r="O5" s="40" t="s">
        <v>35</v>
      </c>
      <c r="P5" s="40" t="s">
        <v>36</v>
      </c>
      <c r="Q5" s="40" t="s">
        <v>30</v>
      </c>
      <c r="R5" s="81" t="s">
        <v>26</v>
      </c>
      <c r="S5" s="40" t="s">
        <v>37</v>
      </c>
      <c r="T5" s="40" t="s">
        <v>27</v>
      </c>
      <c r="U5" s="40" t="s">
        <v>2</v>
      </c>
      <c r="V5" s="40" t="s">
        <v>28</v>
      </c>
      <c r="W5" s="93"/>
      <c r="X5" s="93"/>
      <c r="Y5" s="40" t="s">
        <v>39</v>
      </c>
    </row>
    <row r="6" spans="1:29" s="3" customFormat="1" ht="45" customHeight="1">
      <c r="A6" s="67">
        <v>1</v>
      </c>
      <c r="B6" s="11" t="s">
        <v>143</v>
      </c>
      <c r="C6" s="11" t="s">
        <v>46</v>
      </c>
      <c r="D6" s="12" t="s">
        <v>66</v>
      </c>
      <c r="E6" s="12" t="s">
        <v>154</v>
      </c>
      <c r="F6" s="13">
        <v>30</v>
      </c>
      <c r="G6" s="12"/>
      <c r="H6" s="14">
        <v>7000</v>
      </c>
      <c r="I6" s="14">
        <v>6006</v>
      </c>
      <c r="J6" s="14">
        <v>3500</v>
      </c>
      <c r="K6" s="16">
        <f t="shared" ref="K6:K22" si="0">SUM(H6:J6)</f>
        <v>16506</v>
      </c>
      <c r="L6" s="16">
        <f t="shared" ref="L6:L22" si="1">SUM(H6+J6)</f>
        <v>10500</v>
      </c>
      <c r="M6" s="12">
        <f>H6/30*F6</f>
        <v>7000</v>
      </c>
      <c r="N6" s="12">
        <f>I6/30*F6</f>
        <v>6006</v>
      </c>
      <c r="O6" s="12">
        <f>J6/30*F6</f>
        <v>3500</v>
      </c>
      <c r="P6" s="12">
        <v>0</v>
      </c>
      <c r="Q6" s="12">
        <f t="shared" ref="Q6" si="2">K6/30*G6</f>
        <v>0</v>
      </c>
      <c r="R6" s="15">
        <f t="shared" ref="R6" si="3">SUM(M6:Q6)</f>
        <v>16506</v>
      </c>
      <c r="S6" s="15">
        <f>L6/30*F6</f>
        <v>10500</v>
      </c>
      <c r="T6" s="12">
        <f t="shared" ref="T6" si="4">S6*12%</f>
        <v>1260</v>
      </c>
      <c r="U6" s="12">
        <f t="shared" ref="U6" si="5">ROUNDUP((R6*0.75%),0)</f>
        <v>124</v>
      </c>
      <c r="V6" s="12">
        <f t="shared" ref="V6" si="6">T6+U6</f>
        <v>1384</v>
      </c>
      <c r="W6" s="15">
        <f t="shared" ref="W6" si="7">ROUND(R6-V6,0)</f>
        <v>15122</v>
      </c>
      <c r="X6" s="17" t="s">
        <v>48</v>
      </c>
      <c r="Y6" s="31" t="s">
        <v>49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67">
        <v>2</v>
      </c>
      <c r="B7" s="11" t="s">
        <v>7</v>
      </c>
      <c r="C7" s="11" t="s">
        <v>9</v>
      </c>
      <c r="D7" s="12" t="s">
        <v>64</v>
      </c>
      <c r="E7" s="12" t="s">
        <v>29</v>
      </c>
      <c r="F7" s="13">
        <v>30</v>
      </c>
      <c r="G7" s="12"/>
      <c r="H7" s="14">
        <v>7000</v>
      </c>
      <c r="I7" s="14">
        <v>6006</v>
      </c>
      <c r="J7" s="14">
        <v>3500</v>
      </c>
      <c r="K7" s="16">
        <f t="shared" si="0"/>
        <v>16506</v>
      </c>
      <c r="L7" s="16">
        <f t="shared" si="1"/>
        <v>10500</v>
      </c>
      <c r="M7" s="12">
        <f t="shared" ref="M7:M22" si="8">H7/30*F7</f>
        <v>7000</v>
      </c>
      <c r="N7" s="12">
        <f t="shared" ref="N7:N22" si="9">I7/30*F7</f>
        <v>6006</v>
      </c>
      <c r="O7" s="12">
        <f t="shared" ref="O7:O22" si="10">J7/30*F7</f>
        <v>3500</v>
      </c>
      <c r="P7" s="12">
        <v>0</v>
      </c>
      <c r="Q7" s="12">
        <f t="shared" ref="Q7:Q22" si="11">K7/30*G7</f>
        <v>0</v>
      </c>
      <c r="R7" s="15">
        <f t="shared" ref="R7:R22" si="12">SUM(M7:Q7)</f>
        <v>16506</v>
      </c>
      <c r="S7" s="15">
        <f t="shared" ref="S7:S22" si="13">L7/30*F7</f>
        <v>10500</v>
      </c>
      <c r="T7" s="12">
        <f t="shared" ref="T7:T22" si="14">S7*12%</f>
        <v>1260</v>
      </c>
      <c r="U7" s="12">
        <f t="shared" ref="U7:U22" si="15">ROUNDUP((R7*0.75%),0)</f>
        <v>124</v>
      </c>
      <c r="V7" s="12">
        <f t="shared" ref="V7:V22" si="16">T7+U7</f>
        <v>1384</v>
      </c>
      <c r="W7" s="15">
        <f t="shared" ref="W7:W22" si="17">ROUND(R7-V7,0)</f>
        <v>15122</v>
      </c>
      <c r="X7" s="17" t="s">
        <v>56</v>
      </c>
      <c r="Y7" s="31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67">
        <v>3</v>
      </c>
      <c r="B8" s="11" t="s">
        <v>4</v>
      </c>
      <c r="C8" s="11" t="s">
        <v>10</v>
      </c>
      <c r="D8" s="18" t="s">
        <v>65</v>
      </c>
      <c r="E8" s="12" t="s">
        <v>29</v>
      </c>
      <c r="F8" s="13">
        <v>29</v>
      </c>
      <c r="G8" s="12"/>
      <c r="H8" s="14">
        <v>7000</v>
      </c>
      <c r="I8" s="14">
        <v>6006</v>
      </c>
      <c r="J8" s="14">
        <v>3500</v>
      </c>
      <c r="K8" s="16">
        <f t="shared" si="0"/>
        <v>16506</v>
      </c>
      <c r="L8" s="16">
        <f t="shared" si="1"/>
        <v>10500</v>
      </c>
      <c r="M8" s="12">
        <f t="shared" si="8"/>
        <v>6766.666666666667</v>
      </c>
      <c r="N8" s="12">
        <f t="shared" si="9"/>
        <v>5805.7999999999993</v>
      </c>
      <c r="O8" s="12">
        <f t="shared" si="10"/>
        <v>3383.3333333333335</v>
      </c>
      <c r="P8" s="12">
        <v>0</v>
      </c>
      <c r="Q8" s="12">
        <f t="shared" si="11"/>
        <v>0</v>
      </c>
      <c r="R8" s="15">
        <f t="shared" si="12"/>
        <v>15955.800000000001</v>
      </c>
      <c r="S8" s="15">
        <f t="shared" si="13"/>
        <v>10150</v>
      </c>
      <c r="T8" s="12">
        <f t="shared" si="14"/>
        <v>1218</v>
      </c>
      <c r="U8" s="12">
        <f t="shared" si="15"/>
        <v>120</v>
      </c>
      <c r="V8" s="12">
        <f t="shared" si="16"/>
        <v>1338</v>
      </c>
      <c r="W8" s="15">
        <f t="shared" si="17"/>
        <v>14618</v>
      </c>
      <c r="X8" s="17" t="s">
        <v>56</v>
      </c>
      <c r="Y8" s="31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67">
        <v>4</v>
      </c>
      <c r="B9" s="11" t="s">
        <v>6</v>
      </c>
      <c r="C9" s="11" t="s">
        <v>8</v>
      </c>
      <c r="D9" s="12" t="s">
        <v>63</v>
      </c>
      <c r="E9" s="12" t="s">
        <v>29</v>
      </c>
      <c r="F9" s="13">
        <v>30</v>
      </c>
      <c r="G9" s="12"/>
      <c r="H9" s="14">
        <v>7000</v>
      </c>
      <c r="I9" s="14">
        <v>6006</v>
      </c>
      <c r="J9" s="14">
        <v>3500</v>
      </c>
      <c r="K9" s="16">
        <f t="shared" si="0"/>
        <v>16506</v>
      </c>
      <c r="L9" s="16">
        <f t="shared" si="1"/>
        <v>10500</v>
      </c>
      <c r="M9" s="12">
        <f t="shared" si="8"/>
        <v>7000</v>
      </c>
      <c r="N9" s="12">
        <f t="shared" si="9"/>
        <v>6006</v>
      </c>
      <c r="O9" s="12">
        <f t="shared" si="10"/>
        <v>3500</v>
      </c>
      <c r="P9" s="12">
        <v>0</v>
      </c>
      <c r="Q9" s="12">
        <f t="shared" si="11"/>
        <v>0</v>
      </c>
      <c r="R9" s="15">
        <f t="shared" si="12"/>
        <v>16506</v>
      </c>
      <c r="S9" s="15">
        <f t="shared" si="13"/>
        <v>10500</v>
      </c>
      <c r="T9" s="12">
        <f t="shared" si="14"/>
        <v>1260</v>
      </c>
      <c r="U9" s="12">
        <f t="shared" si="15"/>
        <v>124</v>
      </c>
      <c r="V9" s="12">
        <f t="shared" si="16"/>
        <v>1384</v>
      </c>
      <c r="W9" s="15">
        <f t="shared" si="17"/>
        <v>15122</v>
      </c>
      <c r="X9" s="17" t="s">
        <v>56</v>
      </c>
      <c r="Y9" s="31" t="s">
        <v>31</v>
      </c>
      <c r="Z9" s="5"/>
      <c r="AA9" s="5"/>
      <c r="AB9" s="5" t="e">
        <f>SUM(K9/31*(#REF!+#REF!+G9)-M9*12/100)-(SUM(ROUNDUP(R9*1.75/100,0)))</f>
        <v>#REF!</v>
      </c>
      <c r="AC9" s="5" t="e">
        <f>W9-AB9</f>
        <v>#REF!</v>
      </c>
    </row>
    <row r="10" spans="1:29" s="3" customFormat="1" ht="45" customHeight="1">
      <c r="A10" s="67">
        <v>5</v>
      </c>
      <c r="B10" s="11" t="s">
        <v>43</v>
      </c>
      <c r="C10" s="11" t="s">
        <v>50</v>
      </c>
      <c r="D10" s="18" t="s">
        <v>67</v>
      </c>
      <c r="E10" s="12" t="s">
        <v>29</v>
      </c>
      <c r="F10" s="13">
        <v>24</v>
      </c>
      <c r="G10" s="12"/>
      <c r="H10" s="14">
        <v>7000</v>
      </c>
      <c r="I10" s="14">
        <v>6006</v>
      </c>
      <c r="J10" s="14">
        <v>3500</v>
      </c>
      <c r="K10" s="16">
        <f t="shared" si="0"/>
        <v>16506</v>
      </c>
      <c r="L10" s="16">
        <f t="shared" si="1"/>
        <v>10500</v>
      </c>
      <c r="M10" s="12">
        <f t="shared" si="8"/>
        <v>5600</v>
      </c>
      <c r="N10" s="12">
        <f t="shared" si="9"/>
        <v>4804.7999999999993</v>
      </c>
      <c r="O10" s="12">
        <f t="shared" si="10"/>
        <v>2800</v>
      </c>
      <c r="P10" s="12">
        <v>0</v>
      </c>
      <c r="Q10" s="12">
        <f t="shared" si="11"/>
        <v>0</v>
      </c>
      <c r="R10" s="15">
        <f t="shared" si="12"/>
        <v>13204.8</v>
      </c>
      <c r="S10" s="15">
        <f t="shared" si="13"/>
        <v>8400</v>
      </c>
      <c r="T10" s="12">
        <f t="shared" si="14"/>
        <v>1008</v>
      </c>
      <c r="U10" s="12">
        <f t="shared" si="15"/>
        <v>100</v>
      </c>
      <c r="V10" s="12">
        <f t="shared" si="16"/>
        <v>1108</v>
      </c>
      <c r="W10" s="15">
        <f t="shared" si="17"/>
        <v>12097</v>
      </c>
      <c r="X10" s="17" t="s">
        <v>53</v>
      </c>
      <c r="Y10" s="31" t="s">
        <v>54</v>
      </c>
      <c r="Z10" s="8"/>
      <c r="AA10" s="5"/>
      <c r="AB10" s="5"/>
      <c r="AC10" s="5"/>
    </row>
    <row r="11" spans="1:29" s="3" customFormat="1" ht="45" customHeight="1">
      <c r="A11" s="67">
        <v>6</v>
      </c>
      <c r="B11" s="11" t="s">
        <v>44</v>
      </c>
      <c r="C11" s="11" t="s">
        <v>51</v>
      </c>
      <c r="D11" s="18" t="s">
        <v>68</v>
      </c>
      <c r="E11" s="12" t="s">
        <v>29</v>
      </c>
      <c r="F11" s="13">
        <v>30</v>
      </c>
      <c r="G11" s="12"/>
      <c r="H11" s="14">
        <v>7000</v>
      </c>
      <c r="I11" s="14">
        <v>6006</v>
      </c>
      <c r="J11" s="14">
        <v>3500</v>
      </c>
      <c r="K11" s="16">
        <f t="shared" si="0"/>
        <v>16506</v>
      </c>
      <c r="L11" s="16">
        <f t="shared" si="1"/>
        <v>10500</v>
      </c>
      <c r="M11" s="12">
        <f t="shared" si="8"/>
        <v>7000</v>
      </c>
      <c r="N11" s="12">
        <f t="shared" si="9"/>
        <v>6006</v>
      </c>
      <c r="O11" s="12">
        <f t="shared" si="10"/>
        <v>3500</v>
      </c>
      <c r="P11" s="12">
        <v>0</v>
      </c>
      <c r="Q11" s="12">
        <f t="shared" si="11"/>
        <v>0</v>
      </c>
      <c r="R11" s="15">
        <f t="shared" si="12"/>
        <v>16506</v>
      </c>
      <c r="S11" s="15">
        <f t="shared" si="13"/>
        <v>10500</v>
      </c>
      <c r="T11" s="12">
        <f t="shared" si="14"/>
        <v>1260</v>
      </c>
      <c r="U11" s="12">
        <f t="shared" si="15"/>
        <v>124</v>
      </c>
      <c r="V11" s="12">
        <f t="shared" si="16"/>
        <v>1384</v>
      </c>
      <c r="W11" s="15">
        <f t="shared" si="17"/>
        <v>15122</v>
      </c>
      <c r="X11" s="17" t="s">
        <v>58</v>
      </c>
      <c r="Y11" s="31" t="s">
        <v>55</v>
      </c>
      <c r="Z11" s="8"/>
      <c r="AA11" s="5"/>
      <c r="AB11" s="5"/>
      <c r="AC11" s="5"/>
    </row>
    <row r="12" spans="1:29" s="3" customFormat="1" ht="45" customHeight="1">
      <c r="A12" s="67">
        <v>7</v>
      </c>
      <c r="B12" s="50" t="s">
        <v>131</v>
      </c>
      <c r="C12" s="11" t="s">
        <v>133</v>
      </c>
      <c r="D12" s="18" t="s">
        <v>132</v>
      </c>
      <c r="E12" s="12" t="s">
        <v>29</v>
      </c>
      <c r="F12" s="13">
        <v>29</v>
      </c>
      <c r="G12" s="12"/>
      <c r="H12" s="14">
        <v>7000</v>
      </c>
      <c r="I12" s="14">
        <v>6006</v>
      </c>
      <c r="J12" s="14">
        <v>3500</v>
      </c>
      <c r="K12" s="16">
        <f t="shared" si="0"/>
        <v>16506</v>
      </c>
      <c r="L12" s="16">
        <f t="shared" si="1"/>
        <v>10500</v>
      </c>
      <c r="M12" s="12">
        <f t="shared" si="8"/>
        <v>6766.666666666667</v>
      </c>
      <c r="N12" s="12">
        <f t="shared" si="9"/>
        <v>5805.7999999999993</v>
      </c>
      <c r="O12" s="12">
        <f t="shared" si="10"/>
        <v>3383.3333333333335</v>
      </c>
      <c r="P12" s="12">
        <v>0</v>
      </c>
      <c r="Q12" s="12">
        <f t="shared" si="11"/>
        <v>0</v>
      </c>
      <c r="R12" s="15">
        <f t="shared" si="12"/>
        <v>15955.800000000001</v>
      </c>
      <c r="S12" s="15">
        <f t="shared" si="13"/>
        <v>10150</v>
      </c>
      <c r="T12" s="12">
        <f t="shared" si="14"/>
        <v>1218</v>
      </c>
      <c r="U12" s="12">
        <f t="shared" si="15"/>
        <v>120</v>
      </c>
      <c r="V12" s="12">
        <f t="shared" si="16"/>
        <v>1338</v>
      </c>
      <c r="W12" s="15">
        <f t="shared" si="17"/>
        <v>14618</v>
      </c>
      <c r="X12" s="17" t="s">
        <v>134</v>
      </c>
      <c r="Y12" s="31" t="s">
        <v>135</v>
      </c>
      <c r="Z12" s="8"/>
      <c r="AA12" s="5"/>
      <c r="AB12" s="5"/>
      <c r="AC12" s="5"/>
    </row>
    <row r="13" spans="1:29" s="3" customFormat="1" ht="45" customHeight="1">
      <c r="A13" s="67">
        <v>8</v>
      </c>
      <c r="B13" s="11" t="s">
        <v>45</v>
      </c>
      <c r="C13" s="11" t="s">
        <v>52</v>
      </c>
      <c r="D13" s="18" t="s">
        <v>69</v>
      </c>
      <c r="E13" s="12" t="s">
        <v>59</v>
      </c>
      <c r="F13" s="13">
        <v>30</v>
      </c>
      <c r="G13" s="12"/>
      <c r="H13" s="14">
        <v>7000</v>
      </c>
      <c r="I13" s="14">
        <v>6006</v>
      </c>
      <c r="J13" s="14">
        <v>3500</v>
      </c>
      <c r="K13" s="16">
        <f t="shared" si="0"/>
        <v>16506</v>
      </c>
      <c r="L13" s="16">
        <f t="shared" si="1"/>
        <v>10500</v>
      </c>
      <c r="M13" s="12">
        <f t="shared" si="8"/>
        <v>7000</v>
      </c>
      <c r="N13" s="12">
        <f t="shared" si="9"/>
        <v>6006</v>
      </c>
      <c r="O13" s="12">
        <f t="shared" si="10"/>
        <v>3500</v>
      </c>
      <c r="P13" s="12">
        <v>0</v>
      </c>
      <c r="Q13" s="12">
        <f t="shared" si="11"/>
        <v>0</v>
      </c>
      <c r="R13" s="15">
        <f t="shared" si="12"/>
        <v>16506</v>
      </c>
      <c r="S13" s="15">
        <f t="shared" si="13"/>
        <v>10500</v>
      </c>
      <c r="T13" s="12">
        <f t="shared" si="14"/>
        <v>1260</v>
      </c>
      <c r="U13" s="12">
        <f t="shared" si="15"/>
        <v>124</v>
      </c>
      <c r="V13" s="12">
        <f t="shared" si="16"/>
        <v>1384</v>
      </c>
      <c r="W13" s="15">
        <f t="shared" si="17"/>
        <v>15122</v>
      </c>
      <c r="X13" s="17" t="s">
        <v>56</v>
      </c>
      <c r="Y13" s="31" t="s">
        <v>57</v>
      </c>
      <c r="Z13" s="8"/>
      <c r="AA13" s="5"/>
      <c r="AB13" s="5"/>
      <c r="AC13" s="5"/>
    </row>
    <row r="14" spans="1:29" s="3" customFormat="1" ht="45" customHeight="1">
      <c r="A14" s="67">
        <v>9</v>
      </c>
      <c r="B14" s="11" t="s">
        <v>88</v>
      </c>
      <c r="C14" s="11" t="s">
        <v>89</v>
      </c>
      <c r="D14" s="18" t="s">
        <v>84</v>
      </c>
      <c r="E14" s="12" t="s">
        <v>59</v>
      </c>
      <c r="F14" s="13">
        <v>29</v>
      </c>
      <c r="G14" s="12"/>
      <c r="H14" s="14">
        <v>8400</v>
      </c>
      <c r="I14" s="14">
        <v>7838</v>
      </c>
      <c r="J14" s="14">
        <v>4862</v>
      </c>
      <c r="K14" s="16">
        <f t="shared" si="0"/>
        <v>21100</v>
      </c>
      <c r="L14" s="16">
        <f t="shared" si="1"/>
        <v>13262</v>
      </c>
      <c r="M14" s="12">
        <f t="shared" si="8"/>
        <v>8120</v>
      </c>
      <c r="N14" s="12">
        <f t="shared" si="9"/>
        <v>7576.7333333333327</v>
      </c>
      <c r="O14" s="12">
        <f t="shared" si="10"/>
        <v>4699.9333333333334</v>
      </c>
      <c r="P14" s="12">
        <v>0</v>
      </c>
      <c r="Q14" s="12">
        <f t="shared" si="11"/>
        <v>0</v>
      </c>
      <c r="R14" s="15">
        <f t="shared" si="12"/>
        <v>20396.666666666668</v>
      </c>
      <c r="S14" s="15">
        <f t="shared" si="13"/>
        <v>12819.933333333332</v>
      </c>
      <c r="T14" s="12">
        <f t="shared" si="14"/>
        <v>1538.3919999999998</v>
      </c>
      <c r="U14" s="12">
        <f t="shared" si="15"/>
        <v>153</v>
      </c>
      <c r="V14" s="12">
        <f t="shared" si="16"/>
        <v>1691.3919999999998</v>
      </c>
      <c r="W14" s="15">
        <f t="shared" si="17"/>
        <v>18705</v>
      </c>
      <c r="X14" s="17" t="s">
        <v>56</v>
      </c>
      <c r="Y14" s="31" t="s">
        <v>85</v>
      </c>
      <c r="Z14" s="8"/>
      <c r="AA14" s="5"/>
      <c r="AB14" s="5"/>
      <c r="AC14" s="5"/>
    </row>
    <row r="15" spans="1:29" s="3" customFormat="1" ht="45" customHeight="1">
      <c r="A15" s="67">
        <v>10</v>
      </c>
      <c r="B15" s="50" t="s">
        <v>91</v>
      </c>
      <c r="C15" s="11" t="s">
        <v>139</v>
      </c>
      <c r="D15" s="18" t="s">
        <v>101</v>
      </c>
      <c r="E15" s="12" t="s">
        <v>59</v>
      </c>
      <c r="F15" s="13">
        <v>29</v>
      </c>
      <c r="G15" s="12"/>
      <c r="H15" s="14">
        <v>7000</v>
      </c>
      <c r="I15" s="14">
        <v>6006</v>
      </c>
      <c r="J15" s="14">
        <v>3500</v>
      </c>
      <c r="K15" s="16">
        <f t="shared" si="0"/>
        <v>16506</v>
      </c>
      <c r="L15" s="16">
        <f t="shared" si="1"/>
        <v>10500</v>
      </c>
      <c r="M15" s="12">
        <f t="shared" si="8"/>
        <v>6766.666666666667</v>
      </c>
      <c r="N15" s="12">
        <f t="shared" si="9"/>
        <v>5805.7999999999993</v>
      </c>
      <c r="O15" s="12">
        <f t="shared" si="10"/>
        <v>3383.3333333333335</v>
      </c>
      <c r="P15" s="12">
        <v>0</v>
      </c>
      <c r="Q15" s="12">
        <f t="shared" si="11"/>
        <v>0</v>
      </c>
      <c r="R15" s="15">
        <f t="shared" si="12"/>
        <v>15955.800000000001</v>
      </c>
      <c r="S15" s="15">
        <f t="shared" si="13"/>
        <v>10150</v>
      </c>
      <c r="T15" s="12">
        <f t="shared" si="14"/>
        <v>1218</v>
      </c>
      <c r="U15" s="12">
        <f t="shared" si="15"/>
        <v>120</v>
      </c>
      <c r="V15" s="12">
        <f t="shared" si="16"/>
        <v>1338</v>
      </c>
      <c r="W15" s="15">
        <f t="shared" si="17"/>
        <v>14618</v>
      </c>
      <c r="X15" s="17" t="s">
        <v>136</v>
      </c>
      <c r="Y15" s="31" t="s">
        <v>137</v>
      </c>
      <c r="Z15" s="8"/>
      <c r="AA15" s="5"/>
      <c r="AB15" s="5"/>
      <c r="AC15" s="5"/>
    </row>
    <row r="16" spans="1:29" s="3" customFormat="1" ht="45" customHeight="1">
      <c r="A16" s="67">
        <v>11</v>
      </c>
      <c r="B16" s="11" t="s">
        <v>83</v>
      </c>
      <c r="C16" s="11" t="s">
        <v>72</v>
      </c>
      <c r="D16" s="18" t="s">
        <v>70</v>
      </c>
      <c r="E16" s="12" t="s">
        <v>61</v>
      </c>
      <c r="F16" s="13">
        <v>30</v>
      </c>
      <c r="G16" s="12"/>
      <c r="H16" s="14">
        <v>7000</v>
      </c>
      <c r="I16" s="14">
        <v>6006</v>
      </c>
      <c r="J16" s="14">
        <v>3500</v>
      </c>
      <c r="K16" s="16">
        <f t="shared" si="0"/>
        <v>16506</v>
      </c>
      <c r="L16" s="16">
        <f t="shared" si="1"/>
        <v>10500</v>
      </c>
      <c r="M16" s="12">
        <f t="shared" si="8"/>
        <v>7000</v>
      </c>
      <c r="N16" s="12">
        <f t="shared" si="9"/>
        <v>6006</v>
      </c>
      <c r="O16" s="12">
        <f t="shared" si="10"/>
        <v>3500</v>
      </c>
      <c r="P16" s="12">
        <v>0</v>
      </c>
      <c r="Q16" s="12">
        <f t="shared" si="11"/>
        <v>0</v>
      </c>
      <c r="R16" s="15">
        <f t="shared" si="12"/>
        <v>16506</v>
      </c>
      <c r="S16" s="15">
        <f t="shared" si="13"/>
        <v>10500</v>
      </c>
      <c r="T16" s="12">
        <f t="shared" si="14"/>
        <v>1260</v>
      </c>
      <c r="U16" s="12">
        <f t="shared" si="15"/>
        <v>124</v>
      </c>
      <c r="V16" s="12">
        <f t="shared" si="16"/>
        <v>1384</v>
      </c>
      <c r="W16" s="15">
        <f t="shared" si="17"/>
        <v>15122</v>
      </c>
      <c r="X16" s="17" t="s">
        <v>86</v>
      </c>
      <c r="Y16" s="31" t="s">
        <v>87</v>
      </c>
      <c r="Z16" s="8"/>
      <c r="AA16" s="5"/>
      <c r="AB16" s="5"/>
      <c r="AC16" s="5"/>
    </row>
    <row r="17" spans="1:29" s="3" customFormat="1" ht="45" customHeight="1">
      <c r="A17" s="67">
        <v>12</v>
      </c>
      <c r="B17" s="11" t="s">
        <v>62</v>
      </c>
      <c r="C17" s="11" t="s">
        <v>82</v>
      </c>
      <c r="D17" s="18" t="s">
        <v>71</v>
      </c>
      <c r="E17" s="12" t="s">
        <v>61</v>
      </c>
      <c r="F17" s="13">
        <v>30</v>
      </c>
      <c r="G17" s="12"/>
      <c r="H17" s="14">
        <v>7000</v>
      </c>
      <c r="I17" s="14">
        <v>6006</v>
      </c>
      <c r="J17" s="14">
        <v>3500</v>
      </c>
      <c r="K17" s="16">
        <f t="shared" si="0"/>
        <v>16506</v>
      </c>
      <c r="L17" s="16">
        <f t="shared" si="1"/>
        <v>10500</v>
      </c>
      <c r="M17" s="12">
        <f t="shared" si="8"/>
        <v>7000</v>
      </c>
      <c r="N17" s="12">
        <f t="shared" si="9"/>
        <v>6006</v>
      </c>
      <c r="O17" s="12">
        <f t="shared" si="10"/>
        <v>3500</v>
      </c>
      <c r="P17" s="12">
        <v>0</v>
      </c>
      <c r="Q17" s="12">
        <f t="shared" si="11"/>
        <v>0</v>
      </c>
      <c r="R17" s="15">
        <f t="shared" si="12"/>
        <v>16506</v>
      </c>
      <c r="S17" s="15">
        <f t="shared" si="13"/>
        <v>10500</v>
      </c>
      <c r="T17" s="12">
        <f t="shared" si="14"/>
        <v>1260</v>
      </c>
      <c r="U17" s="12">
        <f t="shared" si="15"/>
        <v>124</v>
      </c>
      <c r="V17" s="12">
        <f t="shared" si="16"/>
        <v>1384</v>
      </c>
      <c r="W17" s="15">
        <f t="shared" si="17"/>
        <v>15122</v>
      </c>
      <c r="X17" s="17" t="s">
        <v>129</v>
      </c>
      <c r="Y17" s="31" t="s">
        <v>130</v>
      </c>
      <c r="Z17" s="8"/>
      <c r="AA17" s="5"/>
      <c r="AB17" s="5"/>
      <c r="AC17" s="5"/>
    </row>
    <row r="18" spans="1:29" s="3" customFormat="1" ht="45" customHeight="1">
      <c r="A18" s="67">
        <v>13</v>
      </c>
      <c r="B18" s="50" t="s">
        <v>92</v>
      </c>
      <c r="C18" s="11" t="s">
        <v>115</v>
      </c>
      <c r="D18" s="18" t="s">
        <v>102</v>
      </c>
      <c r="E18" s="12" t="s">
        <v>61</v>
      </c>
      <c r="F18" s="13">
        <v>30</v>
      </c>
      <c r="G18" s="12"/>
      <c r="H18" s="14">
        <v>7000</v>
      </c>
      <c r="I18" s="14">
        <v>6006</v>
      </c>
      <c r="J18" s="14">
        <v>3500</v>
      </c>
      <c r="K18" s="16">
        <f t="shared" si="0"/>
        <v>16506</v>
      </c>
      <c r="L18" s="16">
        <f t="shared" si="1"/>
        <v>10500</v>
      </c>
      <c r="M18" s="12">
        <f t="shared" si="8"/>
        <v>7000</v>
      </c>
      <c r="N18" s="12">
        <f t="shared" si="9"/>
        <v>6006</v>
      </c>
      <c r="O18" s="12">
        <f t="shared" si="10"/>
        <v>3500</v>
      </c>
      <c r="P18" s="12">
        <v>0</v>
      </c>
      <c r="Q18" s="12">
        <f t="shared" si="11"/>
        <v>0</v>
      </c>
      <c r="R18" s="15">
        <f t="shared" si="12"/>
        <v>16506</v>
      </c>
      <c r="S18" s="15">
        <f t="shared" si="13"/>
        <v>10500</v>
      </c>
      <c r="T18" s="12">
        <f t="shared" si="14"/>
        <v>1260</v>
      </c>
      <c r="U18" s="12">
        <f t="shared" si="15"/>
        <v>124</v>
      </c>
      <c r="V18" s="12">
        <f t="shared" si="16"/>
        <v>1384</v>
      </c>
      <c r="W18" s="15">
        <f t="shared" si="17"/>
        <v>15122</v>
      </c>
      <c r="X18" s="17" t="s">
        <v>116</v>
      </c>
      <c r="Y18" s="31" t="s">
        <v>117</v>
      </c>
      <c r="Z18" s="8"/>
      <c r="AA18" s="5"/>
      <c r="AB18" s="5"/>
      <c r="AC18" s="5"/>
    </row>
    <row r="19" spans="1:29" s="3" customFormat="1" ht="45" customHeight="1">
      <c r="A19" s="67">
        <v>14</v>
      </c>
      <c r="B19" s="50" t="s">
        <v>95</v>
      </c>
      <c r="C19" s="11" t="s">
        <v>111</v>
      </c>
      <c r="D19" s="18" t="s">
        <v>105</v>
      </c>
      <c r="E19" s="12" t="s">
        <v>61</v>
      </c>
      <c r="F19" s="13">
        <v>30</v>
      </c>
      <c r="G19" s="12"/>
      <c r="H19" s="14">
        <v>7000</v>
      </c>
      <c r="I19" s="14">
        <v>6006</v>
      </c>
      <c r="J19" s="14">
        <v>3500</v>
      </c>
      <c r="K19" s="16">
        <f t="shared" si="0"/>
        <v>16506</v>
      </c>
      <c r="L19" s="16">
        <f t="shared" si="1"/>
        <v>10500</v>
      </c>
      <c r="M19" s="12">
        <f t="shared" si="8"/>
        <v>7000</v>
      </c>
      <c r="N19" s="12">
        <f t="shared" si="9"/>
        <v>6006</v>
      </c>
      <c r="O19" s="12">
        <f t="shared" si="10"/>
        <v>3500</v>
      </c>
      <c r="P19" s="12">
        <v>0</v>
      </c>
      <c r="Q19" s="12">
        <f t="shared" si="11"/>
        <v>0</v>
      </c>
      <c r="R19" s="15">
        <f t="shared" si="12"/>
        <v>16506</v>
      </c>
      <c r="S19" s="15">
        <f t="shared" si="13"/>
        <v>10500</v>
      </c>
      <c r="T19" s="12">
        <f t="shared" si="14"/>
        <v>1260</v>
      </c>
      <c r="U19" s="12">
        <f t="shared" si="15"/>
        <v>124</v>
      </c>
      <c r="V19" s="12">
        <f t="shared" si="16"/>
        <v>1384</v>
      </c>
      <c r="W19" s="15">
        <f t="shared" si="17"/>
        <v>15122</v>
      </c>
      <c r="X19" s="17" t="s">
        <v>112</v>
      </c>
      <c r="Y19" s="31" t="s">
        <v>113</v>
      </c>
      <c r="Z19" s="8"/>
      <c r="AA19" s="5"/>
      <c r="AB19" s="5"/>
      <c r="AC19" s="5"/>
    </row>
    <row r="20" spans="1:29" s="3" customFormat="1" ht="45" customHeight="1">
      <c r="A20" s="67">
        <v>15</v>
      </c>
      <c r="B20" s="50" t="s">
        <v>96</v>
      </c>
      <c r="C20" s="11" t="s">
        <v>114</v>
      </c>
      <c r="D20" s="18" t="s">
        <v>106</v>
      </c>
      <c r="E20" s="12" t="s">
        <v>61</v>
      </c>
      <c r="F20" s="13">
        <v>14</v>
      </c>
      <c r="G20" s="12"/>
      <c r="H20" s="14">
        <v>7000</v>
      </c>
      <c r="I20" s="14">
        <v>6006</v>
      </c>
      <c r="J20" s="14">
        <v>3500</v>
      </c>
      <c r="K20" s="16">
        <f t="shared" si="0"/>
        <v>16506</v>
      </c>
      <c r="L20" s="16">
        <f t="shared" si="1"/>
        <v>10500</v>
      </c>
      <c r="M20" s="12">
        <f t="shared" si="8"/>
        <v>3266.666666666667</v>
      </c>
      <c r="N20" s="12">
        <f t="shared" si="9"/>
        <v>2802.7999999999997</v>
      </c>
      <c r="O20" s="12">
        <f t="shared" si="10"/>
        <v>1633.3333333333335</v>
      </c>
      <c r="P20" s="12">
        <v>0</v>
      </c>
      <c r="Q20" s="12">
        <f t="shared" si="11"/>
        <v>0</v>
      </c>
      <c r="R20" s="15">
        <f t="shared" si="12"/>
        <v>7702.8000000000011</v>
      </c>
      <c r="S20" s="15">
        <f t="shared" si="13"/>
        <v>4900</v>
      </c>
      <c r="T20" s="12">
        <f t="shared" si="14"/>
        <v>588</v>
      </c>
      <c r="U20" s="12">
        <f t="shared" si="15"/>
        <v>58</v>
      </c>
      <c r="V20" s="12">
        <f t="shared" si="16"/>
        <v>646</v>
      </c>
      <c r="W20" s="15">
        <f t="shared" si="17"/>
        <v>7057</v>
      </c>
      <c r="X20" s="17" t="s">
        <v>141</v>
      </c>
      <c r="Y20" s="31" t="s">
        <v>142</v>
      </c>
      <c r="Z20" s="8"/>
      <c r="AA20" s="5"/>
      <c r="AB20" s="5"/>
      <c r="AC20" s="5"/>
    </row>
    <row r="21" spans="1:29" s="3" customFormat="1" ht="45" customHeight="1">
      <c r="A21" s="67">
        <v>16</v>
      </c>
      <c r="B21" s="50" t="s">
        <v>144</v>
      </c>
      <c r="C21" s="50" t="s">
        <v>146</v>
      </c>
      <c r="D21" s="18" t="s">
        <v>147</v>
      </c>
      <c r="E21" s="12" t="s">
        <v>61</v>
      </c>
      <c r="F21" s="13">
        <v>29</v>
      </c>
      <c r="G21" s="12"/>
      <c r="H21" s="14">
        <v>7000</v>
      </c>
      <c r="I21" s="14">
        <v>6006</v>
      </c>
      <c r="J21" s="14">
        <v>3500</v>
      </c>
      <c r="K21" s="16">
        <f t="shared" si="0"/>
        <v>16506</v>
      </c>
      <c r="L21" s="16">
        <f t="shared" si="1"/>
        <v>10500</v>
      </c>
      <c r="M21" s="12">
        <f t="shared" si="8"/>
        <v>6766.666666666667</v>
      </c>
      <c r="N21" s="12">
        <f t="shared" si="9"/>
        <v>5805.7999999999993</v>
      </c>
      <c r="O21" s="12">
        <f t="shared" si="10"/>
        <v>3383.3333333333335</v>
      </c>
      <c r="P21" s="12">
        <v>0</v>
      </c>
      <c r="Q21" s="12">
        <f t="shared" si="11"/>
        <v>0</v>
      </c>
      <c r="R21" s="15">
        <f t="shared" si="12"/>
        <v>15955.800000000001</v>
      </c>
      <c r="S21" s="15">
        <f t="shared" si="13"/>
        <v>10150</v>
      </c>
      <c r="T21" s="12">
        <f t="shared" si="14"/>
        <v>1218</v>
      </c>
      <c r="U21" s="12">
        <f t="shared" si="15"/>
        <v>120</v>
      </c>
      <c r="V21" s="12">
        <f t="shared" si="16"/>
        <v>1338</v>
      </c>
      <c r="W21" s="15">
        <f t="shared" si="17"/>
        <v>14618</v>
      </c>
      <c r="X21" s="17" t="s">
        <v>129</v>
      </c>
      <c r="Y21" s="31" t="s">
        <v>148</v>
      </c>
      <c r="Z21" s="8"/>
      <c r="AA21" s="5"/>
      <c r="AB21" s="5"/>
      <c r="AC21" s="5"/>
    </row>
    <row r="22" spans="1:29" s="3" customFormat="1" ht="45" customHeight="1">
      <c r="A22" s="67">
        <v>17</v>
      </c>
      <c r="B22" s="50" t="s">
        <v>97</v>
      </c>
      <c r="C22" s="11" t="s">
        <v>110</v>
      </c>
      <c r="D22" s="18" t="s">
        <v>107</v>
      </c>
      <c r="E22" s="12" t="s">
        <v>98</v>
      </c>
      <c r="F22" s="13">
        <v>24</v>
      </c>
      <c r="G22" s="12"/>
      <c r="H22" s="14">
        <v>7000</v>
      </c>
      <c r="I22" s="14">
        <v>6006</v>
      </c>
      <c r="J22" s="14">
        <v>3500</v>
      </c>
      <c r="K22" s="16">
        <f t="shared" si="0"/>
        <v>16506</v>
      </c>
      <c r="L22" s="16">
        <f t="shared" si="1"/>
        <v>10500</v>
      </c>
      <c r="M22" s="12">
        <f t="shared" si="8"/>
        <v>5600</v>
      </c>
      <c r="N22" s="12">
        <f t="shared" si="9"/>
        <v>4804.7999999999993</v>
      </c>
      <c r="O22" s="12">
        <f t="shared" si="10"/>
        <v>2800</v>
      </c>
      <c r="P22" s="12">
        <v>0</v>
      </c>
      <c r="Q22" s="12">
        <f t="shared" si="11"/>
        <v>0</v>
      </c>
      <c r="R22" s="15">
        <f t="shared" si="12"/>
        <v>13204.8</v>
      </c>
      <c r="S22" s="15">
        <f t="shared" si="13"/>
        <v>8400</v>
      </c>
      <c r="T22" s="12">
        <f t="shared" si="14"/>
        <v>1008</v>
      </c>
      <c r="U22" s="12">
        <f t="shared" si="15"/>
        <v>100</v>
      </c>
      <c r="V22" s="12">
        <f t="shared" si="16"/>
        <v>1108</v>
      </c>
      <c r="W22" s="15">
        <f t="shared" si="17"/>
        <v>12097</v>
      </c>
      <c r="X22" s="17" t="s">
        <v>125</v>
      </c>
      <c r="Y22" s="31" t="s">
        <v>126</v>
      </c>
      <c r="Z22" s="8"/>
      <c r="AA22" s="5"/>
      <c r="AB22" s="5"/>
      <c r="AC22" s="5"/>
    </row>
    <row r="23" spans="1:29" s="4" customFormat="1" ht="45" customHeight="1">
      <c r="A23" s="34"/>
      <c r="B23" s="35" t="s">
        <v>11</v>
      </c>
      <c r="C23" s="31"/>
      <c r="D23" s="31"/>
      <c r="E23" s="15"/>
      <c r="F23" s="15">
        <f>SUM(F6:F22)</f>
        <v>477</v>
      </c>
      <c r="G23" s="15">
        <f t="shared" ref="G23:W23" si="18">SUM(G6:G22)</f>
        <v>0</v>
      </c>
      <c r="H23" s="15">
        <f t="shared" si="18"/>
        <v>120400</v>
      </c>
      <c r="I23" s="15">
        <f t="shared" si="18"/>
        <v>103934</v>
      </c>
      <c r="J23" s="15">
        <f t="shared" si="18"/>
        <v>60862</v>
      </c>
      <c r="K23" s="15">
        <f t="shared" si="18"/>
        <v>285196</v>
      </c>
      <c r="L23" s="15">
        <f t="shared" si="18"/>
        <v>181262</v>
      </c>
      <c r="M23" s="15">
        <f t="shared" si="18"/>
        <v>112653.33333333334</v>
      </c>
      <c r="N23" s="15">
        <f t="shared" si="18"/>
        <v>97266.333333333328</v>
      </c>
      <c r="O23" s="15">
        <f t="shared" si="18"/>
        <v>56966.600000000006</v>
      </c>
      <c r="P23" s="15">
        <f t="shared" si="18"/>
        <v>0</v>
      </c>
      <c r="Q23" s="15">
        <f t="shared" si="18"/>
        <v>0</v>
      </c>
      <c r="R23" s="15">
        <f t="shared" si="18"/>
        <v>266886.26666666666</v>
      </c>
      <c r="S23" s="15">
        <f t="shared" si="18"/>
        <v>169619.93333333335</v>
      </c>
      <c r="T23" s="15">
        <f t="shared" si="18"/>
        <v>20354.392</v>
      </c>
      <c r="U23" s="15">
        <f t="shared" si="18"/>
        <v>2007</v>
      </c>
      <c r="V23" s="15">
        <f t="shared" si="18"/>
        <v>22361.392</v>
      </c>
      <c r="W23" s="15">
        <f t="shared" si="18"/>
        <v>244526</v>
      </c>
      <c r="X23" s="15"/>
      <c r="Y23" s="15" t="s">
        <v>34</v>
      </c>
      <c r="Z23" s="5"/>
      <c r="AA23" s="5"/>
      <c r="AB23" s="9" t="e">
        <f>SUM(AB7:AB17)</f>
        <v>#REF!</v>
      </c>
      <c r="AC23" s="9" t="e">
        <f>SUM(AC7:AC17)</f>
        <v>#REF!</v>
      </c>
    </row>
    <row r="24" spans="1:29" ht="21.6" customHeight="1"/>
    <row r="25" spans="1:29" ht="21.6" customHeight="1"/>
    <row r="26" spans="1:29" ht="21.6" customHeight="1">
      <c r="K26" s="7"/>
      <c r="L26" s="7"/>
      <c r="S26" s="7"/>
    </row>
    <row r="27" spans="1:29" ht="21.6" customHeight="1">
      <c r="K27" s="7"/>
      <c r="L27" s="7"/>
      <c r="S27" s="7"/>
      <c r="V27" s="6"/>
    </row>
    <row r="28" spans="1:29" ht="21.6" customHeight="1">
      <c r="K28" s="7"/>
      <c r="L28" s="7"/>
      <c r="S28" s="7"/>
    </row>
    <row r="29" spans="1:29" ht="21.6" customHeight="1">
      <c r="K29" s="7"/>
      <c r="L29" s="7"/>
      <c r="S29" s="7"/>
    </row>
    <row r="30" spans="1:29" ht="21.6" customHeight="1">
      <c r="K30" s="7"/>
      <c r="L30" s="7"/>
      <c r="S30" s="7"/>
    </row>
    <row r="31" spans="1:29" ht="21.6" hidden="1" customHeight="1">
      <c r="K31" s="7"/>
      <c r="L31" s="7"/>
      <c r="S31" s="7"/>
      <c r="W31">
        <v>138086</v>
      </c>
    </row>
    <row r="32" spans="1:29" ht="21.6" hidden="1" customHeight="1">
      <c r="K32" s="7"/>
      <c r="L32" s="7"/>
      <c r="S32" s="7"/>
      <c r="W32" s="6">
        <f>W23-W31</f>
        <v>106440</v>
      </c>
      <c r="X32" s="6"/>
    </row>
    <row r="33" spans="11:19" ht="21.6" customHeight="1">
      <c r="K33" s="7"/>
      <c r="L33" s="7"/>
      <c r="S33" s="7"/>
    </row>
    <row r="34" spans="11:19" ht="21.6" customHeight="1">
      <c r="K34" s="7"/>
      <c r="L34" s="7"/>
      <c r="S34" s="7"/>
    </row>
    <row r="35" spans="11:19" ht="21.6" customHeight="1">
      <c r="K35" s="7"/>
      <c r="L35" s="7"/>
      <c r="S35" s="7"/>
    </row>
    <row r="36" spans="11:19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0"/>
  <sheetViews>
    <sheetView workbookViewId="0">
      <selection activeCell="B20" sqref="B20"/>
    </sheetView>
  </sheetViews>
  <sheetFormatPr defaultRowHeight="12.75"/>
  <sheetData>
    <row r="2" spans="1:29">
      <c r="A2" s="98" t="s">
        <v>140</v>
      </c>
      <c r="B2" s="98"/>
      <c r="C2" s="98"/>
    </row>
    <row r="3" spans="1:29" s="64" customFormat="1" ht="50.1" customHeight="1">
      <c r="A3" s="51">
        <v>15</v>
      </c>
      <c r="B3" s="52" t="s">
        <v>93</v>
      </c>
      <c r="C3" s="53" t="s">
        <v>118</v>
      </c>
      <c r="D3" s="54" t="s">
        <v>103</v>
      </c>
      <c r="E3" s="53" t="s">
        <v>61</v>
      </c>
      <c r="F3" s="55"/>
      <c r="G3" s="56"/>
      <c r="H3" s="57">
        <v>7000</v>
      </c>
      <c r="I3" s="57">
        <v>5564</v>
      </c>
      <c r="J3" s="57">
        <v>3500</v>
      </c>
      <c r="K3" s="58">
        <f>SUM(H3:J3)</f>
        <v>16064</v>
      </c>
      <c r="L3" s="58">
        <f>SUM(H3+J3)</f>
        <v>10500</v>
      </c>
      <c r="M3" s="56">
        <f>H3/31*F3</f>
        <v>0</v>
      </c>
      <c r="N3" s="56">
        <f>I3/31*F3</f>
        <v>0</v>
      </c>
      <c r="O3" s="56">
        <f>J3/31*F3</f>
        <v>0</v>
      </c>
      <c r="P3" s="56">
        <v>0</v>
      </c>
      <c r="Q3" s="56">
        <f>K3/31*G3</f>
        <v>0</v>
      </c>
      <c r="R3" s="56">
        <f>SUM(M3:Q3)</f>
        <v>0</v>
      </c>
      <c r="S3" s="59">
        <f>L3/31*F3</f>
        <v>0</v>
      </c>
      <c r="T3" s="56">
        <f>S3*12%</f>
        <v>0</v>
      </c>
      <c r="U3" s="56">
        <f>ROUNDUP((R3*0.75%),0)</f>
        <v>0</v>
      </c>
      <c r="V3" s="56">
        <f>T3+U3</f>
        <v>0</v>
      </c>
      <c r="W3" s="59">
        <f>ROUND(R3-V3,0)</f>
        <v>0</v>
      </c>
      <c r="X3" s="60"/>
      <c r="Y3" s="61"/>
      <c r="Z3" s="62"/>
      <c r="AA3" s="63"/>
      <c r="AB3" s="63"/>
      <c r="AC3" s="63"/>
    </row>
    <row r="5" spans="1:29">
      <c r="A5" s="99" t="s">
        <v>145</v>
      </c>
      <c r="B5" s="100"/>
    </row>
    <row r="6" spans="1:29" s="64" customFormat="1" ht="50.1" customHeight="1">
      <c r="A6" s="51">
        <v>4</v>
      </c>
      <c r="B6" s="53" t="s">
        <v>42</v>
      </c>
      <c r="C6" s="53" t="s">
        <v>46</v>
      </c>
      <c r="D6" s="54" t="s">
        <v>66</v>
      </c>
      <c r="E6" s="56" t="s">
        <v>29</v>
      </c>
      <c r="F6" s="55"/>
      <c r="G6" s="56"/>
      <c r="H6" s="57">
        <v>7000</v>
      </c>
      <c r="I6" s="57">
        <v>5564</v>
      </c>
      <c r="J6" s="57">
        <v>3500</v>
      </c>
      <c r="K6" s="58">
        <f>SUM(H6:J6)</f>
        <v>16064</v>
      </c>
      <c r="L6" s="58">
        <f>SUM(H6+J6)</f>
        <v>10500</v>
      </c>
      <c r="M6" s="56">
        <f>H6/30*F6</f>
        <v>0</v>
      </c>
      <c r="N6" s="56">
        <f>I6/30*F6</f>
        <v>0</v>
      </c>
      <c r="O6" s="56">
        <f>J6/30*F6</f>
        <v>0</v>
      </c>
      <c r="P6" s="56">
        <v>0</v>
      </c>
      <c r="Q6" s="56">
        <f>K6/30*G6</f>
        <v>0</v>
      </c>
      <c r="R6" s="56">
        <f>SUM(M6:Q6)</f>
        <v>0</v>
      </c>
      <c r="S6" s="59">
        <f>L6/31*F6</f>
        <v>0</v>
      </c>
      <c r="T6" s="56">
        <f>S6*12%</f>
        <v>0</v>
      </c>
      <c r="U6" s="56">
        <f>ROUNDUP((R6*0.75%),0)</f>
        <v>0</v>
      </c>
      <c r="V6" s="56">
        <f>T6+U6</f>
        <v>0</v>
      </c>
      <c r="W6" s="59">
        <f>ROUND(R6-V6,0)</f>
        <v>0</v>
      </c>
      <c r="X6" s="60" t="s">
        <v>48</v>
      </c>
      <c r="Y6" s="61" t="s">
        <v>49</v>
      </c>
      <c r="Z6" s="62"/>
      <c r="AA6" s="63"/>
      <c r="AB6" s="63"/>
      <c r="AC6" s="63"/>
    </row>
    <row r="7" spans="1:29" s="64" customFormat="1" ht="50.1" customHeight="1">
      <c r="A7" s="51">
        <v>7</v>
      </c>
      <c r="B7" s="52" t="s">
        <v>90</v>
      </c>
      <c r="C7" s="53" t="s">
        <v>99</v>
      </c>
      <c r="D7" s="54" t="s">
        <v>100</v>
      </c>
      <c r="E7" s="56" t="s">
        <v>29</v>
      </c>
      <c r="F7" s="55"/>
      <c r="G7" s="56"/>
      <c r="H7" s="57">
        <v>7000</v>
      </c>
      <c r="I7" s="57">
        <v>5564</v>
      </c>
      <c r="J7" s="57">
        <v>3500</v>
      </c>
      <c r="K7" s="58">
        <f>SUM(H7:J7)</f>
        <v>16064</v>
      </c>
      <c r="L7" s="58">
        <f>SUM(H7+J7)</f>
        <v>10500</v>
      </c>
      <c r="M7" s="56">
        <f>H7/30*F7</f>
        <v>0</v>
      </c>
      <c r="N7" s="56">
        <f>I7/30*F7</f>
        <v>0</v>
      </c>
      <c r="O7" s="56">
        <f>J7/30*F7</f>
        <v>0</v>
      </c>
      <c r="P7" s="56">
        <v>0</v>
      </c>
      <c r="Q7" s="56">
        <f>K7/30*G7</f>
        <v>0</v>
      </c>
      <c r="R7" s="56">
        <f>SUM(M7:Q7)</f>
        <v>0</v>
      </c>
      <c r="S7" s="59">
        <f>L7/31*F7</f>
        <v>0</v>
      </c>
      <c r="T7" s="56">
        <f>S7*12%</f>
        <v>0</v>
      </c>
      <c r="U7" s="56">
        <f>ROUNDUP((R7*0.75%),0)</f>
        <v>0</v>
      </c>
      <c r="V7" s="56">
        <f>T7+U7</f>
        <v>0</v>
      </c>
      <c r="W7" s="59">
        <f>ROUND(R7-V7,0)</f>
        <v>0</v>
      </c>
      <c r="X7" s="60" t="s">
        <v>108</v>
      </c>
      <c r="Y7" s="66" t="s">
        <v>109</v>
      </c>
      <c r="Z7" s="62"/>
      <c r="AA7" s="63"/>
      <c r="AB7" s="63"/>
      <c r="AC7" s="63"/>
    </row>
    <row r="8" spans="1:29" s="64" customFormat="1" ht="50.1" customHeight="1">
      <c r="A8" s="51">
        <v>15</v>
      </c>
      <c r="B8" s="52" t="s">
        <v>94</v>
      </c>
      <c r="C8" s="53" t="s">
        <v>119</v>
      </c>
      <c r="D8" s="54" t="s">
        <v>104</v>
      </c>
      <c r="E8" s="53" t="s">
        <v>61</v>
      </c>
      <c r="F8" s="55"/>
      <c r="G8" s="56"/>
      <c r="H8" s="57">
        <v>7000</v>
      </c>
      <c r="I8" s="57">
        <v>5564</v>
      </c>
      <c r="J8" s="57">
        <v>3500</v>
      </c>
      <c r="K8" s="58">
        <f>SUM(H8:J8)</f>
        <v>16064</v>
      </c>
      <c r="L8" s="58">
        <f>SUM(H8+J8)</f>
        <v>10500</v>
      </c>
      <c r="M8" s="56">
        <f>H8/30*F8</f>
        <v>0</v>
      </c>
      <c r="N8" s="56">
        <f>I8/30*F8</f>
        <v>0</v>
      </c>
      <c r="O8" s="56">
        <f>J8/30*F8</f>
        <v>0</v>
      </c>
      <c r="P8" s="56">
        <v>0</v>
      </c>
      <c r="Q8" s="56">
        <f>K8/30*G8</f>
        <v>0</v>
      </c>
      <c r="R8" s="56">
        <f>SUM(M8:Q8)</f>
        <v>0</v>
      </c>
      <c r="S8" s="59">
        <f>L8/31*F8</f>
        <v>0</v>
      </c>
      <c r="T8" s="56">
        <f>S8*12%</f>
        <v>0</v>
      </c>
      <c r="U8" s="56">
        <f>ROUNDUP((R8*0.75%),0)</f>
        <v>0</v>
      </c>
      <c r="V8" s="56">
        <f>T8+U8</f>
        <v>0</v>
      </c>
      <c r="W8" s="59">
        <f>ROUND(R8-V8,0)</f>
        <v>0</v>
      </c>
      <c r="X8" s="60"/>
      <c r="Y8" s="61"/>
      <c r="Z8" s="62"/>
      <c r="AA8" s="63"/>
      <c r="AB8" s="63"/>
      <c r="AC8" s="63"/>
    </row>
    <row r="9" spans="1:29">
      <c r="A9" s="99" t="s">
        <v>149</v>
      </c>
      <c r="B9" s="100"/>
    </row>
    <row r="10" spans="1:29" s="64" customFormat="1" ht="45" customHeight="1">
      <c r="A10" s="82">
        <v>16</v>
      </c>
      <c r="B10" s="52" t="s">
        <v>120</v>
      </c>
      <c r="C10" s="53" t="s">
        <v>121</v>
      </c>
      <c r="D10" s="54" t="s">
        <v>122</v>
      </c>
      <c r="E10" s="56" t="s">
        <v>61</v>
      </c>
      <c r="F10" s="55"/>
      <c r="G10" s="56"/>
      <c r="H10" s="57">
        <v>7000</v>
      </c>
      <c r="I10" s="57">
        <v>5564</v>
      </c>
      <c r="J10" s="57">
        <v>3500</v>
      </c>
      <c r="K10" s="58">
        <f>SUM(H10:J10)</f>
        <v>16064</v>
      </c>
      <c r="L10" s="58">
        <f>SUM(H10+J10)</f>
        <v>10500</v>
      </c>
      <c r="M10" s="56">
        <f>H10/31*F10</f>
        <v>0</v>
      </c>
      <c r="N10" s="56">
        <f>I10/31*F10</f>
        <v>0</v>
      </c>
      <c r="O10" s="56">
        <f>J10/31*F10</f>
        <v>0</v>
      </c>
      <c r="P10" s="56">
        <v>0</v>
      </c>
      <c r="Q10" s="56">
        <f>K10/30*G10</f>
        <v>0</v>
      </c>
      <c r="R10" s="56">
        <f>SUM(M10:Q10)</f>
        <v>0</v>
      </c>
      <c r="S10" s="59">
        <f>L10/31*F10</f>
        <v>0</v>
      </c>
      <c r="T10" s="56">
        <f>S10*12%</f>
        <v>0</v>
      </c>
      <c r="U10" s="56">
        <f>ROUNDUP((R10*0.75%),0)</f>
        <v>0</v>
      </c>
      <c r="V10" s="56">
        <f>T10+U10</f>
        <v>0</v>
      </c>
      <c r="W10" s="59">
        <f>ROUND(R10-V10,0)</f>
        <v>0</v>
      </c>
      <c r="X10" s="60" t="s">
        <v>124</v>
      </c>
      <c r="Y10" s="61" t="s">
        <v>123</v>
      </c>
      <c r="Z10" s="62"/>
      <c r="AA10" s="63"/>
      <c r="AB10" s="63"/>
      <c r="AC10" s="63"/>
    </row>
  </sheetData>
  <mergeCells count="3">
    <mergeCell ref="A2:C2"/>
    <mergeCell ref="A5:B5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0" workbookViewId="0">
      <selection activeCell="J22" sqref="J22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16.42578125" style="21" hidden="1" customWidth="1"/>
    <col min="7" max="7" width="20.140625" style="21" hidden="1" customWidth="1"/>
    <col min="8" max="8" width="6.7109375" customWidth="1"/>
    <col min="9" max="9" width="8.28515625" customWidth="1"/>
    <col min="10" max="10" width="8.85546875" customWidth="1"/>
    <col min="11" max="11" width="11.28515625" customWidth="1"/>
    <col min="12" max="12" width="8.140625" customWidth="1"/>
    <col min="13" max="13" width="12.28515625" customWidth="1"/>
    <col min="14" max="14" width="14.7109375" customWidth="1"/>
    <col min="15" max="15" width="0" hidden="1" customWidth="1"/>
  </cols>
  <sheetData>
    <row r="1" spans="1:16" s="2" customFormat="1" ht="25.5">
      <c r="A1" s="101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</row>
    <row r="2" spans="1:16" s="2" customFormat="1" ht="21" customHeight="1">
      <c r="A2" s="25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2"/>
    </row>
    <row r="3" spans="1:16" s="2" customFormat="1" ht="18.75" customHeight="1">
      <c r="A3" s="29" t="s">
        <v>153</v>
      </c>
      <c r="B3" s="30"/>
      <c r="C3" s="30"/>
      <c r="D3" s="30"/>
      <c r="E3" s="30"/>
      <c r="F3" s="30"/>
      <c r="G3" s="10" t="s">
        <v>5</v>
      </c>
      <c r="H3" s="10"/>
      <c r="I3" s="10"/>
      <c r="J3" s="10"/>
      <c r="K3" s="10"/>
      <c r="L3" s="10"/>
      <c r="M3" s="10"/>
      <c r="N3" s="33"/>
    </row>
    <row r="4" spans="1:16" s="2" customFormat="1" ht="9.75" customHeight="1" thickBot="1">
      <c r="A4" s="27"/>
      <c r="B4" s="28"/>
      <c r="C4" s="28"/>
      <c r="D4" s="28"/>
      <c r="E4" s="28"/>
      <c r="F4" s="28"/>
      <c r="G4" s="72"/>
      <c r="H4" s="72"/>
      <c r="I4" s="72"/>
      <c r="J4" s="72"/>
      <c r="K4" s="72"/>
      <c r="L4" s="72"/>
      <c r="M4" s="72"/>
      <c r="N4" s="71"/>
    </row>
    <row r="5" spans="1:16" s="2" customFormat="1" ht="15.75">
      <c r="A5" s="104" t="s">
        <v>13</v>
      </c>
      <c r="B5" s="104" t="s">
        <v>0</v>
      </c>
      <c r="C5" s="104" t="s">
        <v>1</v>
      </c>
      <c r="D5" s="104" t="s">
        <v>3</v>
      </c>
      <c r="E5" s="104" t="s">
        <v>73</v>
      </c>
      <c r="F5" s="104" t="s">
        <v>47</v>
      </c>
      <c r="G5" s="106" t="s">
        <v>74</v>
      </c>
      <c r="H5" s="69" t="s">
        <v>75</v>
      </c>
      <c r="I5" s="104" t="s">
        <v>76</v>
      </c>
      <c r="J5" s="104" t="s">
        <v>77</v>
      </c>
      <c r="K5" s="104" t="s">
        <v>78</v>
      </c>
      <c r="L5" s="19" t="s">
        <v>79</v>
      </c>
      <c r="M5" s="104" t="s">
        <v>19</v>
      </c>
      <c r="N5" s="104" t="s">
        <v>80</v>
      </c>
    </row>
    <row r="6" spans="1:16" s="1" customFormat="1" ht="13.5" thickBot="1">
      <c r="A6" s="105"/>
      <c r="B6" s="105"/>
      <c r="C6" s="105"/>
      <c r="D6" s="105"/>
      <c r="E6" s="105"/>
      <c r="F6" s="105" t="s">
        <v>81</v>
      </c>
      <c r="G6" s="107" t="s">
        <v>81</v>
      </c>
      <c r="H6" s="70"/>
      <c r="I6" s="105"/>
      <c r="J6" s="105"/>
      <c r="K6" s="105"/>
      <c r="L6" s="70" t="s">
        <v>2</v>
      </c>
      <c r="M6" s="105"/>
      <c r="N6" s="105"/>
    </row>
    <row r="7" spans="1:16" s="48" customFormat="1" ht="24.75" customHeight="1">
      <c r="A7" s="73">
        <v>1</v>
      </c>
      <c r="B7" s="41" t="s">
        <v>7</v>
      </c>
      <c r="C7" s="41" t="s">
        <v>9</v>
      </c>
      <c r="D7" s="42" t="s">
        <v>29</v>
      </c>
      <c r="E7" s="42" t="s">
        <v>64</v>
      </c>
      <c r="F7" s="43" t="s">
        <v>56</v>
      </c>
      <c r="G7" s="44" t="s">
        <v>32</v>
      </c>
      <c r="H7" s="45">
        <v>95</v>
      </c>
      <c r="I7" s="46">
        <v>7000</v>
      </c>
      <c r="J7" s="47">
        <f>I7/30/8*2</f>
        <v>58.333333333333336</v>
      </c>
      <c r="K7" s="42">
        <f>SUM(H7*J7)</f>
        <v>5541.666666666667</v>
      </c>
      <c r="L7" s="42">
        <f>SUM(K7*0.75/100)</f>
        <v>41.5625</v>
      </c>
      <c r="M7" s="42">
        <f>SUM(K7-L7,0)</f>
        <v>5500.104166666667</v>
      </c>
      <c r="N7" s="74"/>
      <c r="P7" s="65"/>
    </row>
    <row r="8" spans="1:16" s="48" customFormat="1" ht="24.75" customHeight="1">
      <c r="A8" s="73">
        <v>2</v>
      </c>
      <c r="B8" s="41" t="s">
        <v>4</v>
      </c>
      <c r="C8" s="41" t="s">
        <v>10</v>
      </c>
      <c r="D8" s="42" t="s">
        <v>29</v>
      </c>
      <c r="E8" s="49" t="s">
        <v>65</v>
      </c>
      <c r="F8" s="43" t="s">
        <v>56</v>
      </c>
      <c r="G8" s="44" t="s">
        <v>33</v>
      </c>
      <c r="H8" s="45">
        <v>53</v>
      </c>
      <c r="I8" s="46">
        <v>7000</v>
      </c>
      <c r="J8" s="47">
        <f t="shared" ref="J8:J19" si="0">I8/30/8*2</f>
        <v>58.333333333333336</v>
      </c>
      <c r="K8" s="42">
        <f>SUM(H8*J8)</f>
        <v>3091.666666666667</v>
      </c>
      <c r="L8" s="42">
        <f>SUM(K8*0.75/100)</f>
        <v>23.1875</v>
      </c>
      <c r="M8" s="42">
        <f>SUM(K8-L8,0)</f>
        <v>3068.479166666667</v>
      </c>
      <c r="N8" s="74"/>
    </row>
    <row r="9" spans="1:16" s="48" customFormat="1" ht="24.75" customHeight="1">
      <c r="A9" s="73">
        <v>3</v>
      </c>
      <c r="B9" s="41" t="s">
        <v>6</v>
      </c>
      <c r="C9" s="41" t="s">
        <v>8</v>
      </c>
      <c r="D9" s="42" t="s">
        <v>29</v>
      </c>
      <c r="E9" s="42" t="s">
        <v>63</v>
      </c>
      <c r="F9" s="43" t="s">
        <v>56</v>
      </c>
      <c r="G9" s="44" t="s">
        <v>31</v>
      </c>
      <c r="H9" s="45">
        <v>79.5</v>
      </c>
      <c r="I9" s="46">
        <v>7000</v>
      </c>
      <c r="J9" s="47">
        <f t="shared" si="0"/>
        <v>58.333333333333336</v>
      </c>
      <c r="K9" s="42">
        <f t="shared" ref="K9:K19" si="1">SUM(H9*J9)</f>
        <v>4637.5</v>
      </c>
      <c r="L9" s="42">
        <f t="shared" ref="L9:L19" si="2">SUM(K9*0.75/100)</f>
        <v>34.78125</v>
      </c>
      <c r="M9" s="42">
        <f t="shared" ref="M9:M19" si="3">SUM(K9-L9,0)</f>
        <v>4602.71875</v>
      </c>
      <c r="N9" s="74"/>
    </row>
    <row r="10" spans="1:16" s="48" customFormat="1" ht="24.75" customHeight="1">
      <c r="A10" s="73">
        <v>4</v>
      </c>
      <c r="B10" s="41" t="s">
        <v>43</v>
      </c>
      <c r="C10" s="41" t="s">
        <v>50</v>
      </c>
      <c r="D10" s="42" t="s">
        <v>29</v>
      </c>
      <c r="E10" s="49" t="s">
        <v>67</v>
      </c>
      <c r="F10" s="43" t="s">
        <v>53</v>
      </c>
      <c r="G10" s="44" t="s">
        <v>54</v>
      </c>
      <c r="H10" s="45">
        <v>63.5</v>
      </c>
      <c r="I10" s="46">
        <v>7000</v>
      </c>
      <c r="J10" s="47">
        <f t="shared" si="0"/>
        <v>58.333333333333336</v>
      </c>
      <c r="K10" s="42">
        <f t="shared" si="1"/>
        <v>3704.166666666667</v>
      </c>
      <c r="L10" s="42">
        <f t="shared" si="2"/>
        <v>27.78125</v>
      </c>
      <c r="M10" s="42">
        <f t="shared" si="3"/>
        <v>3676.385416666667</v>
      </c>
      <c r="N10" s="74"/>
      <c r="O10" s="65">
        <f>13265+M10</f>
        <v>16941.385416666668</v>
      </c>
    </row>
    <row r="11" spans="1:16" s="48" customFormat="1" ht="24.75" customHeight="1">
      <c r="A11" s="73">
        <v>5</v>
      </c>
      <c r="B11" s="41" t="s">
        <v>44</v>
      </c>
      <c r="C11" s="41" t="s">
        <v>51</v>
      </c>
      <c r="D11" s="42" t="s">
        <v>29</v>
      </c>
      <c r="E11" s="49" t="s">
        <v>68</v>
      </c>
      <c r="F11" s="43" t="s">
        <v>58</v>
      </c>
      <c r="G11" s="44" t="s">
        <v>55</v>
      </c>
      <c r="H11" s="45">
        <v>83</v>
      </c>
      <c r="I11" s="46">
        <v>7000</v>
      </c>
      <c r="J11" s="47">
        <f t="shared" si="0"/>
        <v>58.333333333333336</v>
      </c>
      <c r="K11" s="42">
        <f t="shared" si="1"/>
        <v>4841.666666666667</v>
      </c>
      <c r="L11" s="42">
        <f t="shared" si="2"/>
        <v>36.3125</v>
      </c>
      <c r="M11" s="42">
        <f t="shared" si="3"/>
        <v>4805.354166666667</v>
      </c>
      <c r="N11" s="74"/>
    </row>
    <row r="12" spans="1:16" s="48" customFormat="1" ht="24.75" customHeight="1">
      <c r="A12" s="73">
        <v>6</v>
      </c>
      <c r="B12" s="41" t="s">
        <v>131</v>
      </c>
      <c r="C12" s="41" t="s">
        <v>138</v>
      </c>
      <c r="D12" s="42" t="s">
        <v>29</v>
      </c>
      <c r="E12" s="49" t="s">
        <v>132</v>
      </c>
      <c r="F12" s="43"/>
      <c r="G12" s="44"/>
      <c r="H12" s="45">
        <v>70</v>
      </c>
      <c r="I12" s="46">
        <v>7000</v>
      </c>
      <c r="J12" s="47">
        <f t="shared" si="0"/>
        <v>58.333333333333336</v>
      </c>
      <c r="K12" s="42">
        <f t="shared" si="1"/>
        <v>4083.3333333333335</v>
      </c>
      <c r="L12" s="42">
        <f t="shared" si="2"/>
        <v>30.625</v>
      </c>
      <c r="M12" s="42">
        <f t="shared" si="3"/>
        <v>4052.7083333333335</v>
      </c>
      <c r="N12" s="74"/>
    </row>
    <row r="13" spans="1:16" s="48" customFormat="1" ht="24.75" customHeight="1">
      <c r="A13" s="73">
        <v>7</v>
      </c>
      <c r="B13" s="41" t="s">
        <v>60</v>
      </c>
      <c r="C13" s="41" t="s">
        <v>72</v>
      </c>
      <c r="D13" s="49" t="s">
        <v>61</v>
      </c>
      <c r="E13" s="49" t="s">
        <v>70</v>
      </c>
      <c r="F13" s="43"/>
      <c r="G13" s="44"/>
      <c r="H13" s="45">
        <v>52.5</v>
      </c>
      <c r="I13" s="46">
        <v>7000</v>
      </c>
      <c r="J13" s="47">
        <f t="shared" si="0"/>
        <v>58.333333333333336</v>
      </c>
      <c r="K13" s="42">
        <f t="shared" si="1"/>
        <v>3062.5</v>
      </c>
      <c r="L13" s="42">
        <f t="shared" si="2"/>
        <v>22.96875</v>
      </c>
      <c r="M13" s="42">
        <f t="shared" si="3"/>
        <v>3039.53125</v>
      </c>
      <c r="N13" s="74"/>
    </row>
    <row r="14" spans="1:16" s="48" customFormat="1" ht="24.75" customHeight="1">
      <c r="A14" s="73">
        <v>8</v>
      </c>
      <c r="B14" s="41" t="s">
        <v>127</v>
      </c>
      <c r="C14" s="41" t="s">
        <v>82</v>
      </c>
      <c r="D14" s="42" t="s">
        <v>61</v>
      </c>
      <c r="E14" s="49" t="s">
        <v>71</v>
      </c>
      <c r="F14" s="43"/>
      <c r="G14" s="44"/>
      <c r="H14" s="45">
        <v>87.5</v>
      </c>
      <c r="I14" s="46">
        <v>7000</v>
      </c>
      <c r="J14" s="47">
        <f t="shared" si="0"/>
        <v>58.333333333333336</v>
      </c>
      <c r="K14" s="42">
        <f t="shared" si="1"/>
        <v>5104.166666666667</v>
      </c>
      <c r="L14" s="42">
        <f t="shared" si="2"/>
        <v>38.28125</v>
      </c>
      <c r="M14" s="42">
        <f t="shared" si="3"/>
        <v>5065.885416666667</v>
      </c>
      <c r="N14" s="74"/>
    </row>
    <row r="15" spans="1:16" s="48" customFormat="1" ht="24.75" customHeight="1">
      <c r="A15" s="73">
        <v>9</v>
      </c>
      <c r="B15" s="41" t="s">
        <v>128</v>
      </c>
      <c r="C15" s="41" t="s">
        <v>111</v>
      </c>
      <c r="D15" s="42" t="s">
        <v>61</v>
      </c>
      <c r="E15" s="49" t="s">
        <v>105</v>
      </c>
      <c r="F15" s="43"/>
      <c r="G15" s="44"/>
      <c r="H15" s="45">
        <v>75</v>
      </c>
      <c r="I15" s="46">
        <v>7000</v>
      </c>
      <c r="J15" s="47">
        <f t="shared" si="0"/>
        <v>58.333333333333336</v>
      </c>
      <c r="K15" s="42">
        <f t="shared" si="1"/>
        <v>4375</v>
      </c>
      <c r="L15" s="42">
        <f t="shared" si="2"/>
        <v>32.8125</v>
      </c>
      <c r="M15" s="42">
        <f t="shared" si="3"/>
        <v>4342.1875</v>
      </c>
      <c r="N15" s="74"/>
    </row>
    <row r="16" spans="1:16" s="48" customFormat="1" ht="28.5" customHeight="1">
      <c r="A16" s="73">
        <v>10</v>
      </c>
      <c r="B16" s="41" t="s">
        <v>96</v>
      </c>
      <c r="C16" s="41" t="s">
        <v>114</v>
      </c>
      <c r="D16" s="42" t="s">
        <v>61</v>
      </c>
      <c r="E16" s="49" t="s">
        <v>106</v>
      </c>
      <c r="F16" s="43"/>
      <c r="G16" s="44"/>
      <c r="H16" s="45">
        <v>21</v>
      </c>
      <c r="I16" s="46">
        <v>7000</v>
      </c>
      <c r="J16" s="47">
        <f t="shared" si="0"/>
        <v>58.333333333333336</v>
      </c>
      <c r="K16" s="42">
        <f t="shared" si="1"/>
        <v>1225</v>
      </c>
      <c r="L16" s="42">
        <f t="shared" si="2"/>
        <v>9.1875</v>
      </c>
      <c r="M16" s="42">
        <f t="shared" si="3"/>
        <v>1215.8125</v>
      </c>
      <c r="N16" s="74"/>
    </row>
    <row r="17" spans="1:14" s="48" customFormat="1" ht="24.75" customHeight="1">
      <c r="A17" s="84">
        <v>11</v>
      </c>
      <c r="B17" s="85" t="s">
        <v>92</v>
      </c>
      <c r="C17" s="85" t="s">
        <v>115</v>
      </c>
      <c r="D17" s="83" t="s">
        <v>61</v>
      </c>
      <c r="E17" s="86" t="s">
        <v>102</v>
      </c>
      <c r="F17" s="87"/>
      <c r="G17" s="88"/>
      <c r="H17" s="89">
        <v>92</v>
      </c>
      <c r="I17" s="90">
        <v>7000</v>
      </c>
      <c r="J17" s="91">
        <f t="shared" si="0"/>
        <v>58.333333333333336</v>
      </c>
      <c r="K17" s="83">
        <f t="shared" si="1"/>
        <v>5366.666666666667</v>
      </c>
      <c r="L17" s="83">
        <f t="shared" si="2"/>
        <v>40.25</v>
      </c>
      <c r="M17" s="83">
        <f t="shared" si="3"/>
        <v>5326.416666666667</v>
      </c>
      <c r="N17" s="74"/>
    </row>
    <row r="18" spans="1:14" s="48" customFormat="1" ht="24.75" customHeight="1">
      <c r="A18" s="73">
        <v>12</v>
      </c>
      <c r="B18" s="41" t="s">
        <v>144</v>
      </c>
      <c r="C18" s="41" t="s">
        <v>146</v>
      </c>
      <c r="D18" s="42" t="s">
        <v>61</v>
      </c>
      <c r="E18" s="49" t="s">
        <v>147</v>
      </c>
      <c r="F18" s="43" t="s">
        <v>48</v>
      </c>
      <c r="G18" s="44" t="s">
        <v>49</v>
      </c>
      <c r="H18" s="45">
        <v>86.5</v>
      </c>
      <c r="I18" s="46">
        <v>7000</v>
      </c>
      <c r="J18" s="47">
        <f t="shared" si="0"/>
        <v>58.333333333333336</v>
      </c>
      <c r="K18" s="42">
        <f t="shared" ref="K18" si="4">SUM(H18*J18)</f>
        <v>5045.8333333333339</v>
      </c>
      <c r="L18" s="42">
        <f t="shared" ref="L18" si="5">SUM(K18*0.75/100)</f>
        <v>37.843750000000007</v>
      </c>
      <c r="M18" s="42">
        <f t="shared" ref="M18" si="6">SUM(K18-L18,0)</f>
        <v>5007.9895833333339</v>
      </c>
      <c r="N18" s="74"/>
    </row>
    <row r="19" spans="1:14" s="48" customFormat="1" ht="24.75" customHeight="1">
      <c r="A19" s="73">
        <v>13</v>
      </c>
      <c r="B19" s="41" t="s">
        <v>150</v>
      </c>
      <c r="C19" s="41" t="s">
        <v>110</v>
      </c>
      <c r="D19" s="42" t="s">
        <v>151</v>
      </c>
      <c r="E19" s="42" t="s">
        <v>107</v>
      </c>
      <c r="F19" s="43" t="s">
        <v>48</v>
      </c>
      <c r="G19" s="44" t="s">
        <v>49</v>
      </c>
      <c r="H19" s="45">
        <v>9</v>
      </c>
      <c r="I19" s="46">
        <v>7000</v>
      </c>
      <c r="J19" s="47">
        <f t="shared" si="0"/>
        <v>58.333333333333336</v>
      </c>
      <c r="K19" s="42">
        <f t="shared" si="1"/>
        <v>525</v>
      </c>
      <c r="L19" s="42">
        <f t="shared" si="2"/>
        <v>3.9375</v>
      </c>
      <c r="M19" s="42">
        <f t="shared" si="3"/>
        <v>521.0625</v>
      </c>
      <c r="N19" s="74"/>
    </row>
    <row r="20" spans="1:14" s="3" customFormat="1" ht="27" customHeight="1" thickBot="1">
      <c r="A20" s="75"/>
      <c r="B20" s="76"/>
      <c r="C20" s="77" t="s">
        <v>11</v>
      </c>
      <c r="D20" s="78"/>
      <c r="E20" s="78"/>
      <c r="F20" s="79"/>
      <c r="G20" s="79"/>
      <c r="H20" s="108">
        <f>SUM(H7:H19)</f>
        <v>867.5</v>
      </c>
      <c r="I20" s="77">
        <f t="shared" ref="I20:M20" si="7">SUM(I7:I19)</f>
        <v>91000</v>
      </c>
      <c r="J20" s="77">
        <f t="shared" si="7"/>
        <v>758.33333333333348</v>
      </c>
      <c r="K20" s="77">
        <f t="shared" si="7"/>
        <v>50604.166666666664</v>
      </c>
      <c r="L20" s="77">
        <f t="shared" si="7"/>
        <v>379.53125</v>
      </c>
      <c r="M20" s="77">
        <f t="shared" si="7"/>
        <v>50224.635416666664</v>
      </c>
      <c r="N20" s="80"/>
    </row>
    <row r="21" spans="1:14">
      <c r="A21" s="20"/>
    </row>
    <row r="22" spans="1:14" ht="15">
      <c r="A22" s="22"/>
      <c r="B22" s="6"/>
      <c r="C22" s="6"/>
      <c r="D22" s="6"/>
      <c r="E22" s="6"/>
      <c r="F22" s="23"/>
      <c r="G22" s="23"/>
      <c r="H22" s="6"/>
    </row>
    <row r="29" spans="1:14" ht="15">
      <c r="H29" s="24"/>
    </row>
  </sheetData>
  <sortState ref="A15:N21">
    <sortCondition ref="E15:E21"/>
  </sortState>
  <mergeCells count="13">
    <mergeCell ref="A1:N1"/>
    <mergeCell ref="A5:A6"/>
    <mergeCell ref="B5:B6"/>
    <mergeCell ref="C5:C6"/>
    <mergeCell ref="D5:D6"/>
    <mergeCell ref="E5:E6"/>
    <mergeCell ref="F5:F6"/>
    <mergeCell ref="I5:I6"/>
    <mergeCell ref="G5:G6"/>
    <mergeCell ref="J5:J6"/>
    <mergeCell ref="K5:K6"/>
    <mergeCell ref="M5:M6"/>
    <mergeCell ref="N5:N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perasst</cp:lastModifiedBy>
  <cp:lastPrinted>2022-07-06T06:08:29Z</cp:lastPrinted>
  <dcterms:created xsi:type="dcterms:W3CDTF">2006-12-08T11:20:56Z</dcterms:created>
  <dcterms:modified xsi:type="dcterms:W3CDTF">2022-07-06T11:53:05Z</dcterms:modified>
</cp:coreProperties>
</file>