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20" yWindow="-15" windowWidth="11940" windowHeight="9735" tabRatio="613"/>
  </bookViews>
  <sheets>
    <sheet name="Salary Sheet" sheetId="6" r:id="rId1"/>
    <sheet name="LEFT" sheetId="8" r:id="rId2"/>
    <sheet name="OVER TIME" sheetId="7" r:id="rId3"/>
  </sheets>
  <definedNames>
    <definedName name="_xlnm.Print_Titles" localSheetId="0">'Salary Sheet'!$1:$5</definedName>
  </definedNames>
  <calcPr calcId="125725"/>
</workbook>
</file>

<file path=xl/calcChain.xml><?xml version="1.0" encoding="utf-8"?>
<calcChain xmlns="http://schemas.openxmlformats.org/spreadsheetml/2006/main">
  <c r="H16" i="7"/>
  <c r="I16" s="1"/>
  <c r="J16" s="1"/>
  <c r="H15"/>
  <c r="H14"/>
  <c r="I14" s="1"/>
  <c r="H13"/>
  <c r="H12"/>
  <c r="H11"/>
  <c r="I11" s="1"/>
  <c r="J11" s="1"/>
  <c r="H10"/>
  <c r="I10" s="1"/>
  <c r="J10" s="1"/>
  <c r="K10" s="1"/>
  <c r="H9"/>
  <c r="I9" s="1"/>
  <c r="J9" s="1"/>
  <c r="K9" s="1"/>
  <c r="H8"/>
  <c r="H7"/>
  <c r="L21" i="6"/>
  <c r="S21" s="1"/>
  <c r="O22"/>
  <c r="M22"/>
  <c r="O21"/>
  <c r="M21"/>
  <c r="O20"/>
  <c r="M20"/>
  <c r="O19"/>
  <c r="M19"/>
  <c r="O18"/>
  <c r="M18"/>
  <c r="O17"/>
  <c r="M17"/>
  <c r="O23"/>
  <c r="M23"/>
  <c r="O16"/>
  <c r="M16"/>
  <c r="O15"/>
  <c r="N15"/>
  <c r="M15"/>
  <c r="O14"/>
  <c r="M14"/>
  <c r="O13"/>
  <c r="N13"/>
  <c r="M13"/>
  <c r="O12"/>
  <c r="M12"/>
  <c r="O11"/>
  <c r="M11"/>
  <c r="O10"/>
  <c r="M10"/>
  <c r="O9"/>
  <c r="M9"/>
  <c r="O8"/>
  <c r="M8"/>
  <c r="O7"/>
  <c r="M7"/>
  <c r="O6"/>
  <c r="M6"/>
  <c r="F24"/>
  <c r="G17" i="7"/>
  <c r="F17"/>
  <c r="I7"/>
  <c r="P24" i="6"/>
  <c r="J24"/>
  <c r="H24"/>
  <c r="G24"/>
  <c r="L16"/>
  <c r="S16" s="1"/>
  <c r="I16"/>
  <c r="K16" s="1"/>
  <c r="Q16" s="1"/>
  <c r="L15"/>
  <c r="K15"/>
  <c r="Q15" s="1"/>
  <c r="L11"/>
  <c r="S11" s="1"/>
  <c r="L10"/>
  <c r="S10" s="1"/>
  <c r="I10"/>
  <c r="K10" s="1"/>
  <c r="Q10" s="1"/>
  <c r="L9"/>
  <c r="S9" s="1"/>
  <c r="I9"/>
  <c r="K9" s="1"/>
  <c r="Q9" s="1"/>
  <c r="L20"/>
  <c r="S20" s="1"/>
  <c r="I20"/>
  <c r="N20" s="1"/>
  <c r="I21"/>
  <c r="K21" s="1"/>
  <c r="Q21" s="1"/>
  <c r="I11"/>
  <c r="K11" s="1"/>
  <c r="Q11" s="1"/>
  <c r="I8"/>
  <c r="N8" s="1"/>
  <c r="I7"/>
  <c r="N7" s="1"/>
  <c r="I6"/>
  <c r="N6" s="1"/>
  <c r="I22"/>
  <c r="N22" s="1"/>
  <c r="I19"/>
  <c r="N19" s="1"/>
  <c r="I18"/>
  <c r="N18" s="1"/>
  <c r="I17"/>
  <c r="N17" s="1"/>
  <c r="I14"/>
  <c r="N14" s="1"/>
  <c r="I12"/>
  <c r="N12" s="1"/>
  <c r="I23"/>
  <c r="N23" s="1"/>
  <c r="K14" i="8"/>
  <c r="Q14" s="1"/>
  <c r="R14" s="1"/>
  <c r="L14"/>
  <c r="S14" s="1"/>
  <c r="T14" s="1"/>
  <c r="M14"/>
  <c r="N14"/>
  <c r="O14"/>
  <c r="Q13"/>
  <c r="O13"/>
  <c r="N13"/>
  <c r="M13"/>
  <c r="L13"/>
  <c r="S13" s="1"/>
  <c r="T13" s="1"/>
  <c r="K13"/>
  <c r="O10"/>
  <c r="N10"/>
  <c r="M10"/>
  <c r="L10"/>
  <c r="S10" s="1"/>
  <c r="T10" s="1"/>
  <c r="K10"/>
  <c r="Q10" s="1"/>
  <c r="R13" l="1"/>
  <c r="N11" i="6"/>
  <c r="H17" i="7"/>
  <c r="N21" i="6"/>
  <c r="R21" s="1"/>
  <c r="N10"/>
  <c r="R10" s="1"/>
  <c r="R11"/>
  <c r="N16"/>
  <c r="S15"/>
  <c r="T15" s="1"/>
  <c r="K20"/>
  <c r="Q20" s="1"/>
  <c r="R20" s="1"/>
  <c r="N9"/>
  <c r="R9" s="1"/>
  <c r="T21"/>
  <c r="R16"/>
  <c r="U16" s="1"/>
  <c r="R15"/>
  <c r="T11"/>
  <c r="T20"/>
  <c r="T10"/>
  <c r="T9"/>
  <c r="T16"/>
  <c r="O24"/>
  <c r="I24"/>
  <c r="M24"/>
  <c r="K16" i="7"/>
  <c r="K11"/>
  <c r="J14"/>
  <c r="K14" s="1"/>
  <c r="U14" i="8"/>
  <c r="V14" s="1"/>
  <c r="W14" s="1"/>
  <c r="AB14"/>
  <c r="R10"/>
  <c r="U10" s="1"/>
  <c r="V10" s="1"/>
  <c r="W10" s="1"/>
  <c r="U13"/>
  <c r="V13" s="1"/>
  <c r="W13" s="1"/>
  <c r="I15" i="7"/>
  <c r="I13"/>
  <c r="J13" s="1"/>
  <c r="I12"/>
  <c r="J12" s="1"/>
  <c r="I8"/>
  <c r="J7"/>
  <c r="AC14" i="8" l="1"/>
  <c r="I17" i="7"/>
  <c r="V16" i="6"/>
  <c r="W16" s="1"/>
  <c r="N24"/>
  <c r="U15"/>
  <c r="V15" s="1"/>
  <c r="W15" s="1"/>
  <c r="J8" i="7"/>
  <c r="K8" s="1"/>
  <c r="U10" i="6"/>
  <c r="V10" s="1"/>
  <c r="W10" s="1"/>
  <c r="U9"/>
  <c r="V9" s="1"/>
  <c r="W9" s="1"/>
  <c r="U20"/>
  <c r="V20" s="1"/>
  <c r="W20" s="1"/>
  <c r="U21"/>
  <c r="V21" s="1"/>
  <c r="W21" s="1"/>
  <c r="U11"/>
  <c r="V11" s="1"/>
  <c r="W11" s="1"/>
  <c r="K7" i="7"/>
  <c r="K13"/>
  <c r="J15"/>
  <c r="K15" s="1"/>
  <c r="K12"/>
  <c r="L22" i="6"/>
  <c r="S22" s="1"/>
  <c r="K22"/>
  <c r="Q22" s="1"/>
  <c r="R22" s="1"/>
  <c r="J17" i="7" l="1"/>
  <c r="K17"/>
  <c r="T22" i="6"/>
  <c r="U22"/>
  <c r="O8" i="8"/>
  <c r="N8"/>
  <c r="M8"/>
  <c r="L8"/>
  <c r="S8" s="1"/>
  <c r="T8" s="1"/>
  <c r="K8"/>
  <c r="Q8" s="1"/>
  <c r="O7"/>
  <c r="N7"/>
  <c r="M7"/>
  <c r="L7"/>
  <c r="S7" s="1"/>
  <c r="T7" s="1"/>
  <c r="K7"/>
  <c r="Q7" s="1"/>
  <c r="O6"/>
  <c r="N6"/>
  <c r="M6"/>
  <c r="L6"/>
  <c r="S6" s="1"/>
  <c r="T6" s="1"/>
  <c r="K6"/>
  <c r="Q6" s="1"/>
  <c r="L6" i="6"/>
  <c r="S6" s="1"/>
  <c r="K6"/>
  <c r="Q6" s="1"/>
  <c r="R6" s="1"/>
  <c r="V22" l="1"/>
  <c r="W22" s="1"/>
  <c r="R8" i="8"/>
  <c r="U8"/>
  <c r="V8" s="1"/>
  <c r="W8" s="1"/>
  <c r="R7"/>
  <c r="U7" s="1"/>
  <c r="V7" s="1"/>
  <c r="W7" s="1"/>
  <c r="R6"/>
  <c r="O3"/>
  <c r="N3"/>
  <c r="M3"/>
  <c r="L3"/>
  <c r="S3" s="1"/>
  <c r="T3" s="1"/>
  <c r="K3"/>
  <c r="Q3" s="1"/>
  <c r="T6" i="6" l="1"/>
  <c r="U6" i="8"/>
  <c r="V6" s="1"/>
  <c r="W6" s="1"/>
  <c r="R3"/>
  <c r="U3" s="1"/>
  <c r="V3" s="1"/>
  <c r="W3" s="1"/>
  <c r="L19" i="6"/>
  <c r="S19" s="1"/>
  <c r="K19"/>
  <c r="Q19" s="1"/>
  <c r="R19" s="1"/>
  <c r="L18"/>
  <c r="S18" s="1"/>
  <c r="K18"/>
  <c r="Q18" s="1"/>
  <c r="R18" s="1"/>
  <c r="L14"/>
  <c r="S14" s="1"/>
  <c r="K14"/>
  <c r="Q14" s="1"/>
  <c r="R14" s="1"/>
  <c r="L13"/>
  <c r="S13" s="1"/>
  <c r="K13"/>
  <c r="Q13" s="1"/>
  <c r="R13" s="1"/>
  <c r="L17"/>
  <c r="S17" s="1"/>
  <c r="K17"/>
  <c r="Q17" s="1"/>
  <c r="R17" s="1"/>
  <c r="U18" l="1"/>
  <c r="U17"/>
  <c r="U14"/>
  <c r="AB6"/>
  <c r="T13"/>
  <c r="V13" s="1"/>
  <c r="W13" s="1"/>
  <c r="T18"/>
  <c r="T17"/>
  <c r="T14"/>
  <c r="T19"/>
  <c r="U6"/>
  <c r="V14" l="1"/>
  <c r="W14" s="1"/>
  <c r="V18"/>
  <c r="W18" s="1"/>
  <c r="V17"/>
  <c r="W17" s="1"/>
  <c r="U19"/>
  <c r="V6"/>
  <c r="V19" l="1"/>
  <c r="W6"/>
  <c r="W19" l="1"/>
  <c r="AC6"/>
  <c r="L12"/>
  <c r="S12" s="1"/>
  <c r="K12"/>
  <c r="Q12" s="1"/>
  <c r="R12" s="1"/>
  <c r="L23"/>
  <c r="S23" s="1"/>
  <c r="K23"/>
  <c r="L7"/>
  <c r="S7" s="1"/>
  <c r="L8"/>
  <c r="S8" s="1"/>
  <c r="K8"/>
  <c r="Q8" s="1"/>
  <c r="R8" s="1"/>
  <c r="K7"/>
  <c r="Q7" s="1"/>
  <c r="R7" s="1"/>
  <c r="Q23" l="1"/>
  <c r="R23" s="1"/>
  <c r="K24"/>
  <c r="L24"/>
  <c r="S24"/>
  <c r="U8"/>
  <c r="U12"/>
  <c r="T8"/>
  <c r="T23"/>
  <c r="Q24" l="1"/>
  <c r="R24"/>
  <c r="AB8"/>
  <c r="V8"/>
  <c r="W8" s="1"/>
  <c r="T12"/>
  <c r="T7"/>
  <c r="T24" l="1"/>
  <c r="AC8"/>
  <c r="U23"/>
  <c r="V12"/>
  <c r="U7"/>
  <c r="AB7"/>
  <c r="AB24" s="1"/>
  <c r="U24" l="1"/>
  <c r="V23"/>
  <c r="W12"/>
  <c r="V7"/>
  <c r="V24" l="1"/>
  <c r="W23"/>
  <c r="W7"/>
  <c r="W24" l="1"/>
  <c r="W33" s="1"/>
  <c r="AC7"/>
  <c r="AC24" s="1"/>
</calcChain>
</file>

<file path=xl/sharedStrings.xml><?xml version="1.0" encoding="utf-8"?>
<sst xmlns="http://schemas.openxmlformats.org/spreadsheetml/2006/main" count="243" uniqueCount="169">
  <si>
    <t>NAME</t>
  </si>
  <si>
    <t>FATHER'S NAME</t>
  </si>
  <si>
    <t>ESI</t>
  </si>
  <si>
    <t>DEPTT.</t>
  </si>
  <si>
    <t>PANKAJ KUMAR</t>
  </si>
  <si>
    <t>UNIT : AMBASSADOR SKY CHEF</t>
  </si>
  <si>
    <t>SANJEEV KUMAR</t>
  </si>
  <si>
    <t>JAI KUMAR MISHRA</t>
  </si>
  <si>
    <t>JAGDISH PARSAD</t>
  </si>
  <si>
    <t>NARENDER MISHRA</t>
  </si>
  <si>
    <t>UTTAM SINGH CHAUHAN</t>
  </si>
  <si>
    <t>TOTAL</t>
  </si>
  <si>
    <t>REGISTSER OF WAGES FROM NO. IV</t>
  </si>
  <si>
    <t>SR. NO.</t>
  </si>
  <si>
    <t xml:space="preserve">Card No </t>
  </si>
  <si>
    <t xml:space="preserve">HOLI  DAY </t>
  </si>
  <si>
    <t>Gross Salary</t>
  </si>
  <si>
    <t>Payable Salary</t>
  </si>
  <si>
    <t>Deductions</t>
  </si>
  <si>
    <t>NET PAY</t>
  </si>
  <si>
    <t>TOTAL DAY</t>
  </si>
  <si>
    <t>BASIC RATE</t>
  </si>
  <si>
    <t>HRA</t>
  </si>
  <si>
    <t>Total Slary</t>
  </si>
  <si>
    <t xml:space="preserve">BASIC </t>
  </si>
  <si>
    <t xml:space="preserve">HRA </t>
  </si>
  <si>
    <t xml:space="preserve">TOTAL </t>
  </si>
  <si>
    <t>PF</t>
  </si>
  <si>
    <t>TOTAL DED.</t>
  </si>
  <si>
    <t>OPRN</t>
  </si>
  <si>
    <t xml:space="preserve">HOLI DAY </t>
  </si>
  <si>
    <t>A/C-21260100010266</t>
  </si>
  <si>
    <t>A/C-21260100010159</t>
  </si>
  <si>
    <t>A/C- 21260100010263</t>
  </si>
  <si>
    <t xml:space="preserve"> </t>
  </si>
  <si>
    <t>Conv. All.</t>
  </si>
  <si>
    <t>Other Add.</t>
  </si>
  <si>
    <t>PFable Salary</t>
  </si>
  <si>
    <t>ACCOUNTS</t>
  </si>
  <si>
    <t>NO.</t>
  </si>
  <si>
    <t>NISHTHA SOLUTIONS</t>
  </si>
  <si>
    <t>FIRST FLOOR, H. NO.-33-C, MUNIRKA , DELHI, DIST- SOUTH WEST DELHI, DELHI-110067</t>
  </si>
  <si>
    <t>SHISHPAL</t>
  </si>
  <si>
    <t>SANTOSH MISHRA</t>
  </si>
  <si>
    <t>KHEM CHAND</t>
  </si>
  <si>
    <t>IFSC CODE</t>
  </si>
  <si>
    <t>BARB0KARAWA</t>
  </si>
  <si>
    <t>A/C- 41848100015699</t>
  </si>
  <si>
    <t>SHYAM LAL MISHRA</t>
  </si>
  <si>
    <t>BARB0TRDGUR</t>
  </si>
  <si>
    <t>A/C- 21260100018730</t>
  </si>
  <si>
    <t>MANT</t>
  </si>
  <si>
    <t>PROD</t>
  </si>
  <si>
    <t>BIKASH RAJ</t>
  </si>
  <si>
    <t>NS004</t>
  </si>
  <si>
    <t>NS001</t>
  </si>
  <si>
    <t>NS002</t>
  </si>
  <si>
    <t>NS005</t>
  </si>
  <si>
    <t>NS009</t>
  </si>
  <si>
    <t>NS011</t>
  </si>
  <si>
    <t xml:space="preserve">CARD NO. </t>
  </si>
  <si>
    <t>O.T.</t>
  </si>
  <si>
    <t>BASIC SALARY</t>
  </si>
  <si>
    <t>O.T. RATE</t>
  </si>
  <si>
    <t>O.T. AMOUNT</t>
  </si>
  <si>
    <t>Ded.</t>
  </si>
  <si>
    <t>SIGNATURES</t>
  </si>
  <si>
    <t xml:space="preserve">SHYAM PRASAD </t>
  </si>
  <si>
    <t>NS012</t>
  </si>
  <si>
    <t>A/C- 21260100010158</t>
  </si>
  <si>
    <t xml:space="preserve">YOGJEET </t>
  </si>
  <si>
    <t>TULSHI RAM</t>
  </si>
  <si>
    <t xml:space="preserve">PRADEEP KUMAR </t>
  </si>
  <si>
    <t xml:space="preserve">AMAN </t>
  </si>
  <si>
    <t xml:space="preserve">GAGAN KUMAR </t>
  </si>
  <si>
    <t xml:space="preserve">GAURAV KUMAR </t>
  </si>
  <si>
    <t xml:space="preserve">MOHIT KUMAR </t>
  </si>
  <si>
    <t xml:space="preserve">DHEERAJ KUMAR VERMA </t>
  </si>
  <si>
    <t xml:space="preserve">RAVI KUMAR </t>
  </si>
  <si>
    <t xml:space="preserve">SONU SINGH RAWAT </t>
  </si>
  <si>
    <t xml:space="preserve">STORE </t>
  </si>
  <si>
    <t xml:space="preserve">SHRI RAM </t>
  </si>
  <si>
    <t>NS017</t>
  </si>
  <si>
    <t>NS013</t>
  </si>
  <si>
    <t>NS021</t>
  </si>
  <si>
    <t>NS015</t>
  </si>
  <si>
    <t>NS016</t>
  </si>
  <si>
    <t>NS018</t>
  </si>
  <si>
    <t>NS019</t>
  </si>
  <si>
    <t>NS014</t>
  </si>
  <si>
    <t>SBIN0001419</t>
  </si>
  <si>
    <t>A/C-              10493132123</t>
  </si>
  <si>
    <t>GYAN SINGH RAWAT</t>
  </si>
  <si>
    <t xml:space="preserve">RAM SEVAK VERMA </t>
  </si>
  <si>
    <t>BKID0007337</t>
  </si>
  <si>
    <t xml:space="preserve">ROOP SINGH </t>
  </si>
  <si>
    <t xml:space="preserve">SURENDRA SINGH </t>
  </si>
  <si>
    <t>SBIN0017582</t>
  </si>
  <si>
    <t xml:space="preserve">SATISH KUMAR </t>
  </si>
  <si>
    <t xml:space="preserve">RAM CHANDAR </t>
  </si>
  <si>
    <t>PIYUSH SHARMA</t>
  </si>
  <si>
    <t>DEENDYAL SHARMA</t>
  </si>
  <si>
    <t>NS020</t>
  </si>
  <si>
    <t>AC-           '7283000100072495</t>
  </si>
  <si>
    <t>PUNB0728300</t>
  </si>
  <si>
    <t>PUNB0657900</t>
  </si>
  <si>
    <t xml:space="preserve">BIKASH RAJ </t>
  </si>
  <si>
    <t>DHEERAJ KUMAR VERMA</t>
  </si>
  <si>
    <t>BARB0MUNIRK</t>
  </si>
  <si>
    <t>A/C- 29280100028442</t>
  </si>
  <si>
    <t>BARB0NAJDEL</t>
  </si>
  <si>
    <t>UBIN0916471</t>
  </si>
  <si>
    <t>A/C- 520101261185972</t>
  </si>
  <si>
    <t>SUJIT KUMAR</t>
  </si>
  <si>
    <t>LEFT</t>
  </si>
  <si>
    <t>HDFC0004733</t>
  </si>
  <si>
    <t>AC-           50100286581448</t>
  </si>
  <si>
    <t xml:space="preserve">SHISH PAL </t>
  </si>
  <si>
    <t>APRIL</t>
  </si>
  <si>
    <t>MAY</t>
  </si>
  <si>
    <t>SONU SINGH RAWAT</t>
  </si>
  <si>
    <t>STOR</t>
  </si>
  <si>
    <t>LAUN</t>
  </si>
  <si>
    <t>OCTOBER'2022</t>
  </si>
  <si>
    <t>NS023</t>
  </si>
  <si>
    <t>DEEPAK KUMAR NAYAK</t>
  </si>
  <si>
    <t>PRINCE KUMAR</t>
  </si>
  <si>
    <t>NS024</t>
  </si>
  <si>
    <t>TRAN</t>
  </si>
  <si>
    <t>NS025</t>
  </si>
  <si>
    <t>RANJEET KUSHWAHA</t>
  </si>
  <si>
    <t>RAJU YADAV</t>
  </si>
  <si>
    <t>BAHADUR SINGH</t>
  </si>
  <si>
    <t>NS026</t>
  </si>
  <si>
    <t>NS027</t>
  </si>
  <si>
    <t>KAMOD SINGH YADAV</t>
  </si>
  <si>
    <t>GAJADHAR</t>
  </si>
  <si>
    <t>BKID0ARYAGB</t>
  </si>
  <si>
    <t>A/C-   114410100002380</t>
  </si>
  <si>
    <t>AJIT KUMAR NAYAK</t>
  </si>
  <si>
    <t>UBIN0809861</t>
  </si>
  <si>
    <t>A/C-      098610100052912</t>
  </si>
  <si>
    <t>SHIV KUMAR</t>
  </si>
  <si>
    <t>PUNB0588000</t>
  </si>
  <si>
    <t>A/C-          36453865699</t>
  </si>
  <si>
    <t>A/C- 733710110000024</t>
  </si>
  <si>
    <t>A/C-     5880000100076175</t>
  </si>
  <si>
    <t>DEVRAJ SINGH</t>
  </si>
  <si>
    <t>SBIN0003616</t>
  </si>
  <si>
    <t>A/C-           '6579000100012171</t>
  </si>
  <si>
    <t>A/C-                  37288885344</t>
  </si>
  <si>
    <t>JYOTISH KUMAR JHA</t>
  </si>
  <si>
    <t>AMRENDRA KUMAR</t>
  </si>
  <si>
    <t>KALANAND JHA</t>
  </si>
  <si>
    <t>PARAS NATH YADAV</t>
  </si>
  <si>
    <t>A/C- 76910100000103</t>
  </si>
  <si>
    <t>A/C- 575610110007528</t>
  </si>
  <si>
    <t>BKID0005756</t>
  </si>
  <si>
    <t>BARB0VASANT</t>
  </si>
  <si>
    <t>A/C- 07660100008266</t>
  </si>
  <si>
    <t>NS028</t>
  </si>
  <si>
    <t>NS029</t>
  </si>
  <si>
    <t>SALARY FOR THE MONTH OF : MARCH-2023</t>
  </si>
  <si>
    <t>VIKASH KUMAR MISHRA</t>
  </si>
  <si>
    <t>MUNNA LAL MISHRA</t>
  </si>
  <si>
    <t>NS031</t>
  </si>
  <si>
    <t>IDIB000K802</t>
  </si>
  <si>
    <t>A/C-           '50396670812</t>
  </si>
  <si>
    <t>OVERTIME SHEET FOR THE MONTH OF : MARCH-2023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</si>
</sst>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8"/>
      <color indexed="57"/>
      <name val="Calibri Light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mbria"/>
      <family val="1"/>
      <scheme val="major"/>
    </font>
    <font>
      <sz val="11"/>
      <color rgb="FFFF0000"/>
      <name val="Calibri"/>
      <family val="2"/>
      <scheme val="minor"/>
    </font>
    <font>
      <u/>
      <sz val="8.5"/>
      <color indexed="12"/>
      <name val="Arial"/>
      <family val="2"/>
    </font>
    <font>
      <u/>
      <sz val="11"/>
      <color theme="10"/>
      <name val="Calibri"/>
      <family val="2"/>
    </font>
    <font>
      <sz val="8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14" fillId="3" borderId="7" applyNumberFormat="0" applyFont="0" applyAlignment="0" applyProtection="0"/>
    <xf numFmtId="0" fontId="23" fillId="16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0" fillId="0" borderId="0" xfId="0" applyNumberFormat="1"/>
    <xf numFmtId="0" fontId="29" fillId="0" borderId="0" xfId="0" applyFont="1" applyFill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1" fontId="28" fillId="0" borderId="11" xfId="0" applyNumberFormat="1" applyFont="1" applyFill="1" applyBorder="1" applyAlignment="1">
      <alignment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0" fillId="0" borderId="0" xfId="0" applyFont="1"/>
    <xf numFmtId="0" fontId="32" fillId="0" borderId="0" xfId="42" applyFont="1" applyAlignment="1" applyProtection="1"/>
    <xf numFmtId="0" fontId="4" fillId="17" borderId="1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2" fillId="17" borderId="14" xfId="0" applyFont="1" applyFill="1" applyBorder="1" applyAlignment="1">
      <alignment vertical="center"/>
    </xf>
    <xf numFmtId="0" fontId="2" fillId="17" borderId="15" xfId="0" applyFont="1" applyFill="1" applyBorder="1" applyAlignment="1">
      <alignment vertical="center"/>
    </xf>
    <xf numFmtId="0" fontId="2" fillId="17" borderId="10" xfId="0" applyFont="1" applyFill="1" applyBorder="1" applyAlignment="1">
      <alignment vertical="center"/>
    </xf>
    <xf numFmtId="0" fontId="2" fillId="17" borderId="0" xfId="0" applyFont="1" applyFill="1" applyBorder="1" applyAlignment="1">
      <alignment vertical="center"/>
    </xf>
    <xf numFmtId="0" fontId="4" fillId="17" borderId="18" xfId="0" applyFont="1" applyFill="1" applyBorder="1" applyAlignment="1">
      <alignment vertical="center"/>
    </xf>
    <xf numFmtId="0" fontId="3" fillId="17" borderId="18" xfId="0" applyFont="1" applyFill="1" applyBorder="1" applyAlignment="1">
      <alignment vertical="center"/>
    </xf>
    <xf numFmtId="0" fontId="2" fillId="17" borderId="11" xfId="0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164" fontId="33" fillId="20" borderId="11" xfId="0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11" xfId="0" applyNumberFormat="1" applyFont="1" applyFill="1" applyBorder="1" applyAlignment="1">
      <alignment horizontal="center" vertical="center" wrapText="1"/>
    </xf>
    <xf numFmtId="1" fontId="28" fillId="20" borderId="11" xfId="0" applyNumberFormat="1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 vertical="center"/>
    </xf>
    <xf numFmtId="1" fontId="35" fillId="20" borderId="11" xfId="0" applyNumberFormat="1" applyFont="1" applyFill="1" applyBorder="1" applyAlignment="1">
      <alignment vertical="center" wrapText="1"/>
    </xf>
    <xf numFmtId="1" fontId="35" fillId="0" borderId="11" xfId="0" applyNumberFormat="1" applyFont="1" applyFill="1" applyBorder="1" applyAlignment="1">
      <alignment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164" fontId="35" fillId="0" borderId="11" xfId="0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vertical="center" wrapText="1"/>
    </xf>
    <xf numFmtId="1" fontId="38" fillId="0" borderId="0" xfId="0" applyNumberFormat="1" applyFont="1" applyFill="1" applyAlignment="1">
      <alignment vertical="center"/>
    </xf>
    <xf numFmtId="1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1" fontId="33" fillId="0" borderId="0" xfId="0" applyNumberFormat="1" applyFont="1" applyFill="1" applyAlignment="1">
      <alignment vertical="center"/>
    </xf>
    <xf numFmtId="1" fontId="37" fillId="0" borderId="1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vertical="center"/>
    </xf>
    <xf numFmtId="0" fontId="3" fillId="17" borderId="15" xfId="0" applyFont="1" applyFill="1" applyBorder="1" applyAlignment="1">
      <alignment vertical="center"/>
    </xf>
    <xf numFmtId="0" fontId="33" fillId="0" borderId="22" xfId="0" quotePrefix="1" applyFont="1" applyFill="1" applyBorder="1" applyAlignment="1">
      <alignment horizontal="center" vertical="center"/>
    </xf>
    <xf numFmtId="1" fontId="33" fillId="0" borderId="23" xfId="0" applyNumberFormat="1" applyFont="1" applyFill="1" applyBorder="1" applyAlignment="1">
      <alignment vertical="center" wrapText="1"/>
    </xf>
    <xf numFmtId="0" fontId="6" fillId="0" borderId="24" xfId="0" quotePrefix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0" fontId="34" fillId="0" borderId="11" xfId="0" quotePrefix="1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left" vertical="center"/>
    </xf>
    <xf numFmtId="0" fontId="8" fillId="17" borderId="29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vertical="center"/>
    </xf>
    <xf numFmtId="0" fontId="1" fillId="17" borderId="23" xfId="0" applyFont="1" applyFill="1" applyBorder="1" applyAlignment="1">
      <alignment horizontal="center" vertical="center" wrapText="1"/>
    </xf>
    <xf numFmtId="0" fontId="5" fillId="0" borderId="22" xfId="0" quotePrefix="1" applyFont="1" applyFill="1" applyBorder="1" applyAlignment="1">
      <alignment horizontal="center" vertical="center"/>
    </xf>
    <xf numFmtId="1" fontId="27" fillId="0" borderId="23" xfId="0" applyNumberFormat="1" applyFont="1" applyFill="1" applyBorder="1" applyAlignment="1">
      <alignment vertical="center" wrapText="1"/>
    </xf>
    <xf numFmtId="1" fontId="27" fillId="0" borderId="25" xfId="0" applyNumberFormat="1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1" fillId="17" borderId="32" xfId="0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/>
    </xf>
    <xf numFmtId="1" fontId="27" fillId="18" borderId="34" xfId="0" applyNumberFormat="1" applyFont="1" applyFill="1" applyBorder="1" applyAlignment="1">
      <alignment horizontal="center" vertical="center" wrapText="1"/>
    </xf>
    <xf numFmtId="1" fontId="27" fillId="0" borderId="34" xfId="0" applyNumberFormat="1" applyFont="1" applyFill="1" applyBorder="1" applyAlignment="1">
      <alignment vertical="center" wrapText="1"/>
    </xf>
    <xf numFmtId="1" fontId="27" fillId="0" borderId="34" xfId="0" applyNumberFormat="1" applyFont="1" applyFill="1" applyBorder="1" applyAlignment="1">
      <alignment horizontal="center" vertical="center" wrapText="1"/>
    </xf>
    <xf numFmtId="1" fontId="27" fillId="0" borderId="35" xfId="0" applyNumberFormat="1" applyFont="1" applyFill="1" applyBorder="1" applyAlignment="1">
      <alignment horizontal="center" vertical="center" wrapText="1"/>
    </xf>
    <xf numFmtId="0" fontId="5" fillId="0" borderId="28" xfId="0" quotePrefix="1" applyFont="1" applyFill="1" applyBorder="1" applyAlignment="1">
      <alignment horizontal="center" vertical="center"/>
    </xf>
    <xf numFmtId="1" fontId="28" fillId="0" borderId="29" xfId="0" applyNumberFormat="1" applyFont="1" applyFill="1" applyBorder="1" applyAlignment="1">
      <alignment vertical="center" wrapText="1"/>
    </xf>
    <xf numFmtId="1" fontId="28" fillId="0" borderId="29" xfId="0" applyNumberFormat="1" applyFont="1" applyFill="1" applyBorder="1" applyAlignment="1">
      <alignment horizontal="center" vertical="center" wrapText="1"/>
    </xf>
    <xf numFmtId="164" fontId="28" fillId="0" borderId="29" xfId="0" applyNumberFormat="1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" fontId="27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vertical="center" wrapText="1"/>
    </xf>
    <xf numFmtId="1" fontId="28" fillId="0" borderId="25" xfId="0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1" fontId="27" fillId="0" borderId="26" xfId="0" applyNumberFormat="1" applyFont="1" applyFill="1" applyBorder="1" applyAlignment="1">
      <alignment vertical="center" wrapText="1"/>
    </xf>
    <xf numFmtId="1" fontId="28" fillId="19" borderId="11" xfId="0" applyNumberFormat="1" applyFont="1" applyFill="1" applyBorder="1" applyAlignment="1">
      <alignment horizontal="center" vertical="center" wrapText="1"/>
    </xf>
    <xf numFmtId="0" fontId="28" fillId="20" borderId="11" xfId="0" applyNumberFormat="1" applyFont="1" applyFill="1" applyBorder="1" applyAlignment="1">
      <alignment horizontal="center" vertical="center" wrapText="1"/>
    </xf>
    <xf numFmtId="1" fontId="28" fillId="20" borderId="11" xfId="0" applyNumberFormat="1" applyFont="1" applyFill="1" applyBorder="1" applyAlignment="1">
      <alignment horizontal="center" vertical="center" wrapText="1"/>
    </xf>
    <xf numFmtId="164" fontId="28" fillId="20" borderId="11" xfId="0" applyNumberFormat="1" applyFont="1" applyFill="1" applyBorder="1" applyAlignment="1">
      <alignment horizontal="center" vertical="center" wrapText="1"/>
    </xf>
    <xf numFmtId="1" fontId="28" fillId="20" borderId="25" xfId="0" applyNumberFormat="1" applyFont="1" applyFill="1" applyBorder="1" applyAlignment="1">
      <alignment horizontal="center" vertical="center" wrapText="1"/>
    </xf>
    <xf numFmtId="0" fontId="27" fillId="19" borderId="11" xfId="0" applyFont="1" applyFill="1" applyBorder="1" applyAlignment="1">
      <alignment horizontal="center" vertical="center" wrapText="1"/>
    </xf>
    <xf numFmtId="1" fontId="33" fillId="20" borderId="11" xfId="0" applyNumberFormat="1" applyFont="1" applyFill="1" applyBorder="1" applyAlignment="1">
      <alignment vertical="center" wrapText="1"/>
    </xf>
    <xf numFmtId="164" fontId="27" fillId="0" borderId="34" xfId="0" applyNumberFormat="1" applyFont="1" applyFill="1" applyBorder="1" applyAlignment="1">
      <alignment horizontal="center" vertical="center" wrapText="1"/>
    </xf>
    <xf numFmtId="0" fontId="5" fillId="0" borderId="25" xfId="0" quotePrefix="1" applyFont="1" applyFill="1" applyBorder="1" applyAlignment="1">
      <alignment horizontal="center" vertical="center"/>
    </xf>
    <xf numFmtId="1" fontId="28" fillId="20" borderId="22" xfId="0" applyNumberFormat="1" applyFont="1" applyFill="1" applyBorder="1" applyAlignment="1">
      <alignment horizontal="center" vertical="center" wrapText="1"/>
    </xf>
    <xf numFmtId="1" fontId="28" fillId="19" borderId="25" xfId="0" applyNumberFormat="1" applyFont="1" applyFill="1" applyBorder="1" applyAlignment="1">
      <alignment vertical="center" wrapText="1"/>
    </xf>
    <xf numFmtId="0" fontId="28" fillId="19" borderId="25" xfId="0" applyNumberFormat="1" applyFont="1" applyFill="1" applyBorder="1" applyAlignment="1">
      <alignment horizontal="center" vertical="center" wrapText="1"/>
    </xf>
    <xf numFmtId="164" fontId="28" fillId="0" borderId="25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17" borderId="11" xfId="0" applyNumberFormat="1" applyFont="1" applyFill="1" applyBorder="1" applyAlignment="1">
      <alignment horizontal="center" vertical="center" wrapText="1"/>
    </xf>
    <xf numFmtId="164" fontId="1" fillId="17" borderId="27" xfId="0" applyNumberFormat="1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/>
    </xf>
    <xf numFmtId="0" fontId="4" fillId="17" borderId="27" xfId="0" applyFont="1" applyFill="1" applyBorder="1" applyAlignment="1">
      <alignment horizontal="center" vertical="center"/>
    </xf>
    <xf numFmtId="0" fontId="2" fillId="17" borderId="28" xfId="0" applyFont="1" applyFill="1" applyBorder="1" applyAlignment="1">
      <alignment horizontal="left" vertical="center"/>
    </xf>
    <xf numFmtId="0" fontId="2" fillId="17" borderId="29" xfId="0" applyFont="1" applyFill="1" applyBorder="1" applyAlignment="1">
      <alignment horizontal="left" vertical="center"/>
    </xf>
    <xf numFmtId="0" fontId="3" fillId="17" borderId="29" xfId="0" applyFont="1" applyFill="1" applyBorder="1" applyAlignment="1">
      <alignment horizontal="center" vertical="center"/>
    </xf>
    <xf numFmtId="0" fontId="1" fillId="17" borderId="22" xfId="0" applyFont="1" applyFill="1" applyBorder="1" applyAlignment="1">
      <alignment horizontal="center" vertical="center" wrapText="1"/>
    </xf>
    <xf numFmtId="0" fontId="1" fillId="17" borderId="31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/>
    </xf>
    <xf numFmtId="0" fontId="14" fillId="21" borderId="20" xfId="0" applyFont="1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7" fillId="17" borderId="12" xfId="0" applyFont="1" applyFill="1" applyBorder="1" applyAlignment="1">
      <alignment horizontal="center" vertical="center"/>
    </xf>
    <xf numFmtId="0" fontId="7" fillId="17" borderId="13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AC37"/>
  <sheetViews>
    <sheetView showGridLines="0" tabSelected="1" zoomScale="90" zoomScaleNormal="90" workbookViewId="0">
      <pane xSplit="4" ySplit="5" topLeftCell="F6" activePane="bottomRight" state="frozen"/>
      <selection pane="topRight" activeCell="F1" sqref="F1"/>
      <selection pane="bottomLeft" activeCell="A7" sqref="A7"/>
      <selection pane="bottomRight" activeCell="R6" sqref="R6:R23"/>
    </sheetView>
  </sheetViews>
  <sheetFormatPr defaultRowHeight="12.75"/>
  <cols>
    <col min="1" max="1" width="5.28515625" customWidth="1"/>
    <col min="2" max="2" width="19.7109375" customWidth="1"/>
    <col min="3" max="3" width="18.140625" customWidth="1"/>
    <col min="4" max="4" width="8.42578125" customWidth="1"/>
    <col min="5" max="5" width="7.85546875" style="56" customWidth="1"/>
    <col min="6" max="7" width="7.140625" customWidth="1"/>
    <col min="8" max="8" width="8" customWidth="1"/>
    <col min="9" max="9" width="8.140625" customWidth="1"/>
    <col min="10" max="10" width="7.140625" customWidth="1"/>
    <col min="11" max="12" width="8.42578125" customWidth="1"/>
    <col min="13" max="14" width="8" customWidth="1"/>
    <col min="15" max="15" width="7.42578125" customWidth="1"/>
    <col min="16" max="16" width="7.42578125" hidden="1" customWidth="1"/>
    <col min="17" max="17" width="6.7109375" customWidth="1"/>
    <col min="18" max="18" width="8.5703125" customWidth="1"/>
    <col min="19" max="19" width="8.42578125" customWidth="1"/>
    <col min="20" max="20" width="7.5703125" customWidth="1"/>
    <col min="21" max="21" width="7.140625" customWidth="1"/>
    <col min="22" max="22" width="8.42578125" customWidth="1"/>
    <col min="23" max="23" width="8.85546875" customWidth="1"/>
    <col min="24" max="24" width="15.28515625" customWidth="1"/>
    <col min="25" max="25" width="20.85546875" customWidth="1"/>
    <col min="28" max="29" width="9.140625" hidden="1" customWidth="1"/>
  </cols>
  <sheetData>
    <row r="1" spans="1:29" s="2" customFormat="1" ht="25.5">
      <c r="A1" s="114" t="s">
        <v>40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9" s="2" customFormat="1" ht="21" customHeight="1" thickBot="1">
      <c r="A2" s="115" t="s">
        <v>41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9" s="2" customFormat="1" ht="18.75" customHeight="1">
      <c r="A3" s="116" t="s">
        <v>162</v>
      </c>
      <c r="B3" s="117"/>
      <c r="C3" s="117"/>
      <c r="D3" s="117"/>
      <c r="E3" s="117"/>
      <c r="F3" s="118" t="s">
        <v>5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69" t="s">
        <v>12</v>
      </c>
      <c r="S3" s="69"/>
      <c r="T3" s="70"/>
      <c r="U3" s="69"/>
      <c r="V3" s="69"/>
      <c r="W3" s="69"/>
      <c r="X3" s="69"/>
      <c r="Y3" s="71"/>
    </row>
    <row r="4" spans="1:29" s="2" customFormat="1" ht="30" customHeight="1">
      <c r="A4" s="119" t="s">
        <v>13</v>
      </c>
      <c r="B4" s="112" t="s">
        <v>0</v>
      </c>
      <c r="C4" s="112" t="s">
        <v>1</v>
      </c>
      <c r="D4" s="112" t="s">
        <v>14</v>
      </c>
      <c r="E4" s="112" t="s">
        <v>3</v>
      </c>
      <c r="F4" s="110" t="s">
        <v>20</v>
      </c>
      <c r="G4" s="112" t="s">
        <v>15</v>
      </c>
      <c r="H4" s="31"/>
      <c r="I4" s="31"/>
      <c r="J4" s="31" t="s">
        <v>16</v>
      </c>
      <c r="K4" s="31"/>
      <c r="L4" s="31"/>
      <c r="M4" s="31"/>
      <c r="N4" s="31"/>
      <c r="O4" s="31" t="s">
        <v>17</v>
      </c>
      <c r="P4" s="31"/>
      <c r="Q4" s="31"/>
      <c r="R4" s="31"/>
      <c r="S4" s="31"/>
      <c r="T4" s="31"/>
      <c r="U4" s="31" t="s">
        <v>18</v>
      </c>
      <c r="V4" s="31"/>
      <c r="W4" s="112" t="s">
        <v>19</v>
      </c>
      <c r="X4" s="112" t="s">
        <v>45</v>
      </c>
      <c r="Y4" s="72" t="s">
        <v>38</v>
      </c>
    </row>
    <row r="5" spans="1:29" s="1" customFormat="1" ht="30" customHeight="1" thickBot="1">
      <c r="A5" s="120"/>
      <c r="B5" s="113"/>
      <c r="C5" s="113"/>
      <c r="D5" s="113"/>
      <c r="E5" s="113"/>
      <c r="F5" s="111"/>
      <c r="G5" s="113"/>
      <c r="H5" s="76" t="s">
        <v>21</v>
      </c>
      <c r="I5" s="76" t="s">
        <v>22</v>
      </c>
      <c r="J5" s="76" t="s">
        <v>35</v>
      </c>
      <c r="K5" s="76" t="s">
        <v>23</v>
      </c>
      <c r="L5" s="76" t="s">
        <v>37</v>
      </c>
      <c r="M5" s="76" t="s">
        <v>24</v>
      </c>
      <c r="N5" s="76" t="s">
        <v>25</v>
      </c>
      <c r="O5" s="76" t="s">
        <v>35</v>
      </c>
      <c r="P5" s="76" t="s">
        <v>36</v>
      </c>
      <c r="Q5" s="76" t="s">
        <v>30</v>
      </c>
      <c r="R5" s="76" t="s">
        <v>26</v>
      </c>
      <c r="S5" s="76" t="s">
        <v>37</v>
      </c>
      <c r="T5" s="76" t="s">
        <v>27</v>
      </c>
      <c r="U5" s="76" t="s">
        <v>2</v>
      </c>
      <c r="V5" s="76" t="s">
        <v>28</v>
      </c>
      <c r="W5" s="113"/>
      <c r="X5" s="113"/>
      <c r="Y5" s="77" t="s">
        <v>39</v>
      </c>
    </row>
    <row r="6" spans="1:29" s="3" customFormat="1" ht="45" customHeight="1">
      <c r="A6" s="83">
        <v>1</v>
      </c>
      <c r="B6" s="84" t="s">
        <v>117</v>
      </c>
      <c r="C6" s="84" t="s">
        <v>44</v>
      </c>
      <c r="D6" s="85" t="s">
        <v>57</v>
      </c>
      <c r="E6" s="85" t="s">
        <v>122</v>
      </c>
      <c r="F6" s="86">
        <v>29</v>
      </c>
      <c r="G6" s="85">
        <v>0</v>
      </c>
      <c r="H6" s="87">
        <v>7000</v>
      </c>
      <c r="I6" s="87">
        <f>6006+286</f>
        <v>6292</v>
      </c>
      <c r="J6" s="87">
        <v>3500</v>
      </c>
      <c r="K6" s="88">
        <f t="shared" ref="K6:K20" si="0">SUM(H6:J6)</f>
        <v>16792</v>
      </c>
      <c r="L6" s="88">
        <f t="shared" ref="L6:L19" si="1">SUM(H6+J6)</f>
        <v>10500</v>
      </c>
      <c r="M6" s="85">
        <f>H6/31*F6</f>
        <v>6548.3870967741941</v>
      </c>
      <c r="N6" s="85">
        <f>I6/31*F6</f>
        <v>5886.0645161290322</v>
      </c>
      <c r="O6" s="85">
        <f>J6/31*F6</f>
        <v>3274.1935483870971</v>
      </c>
      <c r="P6" s="85">
        <v>0</v>
      </c>
      <c r="Q6" s="85">
        <f>K6/31*G6</f>
        <v>0</v>
      </c>
      <c r="R6" s="89">
        <f>SUM(M6:Q6)</f>
        <v>15708.645161290324</v>
      </c>
      <c r="S6" s="85">
        <f>L6/31*F6</f>
        <v>9822.5806451612898</v>
      </c>
      <c r="T6" s="85">
        <f t="shared" ref="T6" si="2">S6*12%</f>
        <v>1178.7096774193546</v>
      </c>
      <c r="U6" s="85">
        <f t="shared" ref="U6" si="3">ROUNDUP((R6*0.75%),0)</f>
        <v>118</v>
      </c>
      <c r="V6" s="85">
        <f t="shared" ref="V6" si="4">T6+U6</f>
        <v>1296.7096774193546</v>
      </c>
      <c r="W6" s="89">
        <f t="shared" ref="W6" si="5">ROUND(R6-V6,0)</f>
        <v>14412</v>
      </c>
      <c r="X6" s="90" t="s">
        <v>46</v>
      </c>
      <c r="Y6" s="91" t="s">
        <v>47</v>
      </c>
      <c r="Z6" s="5"/>
      <c r="AA6" s="5"/>
      <c r="AB6" s="5" t="e">
        <f>SUM(K6/31*(#REF!+#REF!+G6)-M6*12/100)-(SUM(ROUNDUP(R6*1.75/100,0)))</f>
        <v>#REF!</v>
      </c>
      <c r="AC6" s="5" t="e">
        <f>W6-AB6</f>
        <v>#REF!</v>
      </c>
    </row>
    <row r="7" spans="1:29" s="3" customFormat="1" ht="45" customHeight="1">
      <c r="A7" s="73">
        <v>2</v>
      </c>
      <c r="B7" s="11" t="s">
        <v>7</v>
      </c>
      <c r="C7" s="11" t="s">
        <v>9</v>
      </c>
      <c r="D7" s="12" t="s">
        <v>55</v>
      </c>
      <c r="E7" s="12" t="s">
        <v>29</v>
      </c>
      <c r="F7" s="13">
        <v>31</v>
      </c>
      <c r="G7" s="12">
        <v>1</v>
      </c>
      <c r="H7" s="14">
        <v>7000</v>
      </c>
      <c r="I7" s="14">
        <f>6006+286</f>
        <v>6292</v>
      </c>
      <c r="J7" s="14">
        <v>3500</v>
      </c>
      <c r="K7" s="16">
        <f t="shared" si="0"/>
        <v>16792</v>
      </c>
      <c r="L7" s="16">
        <f t="shared" si="1"/>
        <v>10500</v>
      </c>
      <c r="M7" s="12">
        <f t="shared" ref="M7:M21" si="6">H7/31*F7</f>
        <v>7000</v>
      </c>
      <c r="N7" s="12">
        <f t="shared" ref="N7:N21" si="7">I7/31*F7</f>
        <v>6292</v>
      </c>
      <c r="O7" s="12">
        <f t="shared" ref="O7:O21" si="8">J7/31*F7</f>
        <v>3500</v>
      </c>
      <c r="P7" s="12">
        <v>0</v>
      </c>
      <c r="Q7" s="12">
        <f t="shared" ref="Q7:Q21" si="9">K7/31*G7</f>
        <v>541.67741935483866</v>
      </c>
      <c r="R7" s="15">
        <f t="shared" ref="R7:R16" si="10">SUM(M7:Q7)</f>
        <v>17333.677419354837</v>
      </c>
      <c r="S7" s="12">
        <f t="shared" ref="S7:S21" si="11">L7/31*F7</f>
        <v>10500</v>
      </c>
      <c r="T7" s="12">
        <f t="shared" ref="T7:T19" si="12">S7*12%</f>
        <v>1260</v>
      </c>
      <c r="U7" s="12">
        <f t="shared" ref="U7:U19" si="13">ROUNDUP((R7*0.75%),0)</f>
        <v>131</v>
      </c>
      <c r="V7" s="12">
        <f t="shared" ref="V7:V19" si="14">T7+U7</f>
        <v>1391</v>
      </c>
      <c r="W7" s="15">
        <f t="shared" ref="W7:W19" si="15">ROUND(R7-V7,0)</f>
        <v>15943</v>
      </c>
      <c r="X7" s="17" t="s">
        <v>49</v>
      </c>
      <c r="Y7" s="74" t="s">
        <v>32</v>
      </c>
      <c r="Z7" s="5"/>
      <c r="AA7" s="5"/>
      <c r="AB7" s="5" t="e">
        <f>SUM(K7/31*(#REF!+#REF!+G7)-M7*12/100)-(SUM(ROUNDUP(R7*1.75/100,0)))</f>
        <v>#REF!</v>
      </c>
      <c r="AC7" s="5" t="e">
        <f>W7-AB7</f>
        <v>#REF!</v>
      </c>
    </row>
    <row r="8" spans="1:29" s="3" customFormat="1" ht="45" customHeight="1">
      <c r="A8" s="73">
        <v>3</v>
      </c>
      <c r="B8" s="11" t="s">
        <v>4</v>
      </c>
      <c r="C8" s="11" t="s">
        <v>10</v>
      </c>
      <c r="D8" s="18" t="s">
        <v>56</v>
      </c>
      <c r="E8" s="12" t="s">
        <v>29</v>
      </c>
      <c r="F8" s="13">
        <v>31</v>
      </c>
      <c r="G8" s="12">
        <v>1</v>
      </c>
      <c r="H8" s="14">
        <v>7000</v>
      </c>
      <c r="I8" s="14">
        <f>6006+286</f>
        <v>6292</v>
      </c>
      <c r="J8" s="14">
        <v>3500</v>
      </c>
      <c r="K8" s="16">
        <f t="shared" si="0"/>
        <v>16792</v>
      </c>
      <c r="L8" s="16">
        <f t="shared" si="1"/>
        <v>10500</v>
      </c>
      <c r="M8" s="12">
        <f t="shared" si="6"/>
        <v>7000</v>
      </c>
      <c r="N8" s="12">
        <f t="shared" si="7"/>
        <v>6292</v>
      </c>
      <c r="O8" s="12">
        <f t="shared" si="8"/>
        <v>3500</v>
      </c>
      <c r="P8" s="12">
        <v>0</v>
      </c>
      <c r="Q8" s="12">
        <f t="shared" si="9"/>
        <v>541.67741935483866</v>
      </c>
      <c r="R8" s="15">
        <f t="shared" si="10"/>
        <v>17333.677419354837</v>
      </c>
      <c r="S8" s="12">
        <f t="shared" si="11"/>
        <v>10500</v>
      </c>
      <c r="T8" s="12">
        <f t="shared" si="12"/>
        <v>1260</v>
      </c>
      <c r="U8" s="12">
        <f t="shared" si="13"/>
        <v>131</v>
      </c>
      <c r="V8" s="12">
        <f t="shared" si="14"/>
        <v>1391</v>
      </c>
      <c r="W8" s="15">
        <f t="shared" si="15"/>
        <v>15943</v>
      </c>
      <c r="X8" s="17" t="s">
        <v>49</v>
      </c>
      <c r="Y8" s="74" t="s">
        <v>33</v>
      </c>
      <c r="Z8" s="5"/>
      <c r="AA8" s="5"/>
      <c r="AB8" s="5" t="e">
        <f>SUM(K8/31*(#REF!+#REF!+G8)-M8*12/100)-(SUM(ROUNDUP(R8*1.75/100,0)))</f>
        <v>#REF!</v>
      </c>
      <c r="AC8" s="5" t="e">
        <f>W8-AB8</f>
        <v>#REF!</v>
      </c>
    </row>
    <row r="9" spans="1:29" s="3" customFormat="1" ht="45" customHeight="1">
      <c r="A9" s="73">
        <v>4</v>
      </c>
      <c r="B9" s="39" t="s">
        <v>131</v>
      </c>
      <c r="C9" s="39" t="s">
        <v>135</v>
      </c>
      <c r="D9" s="97" t="s">
        <v>124</v>
      </c>
      <c r="E9" s="98" t="s">
        <v>29</v>
      </c>
      <c r="F9" s="13">
        <v>17</v>
      </c>
      <c r="G9" s="12">
        <v>0</v>
      </c>
      <c r="H9" s="14">
        <v>7000</v>
      </c>
      <c r="I9" s="14">
        <f t="shared" ref="I9:I21" si="16">6006+286</f>
        <v>6292</v>
      </c>
      <c r="J9" s="14">
        <v>3500</v>
      </c>
      <c r="K9" s="16">
        <f t="shared" si="0"/>
        <v>16792</v>
      </c>
      <c r="L9" s="16">
        <f t="shared" si="1"/>
        <v>10500</v>
      </c>
      <c r="M9" s="12">
        <f t="shared" si="6"/>
        <v>3838.7096774193551</v>
      </c>
      <c r="N9" s="12">
        <f t="shared" si="7"/>
        <v>3450.4516129032259</v>
      </c>
      <c r="O9" s="12">
        <f t="shared" si="8"/>
        <v>1919.3548387096776</v>
      </c>
      <c r="P9" s="12">
        <v>0</v>
      </c>
      <c r="Q9" s="12">
        <f t="shared" si="9"/>
        <v>0</v>
      </c>
      <c r="R9" s="15">
        <f t="shared" si="10"/>
        <v>9208.5161290322594</v>
      </c>
      <c r="S9" s="12">
        <f t="shared" si="11"/>
        <v>5758.0645161290322</v>
      </c>
      <c r="T9" s="12">
        <f t="shared" si="12"/>
        <v>690.96774193548379</v>
      </c>
      <c r="U9" s="12">
        <f t="shared" si="13"/>
        <v>70</v>
      </c>
      <c r="V9" s="12">
        <f t="shared" si="14"/>
        <v>760.96774193548379</v>
      </c>
      <c r="W9" s="15">
        <f t="shared" si="15"/>
        <v>8448</v>
      </c>
      <c r="X9" s="17" t="s">
        <v>158</v>
      </c>
      <c r="Y9" s="74" t="s">
        <v>159</v>
      </c>
      <c r="Z9" s="8"/>
      <c r="AA9" s="5"/>
      <c r="AB9" s="5"/>
      <c r="AC9" s="5"/>
    </row>
    <row r="10" spans="1:29" s="3" customFormat="1" ht="45" customHeight="1">
      <c r="A10" s="73">
        <v>5</v>
      </c>
      <c r="B10" s="39" t="s">
        <v>132</v>
      </c>
      <c r="C10" s="39" t="s">
        <v>136</v>
      </c>
      <c r="D10" s="97" t="s">
        <v>127</v>
      </c>
      <c r="E10" s="98" t="s">
        <v>29</v>
      </c>
      <c r="F10" s="13">
        <v>20</v>
      </c>
      <c r="G10" s="12">
        <v>0</v>
      </c>
      <c r="H10" s="14">
        <v>7000</v>
      </c>
      <c r="I10" s="14">
        <f t="shared" si="16"/>
        <v>6292</v>
      </c>
      <c r="J10" s="14">
        <v>3500</v>
      </c>
      <c r="K10" s="16">
        <f t="shared" si="0"/>
        <v>16792</v>
      </c>
      <c r="L10" s="16">
        <f t="shared" si="1"/>
        <v>10500</v>
      </c>
      <c r="M10" s="12">
        <f t="shared" si="6"/>
        <v>4516.1290322580644</v>
      </c>
      <c r="N10" s="12">
        <f t="shared" si="7"/>
        <v>4059.3548387096776</v>
      </c>
      <c r="O10" s="12">
        <f t="shared" si="8"/>
        <v>2258.0645161290322</v>
      </c>
      <c r="P10" s="12">
        <v>0</v>
      </c>
      <c r="Q10" s="12">
        <f t="shared" si="9"/>
        <v>0</v>
      </c>
      <c r="R10" s="15">
        <f t="shared" si="10"/>
        <v>10833.548387096775</v>
      </c>
      <c r="S10" s="12">
        <f t="shared" si="11"/>
        <v>6774.1935483870966</v>
      </c>
      <c r="T10" s="12">
        <f t="shared" si="12"/>
        <v>812.90322580645159</v>
      </c>
      <c r="U10" s="12">
        <f t="shared" si="13"/>
        <v>82</v>
      </c>
      <c r="V10" s="12">
        <f t="shared" si="14"/>
        <v>894.90322580645159</v>
      </c>
      <c r="W10" s="15">
        <f t="shared" si="15"/>
        <v>9939</v>
      </c>
      <c r="X10" s="17" t="s">
        <v>137</v>
      </c>
      <c r="Y10" s="74" t="s">
        <v>138</v>
      </c>
      <c r="Z10" s="8"/>
      <c r="AA10" s="5"/>
      <c r="AB10" s="5"/>
      <c r="AC10" s="5"/>
    </row>
    <row r="11" spans="1:29" s="3" customFormat="1" ht="45" customHeight="1">
      <c r="A11" s="73">
        <v>6</v>
      </c>
      <c r="B11" s="39" t="s">
        <v>125</v>
      </c>
      <c r="C11" s="39" t="s">
        <v>139</v>
      </c>
      <c r="D11" s="97" t="s">
        <v>134</v>
      </c>
      <c r="E11" s="98" t="s">
        <v>29</v>
      </c>
      <c r="F11" s="13">
        <v>31</v>
      </c>
      <c r="G11" s="12">
        <v>1</v>
      </c>
      <c r="H11" s="14">
        <v>7000</v>
      </c>
      <c r="I11" s="14">
        <f t="shared" si="16"/>
        <v>6292</v>
      </c>
      <c r="J11" s="14">
        <v>3500</v>
      </c>
      <c r="K11" s="16">
        <f t="shared" si="0"/>
        <v>16792</v>
      </c>
      <c r="L11" s="16">
        <f t="shared" si="1"/>
        <v>10500</v>
      </c>
      <c r="M11" s="12">
        <f t="shared" si="6"/>
        <v>7000</v>
      </c>
      <c r="N11" s="12">
        <f t="shared" si="7"/>
        <v>6292</v>
      </c>
      <c r="O11" s="12">
        <f t="shared" si="8"/>
        <v>3500</v>
      </c>
      <c r="P11" s="12">
        <v>0</v>
      </c>
      <c r="Q11" s="12">
        <f t="shared" si="9"/>
        <v>541.67741935483866</v>
      </c>
      <c r="R11" s="15">
        <f t="shared" si="10"/>
        <v>17333.677419354837</v>
      </c>
      <c r="S11" s="12">
        <f t="shared" si="11"/>
        <v>10500</v>
      </c>
      <c r="T11" s="12">
        <f t="shared" ref="T11" si="17">S11*12%</f>
        <v>1260</v>
      </c>
      <c r="U11" s="12">
        <f t="shared" ref="U11" si="18">ROUNDUP((R11*0.75%),0)</f>
        <v>131</v>
      </c>
      <c r="V11" s="12">
        <f t="shared" ref="V11" si="19">T11+U11</f>
        <v>1391</v>
      </c>
      <c r="W11" s="15">
        <f t="shared" ref="W11" si="20">ROUND(R11-V11,0)</f>
        <v>15943</v>
      </c>
      <c r="X11" s="15" t="s">
        <v>140</v>
      </c>
      <c r="Y11" s="74" t="s">
        <v>141</v>
      </c>
      <c r="Z11" s="8"/>
      <c r="AA11" s="5"/>
      <c r="AB11" s="5"/>
      <c r="AC11" s="5"/>
    </row>
    <row r="12" spans="1:29" s="3" customFormat="1" ht="45" customHeight="1">
      <c r="A12" s="73">
        <v>7</v>
      </c>
      <c r="B12" s="11" t="s">
        <v>43</v>
      </c>
      <c r="C12" s="11" t="s">
        <v>48</v>
      </c>
      <c r="D12" s="18" t="s">
        <v>58</v>
      </c>
      <c r="E12" s="12" t="s">
        <v>51</v>
      </c>
      <c r="F12" s="13">
        <v>31</v>
      </c>
      <c r="G12" s="12">
        <v>1</v>
      </c>
      <c r="H12" s="14">
        <v>7000</v>
      </c>
      <c r="I12" s="14">
        <f t="shared" si="16"/>
        <v>6292</v>
      </c>
      <c r="J12" s="14">
        <v>3500</v>
      </c>
      <c r="K12" s="16">
        <f t="shared" si="0"/>
        <v>16792</v>
      </c>
      <c r="L12" s="16">
        <f t="shared" si="1"/>
        <v>10500</v>
      </c>
      <c r="M12" s="12">
        <f t="shared" si="6"/>
        <v>7000</v>
      </c>
      <c r="N12" s="12">
        <f t="shared" si="7"/>
        <v>6292</v>
      </c>
      <c r="O12" s="12">
        <f t="shared" si="8"/>
        <v>3500</v>
      </c>
      <c r="P12" s="12">
        <v>0</v>
      </c>
      <c r="Q12" s="12">
        <f t="shared" si="9"/>
        <v>541.67741935483866</v>
      </c>
      <c r="R12" s="15">
        <f t="shared" si="10"/>
        <v>17333.677419354837</v>
      </c>
      <c r="S12" s="12">
        <f t="shared" si="11"/>
        <v>10500</v>
      </c>
      <c r="T12" s="12">
        <f t="shared" si="12"/>
        <v>1260</v>
      </c>
      <c r="U12" s="12">
        <f t="shared" si="13"/>
        <v>131</v>
      </c>
      <c r="V12" s="12">
        <f t="shared" si="14"/>
        <v>1391</v>
      </c>
      <c r="W12" s="15">
        <f t="shared" si="15"/>
        <v>15943</v>
      </c>
      <c r="X12" s="17" t="s">
        <v>49</v>
      </c>
      <c r="Y12" s="74" t="s">
        <v>50</v>
      </c>
      <c r="Z12" s="8"/>
      <c r="AA12" s="5"/>
      <c r="AB12" s="5"/>
      <c r="AC12" s="5"/>
    </row>
    <row r="13" spans="1:29" s="3" customFormat="1" ht="45" customHeight="1">
      <c r="A13" s="73">
        <v>8</v>
      </c>
      <c r="B13" s="11" t="s">
        <v>70</v>
      </c>
      <c r="C13" s="11" t="s">
        <v>71</v>
      </c>
      <c r="D13" s="18" t="s">
        <v>68</v>
      </c>
      <c r="E13" s="12" t="s">
        <v>51</v>
      </c>
      <c r="F13" s="13">
        <v>28</v>
      </c>
      <c r="G13" s="12">
        <v>0</v>
      </c>
      <c r="H13" s="14">
        <v>8400</v>
      </c>
      <c r="I13" s="14">
        <v>7838</v>
      </c>
      <c r="J13" s="14">
        <v>4862</v>
      </c>
      <c r="K13" s="101">
        <f t="shared" si="0"/>
        <v>21100</v>
      </c>
      <c r="L13" s="16">
        <f t="shared" si="1"/>
        <v>13262</v>
      </c>
      <c r="M13" s="12">
        <f t="shared" si="6"/>
        <v>7587.0967741935474</v>
      </c>
      <c r="N13" s="12">
        <f t="shared" si="7"/>
        <v>7079.4838709677424</v>
      </c>
      <c r="O13" s="12">
        <f t="shared" si="8"/>
        <v>4391.4838709677424</v>
      </c>
      <c r="P13" s="12">
        <v>0</v>
      </c>
      <c r="Q13" s="12">
        <f t="shared" si="9"/>
        <v>0</v>
      </c>
      <c r="R13" s="15">
        <f t="shared" si="10"/>
        <v>19058.06451612903</v>
      </c>
      <c r="S13" s="12">
        <f t="shared" si="11"/>
        <v>11978.58064516129</v>
      </c>
      <c r="T13" s="12">
        <f t="shared" si="12"/>
        <v>1437.4296774193547</v>
      </c>
      <c r="U13" s="96">
        <v>0</v>
      </c>
      <c r="V13" s="12">
        <f t="shared" si="14"/>
        <v>1437.4296774193547</v>
      </c>
      <c r="W13" s="15">
        <f t="shared" si="15"/>
        <v>17621</v>
      </c>
      <c r="X13" s="17" t="s">
        <v>49</v>
      </c>
      <c r="Y13" s="74" t="s">
        <v>69</v>
      </c>
      <c r="Z13" s="8"/>
      <c r="AA13" s="5"/>
      <c r="AB13" s="5"/>
      <c r="AC13" s="5"/>
    </row>
    <row r="14" spans="1:29" s="3" customFormat="1" ht="45" customHeight="1">
      <c r="A14" s="73">
        <v>9</v>
      </c>
      <c r="B14" s="39" t="s">
        <v>73</v>
      </c>
      <c r="C14" s="11" t="s">
        <v>113</v>
      </c>
      <c r="D14" s="18" t="s">
        <v>83</v>
      </c>
      <c r="E14" s="12" t="s">
        <v>51</v>
      </c>
      <c r="F14" s="13">
        <v>24</v>
      </c>
      <c r="G14" s="12">
        <v>0</v>
      </c>
      <c r="H14" s="14">
        <v>7000</v>
      </c>
      <c r="I14" s="14">
        <f t="shared" si="16"/>
        <v>6292</v>
      </c>
      <c r="J14" s="14">
        <v>3500</v>
      </c>
      <c r="K14" s="16">
        <f t="shared" si="0"/>
        <v>16792</v>
      </c>
      <c r="L14" s="16">
        <f t="shared" si="1"/>
        <v>10500</v>
      </c>
      <c r="M14" s="12">
        <f t="shared" si="6"/>
        <v>5419.354838709678</v>
      </c>
      <c r="N14" s="12">
        <f t="shared" si="7"/>
        <v>4871.2258064516127</v>
      </c>
      <c r="O14" s="12">
        <f t="shared" si="8"/>
        <v>2709.677419354839</v>
      </c>
      <c r="P14" s="12">
        <v>0</v>
      </c>
      <c r="Q14" s="12">
        <f t="shared" si="9"/>
        <v>0</v>
      </c>
      <c r="R14" s="15">
        <f t="shared" si="10"/>
        <v>13000.258064516131</v>
      </c>
      <c r="S14" s="12">
        <f t="shared" si="11"/>
        <v>8129.0322580645152</v>
      </c>
      <c r="T14" s="12">
        <f t="shared" si="12"/>
        <v>975.48387096774184</v>
      </c>
      <c r="U14" s="12">
        <f t="shared" si="13"/>
        <v>98</v>
      </c>
      <c r="V14" s="12">
        <f t="shared" si="14"/>
        <v>1073.483870967742</v>
      </c>
      <c r="W14" s="15">
        <f t="shared" si="15"/>
        <v>11927</v>
      </c>
      <c r="X14" s="15" t="s">
        <v>111</v>
      </c>
      <c r="Y14" s="74" t="s">
        <v>112</v>
      </c>
      <c r="Z14" s="8"/>
      <c r="AA14" s="5"/>
      <c r="AB14" s="5"/>
      <c r="AC14" s="5"/>
    </row>
    <row r="15" spans="1:29" s="3" customFormat="1" ht="45" customHeight="1">
      <c r="A15" s="73">
        <v>10</v>
      </c>
      <c r="B15" s="39" t="s">
        <v>151</v>
      </c>
      <c r="C15" s="39" t="s">
        <v>153</v>
      </c>
      <c r="D15" s="97" t="s">
        <v>160</v>
      </c>
      <c r="E15" s="12" t="s">
        <v>51</v>
      </c>
      <c r="F15" s="13">
        <v>31</v>
      </c>
      <c r="G15" s="12">
        <v>1</v>
      </c>
      <c r="H15" s="14">
        <v>7000</v>
      </c>
      <c r="I15" s="14">
        <v>7500</v>
      </c>
      <c r="J15" s="14">
        <v>4500</v>
      </c>
      <c r="K15" s="101">
        <f t="shared" ref="K15:K16" si="21">SUM(H15:J15)</f>
        <v>19000</v>
      </c>
      <c r="L15" s="16">
        <f t="shared" ref="L15:L16" si="22">SUM(H15+J15)</f>
        <v>11500</v>
      </c>
      <c r="M15" s="12">
        <f t="shared" si="6"/>
        <v>7000</v>
      </c>
      <c r="N15" s="12">
        <f t="shared" si="7"/>
        <v>7500</v>
      </c>
      <c r="O15" s="12">
        <f t="shared" si="8"/>
        <v>4500</v>
      </c>
      <c r="P15" s="12">
        <v>0</v>
      </c>
      <c r="Q15" s="12">
        <f t="shared" si="9"/>
        <v>612.90322580645159</v>
      </c>
      <c r="R15" s="15">
        <f t="shared" si="10"/>
        <v>19612.903225806451</v>
      </c>
      <c r="S15" s="12">
        <f t="shared" si="11"/>
        <v>11500</v>
      </c>
      <c r="T15" s="12">
        <f t="shared" ref="T15:T16" si="23">S15*12%</f>
        <v>1380</v>
      </c>
      <c r="U15" s="12">
        <f t="shared" ref="U15:U16" si="24">ROUNDUP((R15*0.75%),0)</f>
        <v>148</v>
      </c>
      <c r="V15" s="12">
        <f t="shared" ref="V15:V16" si="25">T15+U15</f>
        <v>1528</v>
      </c>
      <c r="W15" s="15">
        <f t="shared" ref="W15:W16" si="26">ROUND(R15-V15,0)</f>
        <v>18085</v>
      </c>
      <c r="X15" s="17" t="s">
        <v>110</v>
      </c>
      <c r="Y15" s="74" t="s">
        <v>155</v>
      </c>
      <c r="Z15" s="8"/>
      <c r="AA15" s="5"/>
      <c r="AB15" s="5"/>
      <c r="AC15" s="5"/>
    </row>
    <row r="16" spans="1:29" s="3" customFormat="1" ht="45" customHeight="1">
      <c r="A16" s="73">
        <v>11</v>
      </c>
      <c r="B16" s="39" t="s">
        <v>152</v>
      </c>
      <c r="C16" s="39" t="s">
        <v>154</v>
      </c>
      <c r="D16" s="97" t="s">
        <v>161</v>
      </c>
      <c r="E16" s="12" t="s">
        <v>51</v>
      </c>
      <c r="F16" s="13">
        <v>31</v>
      </c>
      <c r="G16" s="12">
        <v>1</v>
      </c>
      <c r="H16" s="14">
        <v>7000</v>
      </c>
      <c r="I16" s="14">
        <f t="shared" si="16"/>
        <v>6292</v>
      </c>
      <c r="J16" s="14">
        <v>3500</v>
      </c>
      <c r="K16" s="16">
        <f t="shared" si="21"/>
        <v>16792</v>
      </c>
      <c r="L16" s="16">
        <f t="shared" si="22"/>
        <v>10500</v>
      </c>
      <c r="M16" s="12">
        <f t="shared" si="6"/>
        <v>7000</v>
      </c>
      <c r="N16" s="12">
        <f t="shared" si="7"/>
        <v>6292</v>
      </c>
      <c r="O16" s="12">
        <f t="shared" si="8"/>
        <v>3500</v>
      </c>
      <c r="P16" s="12">
        <v>0</v>
      </c>
      <c r="Q16" s="12">
        <f t="shared" si="9"/>
        <v>541.67741935483866</v>
      </c>
      <c r="R16" s="15">
        <f t="shared" si="10"/>
        <v>17333.677419354837</v>
      </c>
      <c r="S16" s="12">
        <f t="shared" si="11"/>
        <v>10500</v>
      </c>
      <c r="T16" s="12">
        <f t="shared" si="23"/>
        <v>1260</v>
      </c>
      <c r="U16" s="12">
        <f t="shared" si="24"/>
        <v>131</v>
      </c>
      <c r="V16" s="12">
        <f t="shared" si="25"/>
        <v>1391</v>
      </c>
      <c r="W16" s="15">
        <f t="shared" si="26"/>
        <v>15943</v>
      </c>
      <c r="X16" s="15" t="s">
        <v>157</v>
      </c>
      <c r="Y16" s="74" t="s">
        <v>156</v>
      </c>
      <c r="Z16" s="8"/>
      <c r="AA16" s="5"/>
      <c r="AB16" s="5"/>
      <c r="AC16" s="5"/>
    </row>
    <row r="17" spans="1:29" s="3" customFormat="1" ht="45" customHeight="1">
      <c r="A17" s="73">
        <v>12</v>
      </c>
      <c r="B17" s="11" t="s">
        <v>53</v>
      </c>
      <c r="C17" s="11" t="s">
        <v>67</v>
      </c>
      <c r="D17" s="18" t="s">
        <v>59</v>
      </c>
      <c r="E17" s="12" t="s">
        <v>52</v>
      </c>
      <c r="F17" s="13">
        <v>31</v>
      </c>
      <c r="G17" s="12">
        <v>1</v>
      </c>
      <c r="H17" s="14">
        <v>7000</v>
      </c>
      <c r="I17" s="14">
        <f t="shared" si="16"/>
        <v>6292</v>
      </c>
      <c r="J17" s="14">
        <v>3500</v>
      </c>
      <c r="K17" s="16">
        <f t="shared" si="0"/>
        <v>16792</v>
      </c>
      <c r="L17" s="16">
        <f t="shared" si="1"/>
        <v>10500</v>
      </c>
      <c r="M17" s="12">
        <f t="shared" si="6"/>
        <v>7000</v>
      </c>
      <c r="N17" s="12">
        <f t="shared" si="7"/>
        <v>6292</v>
      </c>
      <c r="O17" s="12">
        <f t="shared" si="8"/>
        <v>3500</v>
      </c>
      <c r="P17" s="12">
        <v>0</v>
      </c>
      <c r="Q17" s="12">
        <f t="shared" si="9"/>
        <v>541.67741935483866</v>
      </c>
      <c r="R17" s="15">
        <f t="shared" ref="R17:R21" si="27">SUM(M17:Q17)</f>
        <v>17333.677419354837</v>
      </c>
      <c r="S17" s="12">
        <f t="shared" si="11"/>
        <v>10500</v>
      </c>
      <c r="T17" s="12">
        <f t="shared" si="12"/>
        <v>1260</v>
      </c>
      <c r="U17" s="12">
        <f t="shared" si="13"/>
        <v>131</v>
      </c>
      <c r="V17" s="12">
        <f t="shared" si="14"/>
        <v>1391</v>
      </c>
      <c r="W17" s="15">
        <f t="shared" si="15"/>
        <v>15943</v>
      </c>
      <c r="X17" s="17" t="s">
        <v>108</v>
      </c>
      <c r="Y17" s="74" t="s">
        <v>109</v>
      </c>
      <c r="Z17" s="8"/>
      <c r="AA17" s="5"/>
      <c r="AB17" s="5"/>
      <c r="AC17" s="5"/>
    </row>
    <row r="18" spans="1:29" s="3" customFormat="1" ht="45" customHeight="1">
      <c r="A18" s="73">
        <v>13</v>
      </c>
      <c r="B18" s="39" t="s">
        <v>74</v>
      </c>
      <c r="C18" s="11" t="s">
        <v>96</v>
      </c>
      <c r="D18" s="18" t="s">
        <v>84</v>
      </c>
      <c r="E18" s="12" t="s">
        <v>52</v>
      </c>
      <c r="F18" s="13">
        <v>31</v>
      </c>
      <c r="G18" s="12">
        <v>1</v>
      </c>
      <c r="H18" s="14">
        <v>7000</v>
      </c>
      <c r="I18" s="14">
        <f t="shared" si="16"/>
        <v>6292</v>
      </c>
      <c r="J18" s="14">
        <v>3500</v>
      </c>
      <c r="K18" s="16">
        <f t="shared" si="0"/>
        <v>16792</v>
      </c>
      <c r="L18" s="16">
        <f t="shared" si="1"/>
        <v>10500</v>
      </c>
      <c r="M18" s="12">
        <f t="shared" si="6"/>
        <v>7000</v>
      </c>
      <c r="N18" s="12">
        <f t="shared" si="7"/>
        <v>6292</v>
      </c>
      <c r="O18" s="12">
        <f t="shared" si="8"/>
        <v>3500</v>
      </c>
      <c r="P18" s="12">
        <v>0</v>
      </c>
      <c r="Q18" s="12">
        <f t="shared" si="9"/>
        <v>541.67741935483866</v>
      </c>
      <c r="R18" s="15">
        <f t="shared" si="27"/>
        <v>17333.677419354837</v>
      </c>
      <c r="S18" s="12">
        <f t="shared" si="11"/>
        <v>10500</v>
      </c>
      <c r="T18" s="12">
        <f t="shared" si="12"/>
        <v>1260</v>
      </c>
      <c r="U18" s="12">
        <f t="shared" si="13"/>
        <v>131</v>
      </c>
      <c r="V18" s="12">
        <f t="shared" si="14"/>
        <v>1391</v>
      </c>
      <c r="W18" s="15">
        <f t="shared" si="15"/>
        <v>15943</v>
      </c>
      <c r="X18" s="15" t="s">
        <v>97</v>
      </c>
      <c r="Y18" s="74" t="s">
        <v>144</v>
      </c>
      <c r="Z18" s="8"/>
      <c r="AA18" s="5"/>
      <c r="AB18" s="5"/>
      <c r="AC18" s="5"/>
    </row>
    <row r="19" spans="1:29" s="3" customFormat="1" ht="45" customHeight="1">
      <c r="A19" s="73">
        <v>14</v>
      </c>
      <c r="B19" s="39" t="s">
        <v>77</v>
      </c>
      <c r="C19" s="11" t="s">
        <v>93</v>
      </c>
      <c r="D19" s="18" t="s">
        <v>87</v>
      </c>
      <c r="E19" s="12" t="s">
        <v>52</v>
      </c>
      <c r="F19" s="13">
        <v>29</v>
      </c>
      <c r="G19" s="12">
        <v>1</v>
      </c>
      <c r="H19" s="14">
        <v>7000</v>
      </c>
      <c r="I19" s="14">
        <f t="shared" si="16"/>
        <v>6292</v>
      </c>
      <c r="J19" s="14">
        <v>3500</v>
      </c>
      <c r="K19" s="16">
        <f t="shared" si="0"/>
        <v>16792</v>
      </c>
      <c r="L19" s="16">
        <f t="shared" si="1"/>
        <v>10500</v>
      </c>
      <c r="M19" s="12">
        <f t="shared" si="6"/>
        <v>6548.3870967741941</v>
      </c>
      <c r="N19" s="12">
        <f t="shared" si="7"/>
        <v>5886.0645161290322</v>
      </c>
      <c r="O19" s="12">
        <f t="shared" si="8"/>
        <v>3274.1935483870971</v>
      </c>
      <c r="P19" s="12">
        <v>0</v>
      </c>
      <c r="Q19" s="12">
        <f t="shared" si="9"/>
        <v>541.67741935483866</v>
      </c>
      <c r="R19" s="15">
        <f t="shared" si="27"/>
        <v>16250.322580645163</v>
      </c>
      <c r="S19" s="12">
        <f t="shared" si="11"/>
        <v>9822.5806451612898</v>
      </c>
      <c r="T19" s="12">
        <f t="shared" si="12"/>
        <v>1178.7096774193546</v>
      </c>
      <c r="U19" s="12">
        <f t="shared" si="13"/>
        <v>122</v>
      </c>
      <c r="V19" s="12">
        <f t="shared" si="14"/>
        <v>1300.7096774193546</v>
      </c>
      <c r="W19" s="15">
        <f t="shared" si="15"/>
        <v>14950</v>
      </c>
      <c r="X19" s="15" t="s">
        <v>94</v>
      </c>
      <c r="Y19" s="74" t="s">
        <v>145</v>
      </c>
      <c r="Z19" s="8"/>
      <c r="AA19" s="5"/>
      <c r="AB19" s="5"/>
      <c r="AC19" s="5"/>
    </row>
    <row r="20" spans="1:29" s="3" customFormat="1" ht="45" customHeight="1">
      <c r="A20" s="73">
        <v>15</v>
      </c>
      <c r="B20" s="39" t="s">
        <v>130</v>
      </c>
      <c r="C20" s="39" t="s">
        <v>142</v>
      </c>
      <c r="D20" s="97" t="s">
        <v>129</v>
      </c>
      <c r="E20" s="98" t="s">
        <v>52</v>
      </c>
      <c r="F20" s="99">
        <v>25</v>
      </c>
      <c r="G20" s="12">
        <v>1</v>
      </c>
      <c r="H20" s="14">
        <v>7000</v>
      </c>
      <c r="I20" s="14">
        <f t="shared" si="16"/>
        <v>6292</v>
      </c>
      <c r="J20" s="14">
        <v>3500</v>
      </c>
      <c r="K20" s="16">
        <f t="shared" si="0"/>
        <v>16792</v>
      </c>
      <c r="L20" s="16">
        <f t="shared" ref="L20:L21" si="28">SUM(H20+J20)</f>
        <v>10500</v>
      </c>
      <c r="M20" s="12">
        <f t="shared" si="6"/>
        <v>5645.1612903225805</v>
      </c>
      <c r="N20" s="12">
        <f t="shared" si="7"/>
        <v>5074.1935483870966</v>
      </c>
      <c r="O20" s="12">
        <f t="shared" si="8"/>
        <v>2822.5806451612902</v>
      </c>
      <c r="P20" s="12">
        <v>0</v>
      </c>
      <c r="Q20" s="12">
        <f t="shared" si="9"/>
        <v>541.67741935483866</v>
      </c>
      <c r="R20" s="15">
        <f t="shared" si="27"/>
        <v>14083.612903225807</v>
      </c>
      <c r="S20" s="12">
        <f t="shared" si="11"/>
        <v>8467.7419354838712</v>
      </c>
      <c r="T20" s="12">
        <f t="shared" ref="T20" si="29">S20*12%</f>
        <v>1016.1290322580645</v>
      </c>
      <c r="U20" s="12">
        <f t="shared" ref="U20" si="30">ROUNDUP((R20*0.75%),0)</f>
        <v>106</v>
      </c>
      <c r="V20" s="12">
        <f t="shared" ref="V20" si="31">T20+U20</f>
        <v>1122.1290322580644</v>
      </c>
      <c r="W20" s="15">
        <f t="shared" ref="W20" si="32">ROUND(R20-V20,0)</f>
        <v>12961</v>
      </c>
      <c r="X20" s="15" t="s">
        <v>143</v>
      </c>
      <c r="Y20" s="74" t="s">
        <v>146</v>
      </c>
      <c r="Z20" s="8"/>
      <c r="AA20" s="5"/>
      <c r="AB20" s="5"/>
      <c r="AC20" s="5"/>
    </row>
    <row r="21" spans="1:29" s="3" customFormat="1" ht="45" customHeight="1">
      <c r="A21" s="73">
        <v>16</v>
      </c>
      <c r="B21" s="39" t="s">
        <v>79</v>
      </c>
      <c r="C21" s="39" t="s">
        <v>92</v>
      </c>
      <c r="D21" s="97" t="s">
        <v>89</v>
      </c>
      <c r="E21" s="98" t="s">
        <v>80</v>
      </c>
      <c r="F21" s="99">
        <v>16</v>
      </c>
      <c r="G21" s="12">
        <v>0</v>
      </c>
      <c r="H21" s="14">
        <v>7000</v>
      </c>
      <c r="I21" s="14">
        <f t="shared" si="16"/>
        <v>6292</v>
      </c>
      <c r="J21" s="14">
        <v>3500</v>
      </c>
      <c r="K21" s="16">
        <f t="shared" ref="K21" si="33">SUM(H21:J21)</f>
        <v>16792</v>
      </c>
      <c r="L21" s="16">
        <f t="shared" si="28"/>
        <v>10500</v>
      </c>
      <c r="M21" s="12">
        <f t="shared" si="6"/>
        <v>3612.9032258064517</v>
      </c>
      <c r="N21" s="12">
        <f t="shared" si="7"/>
        <v>3247.483870967742</v>
      </c>
      <c r="O21" s="12">
        <f t="shared" si="8"/>
        <v>1806.4516129032259</v>
      </c>
      <c r="P21" s="12">
        <v>0</v>
      </c>
      <c r="Q21" s="12">
        <f t="shared" si="9"/>
        <v>0</v>
      </c>
      <c r="R21" s="15">
        <f t="shared" si="27"/>
        <v>8666.8387096774186</v>
      </c>
      <c r="S21" s="12">
        <f t="shared" si="11"/>
        <v>5419.3548387096771</v>
      </c>
      <c r="T21" s="12">
        <f t="shared" ref="T21" si="34">S21*12%</f>
        <v>650.32258064516122</v>
      </c>
      <c r="U21" s="12">
        <f t="shared" ref="U21" si="35">ROUNDUP((R21*0.75%),0)</f>
        <v>66</v>
      </c>
      <c r="V21" s="12">
        <f t="shared" ref="V21" si="36">T21+U21</f>
        <v>716.32258064516122</v>
      </c>
      <c r="W21" s="15">
        <f t="shared" ref="W21" si="37">ROUND(R21-V21,0)</f>
        <v>7951</v>
      </c>
      <c r="X21" s="17" t="s">
        <v>105</v>
      </c>
      <c r="Y21" s="74" t="s">
        <v>149</v>
      </c>
      <c r="Z21" s="8"/>
      <c r="AA21" s="5"/>
      <c r="AB21" s="5"/>
      <c r="AC21" s="5"/>
    </row>
    <row r="22" spans="1:29" s="3" customFormat="1" ht="45" customHeight="1">
      <c r="A22" s="105">
        <v>17</v>
      </c>
      <c r="B22" s="39" t="s">
        <v>126</v>
      </c>
      <c r="C22" s="39" t="s">
        <v>147</v>
      </c>
      <c r="D22" s="97" t="s">
        <v>133</v>
      </c>
      <c r="E22" s="98" t="s">
        <v>128</v>
      </c>
      <c r="F22" s="99">
        <v>5</v>
      </c>
      <c r="G22" s="12">
        <v>0</v>
      </c>
      <c r="H22" s="14">
        <v>7000</v>
      </c>
      <c r="I22" s="14">
        <f>6006+286</f>
        <v>6292</v>
      </c>
      <c r="J22" s="14">
        <v>3500</v>
      </c>
      <c r="K22" s="16">
        <f>SUM(H22:J22)</f>
        <v>16792</v>
      </c>
      <c r="L22" s="16">
        <f>SUM(H22+J22)</f>
        <v>10500</v>
      </c>
      <c r="M22" s="12">
        <f>H22/31*F22</f>
        <v>1129.0322580645161</v>
      </c>
      <c r="N22" s="12">
        <f>I22/31*F22</f>
        <v>1014.8387096774194</v>
      </c>
      <c r="O22" s="12">
        <f>J22/31*F22</f>
        <v>564.51612903225805</v>
      </c>
      <c r="P22" s="12">
        <v>0</v>
      </c>
      <c r="Q22" s="12">
        <f>K22/31*G22</f>
        <v>0</v>
      </c>
      <c r="R22" s="15">
        <f>SUM(M22:Q22)</f>
        <v>2708.3870967741937</v>
      </c>
      <c r="S22" s="12">
        <f>L22/31*F22</f>
        <v>1693.5483870967741</v>
      </c>
      <c r="T22" s="12">
        <f>S22*12%</f>
        <v>203.2258064516129</v>
      </c>
      <c r="U22" s="12">
        <f>ROUNDUP((R22*0.75%),0)</f>
        <v>21</v>
      </c>
      <c r="V22" s="12">
        <f>T22+U22</f>
        <v>224.2258064516129</v>
      </c>
      <c r="W22" s="15">
        <f>ROUND(R22-V22,0)</f>
        <v>2484</v>
      </c>
      <c r="X22" s="15" t="s">
        <v>148</v>
      </c>
      <c r="Y22" s="74" t="s">
        <v>150</v>
      </c>
      <c r="Z22" s="8"/>
      <c r="AA22" s="5"/>
      <c r="AB22" s="5"/>
      <c r="AC22" s="5"/>
    </row>
    <row r="23" spans="1:29" s="3" customFormat="1" ht="45" customHeight="1" thickBot="1">
      <c r="A23" s="104">
        <v>18</v>
      </c>
      <c r="B23" s="106" t="s">
        <v>163</v>
      </c>
      <c r="C23" s="106" t="s">
        <v>164</v>
      </c>
      <c r="D23" s="107" t="s">
        <v>165</v>
      </c>
      <c r="E23" s="100" t="s">
        <v>80</v>
      </c>
      <c r="F23" s="108">
        <v>6</v>
      </c>
      <c r="G23" s="92">
        <v>0</v>
      </c>
      <c r="H23" s="93">
        <v>7000</v>
      </c>
      <c r="I23" s="93">
        <f>6006+286</f>
        <v>6292</v>
      </c>
      <c r="J23" s="93">
        <v>3500</v>
      </c>
      <c r="K23" s="94">
        <f>SUM(H23:J23)</f>
        <v>16792</v>
      </c>
      <c r="L23" s="94">
        <f>SUM(H23+J23)</f>
        <v>10500</v>
      </c>
      <c r="M23" s="92">
        <f>H23/31*F23</f>
        <v>1354.8387096774195</v>
      </c>
      <c r="N23" s="92">
        <f>I23/31*F23</f>
        <v>1217.8064516129032</v>
      </c>
      <c r="O23" s="92">
        <f>J23/31*F23</f>
        <v>677.41935483870975</v>
      </c>
      <c r="P23" s="92">
        <v>0</v>
      </c>
      <c r="Q23" s="92">
        <f>K23/31*G23</f>
        <v>0</v>
      </c>
      <c r="R23" s="75">
        <f>SUM(M23:Q23)</f>
        <v>3250.0645161290327</v>
      </c>
      <c r="S23" s="92">
        <f>L23/31*F23</f>
        <v>2032.2580645161288</v>
      </c>
      <c r="T23" s="92">
        <f>S23*12%</f>
        <v>243.87096774193546</v>
      </c>
      <c r="U23" s="92">
        <f>ROUNDUP((R23*0.75%),0)</f>
        <v>25</v>
      </c>
      <c r="V23" s="92">
        <f>T23+U23</f>
        <v>268.87096774193549</v>
      </c>
      <c r="W23" s="75">
        <f>ROUND(R23-V23,0)</f>
        <v>2981</v>
      </c>
      <c r="X23" s="65" t="s">
        <v>166</v>
      </c>
      <c r="Y23" s="95" t="s">
        <v>167</v>
      </c>
      <c r="Z23" s="8"/>
      <c r="AA23" s="5"/>
      <c r="AB23" s="5"/>
      <c r="AC23" s="5"/>
    </row>
    <row r="24" spans="1:29" s="4" customFormat="1" ht="45" customHeight="1" thickBot="1">
      <c r="A24" s="78"/>
      <c r="B24" s="79" t="s">
        <v>11</v>
      </c>
      <c r="C24" s="80"/>
      <c r="D24" s="80"/>
      <c r="E24" s="81"/>
      <c r="F24" s="103">
        <f>SUM(F6:F23)</f>
        <v>447</v>
      </c>
      <c r="G24" s="81">
        <f t="shared" ref="G24:W24" si="38">SUM(G6:G23)</f>
        <v>10</v>
      </c>
      <c r="H24" s="81">
        <f t="shared" si="38"/>
        <v>127400</v>
      </c>
      <c r="I24" s="81">
        <f t="shared" si="38"/>
        <v>116010</v>
      </c>
      <c r="J24" s="81">
        <f t="shared" si="38"/>
        <v>65362</v>
      </c>
      <c r="K24" s="81">
        <f t="shared" si="38"/>
        <v>308772</v>
      </c>
      <c r="L24" s="81">
        <f t="shared" si="38"/>
        <v>192762</v>
      </c>
      <c r="M24" s="81">
        <f t="shared" si="38"/>
        <v>102200</v>
      </c>
      <c r="N24" s="81">
        <f t="shared" si="38"/>
        <v>93330.967741935499</v>
      </c>
      <c r="O24" s="81">
        <f t="shared" si="38"/>
        <v>52697.93548387097</v>
      </c>
      <c r="P24" s="81">
        <f t="shared" si="38"/>
        <v>0</v>
      </c>
      <c r="Q24" s="81">
        <f t="shared" si="38"/>
        <v>5488</v>
      </c>
      <c r="R24" s="81">
        <f t="shared" si="38"/>
        <v>253716.90322580645</v>
      </c>
      <c r="S24" s="81">
        <f t="shared" si="38"/>
        <v>154897.93548387097</v>
      </c>
      <c r="T24" s="81">
        <f t="shared" si="38"/>
        <v>18587.75225806452</v>
      </c>
      <c r="U24" s="81">
        <f t="shared" si="38"/>
        <v>1773</v>
      </c>
      <c r="V24" s="81">
        <f t="shared" si="38"/>
        <v>20360.75225806452</v>
      </c>
      <c r="W24" s="81">
        <f t="shared" si="38"/>
        <v>233360</v>
      </c>
      <c r="X24" s="81"/>
      <c r="Y24" s="82" t="s">
        <v>34</v>
      </c>
      <c r="Z24" s="5"/>
      <c r="AA24" s="5"/>
      <c r="AB24" s="9" t="e">
        <f>SUM(AB7:AB17)</f>
        <v>#REF!</v>
      </c>
      <c r="AC24" s="9" t="e">
        <f>SUM(AC7:AC17)</f>
        <v>#REF!</v>
      </c>
    </row>
    <row r="25" spans="1:29" ht="21.6" customHeight="1"/>
    <row r="26" spans="1:29" ht="21.6" customHeight="1"/>
    <row r="27" spans="1:29" ht="21.6" customHeight="1">
      <c r="K27" s="7"/>
      <c r="L27" s="7"/>
      <c r="S27" s="7"/>
    </row>
    <row r="28" spans="1:29" ht="21.6" customHeight="1">
      <c r="K28" s="7"/>
      <c r="L28" s="7"/>
      <c r="S28" s="7"/>
      <c r="V28" s="6"/>
    </row>
    <row r="29" spans="1:29" ht="21.6" customHeight="1">
      <c r="K29" s="7"/>
      <c r="L29" s="7"/>
      <c r="S29" s="7"/>
    </row>
    <row r="30" spans="1:29" ht="21.6" customHeight="1">
      <c r="K30" s="7"/>
      <c r="L30" s="7"/>
      <c r="S30" s="7"/>
    </row>
    <row r="31" spans="1:29" ht="21.6" customHeight="1">
      <c r="K31" s="7"/>
      <c r="L31" s="7"/>
      <c r="S31" s="7"/>
    </row>
    <row r="32" spans="1:29" ht="21.6" hidden="1" customHeight="1">
      <c r="K32" s="7"/>
      <c r="L32" s="7"/>
      <c r="S32" s="7"/>
      <c r="W32">
        <v>138086</v>
      </c>
    </row>
    <row r="33" spans="11:24" ht="21.6" hidden="1" customHeight="1">
      <c r="K33" s="7"/>
      <c r="L33" s="7"/>
      <c r="S33" s="7"/>
      <c r="W33" s="6">
        <f>W24-W32</f>
        <v>95274</v>
      </c>
      <c r="X33" s="6"/>
    </row>
    <row r="34" spans="11:24" ht="21.6" customHeight="1">
      <c r="K34" s="7"/>
      <c r="L34" s="7"/>
      <c r="S34" s="7"/>
    </row>
    <row r="35" spans="11:24" ht="21.6" customHeight="1">
      <c r="K35" s="7"/>
      <c r="L35" s="7"/>
      <c r="S35" s="7"/>
    </row>
    <row r="36" spans="11:24" ht="21.6" customHeight="1">
      <c r="K36" s="7"/>
      <c r="L36" s="7"/>
      <c r="S36" s="7"/>
    </row>
    <row r="37" spans="11:24" ht="21.6" customHeight="1"/>
  </sheetData>
  <sortState ref="A22:AC23">
    <sortCondition ref="D22:D23"/>
  </sortState>
  <mergeCells count="13">
    <mergeCell ref="F4:F5"/>
    <mergeCell ref="B4:B5"/>
    <mergeCell ref="C4:C5"/>
    <mergeCell ref="D4:D5"/>
    <mergeCell ref="A1:Y1"/>
    <mergeCell ref="A2:Y2"/>
    <mergeCell ref="A3:E3"/>
    <mergeCell ref="F3:Q3"/>
    <mergeCell ref="E4:E5"/>
    <mergeCell ref="G4:G5"/>
    <mergeCell ref="W4:W5"/>
    <mergeCell ref="A4:A5"/>
    <mergeCell ref="X4:X5"/>
  </mergeCells>
  <phoneticPr fontId="26" type="noConversion"/>
  <pageMargins left="0.31496062992125984" right="0.11811023622047245" top="0.55118110236220474" bottom="0.51181102362204722" header="0.51181102362204722" footer="0.35433070866141736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14"/>
  <sheetViews>
    <sheetView workbookViewId="0">
      <selection activeCell="D9" sqref="D9"/>
    </sheetView>
  </sheetViews>
  <sheetFormatPr defaultRowHeight="12.75"/>
  <sheetData>
    <row r="2" spans="1:29">
      <c r="A2" s="121" t="s">
        <v>114</v>
      </c>
      <c r="B2" s="121"/>
      <c r="C2" s="121"/>
    </row>
    <row r="3" spans="1:29" s="53" customFormat="1" ht="50.1" customHeight="1">
      <c r="A3" s="40">
        <v>15</v>
      </c>
      <c r="B3" s="41" t="s">
        <v>75</v>
      </c>
      <c r="C3" s="42" t="s">
        <v>98</v>
      </c>
      <c r="D3" s="43" t="s">
        <v>85</v>
      </c>
      <c r="E3" s="42" t="s">
        <v>52</v>
      </c>
      <c r="F3" s="44"/>
      <c r="G3" s="45"/>
      <c r="H3" s="46">
        <v>7000</v>
      </c>
      <c r="I3" s="46">
        <v>5564</v>
      </c>
      <c r="J3" s="46">
        <v>3500</v>
      </c>
      <c r="K3" s="47">
        <f>SUM(H3:J3)</f>
        <v>16064</v>
      </c>
      <c r="L3" s="47">
        <f>SUM(H3+J3)</f>
        <v>10500</v>
      </c>
      <c r="M3" s="45">
        <f>H3/31*F3</f>
        <v>0</v>
      </c>
      <c r="N3" s="45">
        <f>I3/31*F3</f>
        <v>0</v>
      </c>
      <c r="O3" s="45">
        <f>J3/31*F3</f>
        <v>0</v>
      </c>
      <c r="P3" s="45">
        <v>0</v>
      </c>
      <c r="Q3" s="45">
        <f>K3/31*G3</f>
        <v>0</v>
      </c>
      <c r="R3" s="45">
        <f>SUM(M3:Q3)</f>
        <v>0</v>
      </c>
      <c r="S3" s="48">
        <f>L3/31*F3</f>
        <v>0</v>
      </c>
      <c r="T3" s="45">
        <f>S3*12%</f>
        <v>0</v>
      </c>
      <c r="U3" s="45">
        <f>ROUNDUP((R3*0.75%),0)</f>
        <v>0</v>
      </c>
      <c r="V3" s="45">
        <f>T3+U3</f>
        <v>0</v>
      </c>
      <c r="W3" s="48">
        <f>ROUND(R3-V3,0)</f>
        <v>0</v>
      </c>
      <c r="X3" s="49"/>
      <c r="Y3" s="50"/>
      <c r="Z3" s="51"/>
      <c r="AA3" s="52"/>
      <c r="AB3" s="52"/>
      <c r="AC3" s="52"/>
    </row>
    <row r="5" spans="1:29">
      <c r="A5" s="122" t="s">
        <v>118</v>
      </c>
      <c r="B5" s="123"/>
    </row>
    <row r="6" spans="1:29" s="53" customFormat="1" ht="50.1" customHeight="1">
      <c r="A6" s="40">
        <v>4</v>
      </c>
      <c r="B6" s="42" t="s">
        <v>42</v>
      </c>
      <c r="C6" s="42" t="s">
        <v>44</v>
      </c>
      <c r="D6" s="43" t="s">
        <v>57</v>
      </c>
      <c r="E6" s="45" t="s">
        <v>29</v>
      </c>
      <c r="F6" s="44"/>
      <c r="G6" s="45"/>
      <c r="H6" s="46">
        <v>7000</v>
      </c>
      <c r="I6" s="46">
        <v>5564</v>
      </c>
      <c r="J6" s="46">
        <v>3500</v>
      </c>
      <c r="K6" s="47">
        <f>SUM(H6:J6)</f>
        <v>16064</v>
      </c>
      <c r="L6" s="47">
        <f>SUM(H6+J6)</f>
        <v>10500</v>
      </c>
      <c r="M6" s="45">
        <f>H6/30*F6</f>
        <v>0</v>
      </c>
      <c r="N6" s="45">
        <f>I6/30*F6</f>
        <v>0</v>
      </c>
      <c r="O6" s="45">
        <f>J6/30*F6</f>
        <v>0</v>
      </c>
      <c r="P6" s="45">
        <v>0</v>
      </c>
      <c r="Q6" s="45">
        <f>K6/30*G6</f>
        <v>0</v>
      </c>
      <c r="R6" s="45">
        <f>SUM(M6:Q6)</f>
        <v>0</v>
      </c>
      <c r="S6" s="48">
        <f>L6/31*F6</f>
        <v>0</v>
      </c>
      <c r="T6" s="45">
        <f>S6*12%</f>
        <v>0</v>
      </c>
      <c r="U6" s="45">
        <f>ROUNDUP((R6*0.75%),0)</f>
        <v>0</v>
      </c>
      <c r="V6" s="45">
        <f>T6+U6</f>
        <v>0</v>
      </c>
      <c r="W6" s="48">
        <f>ROUND(R6-V6,0)</f>
        <v>0</v>
      </c>
      <c r="X6" s="49" t="s">
        <v>46</v>
      </c>
      <c r="Y6" s="50" t="s">
        <v>47</v>
      </c>
      <c r="Z6" s="51"/>
      <c r="AA6" s="52"/>
      <c r="AB6" s="52"/>
      <c r="AC6" s="52"/>
    </row>
    <row r="7" spans="1:29" s="53" customFormat="1" ht="50.1" customHeight="1">
      <c r="A7" s="40">
        <v>7</v>
      </c>
      <c r="B7" s="41" t="s">
        <v>72</v>
      </c>
      <c r="C7" s="42" t="s">
        <v>81</v>
      </c>
      <c r="D7" s="43" t="s">
        <v>82</v>
      </c>
      <c r="E7" s="45" t="s">
        <v>29</v>
      </c>
      <c r="F7" s="44"/>
      <c r="G7" s="45"/>
      <c r="H7" s="46">
        <v>7000</v>
      </c>
      <c r="I7" s="46">
        <v>5564</v>
      </c>
      <c r="J7" s="46">
        <v>3500</v>
      </c>
      <c r="K7" s="47">
        <f>SUM(H7:J7)</f>
        <v>16064</v>
      </c>
      <c r="L7" s="47">
        <f>SUM(H7+J7)</f>
        <v>10500</v>
      </c>
      <c r="M7" s="45">
        <f>H7/30*F7</f>
        <v>0</v>
      </c>
      <c r="N7" s="45">
        <f>I7/30*F7</f>
        <v>0</v>
      </c>
      <c r="O7" s="45">
        <f>J7/30*F7</f>
        <v>0</v>
      </c>
      <c r="P7" s="45">
        <v>0</v>
      </c>
      <c r="Q7" s="45">
        <f>K7/30*G7</f>
        <v>0</v>
      </c>
      <c r="R7" s="45">
        <f>SUM(M7:Q7)</f>
        <v>0</v>
      </c>
      <c r="S7" s="48">
        <f>L7/31*F7</f>
        <v>0</v>
      </c>
      <c r="T7" s="45">
        <f>S7*12%</f>
        <v>0</v>
      </c>
      <c r="U7" s="45">
        <f>ROUNDUP((R7*0.75%),0)</f>
        <v>0</v>
      </c>
      <c r="V7" s="45">
        <f>T7+U7</f>
        <v>0</v>
      </c>
      <c r="W7" s="48">
        <f>ROUND(R7-V7,0)</f>
        <v>0</v>
      </c>
      <c r="X7" s="49" t="s">
        <v>90</v>
      </c>
      <c r="Y7" s="55" t="s">
        <v>91</v>
      </c>
      <c r="Z7" s="51"/>
      <c r="AA7" s="52"/>
      <c r="AB7" s="52"/>
      <c r="AC7" s="52"/>
    </row>
    <row r="8" spans="1:29" s="53" customFormat="1" ht="50.1" customHeight="1">
      <c r="A8" s="40">
        <v>15</v>
      </c>
      <c r="B8" s="41" t="s">
        <v>76</v>
      </c>
      <c r="C8" s="42" t="s">
        <v>99</v>
      </c>
      <c r="D8" s="43" t="s">
        <v>86</v>
      </c>
      <c r="E8" s="42" t="s">
        <v>52</v>
      </c>
      <c r="F8" s="44"/>
      <c r="G8" s="45"/>
      <c r="H8" s="46">
        <v>7000</v>
      </c>
      <c r="I8" s="46">
        <v>5564</v>
      </c>
      <c r="J8" s="46">
        <v>3500</v>
      </c>
      <c r="K8" s="47">
        <f>SUM(H8:J8)</f>
        <v>16064</v>
      </c>
      <c r="L8" s="47">
        <f>SUM(H8+J8)</f>
        <v>10500</v>
      </c>
      <c r="M8" s="45">
        <f>H8/30*F8</f>
        <v>0</v>
      </c>
      <c r="N8" s="45">
        <f>I8/30*F8</f>
        <v>0</v>
      </c>
      <c r="O8" s="45">
        <f>J8/30*F8</f>
        <v>0</v>
      </c>
      <c r="P8" s="45">
        <v>0</v>
      </c>
      <c r="Q8" s="45">
        <f>K8/30*G8</f>
        <v>0</v>
      </c>
      <c r="R8" s="45">
        <f>SUM(M8:Q8)</f>
        <v>0</v>
      </c>
      <c r="S8" s="48">
        <f>L8/31*F8</f>
        <v>0</v>
      </c>
      <c r="T8" s="45">
        <f>S8*12%</f>
        <v>0</v>
      </c>
      <c r="U8" s="45">
        <f>ROUNDUP((R8*0.75%),0)</f>
        <v>0</v>
      </c>
      <c r="V8" s="45">
        <f>T8+U8</f>
        <v>0</v>
      </c>
      <c r="W8" s="48">
        <f>ROUND(R8-V8,0)</f>
        <v>0</v>
      </c>
      <c r="X8" s="49"/>
      <c r="Y8" s="50"/>
      <c r="Z8" s="51"/>
      <c r="AA8" s="52"/>
      <c r="AB8" s="52"/>
      <c r="AC8" s="52"/>
    </row>
    <row r="9" spans="1:29">
      <c r="A9" s="122" t="s">
        <v>119</v>
      </c>
      <c r="B9" s="123"/>
    </row>
    <row r="10" spans="1:29" s="53" customFormat="1" ht="45" customHeight="1">
      <c r="A10" s="68">
        <v>16</v>
      </c>
      <c r="B10" s="41" t="s">
        <v>100</v>
      </c>
      <c r="C10" s="42" t="s">
        <v>101</v>
      </c>
      <c r="D10" s="43" t="s">
        <v>102</v>
      </c>
      <c r="E10" s="45" t="s">
        <v>52</v>
      </c>
      <c r="F10" s="44"/>
      <c r="G10" s="45"/>
      <c r="H10" s="46">
        <v>7000</v>
      </c>
      <c r="I10" s="46">
        <v>5564</v>
      </c>
      <c r="J10" s="46">
        <v>3500</v>
      </c>
      <c r="K10" s="47">
        <f>SUM(H10:J10)</f>
        <v>16064</v>
      </c>
      <c r="L10" s="47">
        <f>SUM(H10+J10)</f>
        <v>10500</v>
      </c>
      <c r="M10" s="45">
        <f>H10/31*F10</f>
        <v>0</v>
      </c>
      <c r="N10" s="45">
        <f>I10/31*F10</f>
        <v>0</v>
      </c>
      <c r="O10" s="45">
        <f>J10/31*F10</f>
        <v>0</v>
      </c>
      <c r="P10" s="45">
        <v>0</v>
      </c>
      <c r="Q10" s="45">
        <f>K10/30*G10</f>
        <v>0</v>
      </c>
      <c r="R10" s="45">
        <f>SUM(M10:Q10)</f>
        <v>0</v>
      </c>
      <c r="S10" s="48">
        <f>L10/31*F10</f>
        <v>0</v>
      </c>
      <c r="T10" s="45">
        <f>S10*12%</f>
        <v>0</v>
      </c>
      <c r="U10" s="45">
        <f>ROUNDUP((R10*0.75%),0)</f>
        <v>0</v>
      </c>
      <c r="V10" s="45">
        <f>T10+U10</f>
        <v>0</v>
      </c>
      <c r="W10" s="48">
        <f>ROUND(R10-V10,0)</f>
        <v>0</v>
      </c>
      <c r="X10" s="49" t="s">
        <v>104</v>
      </c>
      <c r="Y10" s="50" t="s">
        <v>103</v>
      </c>
      <c r="Z10" s="51"/>
      <c r="AA10" s="52"/>
      <c r="AB10" s="52"/>
      <c r="AC10" s="52"/>
    </row>
    <row r="12" spans="1:29">
      <c r="A12" s="122" t="s">
        <v>123</v>
      </c>
      <c r="B12" s="123"/>
      <c r="C12" s="123"/>
    </row>
    <row r="13" spans="1:29" s="53" customFormat="1" ht="45" customHeight="1">
      <c r="A13" s="68">
        <v>15</v>
      </c>
      <c r="B13" s="41" t="s">
        <v>78</v>
      </c>
      <c r="C13" s="42" t="s">
        <v>95</v>
      </c>
      <c r="D13" s="43" t="s">
        <v>88</v>
      </c>
      <c r="E13" s="45" t="s">
        <v>52</v>
      </c>
      <c r="F13" s="44"/>
      <c r="G13" s="45"/>
      <c r="H13" s="46">
        <v>7000</v>
      </c>
      <c r="I13" s="46">
        <v>6006</v>
      </c>
      <c r="J13" s="46">
        <v>3500</v>
      </c>
      <c r="K13" s="47">
        <f>SUM(H13:J13)</f>
        <v>16506</v>
      </c>
      <c r="L13" s="47">
        <f>SUM(H13+J13)</f>
        <v>10500</v>
      </c>
      <c r="M13" s="45">
        <f>H13/31*F13</f>
        <v>0</v>
      </c>
      <c r="N13" s="45">
        <f>I13/31*F13</f>
        <v>0</v>
      </c>
      <c r="O13" s="45">
        <f>J13/31*F13</f>
        <v>0</v>
      </c>
      <c r="P13" s="45">
        <v>0</v>
      </c>
      <c r="Q13" s="45">
        <f>K13/30*G13</f>
        <v>0</v>
      </c>
      <c r="R13" s="48">
        <f>SUM(M13:Q13)</f>
        <v>0</v>
      </c>
      <c r="S13" s="48">
        <f>L13/31*F13</f>
        <v>0</v>
      </c>
      <c r="T13" s="45">
        <f>S13*12%</f>
        <v>0</v>
      </c>
      <c r="U13" s="45">
        <f>ROUNDUP((R13*0.75%),0)</f>
        <v>0</v>
      </c>
      <c r="V13" s="45">
        <f>T13+U13</f>
        <v>0</v>
      </c>
      <c r="W13" s="48">
        <f>ROUND(R13-V13,0)</f>
        <v>0</v>
      </c>
      <c r="X13" s="49" t="s">
        <v>115</v>
      </c>
      <c r="Y13" s="50" t="s">
        <v>116</v>
      </c>
      <c r="Z13" s="51"/>
      <c r="AA13" s="52"/>
      <c r="AB13" s="52"/>
      <c r="AC13" s="52"/>
    </row>
    <row r="14" spans="1:29" s="53" customFormat="1" ht="45" customHeight="1">
      <c r="A14" s="68">
        <v>4</v>
      </c>
      <c r="B14" s="42" t="s">
        <v>6</v>
      </c>
      <c r="C14" s="42" t="s">
        <v>8</v>
      </c>
      <c r="D14" s="45" t="s">
        <v>54</v>
      </c>
      <c r="E14" s="45" t="s">
        <v>29</v>
      </c>
      <c r="F14" s="44"/>
      <c r="G14" s="45"/>
      <c r="H14" s="46">
        <v>7000</v>
      </c>
      <c r="I14" s="46">
        <v>6006</v>
      </c>
      <c r="J14" s="46">
        <v>3500</v>
      </c>
      <c r="K14" s="47">
        <f>SUM(H14:J14)</f>
        <v>16506</v>
      </c>
      <c r="L14" s="47">
        <f>SUM(H14+J14)</f>
        <v>10500</v>
      </c>
      <c r="M14" s="45">
        <f>H14/31*F14</f>
        <v>0</v>
      </c>
      <c r="N14" s="45">
        <f>I14/31*F14</f>
        <v>0</v>
      </c>
      <c r="O14" s="45">
        <f>J14/31*F14</f>
        <v>0</v>
      </c>
      <c r="P14" s="45">
        <v>0</v>
      </c>
      <c r="Q14" s="45">
        <f>K14/30*G14</f>
        <v>0</v>
      </c>
      <c r="R14" s="48">
        <f>SUM(M14:Q14)</f>
        <v>0</v>
      </c>
      <c r="S14" s="48">
        <f>L14/31*F14</f>
        <v>0</v>
      </c>
      <c r="T14" s="45">
        <f>S14*12%</f>
        <v>0</v>
      </c>
      <c r="U14" s="45">
        <f>ROUNDUP((R14*0.75%),0)</f>
        <v>0</v>
      </c>
      <c r="V14" s="45">
        <f>T14+U14</f>
        <v>0</v>
      </c>
      <c r="W14" s="48">
        <f>ROUND(R14-V14,0)</f>
        <v>0</v>
      </c>
      <c r="X14" s="49" t="s">
        <v>49</v>
      </c>
      <c r="Y14" s="50" t="s">
        <v>31</v>
      </c>
      <c r="Z14" s="52"/>
      <c r="AA14" s="52"/>
      <c r="AB14" s="52" t="e">
        <f>SUM(K14/31*(#REF!+#REF!+G14)-M14*12/100)-(SUM(ROUNDUP(R14*1.75/100,0)))</f>
        <v>#REF!</v>
      </c>
      <c r="AC14" s="52" t="e">
        <f>W14-AB14</f>
        <v>#REF!</v>
      </c>
    </row>
  </sheetData>
  <mergeCells count="4">
    <mergeCell ref="A2:C2"/>
    <mergeCell ref="A5:B5"/>
    <mergeCell ref="A9:B9"/>
    <mergeCell ref="A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F7" sqref="F7:F16"/>
    </sheetView>
  </sheetViews>
  <sheetFormatPr defaultRowHeight="12.75"/>
  <cols>
    <col min="1" max="1" width="7.42578125" bestFit="1" customWidth="1"/>
    <col min="2" max="2" width="17" customWidth="1"/>
    <col min="3" max="3" width="18.42578125" customWidth="1"/>
    <col min="4" max="4" width="7.42578125" bestFit="1" customWidth="1"/>
    <col min="5" max="5" width="9.7109375" bestFit="1" customWidth="1"/>
    <col min="6" max="6" width="6.7109375" customWidth="1"/>
    <col min="7" max="7" width="8.28515625" customWidth="1"/>
    <col min="8" max="8" width="8.85546875" customWidth="1"/>
    <col min="9" max="9" width="11.28515625" customWidth="1"/>
    <col min="10" max="10" width="8.140625" customWidth="1"/>
    <col min="11" max="11" width="12.28515625" customWidth="1"/>
    <col min="12" max="12" width="14.7109375" customWidth="1"/>
    <col min="13" max="13" width="9.140625" customWidth="1"/>
  </cols>
  <sheetData>
    <row r="1" spans="1:14" s="2" customFormat="1" ht="25.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4" s="2" customFormat="1" ht="21" customHeight="1">
      <c r="A2" s="23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9"/>
    </row>
    <row r="3" spans="1:14" s="2" customFormat="1" ht="18.75" customHeight="1">
      <c r="A3" s="27" t="s">
        <v>168</v>
      </c>
      <c r="B3" s="28"/>
      <c r="C3" s="28"/>
      <c r="D3" s="28"/>
      <c r="E3" s="28"/>
      <c r="F3" s="10"/>
      <c r="G3" s="10"/>
      <c r="H3" s="10"/>
      <c r="I3" s="10"/>
      <c r="J3" s="10"/>
      <c r="K3" s="10"/>
      <c r="L3" s="30"/>
    </row>
    <row r="4" spans="1:14" s="2" customFormat="1" ht="9.75" customHeight="1" thickBot="1">
      <c r="A4" s="25"/>
      <c r="B4" s="26"/>
      <c r="C4" s="26"/>
      <c r="D4" s="26"/>
      <c r="E4" s="26"/>
      <c r="F4" s="60"/>
      <c r="G4" s="60"/>
      <c r="H4" s="60"/>
      <c r="I4" s="60"/>
      <c r="J4" s="60"/>
      <c r="K4" s="60"/>
      <c r="L4" s="59"/>
    </row>
    <row r="5" spans="1:14" s="2" customFormat="1" ht="15.75">
      <c r="A5" s="127" t="s">
        <v>13</v>
      </c>
      <c r="B5" s="127" t="s">
        <v>0</v>
      </c>
      <c r="C5" s="127" t="s">
        <v>1</v>
      </c>
      <c r="D5" s="127" t="s">
        <v>3</v>
      </c>
      <c r="E5" s="127" t="s">
        <v>60</v>
      </c>
      <c r="F5" s="57" t="s">
        <v>61</v>
      </c>
      <c r="G5" s="127" t="s">
        <v>62</v>
      </c>
      <c r="H5" s="127" t="s">
        <v>63</v>
      </c>
      <c r="I5" s="127" t="s">
        <v>64</v>
      </c>
      <c r="J5" s="19" t="s">
        <v>65</v>
      </c>
      <c r="K5" s="127" t="s">
        <v>19</v>
      </c>
      <c r="L5" s="127" t="s">
        <v>66</v>
      </c>
    </row>
    <row r="6" spans="1:14" s="1" customFormat="1" ht="13.5" thickBot="1">
      <c r="A6" s="128"/>
      <c r="B6" s="128"/>
      <c r="C6" s="128"/>
      <c r="D6" s="128"/>
      <c r="E6" s="128"/>
      <c r="F6" s="58"/>
      <c r="G6" s="128"/>
      <c r="H6" s="128"/>
      <c r="I6" s="128"/>
      <c r="J6" s="58" t="s">
        <v>2</v>
      </c>
      <c r="K6" s="128"/>
      <c r="L6" s="128"/>
    </row>
    <row r="7" spans="1:14" s="37" customFormat="1" ht="28.5" customHeight="1">
      <c r="A7" s="61">
        <v>1</v>
      </c>
      <c r="B7" s="32" t="s">
        <v>7</v>
      </c>
      <c r="C7" s="32" t="s">
        <v>9</v>
      </c>
      <c r="D7" s="33" t="s">
        <v>29</v>
      </c>
      <c r="E7" s="33" t="s">
        <v>55</v>
      </c>
      <c r="F7" s="34">
        <v>81.5</v>
      </c>
      <c r="G7" s="35">
        <v>7000</v>
      </c>
      <c r="H7" s="36">
        <f>G7/31/8*2</f>
        <v>56.451612903225808</v>
      </c>
      <c r="I7" s="33">
        <f>SUM(F7*H7)</f>
        <v>4600.8064516129034</v>
      </c>
      <c r="J7" s="33">
        <f>SUM(I7*0.75/100)</f>
        <v>34.506048387096776</v>
      </c>
      <c r="K7" s="33">
        <f>SUM(I7-J7,0)</f>
        <v>4566.3004032258068</v>
      </c>
      <c r="L7" s="62"/>
      <c r="N7" s="54"/>
    </row>
    <row r="8" spans="1:14" s="37" customFormat="1" ht="28.5" customHeight="1">
      <c r="A8" s="61">
        <v>2</v>
      </c>
      <c r="B8" s="32" t="s">
        <v>4</v>
      </c>
      <c r="C8" s="32" t="s">
        <v>10</v>
      </c>
      <c r="D8" s="33" t="s">
        <v>29</v>
      </c>
      <c r="E8" s="38" t="s">
        <v>56</v>
      </c>
      <c r="F8" s="34">
        <v>47.5</v>
      </c>
      <c r="G8" s="35">
        <v>7000</v>
      </c>
      <c r="H8" s="36">
        <f>G8/31/8*2</f>
        <v>56.451612903225808</v>
      </c>
      <c r="I8" s="33">
        <f>SUM(F8*H8)</f>
        <v>2681.4516129032259</v>
      </c>
      <c r="J8" s="33">
        <f>SUM(I8*0.75/100)</f>
        <v>20.110887096774196</v>
      </c>
      <c r="K8" s="33">
        <f>SUM(I8-J8,0)</f>
        <v>2661.3407258064517</v>
      </c>
      <c r="L8" s="62"/>
      <c r="N8" s="54"/>
    </row>
    <row r="9" spans="1:14" s="37" customFormat="1" ht="28.5" customHeight="1">
      <c r="A9" s="61">
        <v>3</v>
      </c>
      <c r="B9" s="102" t="s">
        <v>131</v>
      </c>
      <c r="C9" s="102" t="s">
        <v>135</v>
      </c>
      <c r="D9" s="33" t="s">
        <v>29</v>
      </c>
      <c r="E9" s="33" t="s">
        <v>124</v>
      </c>
      <c r="F9" s="34">
        <v>12</v>
      </c>
      <c r="G9" s="35">
        <v>7000</v>
      </c>
      <c r="H9" s="36">
        <f t="shared" ref="H9:H16" si="0">G9/31/8*2</f>
        <v>56.451612903225808</v>
      </c>
      <c r="I9" s="33">
        <f t="shared" ref="I9:I11" si="1">SUM(F9*H9)</f>
        <v>677.41935483870975</v>
      </c>
      <c r="J9" s="33">
        <f t="shared" ref="J9:J11" si="2">SUM(I9*0.75/100)</f>
        <v>5.080645161290323</v>
      </c>
      <c r="K9" s="33">
        <f t="shared" ref="K9:K11" si="3">SUM(I9-J9,0)</f>
        <v>672.33870967741939</v>
      </c>
      <c r="L9" s="62"/>
      <c r="N9" s="54"/>
    </row>
    <row r="10" spans="1:14" s="37" customFormat="1" ht="28.5" customHeight="1">
      <c r="A10" s="61">
        <v>4</v>
      </c>
      <c r="B10" s="102" t="s">
        <v>132</v>
      </c>
      <c r="C10" s="102" t="s">
        <v>136</v>
      </c>
      <c r="D10" s="33" t="s">
        <v>29</v>
      </c>
      <c r="E10" s="33" t="s">
        <v>127</v>
      </c>
      <c r="F10" s="34">
        <v>46.5</v>
      </c>
      <c r="G10" s="35">
        <v>7000</v>
      </c>
      <c r="H10" s="36">
        <f t="shared" si="0"/>
        <v>56.451612903225808</v>
      </c>
      <c r="I10" s="33">
        <f t="shared" si="1"/>
        <v>2625</v>
      </c>
      <c r="J10" s="33">
        <f t="shared" si="2"/>
        <v>19.6875</v>
      </c>
      <c r="K10" s="33">
        <f t="shared" si="3"/>
        <v>2605.3125</v>
      </c>
      <c r="L10" s="62"/>
      <c r="N10" s="54"/>
    </row>
    <row r="11" spans="1:14" s="37" customFormat="1" ht="28.5" customHeight="1">
      <c r="A11" s="61">
        <v>5</v>
      </c>
      <c r="B11" s="102" t="s">
        <v>125</v>
      </c>
      <c r="C11" s="102" t="s">
        <v>139</v>
      </c>
      <c r="D11" s="33" t="s">
        <v>29</v>
      </c>
      <c r="E11" s="33" t="s">
        <v>134</v>
      </c>
      <c r="F11" s="34">
        <v>82.5</v>
      </c>
      <c r="G11" s="35">
        <v>7000</v>
      </c>
      <c r="H11" s="36">
        <f t="shared" si="0"/>
        <v>56.451612903225808</v>
      </c>
      <c r="I11" s="33">
        <f t="shared" si="1"/>
        <v>4657.2580645161288</v>
      </c>
      <c r="J11" s="33">
        <f t="shared" si="2"/>
        <v>34.929435483870968</v>
      </c>
      <c r="K11" s="33">
        <f t="shared" si="3"/>
        <v>4622.3286290322576</v>
      </c>
      <c r="L11" s="62"/>
      <c r="N11" s="54"/>
    </row>
    <row r="12" spans="1:14" s="37" customFormat="1" ht="28.5" customHeight="1">
      <c r="A12" s="61">
        <v>6</v>
      </c>
      <c r="B12" s="32" t="s">
        <v>106</v>
      </c>
      <c r="C12" s="32" t="s">
        <v>67</v>
      </c>
      <c r="D12" s="33" t="s">
        <v>52</v>
      </c>
      <c r="E12" s="38" t="s">
        <v>59</v>
      </c>
      <c r="F12" s="34">
        <v>79</v>
      </c>
      <c r="G12" s="35">
        <v>7000</v>
      </c>
      <c r="H12" s="36">
        <f t="shared" si="0"/>
        <v>56.451612903225808</v>
      </c>
      <c r="I12" s="33">
        <f t="shared" ref="I12:I15" si="4">SUM(F12*H12)</f>
        <v>4459.677419354839</v>
      </c>
      <c r="J12" s="33">
        <f t="shared" ref="J12:J15" si="5">SUM(I12*0.75/100)</f>
        <v>33.447580645161295</v>
      </c>
      <c r="K12" s="33">
        <f t="shared" ref="K12:K15" si="6">SUM(I12-J12,0)</f>
        <v>4426.229838709678</v>
      </c>
      <c r="L12" s="62"/>
    </row>
    <row r="13" spans="1:14" s="37" customFormat="1" ht="28.5" customHeight="1">
      <c r="A13" s="61">
        <v>7</v>
      </c>
      <c r="B13" s="32" t="s">
        <v>107</v>
      </c>
      <c r="C13" s="32" t="s">
        <v>93</v>
      </c>
      <c r="D13" s="33" t="s">
        <v>52</v>
      </c>
      <c r="E13" s="38" t="s">
        <v>87</v>
      </c>
      <c r="F13" s="34">
        <v>89</v>
      </c>
      <c r="G13" s="35">
        <v>7000</v>
      </c>
      <c r="H13" s="36">
        <f t="shared" si="0"/>
        <v>56.451612903225808</v>
      </c>
      <c r="I13" s="33">
        <f t="shared" si="4"/>
        <v>5024.1935483870966</v>
      </c>
      <c r="J13" s="33">
        <f t="shared" si="5"/>
        <v>37.681451612903224</v>
      </c>
      <c r="K13" s="33">
        <f t="shared" si="6"/>
        <v>4986.5120967741932</v>
      </c>
      <c r="L13" s="62"/>
    </row>
    <row r="14" spans="1:14" s="37" customFormat="1" ht="28.5" customHeight="1">
      <c r="A14" s="61">
        <v>8</v>
      </c>
      <c r="B14" s="102" t="s">
        <v>130</v>
      </c>
      <c r="C14" s="102" t="s">
        <v>142</v>
      </c>
      <c r="D14" s="33" t="s">
        <v>52</v>
      </c>
      <c r="E14" s="33" t="s">
        <v>129</v>
      </c>
      <c r="F14" s="34">
        <v>57</v>
      </c>
      <c r="G14" s="35">
        <v>7000</v>
      </c>
      <c r="H14" s="36">
        <f t="shared" si="0"/>
        <v>56.451612903225808</v>
      </c>
      <c r="I14" s="33">
        <f t="shared" ref="I14" si="7">SUM(F14*H14)</f>
        <v>3217.7419354838712</v>
      </c>
      <c r="J14" s="33">
        <f t="shared" ref="J14" si="8">SUM(I14*0.75/100)</f>
        <v>24.133064516129036</v>
      </c>
      <c r="K14" s="33">
        <f t="shared" ref="K14" si="9">SUM(I14-J14,0)</f>
        <v>3193.608870967742</v>
      </c>
      <c r="L14" s="62"/>
    </row>
    <row r="15" spans="1:14" s="37" customFormat="1" ht="28.5" customHeight="1">
      <c r="A15" s="61">
        <v>9</v>
      </c>
      <c r="B15" s="32" t="s">
        <v>74</v>
      </c>
      <c r="C15" s="32" t="s">
        <v>96</v>
      </c>
      <c r="D15" s="33" t="s">
        <v>52</v>
      </c>
      <c r="E15" s="38" t="s">
        <v>84</v>
      </c>
      <c r="F15" s="34">
        <v>73</v>
      </c>
      <c r="G15" s="35">
        <v>7000</v>
      </c>
      <c r="H15" s="36">
        <f t="shared" si="0"/>
        <v>56.451612903225808</v>
      </c>
      <c r="I15" s="33">
        <f t="shared" si="4"/>
        <v>4120.9677419354839</v>
      </c>
      <c r="J15" s="33">
        <f t="shared" si="5"/>
        <v>30.907258064516128</v>
      </c>
      <c r="K15" s="33">
        <f t="shared" si="6"/>
        <v>4090.0604838709678</v>
      </c>
      <c r="L15" s="62"/>
    </row>
    <row r="16" spans="1:14" s="37" customFormat="1" ht="28.5" customHeight="1">
      <c r="A16" s="61">
        <v>10</v>
      </c>
      <c r="B16" s="32" t="s">
        <v>120</v>
      </c>
      <c r="C16" s="32" t="s">
        <v>92</v>
      </c>
      <c r="D16" s="33" t="s">
        <v>121</v>
      </c>
      <c r="E16" s="33" t="s">
        <v>89</v>
      </c>
      <c r="F16" s="34">
        <v>10.5</v>
      </c>
      <c r="G16" s="35">
        <v>7000</v>
      </c>
      <c r="H16" s="36">
        <f t="shared" si="0"/>
        <v>56.451612903225808</v>
      </c>
      <c r="I16" s="33">
        <f t="shared" ref="I16" si="10">SUM(F16*H16)</f>
        <v>592.74193548387098</v>
      </c>
      <c r="J16" s="33">
        <f t="shared" ref="J16" si="11">SUM(I16*0.75/100)</f>
        <v>4.445564516129032</v>
      </c>
      <c r="K16" s="33">
        <f t="shared" ref="K16" si="12">SUM(I16-J16,0)</f>
        <v>588.29637096774195</v>
      </c>
      <c r="L16" s="62"/>
    </row>
    <row r="17" spans="1:12" s="3" customFormat="1" ht="28.5" customHeight="1" thickBot="1">
      <c r="A17" s="63"/>
      <c r="B17" s="64"/>
      <c r="C17" s="65" t="s">
        <v>11</v>
      </c>
      <c r="D17" s="66"/>
      <c r="E17" s="66"/>
      <c r="F17" s="109">
        <f t="shared" ref="F17:K17" si="13">SUM(F7:F16)</f>
        <v>578.5</v>
      </c>
      <c r="G17" s="65">
        <f t="shared" si="13"/>
        <v>70000</v>
      </c>
      <c r="H17" s="65">
        <f t="shared" si="13"/>
        <v>564.51612903225805</v>
      </c>
      <c r="I17" s="65">
        <f t="shared" si="13"/>
        <v>32657.258064516129</v>
      </c>
      <c r="J17" s="65">
        <f t="shared" si="13"/>
        <v>244.92943548387095</v>
      </c>
      <c r="K17" s="65">
        <f t="shared" si="13"/>
        <v>32412.328629032258</v>
      </c>
      <c r="L17" s="67"/>
    </row>
    <row r="18" spans="1:12">
      <c r="A18" s="20"/>
    </row>
    <row r="19" spans="1:12" ht="15">
      <c r="A19" s="21"/>
      <c r="B19" s="6"/>
      <c r="C19" s="6"/>
      <c r="D19" s="6"/>
      <c r="E19" s="6"/>
      <c r="F19" s="6"/>
    </row>
    <row r="26" spans="1:12" ht="15">
      <c r="F26" s="22"/>
    </row>
  </sheetData>
  <sortState ref="A15:N21">
    <sortCondition ref="E15:E21"/>
  </sortState>
  <mergeCells count="11">
    <mergeCell ref="A1:L1"/>
    <mergeCell ref="A5:A6"/>
    <mergeCell ref="B5:B6"/>
    <mergeCell ref="C5:C6"/>
    <mergeCell ref="D5:D6"/>
    <mergeCell ref="E5:E6"/>
    <mergeCell ref="G5:G6"/>
    <mergeCell ref="H5:H6"/>
    <mergeCell ref="I5:I6"/>
    <mergeCell ref="K5:K6"/>
    <mergeCell ref="L5:L6"/>
  </mergeCells>
  <pageMargins left="0.70866141732283472" right="0.62992125984251968" top="0.44" bottom="0.15748031496062992" header="0.38" footer="0.15748031496062992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Salary Sheet</vt:lpstr>
      <vt:lpstr>LEFT</vt:lpstr>
      <vt:lpstr>OVER TIME</vt:lpstr>
      <vt:lpstr>'Salary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per3</dc:creator>
  <cp:lastModifiedBy>audit1</cp:lastModifiedBy>
  <cp:lastPrinted>2023-04-07T10:00:06Z</cp:lastPrinted>
  <dcterms:created xsi:type="dcterms:W3CDTF">2006-12-08T11:20:56Z</dcterms:created>
  <dcterms:modified xsi:type="dcterms:W3CDTF">2023-04-07T10:13:12Z</dcterms:modified>
</cp:coreProperties>
</file>