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ean Six Sigma\A Pulp Business\Green Belts - Pulp Business\Mike Ausmus\EasyRCA Items\"/>
    </mc:Choice>
  </mc:AlternateContent>
  <xr:revisionPtr revIDLastSave="0" documentId="8_{134E04D4-4885-47B2-B964-31B9DFBA3BC0}" xr6:coauthVersionLast="47" xr6:coauthVersionMax="47" xr10:uidLastSave="{00000000-0000-0000-0000-000000000000}"/>
  <bookViews>
    <workbookView xWindow="-96" yWindow="-96" windowWidth="23232" windowHeight="13872" firstSheet="1" activeTab="3" xr2:uid="{ABEBA224-433E-4547-9E9C-24801DE88F13}"/>
  </bookViews>
  <sheets>
    <sheet name="Pareto Analysis Worksheet (2)" sheetId="6" r:id="rId1"/>
    <sheet name="Pareto Analysis Worksheet" sheetId="2" r:id="rId2"/>
    <sheet name="Paper Mill Sample" sheetId="1" r:id="rId3"/>
    <sheet name="Data Collection Worksheet" sheetId="3" r:id="rId4"/>
    <sheet name="Verification Lot" sheetId="4" r:id="rId5"/>
    <sheet name="Corrective Action List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" i="6" l="1"/>
  <c r="F4" i="6"/>
  <c r="E4" i="6"/>
  <c r="D5" i="6"/>
  <c r="D2" i="6"/>
  <c r="E3" i="6"/>
  <c r="E2" i="6"/>
  <c r="E5" i="6"/>
  <c r="G5" i="6" s="1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I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0" i="2"/>
  <c r="G9" i="2"/>
  <c r="G4" i="2"/>
  <c r="G8" i="2"/>
  <c r="G7" i="2"/>
  <c r="G3" i="2"/>
  <c r="G6" i="2"/>
  <c r="G2" i="2"/>
  <c r="G11" i="2"/>
  <c r="G5" i="2"/>
  <c r="G2" i="1"/>
  <c r="G4" i="1"/>
  <c r="G3" i="1"/>
  <c r="G5" i="1"/>
  <c r="G6" i="1"/>
  <c r="G7" i="1"/>
  <c r="G8" i="1"/>
  <c r="G9" i="1"/>
  <c r="G10" i="1"/>
  <c r="G12" i="1"/>
  <c r="G13" i="1"/>
  <c r="G14" i="1"/>
  <c r="G16" i="1"/>
  <c r="G17" i="1"/>
  <c r="G18" i="1"/>
  <c r="G11" i="1"/>
  <c r="G19" i="1"/>
  <c r="G20" i="1"/>
  <c r="G21" i="1"/>
  <c r="G15" i="1"/>
  <c r="G22" i="1"/>
  <c r="G23" i="1"/>
  <c r="G24" i="1"/>
  <c r="G25" i="1"/>
  <c r="F2" i="6" l="1"/>
  <c r="G2" i="6" s="1"/>
  <c r="G25" i="6" s="1"/>
  <c r="I25" i="6" s="1"/>
  <c r="F3" i="6"/>
  <c r="G3" i="6" s="1"/>
  <c r="G4" i="6"/>
  <c r="I25" i="1"/>
  <c r="G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Ausmus, Michael</author>
  </authors>
  <commentList>
    <comment ref="F3" authorId="0" shapeId="0" xr:uid="{E0222F9C-6D01-499B-A7D2-44A4F52A0A7F}">
      <text>
        <r>
          <rPr>
            <b/>
            <sz val="9"/>
            <color indexed="81"/>
            <rFont val="Tahoma"/>
            <charset val="1"/>
          </rPr>
          <t>Ausmus, Michael:</t>
        </r>
        <r>
          <rPr>
            <sz val="9"/>
            <color indexed="81"/>
            <rFont val="Tahoma"/>
            <charset val="1"/>
          </rPr>
          <t xml:space="preserve">
Labor + Parts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Ausmus, Michael</author>
  </authors>
  <commentList>
    <comment ref="B5" authorId="0" shapeId="0" xr:uid="{1A62E0ED-F3DA-4B85-893F-7C8A19ADBB54}">
      <text>
        <r>
          <rPr>
            <b/>
            <sz val="9"/>
            <color indexed="81"/>
            <rFont val="Tahoma"/>
            <charset val="1"/>
          </rPr>
          <t>Ausmus, Michael:</t>
        </r>
        <r>
          <rPr>
            <sz val="9"/>
            <color indexed="81"/>
            <rFont val="Tahoma"/>
            <charset val="1"/>
          </rPr>
          <t xml:space="preserve">
Where used for. Does it go down to roll shop?  Has this changed?</t>
        </r>
      </text>
    </comment>
    <comment ref="B11" authorId="0" shapeId="0" xr:uid="{6A8BD1B3-F4AA-4EEC-B331-8DB2786609EB}">
      <text>
        <r>
          <rPr>
            <b/>
            <sz val="9"/>
            <color indexed="81"/>
            <rFont val="Tahoma"/>
            <charset val="1"/>
          </rPr>
          <t>Ausmus, Michael:</t>
        </r>
        <r>
          <rPr>
            <sz val="9"/>
            <color indexed="81"/>
            <rFont val="Tahoma"/>
            <charset val="1"/>
          </rPr>
          <t xml:space="preserve">
Check for manufacurer etc and similar uses to see if there are other areas not having this issue)</t>
        </r>
      </text>
    </comment>
  </commentList>
</comments>
</file>

<file path=xl/sharedStrings.xml><?xml version="1.0" encoding="utf-8"?>
<sst xmlns="http://schemas.openxmlformats.org/spreadsheetml/2006/main" count="208" uniqueCount="138">
  <si>
    <t>System</t>
  </si>
  <si>
    <t>Event Descriptiuon</t>
  </si>
  <si>
    <t>Event Mode</t>
  </si>
  <si>
    <t>Frequency Per Year</t>
  </si>
  <si>
    <t>Total impact</t>
  </si>
  <si>
    <t>Total</t>
  </si>
  <si>
    <t>Pulp Mill</t>
  </si>
  <si>
    <t>Digester Failures</t>
  </si>
  <si>
    <t>Cap failures</t>
  </si>
  <si>
    <t>Bleach Plant</t>
  </si>
  <si>
    <t>TSP1 Failures</t>
  </si>
  <si>
    <t>Locks Up</t>
  </si>
  <si>
    <t>Paper Machine 1</t>
  </si>
  <si>
    <t>Trim Squirt Pump Failures</t>
  </si>
  <si>
    <t>Impellar Wear</t>
  </si>
  <si>
    <t>Woodyard</t>
  </si>
  <si>
    <t>Chipper Failures</t>
  </si>
  <si>
    <t>Blade Failures</t>
  </si>
  <si>
    <t>Felt Roll Failures</t>
  </si>
  <si>
    <t>Bearings</t>
  </si>
  <si>
    <t>Pulper Failures</t>
  </si>
  <si>
    <t>Pulper Gearbox Failures</t>
  </si>
  <si>
    <t>Truck Dump</t>
  </si>
  <si>
    <t>Hydraulic Failures</t>
  </si>
  <si>
    <t>Recausticizing</t>
  </si>
  <si>
    <t>Kiln Failure</t>
  </si>
  <si>
    <t>Insulation Failures</t>
  </si>
  <si>
    <t>Paper Machine 2</t>
  </si>
  <si>
    <t>Fan Pump Motor Failures</t>
  </si>
  <si>
    <t>Winding Failures</t>
  </si>
  <si>
    <t>Primary Screen Failures</t>
  </si>
  <si>
    <t>Screen Fails</t>
  </si>
  <si>
    <t>Waste Treatment</t>
  </si>
  <si>
    <t>Primary Clarifier</t>
  </si>
  <si>
    <t>Bull Gear Bearing Failures</t>
  </si>
  <si>
    <t>MC Pump 4 Failures</t>
  </si>
  <si>
    <t>Bearing Failures</t>
  </si>
  <si>
    <t>Power</t>
  </si>
  <si>
    <t>Power Boiler Failures</t>
  </si>
  <si>
    <t>Trips</t>
  </si>
  <si>
    <t>MC Pump 1 Failures</t>
  </si>
  <si>
    <t>Seal Leaks</t>
  </si>
  <si>
    <t>Gearbox Failures</t>
  </si>
  <si>
    <t>Press Section</t>
  </si>
  <si>
    <t>Press Roll Failures</t>
  </si>
  <si>
    <t>A Washer Failures</t>
  </si>
  <si>
    <t>Doctor Failures</t>
  </si>
  <si>
    <t>FD Fan Failures</t>
  </si>
  <si>
    <t>Coupling Failures</t>
  </si>
  <si>
    <t>Debarking Drum Failure</t>
  </si>
  <si>
    <t>Kady Mill Failures</t>
  </si>
  <si>
    <t>Igniter Failures</t>
  </si>
  <si>
    <t>Sump Pump Motor Failures</t>
  </si>
  <si>
    <t>Will not start</t>
  </si>
  <si>
    <t>Production Loss/Event</t>
  </si>
  <si>
    <t>Maintenance Cost/Event</t>
  </si>
  <si>
    <t>Data Category</t>
  </si>
  <si>
    <t>Item</t>
  </si>
  <si>
    <t>Collection Strategy</t>
  </si>
  <si>
    <t>Responsible</t>
  </si>
  <si>
    <t>Due Date</t>
  </si>
  <si>
    <t>5Ps</t>
  </si>
  <si>
    <t>Parts</t>
  </si>
  <si>
    <t>Position</t>
  </si>
  <si>
    <t>People</t>
  </si>
  <si>
    <t>Paradigms</t>
  </si>
  <si>
    <t>Paper</t>
  </si>
  <si>
    <t>Hypotheses</t>
  </si>
  <si>
    <t>Verification Method</t>
  </si>
  <si>
    <t>Completion Date</t>
  </si>
  <si>
    <t>Verification Outcome</t>
  </si>
  <si>
    <t>Identified Root Cause</t>
  </si>
  <si>
    <t>Suggested Corrective Actions</t>
  </si>
  <si>
    <t>Cause Types</t>
  </si>
  <si>
    <t>Physical</t>
  </si>
  <si>
    <t>Human</t>
  </si>
  <si>
    <t>Latent</t>
  </si>
  <si>
    <t>Cause Type</t>
  </si>
  <si>
    <t>Basement</t>
  </si>
  <si>
    <t>Furnace</t>
  </si>
  <si>
    <t>Change Furnace Filter</t>
  </si>
  <si>
    <t>Water Softener</t>
  </si>
  <si>
    <t>Replenish Softener Salty</t>
  </si>
  <si>
    <t>Cleaning</t>
  </si>
  <si>
    <t>Interior Cleaning</t>
  </si>
  <si>
    <t>Interior</t>
  </si>
  <si>
    <t>Exterior</t>
  </si>
  <si>
    <t>Seasonal Cleaning</t>
  </si>
  <si>
    <t>Gutters, Siding, Windows</t>
  </si>
  <si>
    <t>Lawn Care</t>
  </si>
  <si>
    <t>Fireplace</t>
  </si>
  <si>
    <t>Chimney Cleaning and Inspection</t>
  </si>
  <si>
    <t>Drinking Water</t>
  </si>
  <si>
    <t>Filter Replacement</t>
  </si>
  <si>
    <t>Pest Control</t>
  </si>
  <si>
    <t>Spray, Inspect</t>
  </si>
  <si>
    <t>Media</t>
  </si>
  <si>
    <t>Replace Systems</t>
  </si>
  <si>
    <t>Lights</t>
  </si>
  <si>
    <t>Change Lightbulbs</t>
  </si>
  <si>
    <t>Mowing, Raking, Shoveling, Gardener</t>
  </si>
  <si>
    <t>#4 Sheeter</t>
  </si>
  <si>
    <t>Sheet Sizing</t>
  </si>
  <si>
    <t>Jogger Positioning</t>
  </si>
  <si>
    <t>Bosi System</t>
  </si>
  <si>
    <t>Lowering Table</t>
  </si>
  <si>
    <t>Ball Screw on Piler</t>
  </si>
  <si>
    <t>Production Loss =</t>
  </si>
  <si>
    <t>per hour</t>
  </si>
  <si>
    <t>Pallet Pusher</t>
  </si>
  <si>
    <t>Pusher Sizing and Stopping</t>
  </si>
  <si>
    <t>Maintenance Hourly Rate</t>
  </si>
  <si>
    <t>SAP Work Order History</t>
  </si>
  <si>
    <t>SAP Search</t>
  </si>
  <si>
    <t>Kone Inspection Records</t>
  </si>
  <si>
    <t>Contact Kone Accout Rep or Zeb?</t>
  </si>
  <si>
    <t>North States Inspection Records</t>
  </si>
  <si>
    <t>North States Crane Account Rep</t>
  </si>
  <si>
    <t>Operator Interviews</t>
  </si>
  <si>
    <t>Crane Preference 82 vs 85 History (What and why it is used)</t>
  </si>
  <si>
    <t>Crane Incident History</t>
  </si>
  <si>
    <t>Operator Logs, EMSolutions</t>
  </si>
  <si>
    <t>Gears</t>
  </si>
  <si>
    <t>Look for report from gear inpsection</t>
  </si>
  <si>
    <t>Look for report from NDT</t>
  </si>
  <si>
    <t>Crane Use History (What and How it is used and observations)</t>
  </si>
  <si>
    <t>Lube-It and Mobil Serv</t>
  </si>
  <si>
    <t>Other Similar Crane Uses</t>
  </si>
  <si>
    <t>Manuals in Mill for other cranes</t>
  </si>
  <si>
    <t>Per lube inspection reports, look at oil types used over history</t>
  </si>
  <si>
    <t>Lubrication Checks</t>
  </si>
  <si>
    <t>Lube-It and SAP/paper records where available for older data.</t>
  </si>
  <si>
    <t>Check when 85 and 82 where in use and significant events</t>
  </si>
  <si>
    <t>Aarons emails, SAP, Operator Discussions</t>
  </si>
  <si>
    <t>Inspections are being done correctly assumptions</t>
  </si>
  <si>
    <t>Check annual and monthly inspection reports (Kone)</t>
  </si>
  <si>
    <t>Training on oil fill, etc</t>
  </si>
  <si>
    <t>Tech Interview and Document Reviews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</si>
</sst>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9" fontId="2" fillId="2" borderId="1" xfId="0" applyNumberFormat="1" applyFont="1" applyFill="1" applyBorder="1"/>
    <xf numFmtId="165" fontId="0" fillId="0" borderId="1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9" fontId="2" fillId="2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6" fontId="0" fillId="0" borderId="0" xfId="0" applyNumberFormat="1" applyAlignment="1">
      <alignment vertical="center"/>
    </xf>
  </cellXfs>
  <cellStyles count="2">
    <cellStyle name="Currency" xfId="1" builtinId="4"/>
    <cellStyle name="Normal" xfId="0" builtinId="0"/>
  </cellStyles>
  <dxfs count="64">
    <dxf>
      <numFmt numFmtId="164" formatCode="&quot;$&quot;#,##0"/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Analysis Worksheet (2)'!$B$1</c:f>
              <c:strCache>
                <c:ptCount val="1"/>
                <c:pt idx="0">
                  <c:v>Event Descriptiuon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'Pareto Analysis Worksheet (2)'!$C$2:$C$24</c:f>
              <c:strCache>
                <c:ptCount val="4"/>
                <c:pt idx="0">
                  <c:v>Sheet Sizing</c:v>
                </c:pt>
                <c:pt idx="1">
                  <c:v>Ball Screw on Piler</c:v>
                </c:pt>
                <c:pt idx="2">
                  <c:v>Pusher Sizing and Stopping</c:v>
                </c:pt>
                <c:pt idx="3">
                  <c:v>Jogger Positioning</c:v>
                </c:pt>
              </c:strCache>
            </c:strRef>
          </c:cat>
          <c:val>
            <c:numRef>
              <c:f>'Pareto Analysis Worksheet (2)'!$B$2:$B$24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3-45F6-9365-82A1D9A48C5A}"/>
            </c:ext>
          </c:extLst>
        </c:ser>
        <c:ser>
          <c:idx val="1"/>
          <c:order val="1"/>
          <c:tx>
            <c:strRef>
              <c:f>'Pareto Analysis Worksheet (2)'!$G$1</c:f>
              <c:strCache>
                <c:ptCount val="1"/>
                <c:pt idx="0">
                  <c:v>Total impact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'Pareto Analysis Worksheet (2)'!$C$2:$C$24</c:f>
              <c:strCache>
                <c:ptCount val="4"/>
                <c:pt idx="0">
                  <c:v>Sheet Sizing</c:v>
                </c:pt>
                <c:pt idx="1">
                  <c:v>Ball Screw on Piler</c:v>
                </c:pt>
                <c:pt idx="2">
                  <c:v>Pusher Sizing and Stopping</c:v>
                </c:pt>
                <c:pt idx="3">
                  <c:v>Jogger Positioning</c:v>
                </c:pt>
              </c:strCache>
            </c:strRef>
          </c:cat>
          <c:val>
            <c:numRef>
              <c:f>'Pareto Analysis Worksheet (2)'!$G$2:$G$24</c:f>
              <c:numCache>
                <c:formatCode>"$"#,##0</c:formatCode>
                <c:ptCount val="23"/>
                <c:pt idx="0">
                  <c:v>6022500</c:v>
                </c:pt>
                <c:pt idx="1">
                  <c:v>402000</c:v>
                </c:pt>
                <c:pt idx="2">
                  <c:v>66000</c:v>
                </c:pt>
                <c:pt idx="3">
                  <c:v>29200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3-45F6-9365-82A1D9A48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98639"/>
        <c:axId val="1372299119"/>
      </c:barChart>
      <c:catAx>
        <c:axId val="137229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9119"/>
        <c:crosses val="autoZero"/>
        <c:auto val="1"/>
        <c:lblAlgn val="ctr"/>
        <c:lblOffset val="100"/>
        <c:noMultiLvlLbl val="0"/>
      </c:catAx>
      <c:valAx>
        <c:axId val="13722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Analysis Worksheet'!$B$1</c:f>
              <c:strCache>
                <c:ptCount val="1"/>
                <c:pt idx="0">
                  <c:v>Event Descriptiuon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'Pareto Analysis Worksheet'!$C$2:$C$24</c:f>
              <c:strCache>
                <c:ptCount val="10"/>
                <c:pt idx="0">
                  <c:v>Interior Cleaning</c:v>
                </c:pt>
                <c:pt idx="1">
                  <c:v>Mowing, Raking, Shoveling, Gardener</c:v>
                </c:pt>
                <c:pt idx="2">
                  <c:v>Spray, Inspect</c:v>
                </c:pt>
                <c:pt idx="3">
                  <c:v>Change Furnace Filter</c:v>
                </c:pt>
                <c:pt idx="4">
                  <c:v>Gutters, Siding, Windows</c:v>
                </c:pt>
                <c:pt idx="5">
                  <c:v>Chimney Cleaning and Inspection</c:v>
                </c:pt>
                <c:pt idx="6">
                  <c:v>Filter Replacement</c:v>
                </c:pt>
                <c:pt idx="7">
                  <c:v>Replace Systems</c:v>
                </c:pt>
                <c:pt idx="8">
                  <c:v>Change Lightbulbs</c:v>
                </c:pt>
                <c:pt idx="9">
                  <c:v>Replenish Softener Salty</c:v>
                </c:pt>
              </c:strCache>
            </c:strRef>
          </c:cat>
          <c:val>
            <c:numRef>
              <c:f>'Pareto Analysis Worksheet'!$B$2:$B$24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5-48A7-B08E-3029EA29A5DC}"/>
            </c:ext>
          </c:extLst>
        </c:ser>
        <c:ser>
          <c:idx val="1"/>
          <c:order val="1"/>
          <c:tx>
            <c:strRef>
              <c:f>'Pareto Analysis Worksheet'!$G$1</c:f>
              <c:strCache>
                <c:ptCount val="1"/>
                <c:pt idx="0">
                  <c:v>Total impact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'Pareto Analysis Worksheet'!$C$2:$C$24</c:f>
              <c:strCache>
                <c:ptCount val="10"/>
                <c:pt idx="0">
                  <c:v>Interior Cleaning</c:v>
                </c:pt>
                <c:pt idx="1">
                  <c:v>Mowing, Raking, Shoveling, Gardener</c:v>
                </c:pt>
                <c:pt idx="2">
                  <c:v>Spray, Inspect</c:v>
                </c:pt>
                <c:pt idx="3">
                  <c:v>Change Furnace Filter</c:v>
                </c:pt>
                <c:pt idx="4">
                  <c:v>Gutters, Siding, Windows</c:v>
                </c:pt>
                <c:pt idx="5">
                  <c:v>Chimney Cleaning and Inspection</c:v>
                </c:pt>
                <c:pt idx="6">
                  <c:v>Filter Replacement</c:v>
                </c:pt>
                <c:pt idx="7">
                  <c:v>Replace Systems</c:v>
                </c:pt>
                <c:pt idx="8">
                  <c:v>Change Lightbulbs</c:v>
                </c:pt>
                <c:pt idx="9">
                  <c:v>Replenish Softener Salty</c:v>
                </c:pt>
              </c:strCache>
            </c:strRef>
          </c:cat>
          <c:val>
            <c:numRef>
              <c:f>'Pareto Analysis Worksheet'!$G$2:$G$24</c:f>
              <c:numCache>
                <c:formatCode>"$"#,##0</c:formatCode>
                <c:ptCount val="23"/>
                <c:pt idx="0">
                  <c:v>3900</c:v>
                </c:pt>
                <c:pt idx="1">
                  <c:v>1750</c:v>
                </c:pt>
                <c:pt idx="2">
                  <c:v>1200</c:v>
                </c:pt>
                <c:pt idx="3">
                  <c:v>800</c:v>
                </c:pt>
                <c:pt idx="4">
                  <c:v>800</c:v>
                </c:pt>
                <c:pt idx="5">
                  <c:v>300</c:v>
                </c:pt>
                <c:pt idx="6">
                  <c:v>300</c:v>
                </c:pt>
                <c:pt idx="7">
                  <c:v>200</c:v>
                </c:pt>
                <c:pt idx="8">
                  <c:v>100</c:v>
                </c:pt>
                <c:pt idx="9">
                  <c:v>80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5-48A7-B08E-3029EA29A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98639"/>
        <c:axId val="1372299119"/>
      </c:barChart>
      <c:catAx>
        <c:axId val="137229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9119"/>
        <c:crosses val="autoZero"/>
        <c:auto val="1"/>
        <c:lblAlgn val="ctr"/>
        <c:lblOffset val="100"/>
        <c:noMultiLvlLbl val="0"/>
      </c:catAx>
      <c:valAx>
        <c:axId val="13722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'Paper Mill Sample'!$G$1</c:f>
              <c:strCache>
                <c:ptCount val="1"/>
                <c:pt idx="0">
                  <c:v>Total impact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'Paper Mill Sample'!$B$2:$B$24</c:f>
              <c:strCache>
                <c:ptCount val="23"/>
                <c:pt idx="0">
                  <c:v>Digester Failures</c:v>
                </c:pt>
                <c:pt idx="1">
                  <c:v>Trim Squirt Pump Failures</c:v>
                </c:pt>
                <c:pt idx="2">
                  <c:v>TSP1 Failures</c:v>
                </c:pt>
                <c:pt idx="3">
                  <c:v>Chipper Failures</c:v>
                </c:pt>
                <c:pt idx="4">
                  <c:v>Felt Roll Failures</c:v>
                </c:pt>
                <c:pt idx="5">
                  <c:v>Pulper Failures</c:v>
                </c:pt>
                <c:pt idx="6">
                  <c:v>Truck Dump</c:v>
                </c:pt>
                <c:pt idx="7">
                  <c:v>Kiln Failure</c:v>
                </c:pt>
                <c:pt idx="8">
                  <c:v>Fan Pump Motor Failures</c:v>
                </c:pt>
                <c:pt idx="9">
                  <c:v>Kiln Failure</c:v>
                </c:pt>
                <c:pt idx="10">
                  <c:v>Primary Screen Failures</c:v>
                </c:pt>
                <c:pt idx="11">
                  <c:v>Primary Clarifier</c:v>
                </c:pt>
                <c:pt idx="12">
                  <c:v>MC Pump 4 Failures</c:v>
                </c:pt>
                <c:pt idx="13">
                  <c:v>Debarking Drum Failure</c:v>
                </c:pt>
                <c:pt idx="14">
                  <c:v>Power Boiler Failures</c:v>
                </c:pt>
                <c:pt idx="15">
                  <c:v>MC Pump 1 Failures</c:v>
                </c:pt>
                <c:pt idx="16">
                  <c:v>MC Pump 1 Failures</c:v>
                </c:pt>
                <c:pt idx="17">
                  <c:v>Press Section</c:v>
                </c:pt>
                <c:pt idx="18">
                  <c:v>A Washer Failures</c:v>
                </c:pt>
                <c:pt idx="19">
                  <c:v>FD Fan Failures</c:v>
                </c:pt>
                <c:pt idx="20">
                  <c:v>Kady Mill Failures</c:v>
                </c:pt>
                <c:pt idx="21">
                  <c:v>Power Boiler Failures</c:v>
                </c:pt>
                <c:pt idx="22">
                  <c:v>Sump Pump Motor Failures</c:v>
                </c:pt>
              </c:strCache>
            </c:strRef>
          </c:cat>
          <c:val>
            <c:numRef>
              <c:f>'Paper Mill Sample'!$G$2:$G$24</c:f>
              <c:numCache>
                <c:formatCode>"$"#,##0</c:formatCode>
                <c:ptCount val="23"/>
                <c:pt idx="0">
                  <c:v>1508000</c:v>
                </c:pt>
                <c:pt idx="1">
                  <c:v>1296000</c:v>
                </c:pt>
                <c:pt idx="2">
                  <c:v>1200000</c:v>
                </c:pt>
                <c:pt idx="3">
                  <c:v>910000</c:v>
                </c:pt>
                <c:pt idx="4">
                  <c:v>450000</c:v>
                </c:pt>
                <c:pt idx="5">
                  <c:v>330000</c:v>
                </c:pt>
                <c:pt idx="6">
                  <c:v>270000</c:v>
                </c:pt>
                <c:pt idx="7">
                  <c:v>270000</c:v>
                </c:pt>
                <c:pt idx="8">
                  <c:v>200000</c:v>
                </c:pt>
                <c:pt idx="9">
                  <c:v>190000</c:v>
                </c:pt>
                <c:pt idx="10">
                  <c:v>150000</c:v>
                </c:pt>
                <c:pt idx="11">
                  <c:v>150000</c:v>
                </c:pt>
                <c:pt idx="12">
                  <c:v>150000</c:v>
                </c:pt>
                <c:pt idx="13">
                  <c:v>150000</c:v>
                </c:pt>
                <c:pt idx="14">
                  <c:v>120000</c:v>
                </c:pt>
                <c:pt idx="15">
                  <c:v>110000</c:v>
                </c:pt>
                <c:pt idx="16">
                  <c:v>100000</c:v>
                </c:pt>
                <c:pt idx="17">
                  <c:v>90000</c:v>
                </c:pt>
                <c:pt idx="18">
                  <c:v>81000</c:v>
                </c:pt>
                <c:pt idx="19">
                  <c:v>60000</c:v>
                </c:pt>
                <c:pt idx="20">
                  <c:v>50000</c:v>
                </c:pt>
                <c:pt idx="21">
                  <c:v>20000</c:v>
                </c:pt>
                <c:pt idx="22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E-497F-AF4F-3A873AA59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98639"/>
        <c:axId val="1372299119"/>
      </c:barChart>
      <c:catAx>
        <c:axId val="137229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9119"/>
        <c:crosses val="autoZero"/>
        <c:auto val="1"/>
        <c:lblAlgn val="ctr"/>
        <c:lblOffset val="100"/>
        <c:noMultiLvlLbl val="0"/>
      </c:catAx>
      <c:valAx>
        <c:axId val="13722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6</xdr:col>
      <xdr:colOff>1295400</xdr:colOff>
      <xdr:row>44</xdr:row>
      <xdr:rowOff>185738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4EB03D-8C2D-47BF-9654-F12EE5304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6</xdr:col>
      <xdr:colOff>1295400</xdr:colOff>
      <xdr:row>44</xdr:row>
      <xdr:rowOff>185738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1E0087-CF82-42FD-8F7E-E6972FF56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185737</xdr:rowOff>
    </xdr:from>
    <xdr:to>
      <xdr:col>6</xdr:col>
      <xdr:colOff>1295400</xdr:colOff>
      <xdr:row>44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8C42D6-A891-24AE-2A66-B44508C52B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75B106-D40D-4FA3-97F0-A666B4E13A16}" name="Table139" displayName="Table139" ref="A1:G25" totalsRowCount="1" headerRowDxfId="16" dataDxfId="15" totalsRowDxfId="14">
  <autoFilter ref="A1:G24" xr:uid="{AEC72650-A5B7-467D-A5CD-241DE5503555}"/>
  <sortState xmlns:xlrd2="http://schemas.microsoft.com/office/spreadsheetml/2017/richdata2" ref="A2:G24">
    <sortCondition descending="1" ref="G1:G24"/>
  </sortState>
  <tableColumns count="7">
    <tableColumn id="1" xr3:uid="{1D9E4611-80F9-44E0-9D86-CFB7794A1F80}" name="System" totalsRowLabel="Total" dataDxfId="12" totalsRowDxfId="13"/>
    <tableColumn id="2" xr3:uid="{D2FDC211-BBE0-4814-8637-C9CF88C979FA}" name="Event Descriptiuon" dataDxfId="10" totalsRowDxfId="11"/>
    <tableColumn id="3" xr3:uid="{86629099-EA83-4999-9F8C-96B32778B2C1}" name="Event Mode" dataDxfId="8" totalsRowDxfId="9"/>
    <tableColumn id="4" xr3:uid="{7DB653E3-E047-48AF-8BCD-E3B1E8162666}" name="Frequency Per Year" dataDxfId="6" totalsRowDxfId="7"/>
    <tableColumn id="7" xr3:uid="{74D512FB-E23C-4E30-9F1C-E65382FA0954}" name="Production Loss/Event" dataDxfId="4" totalsRowDxfId="5" dataCellStyle="Currency"/>
    <tableColumn id="5" xr3:uid="{E28AA095-4DF5-4B05-A3C8-20893036A8E3}" name="Maintenance Cost/Event" dataDxfId="2" totalsRowDxfId="3" dataCellStyle="Currency"/>
    <tableColumn id="6" xr3:uid="{8B0BDFF6-DA40-4FD7-99D2-8C9EBE77393D}" name="Total impact" totalsRowFunction="sum" dataDxfId="0" totalsRowDxfId="1">
      <calculatedColumnFormula>Table139[[#This Row],[Frequency Per Year]]*(Table139[[#This Row],[Production Loss/Event]]+Table139[[#This Row],[Maintenance Cost/Event]])</calculatedColumnFormula>
    </tableColumn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C72650-A5B7-467D-A5CD-241DE5503555}" name="Table13" displayName="Table13" ref="A1:G25" totalsRowCount="1" headerRowDxfId="56" dataDxfId="55" totalsRowDxfId="54">
  <autoFilter ref="A1:G24" xr:uid="{AEC72650-A5B7-467D-A5CD-241DE5503555}"/>
  <sortState xmlns:xlrd2="http://schemas.microsoft.com/office/spreadsheetml/2017/richdata2" ref="A2:G24">
    <sortCondition descending="1" ref="G1:G24"/>
  </sortState>
  <tableColumns count="7">
    <tableColumn id="1" xr3:uid="{27BFC4BE-1D55-4E89-9E12-B9E565A91338}" name="System" totalsRowLabel="Total" dataDxfId="53" totalsRowDxfId="23"/>
    <tableColumn id="2" xr3:uid="{FC0B2B87-9DC1-41D7-82EC-DCA66DCDBF30}" name="Event Descriptiuon" dataDxfId="52" totalsRowDxfId="22"/>
    <tableColumn id="3" xr3:uid="{FC21C1F5-1893-4BFC-AB13-B6C1B8AA3A0A}" name="Event Mode" dataDxfId="51" totalsRowDxfId="21"/>
    <tableColumn id="4" xr3:uid="{C98726C3-827C-44D2-8316-E57FB2ECB7A0}" name="Frequency Per Year" dataDxfId="50" totalsRowDxfId="20"/>
    <tableColumn id="7" xr3:uid="{AB218A77-5201-41B2-8368-9D1E531DB781}" name="Production Loss/Event" dataDxfId="49" totalsRowDxfId="19" dataCellStyle="Currency"/>
    <tableColumn id="5" xr3:uid="{0B0A3D43-256F-4D11-A372-A88C17D30743}" name="Maintenance Cost/Event" dataDxfId="48" totalsRowDxfId="18" dataCellStyle="Currency"/>
    <tableColumn id="6" xr3:uid="{8169499A-2393-48A4-9053-9AD42A0373CA}" name="Total impact" totalsRowFunction="sum" dataDxfId="47" totalsRowDxfId="17">
      <calculatedColumnFormula>Table13[[#This Row],[Frequency Per Year]]*(Table13[[#This Row],[Production Loss/Event]]+Table13[[#This Row],[Maintenance Cost/Event]])</calculatedColumnFormula>
    </tableColumn>
  </tableColumns>
  <tableStyleInfo name="TableStyleMedium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584D5E-4A33-4397-94A6-C30265C7B870}" name="Table1" displayName="Table1" ref="A1:G25" totalsRowCount="1">
  <sortState xmlns:xlrd2="http://schemas.microsoft.com/office/spreadsheetml/2017/richdata2" ref="A2:G24">
    <sortCondition descending="1" ref="G2:G24"/>
  </sortState>
  <tableColumns count="7">
    <tableColumn id="1" xr3:uid="{66C030D3-8191-4F55-B19B-F27E1C834446}" name="System" totalsRowLabel="Total"/>
    <tableColumn id="2" xr3:uid="{93DE5334-2068-4970-A97B-F30F7BB262A2}" name="Event Descriptiuon"/>
    <tableColumn id="3" xr3:uid="{50044DAB-9E6C-441C-82E0-962697F26904}" name="Event Mode"/>
    <tableColumn id="4" xr3:uid="{50359716-2067-42AA-A519-6824BDE66F42}" name="Frequency Per Year"/>
    <tableColumn id="7" xr3:uid="{5E5F7C82-FE2F-4AAE-BC07-26CA415E6FFF}" name="Production Loss/Event" dataDxfId="46" dataCellStyle="Currency"/>
    <tableColumn id="5" xr3:uid="{CBBE054B-0DD4-421C-9C89-6D4837E75D62}" name="Maintenance Cost/Event" dataDxfId="45" dataCellStyle="Currency"/>
    <tableColumn id="6" xr3:uid="{455A2227-86FF-4936-93FB-BA4D06D52A84}" name="Total impact" totalsRowFunction="sum" dataDxfId="44" totalsRowDxfId="43">
      <calculatedColumnFormula>Table1[[#This Row],[Frequency Per Year]]*(Table1[[#This Row],[Production Loss/Event]]+Table1[[#This Row],[Maintenance Cost/Event]])</calculatedColumnFormula>
    </tableColumn>
  </tableColumns>
  <tableStyleInfo name="TableStyleMedium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2EEF21-72A0-4E7C-B0A1-1FB8795EDE8D}" name="Table3" displayName="Table3" ref="A1:E24" totalsRowShown="0" headerRowDxfId="63" dataDxfId="62">
  <tableColumns count="5">
    <tableColumn id="1" xr3:uid="{698F32FA-D880-4D40-B8D5-2316C65D4DA1}" name="Data Category" dataDxfId="61"/>
    <tableColumn id="2" xr3:uid="{F8B98269-6245-468F-A412-ED7F5271860B}" name="Item" dataDxfId="60"/>
    <tableColumn id="3" xr3:uid="{329C6957-417D-4C0E-8D5A-E4350D598481}" name="Collection Strategy" dataDxfId="59"/>
    <tableColumn id="4" xr3:uid="{ADA60B49-E640-41F4-9D36-04D839C3D750}" name="Responsible" dataDxfId="58"/>
    <tableColumn id="5" xr3:uid="{3E688CEE-4D59-45D8-9B0F-FC1987440588}" name="Due Date" dataDxfId="57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39E186-128B-45B4-AAFB-37905B0302D8}" name="Table4" displayName="Table4" ref="I1:I6" totalsRowShown="0">
  <tableColumns count="1">
    <tableColumn id="1" xr3:uid="{C40FAEF0-1589-4DFF-8356-591773D4BDFC}" name="5P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93F287-560E-4C69-874C-F322EDA77253}" name="Table5" displayName="Table5" ref="A1:F24" totalsRowShown="0" headerRowDxfId="42" dataDxfId="41">
  <autoFilter ref="A1:F24" xr:uid="{D593F287-560E-4C69-874C-F322EDA77253}"/>
  <tableColumns count="6">
    <tableColumn id="1" xr3:uid="{1F335204-6342-4832-AD32-7A67EB9BEC9E}" name="Hypotheses" dataDxfId="40"/>
    <tableColumn id="2" xr3:uid="{74F2FE51-69A3-45F7-9067-DDEC566D3DA8}" name="Verification Method" dataDxfId="39"/>
    <tableColumn id="3" xr3:uid="{64D122B2-71DC-4E11-BC7B-31D84712E668}" name="Responsible" dataDxfId="38"/>
    <tableColumn id="4" xr3:uid="{3CF9EB65-A675-4D48-B8A4-5B4DD01DB5B0}" name="Due Date" dataDxfId="37"/>
    <tableColumn id="5" xr3:uid="{E1DDDDCA-485D-4AF6-B1B7-7C454F83F640}" name="Completion Date" dataDxfId="36"/>
    <tableColumn id="6" xr3:uid="{1850612B-76D8-4CD7-B299-513B9D293071}" name="Verification Outcome" dataDxfId="35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A42C81-97BF-4D20-BD52-8763745EC07F}" name="Table6" displayName="Table6" ref="M1:M4" totalsRowShown="0" headerRowDxfId="34" dataDxfId="33">
  <tableColumns count="1">
    <tableColumn id="1" xr3:uid="{6CC47EBE-48A3-4C27-9EB6-4759E1BF15FF}" name="Cause Types" dataDxfId="32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11BBDE-B44B-4106-A6F2-2A954FCD2510}" name="Table7" displayName="Table7" ref="A1:F19" totalsRowShown="0" headerRowDxfId="31" dataDxfId="30">
  <autoFilter ref="A1:F19" xr:uid="{7311BBDE-B44B-4106-A6F2-2A954FCD2510}"/>
  <tableColumns count="6">
    <tableColumn id="1" xr3:uid="{5DB2F79C-501C-4CF1-BD85-4BFB3C797626}" name="Identified Root Cause" dataDxfId="29"/>
    <tableColumn id="2" xr3:uid="{5DF6C8FD-2D6C-4361-9D48-7C72E3F3289D}" name="Cause Type" dataDxfId="28"/>
    <tableColumn id="3" xr3:uid="{DFAA4C5D-2376-4BA7-82BA-1BA515120757}" name="Suggested Corrective Actions" dataDxfId="27"/>
    <tableColumn id="4" xr3:uid="{8D302BB0-A1D9-40D0-96BF-A8C2B7FFE894}" name="Responsible" dataDxfId="26"/>
    <tableColumn id="5" xr3:uid="{364A9D28-4A52-493F-B61D-9A344DB03D17}" name="Due Date" dataDxfId="25"/>
    <tableColumn id="6" xr3:uid="{71D648A1-711B-4238-A3DE-218055B029CA}" name="Completion Date" dataDxfId="24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3048-42B9-4BF2-8B1B-540543FA9862}">
  <dimension ref="A1:K25"/>
  <sheetViews>
    <sheetView workbookViewId="0">
      <selection activeCell="B12" sqref="B12"/>
    </sheetView>
  </sheetViews>
  <sheetFormatPr defaultColWidth="9" defaultRowHeight="18.899999999999999" customHeight="1" x14ac:dyDescent="0.3"/>
  <cols>
    <col min="1" max="1" width="21.88671875" style="5" customWidth="1"/>
    <col min="2" max="2" width="32.88671875" style="5" customWidth="1"/>
    <col min="3" max="3" width="28.5546875" style="5" customWidth="1"/>
    <col min="4" max="5" width="25.33203125" style="5" customWidth="1"/>
    <col min="6" max="6" width="50.44140625" style="5" customWidth="1"/>
    <col min="7" max="7" width="19.5546875" style="5" customWidth="1"/>
    <col min="8" max="8" width="9" style="5"/>
    <col min="9" max="9" width="21.6640625" style="5" bestFit="1" customWidth="1"/>
    <col min="10" max="16384" width="9" style="5"/>
  </cols>
  <sheetData>
    <row r="1" spans="1:11" ht="18.899999999999999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54</v>
      </c>
      <c r="F1" s="5" t="s">
        <v>55</v>
      </c>
      <c r="G1" s="5" t="s">
        <v>4</v>
      </c>
    </row>
    <row r="2" spans="1:11" ht="18.899999999999999" customHeight="1" x14ac:dyDescent="0.3">
      <c r="A2" s="6" t="s">
        <v>101</v>
      </c>
      <c r="B2" s="6" t="s">
        <v>104</v>
      </c>
      <c r="C2" s="6" t="s">
        <v>102</v>
      </c>
      <c r="D2" s="6">
        <f>1*365</f>
        <v>365</v>
      </c>
      <c r="E2" s="7">
        <f>1*J1</f>
        <v>0</v>
      </c>
      <c r="F2" s="7">
        <f>2*J2</f>
        <v>16500</v>
      </c>
      <c r="G2" s="8">
        <f>Table139[[#This Row],[Frequency Per Year]]*(Table139[[#This Row],[Production Loss/Event]]+Table139[[#This Row],[Maintenance Cost/Event]])</f>
        <v>6022500</v>
      </c>
      <c r="I2" s="5" t="s">
        <v>107</v>
      </c>
      <c r="J2" s="11">
        <f>1650*5</f>
        <v>8250</v>
      </c>
      <c r="K2" s="5" t="s">
        <v>108</v>
      </c>
    </row>
    <row r="3" spans="1:11" ht="29.4" customHeight="1" x14ac:dyDescent="0.3">
      <c r="A3" s="6" t="s">
        <v>101</v>
      </c>
      <c r="B3" s="6" t="s">
        <v>105</v>
      </c>
      <c r="C3" s="6" t="s">
        <v>106</v>
      </c>
      <c r="D3" s="6">
        <v>12</v>
      </c>
      <c r="E3" s="7">
        <f>2*J1</f>
        <v>0</v>
      </c>
      <c r="F3" s="7">
        <f>2*2*J2+500</f>
        <v>33500</v>
      </c>
      <c r="G3" s="8">
        <f>Table139[[#This Row],[Frequency Per Year]]*(Table139[[#This Row],[Production Loss/Event]]+Table139[[#This Row],[Maintenance Cost/Event]])</f>
        <v>402000</v>
      </c>
      <c r="I3" s="5" t="s">
        <v>111</v>
      </c>
      <c r="J3" s="11">
        <v>80</v>
      </c>
      <c r="K3" s="5" t="s">
        <v>108</v>
      </c>
    </row>
    <row r="4" spans="1:11" ht="18.899999999999999" customHeight="1" x14ac:dyDescent="0.3">
      <c r="A4" s="6" t="s">
        <v>101</v>
      </c>
      <c r="B4" s="6" t="s">
        <v>109</v>
      </c>
      <c r="C4" s="6" t="s">
        <v>110</v>
      </c>
      <c r="D4" s="6">
        <v>8</v>
      </c>
      <c r="E4" s="7">
        <f>0.75*J1</f>
        <v>0</v>
      </c>
      <c r="F4" s="7">
        <f>J2</f>
        <v>8250</v>
      </c>
      <c r="G4" s="8">
        <f>Table139[[#This Row],[Frequency Per Year]]*(Table139[[#This Row],[Production Loss/Event]]+Table139[[#This Row],[Maintenance Cost/Event]])</f>
        <v>66000</v>
      </c>
    </row>
    <row r="5" spans="1:11" ht="18.899999999999999" customHeight="1" x14ac:dyDescent="0.3">
      <c r="A5" s="6" t="s">
        <v>101</v>
      </c>
      <c r="B5" s="6" t="s">
        <v>104</v>
      </c>
      <c r="C5" s="6" t="s">
        <v>103</v>
      </c>
      <c r="D5" s="6">
        <f>1*365</f>
        <v>365</v>
      </c>
      <c r="E5" s="7">
        <f>0.5*J5</f>
        <v>0</v>
      </c>
      <c r="F5" s="7">
        <v>80</v>
      </c>
      <c r="G5" s="8">
        <f>Table139[[#This Row],[Frequency Per Year]]*(Table139[[#This Row],[Production Loss/Event]]+Table139[[#This Row],[Maintenance Cost/Event]])</f>
        <v>29200</v>
      </c>
    </row>
    <row r="6" spans="1:11" ht="14.4" x14ac:dyDescent="0.3">
      <c r="A6" s="6"/>
      <c r="B6" s="6"/>
      <c r="C6" s="6"/>
      <c r="D6" s="6"/>
      <c r="E6" s="7">
        <v>0</v>
      </c>
      <c r="F6" s="7">
        <v>0</v>
      </c>
      <c r="G6" s="8">
        <f>Table139[[#This Row],[Frequency Per Year]]*(Table139[[#This Row],[Production Loss/Event]]+Table139[[#This Row],[Maintenance Cost/Event]])</f>
        <v>0</v>
      </c>
    </row>
    <row r="7" spans="1:11" ht="18.899999999999999" customHeight="1" x14ac:dyDescent="0.3">
      <c r="A7" s="6"/>
      <c r="B7" s="6"/>
      <c r="C7" s="6"/>
      <c r="D7" s="6"/>
      <c r="E7" s="7">
        <v>0</v>
      </c>
      <c r="F7" s="7">
        <v>0</v>
      </c>
      <c r="G7" s="8">
        <f>Table139[[#This Row],[Frequency Per Year]]*(Table139[[#This Row],[Production Loss/Event]]+Table139[[#This Row],[Maintenance Cost/Event]])</f>
        <v>0</v>
      </c>
    </row>
    <row r="8" spans="1:11" ht="18.899999999999999" customHeight="1" x14ac:dyDescent="0.3">
      <c r="A8" s="6"/>
      <c r="B8" s="6"/>
      <c r="C8" s="6"/>
      <c r="D8" s="6"/>
      <c r="E8" s="7">
        <v>0</v>
      </c>
      <c r="F8" s="7">
        <v>0</v>
      </c>
      <c r="G8" s="8">
        <f>Table139[[#This Row],[Frequency Per Year]]*(Table139[[#This Row],[Production Loss/Event]]+Table139[[#This Row],[Maintenance Cost/Event]])</f>
        <v>0</v>
      </c>
    </row>
    <row r="9" spans="1:11" ht="18.899999999999999" customHeight="1" x14ac:dyDescent="0.3">
      <c r="A9" s="6"/>
      <c r="B9" s="6"/>
      <c r="C9" s="6"/>
      <c r="D9" s="6"/>
      <c r="E9" s="7">
        <v>0</v>
      </c>
      <c r="F9" s="7">
        <v>0</v>
      </c>
      <c r="G9" s="8">
        <f>Table139[[#This Row],[Frequency Per Year]]*(Table139[[#This Row],[Production Loss/Event]]+Table139[[#This Row],[Maintenance Cost/Event]])</f>
        <v>0</v>
      </c>
    </row>
    <row r="10" spans="1:11" ht="18.899999999999999" customHeight="1" x14ac:dyDescent="0.3">
      <c r="A10" s="6"/>
      <c r="B10" s="6"/>
      <c r="C10" s="6"/>
      <c r="D10" s="6"/>
      <c r="E10" s="7">
        <v>0</v>
      </c>
      <c r="F10" s="7">
        <v>0</v>
      </c>
      <c r="G10" s="8">
        <f>Table139[[#This Row],[Frequency Per Year]]*(Table139[[#This Row],[Production Loss/Event]]+Table139[[#This Row],[Maintenance Cost/Event]])</f>
        <v>0</v>
      </c>
    </row>
    <row r="11" spans="1:11" ht="18.899999999999999" customHeight="1" x14ac:dyDescent="0.3">
      <c r="A11" s="6"/>
      <c r="B11" s="6"/>
      <c r="C11" s="6"/>
      <c r="D11" s="6"/>
      <c r="E11" s="7">
        <v>0</v>
      </c>
      <c r="F11" s="7">
        <v>0</v>
      </c>
      <c r="G11" s="8">
        <f>Table139[[#This Row],[Frequency Per Year]]*(Table139[[#This Row],[Production Loss/Event]]+Table139[[#This Row],[Maintenance Cost/Event]])</f>
        <v>0</v>
      </c>
    </row>
    <row r="12" spans="1:11" ht="18.899999999999999" customHeight="1" x14ac:dyDescent="0.3">
      <c r="A12" s="6"/>
      <c r="B12" s="6"/>
      <c r="C12" s="6"/>
      <c r="D12" s="6"/>
      <c r="E12" s="7">
        <v>0</v>
      </c>
      <c r="F12" s="7">
        <v>0</v>
      </c>
      <c r="G12" s="8">
        <f>Table139[[#This Row],[Frequency Per Year]]*(Table139[[#This Row],[Production Loss/Event]]+Table139[[#This Row],[Maintenance Cost/Event]])</f>
        <v>0</v>
      </c>
    </row>
    <row r="13" spans="1:11" ht="18.899999999999999" customHeight="1" x14ac:dyDescent="0.3">
      <c r="A13" s="6"/>
      <c r="B13" s="6"/>
      <c r="C13" s="6"/>
      <c r="D13" s="6"/>
      <c r="E13" s="7">
        <v>0</v>
      </c>
      <c r="F13" s="7">
        <v>0</v>
      </c>
      <c r="G13" s="8">
        <f>Table139[[#This Row],[Frequency Per Year]]*(Table139[[#This Row],[Production Loss/Event]]+Table139[[#This Row],[Maintenance Cost/Event]])</f>
        <v>0</v>
      </c>
    </row>
    <row r="14" spans="1:11" ht="18.899999999999999" customHeight="1" x14ac:dyDescent="0.3">
      <c r="A14" s="6"/>
      <c r="B14" s="6"/>
      <c r="C14" s="6"/>
      <c r="D14" s="6"/>
      <c r="E14" s="7">
        <v>0</v>
      </c>
      <c r="F14" s="7">
        <v>0</v>
      </c>
      <c r="G14" s="8">
        <f>Table139[[#This Row],[Frequency Per Year]]*(Table139[[#This Row],[Production Loss/Event]]+Table139[[#This Row],[Maintenance Cost/Event]])</f>
        <v>0</v>
      </c>
    </row>
    <row r="15" spans="1:11" ht="18.899999999999999" customHeight="1" x14ac:dyDescent="0.3">
      <c r="A15" s="6"/>
      <c r="B15" s="6"/>
      <c r="C15" s="6"/>
      <c r="D15" s="6"/>
      <c r="E15" s="7">
        <v>0</v>
      </c>
      <c r="F15" s="7">
        <v>0</v>
      </c>
      <c r="G15" s="8">
        <f>Table139[[#This Row],[Frequency Per Year]]*(Table139[[#This Row],[Production Loss/Event]]+Table139[[#This Row],[Maintenance Cost/Event]])</f>
        <v>0</v>
      </c>
    </row>
    <row r="16" spans="1:11" ht="18.899999999999999" customHeight="1" x14ac:dyDescent="0.3">
      <c r="A16" s="6"/>
      <c r="B16" s="6"/>
      <c r="C16" s="6"/>
      <c r="D16" s="6"/>
      <c r="E16" s="7">
        <v>0</v>
      </c>
      <c r="F16" s="7">
        <v>0</v>
      </c>
      <c r="G16" s="8">
        <f>Table139[[#This Row],[Frequency Per Year]]*(Table139[[#This Row],[Production Loss/Event]]+Table139[[#This Row],[Maintenance Cost/Event]])</f>
        <v>0</v>
      </c>
    </row>
    <row r="17" spans="1:9" ht="18.899999999999999" customHeight="1" x14ac:dyDescent="0.3">
      <c r="A17" s="6"/>
      <c r="B17" s="6"/>
      <c r="C17" s="6"/>
      <c r="D17" s="6"/>
      <c r="E17" s="7">
        <v>0</v>
      </c>
      <c r="F17" s="7">
        <v>0</v>
      </c>
      <c r="G17" s="8">
        <f>Table139[[#This Row],[Frequency Per Year]]*(Table139[[#This Row],[Production Loss/Event]]+Table139[[#This Row],[Maintenance Cost/Event]])</f>
        <v>0</v>
      </c>
    </row>
    <row r="18" spans="1:9" ht="18.899999999999999" customHeight="1" x14ac:dyDescent="0.3">
      <c r="A18" s="6"/>
      <c r="B18" s="6"/>
      <c r="C18" s="6"/>
      <c r="D18" s="6"/>
      <c r="E18" s="7">
        <v>0</v>
      </c>
      <c r="F18" s="7">
        <v>0</v>
      </c>
      <c r="G18" s="8">
        <f>Table139[[#This Row],[Frequency Per Year]]*(Table139[[#This Row],[Production Loss/Event]]+Table139[[#This Row],[Maintenance Cost/Event]])</f>
        <v>0</v>
      </c>
    </row>
    <row r="19" spans="1:9" ht="18.899999999999999" customHeight="1" x14ac:dyDescent="0.3">
      <c r="A19" s="6"/>
      <c r="B19" s="6"/>
      <c r="C19" s="6"/>
      <c r="D19" s="6"/>
      <c r="E19" s="7">
        <v>0</v>
      </c>
      <c r="F19" s="7">
        <v>0</v>
      </c>
      <c r="G19" s="8">
        <f>Table139[[#This Row],[Frequency Per Year]]*(Table139[[#This Row],[Production Loss/Event]]+Table139[[#This Row],[Maintenance Cost/Event]])</f>
        <v>0</v>
      </c>
    </row>
    <row r="20" spans="1:9" ht="18.899999999999999" customHeight="1" x14ac:dyDescent="0.3">
      <c r="A20" s="6"/>
      <c r="B20" s="6"/>
      <c r="C20" s="6"/>
      <c r="D20" s="6"/>
      <c r="E20" s="7">
        <v>0</v>
      </c>
      <c r="F20" s="7">
        <v>0</v>
      </c>
      <c r="G20" s="8">
        <f>Table139[[#This Row],[Frequency Per Year]]*(Table139[[#This Row],[Production Loss/Event]]+Table139[[#This Row],[Maintenance Cost/Event]])</f>
        <v>0</v>
      </c>
    </row>
    <row r="21" spans="1:9" ht="18.899999999999999" customHeight="1" x14ac:dyDescent="0.3">
      <c r="A21" s="6"/>
      <c r="B21" s="6"/>
      <c r="C21" s="6"/>
      <c r="D21" s="6"/>
      <c r="E21" s="7">
        <v>0</v>
      </c>
      <c r="F21" s="7">
        <v>0</v>
      </c>
      <c r="G21" s="8">
        <f>Table139[[#This Row],[Frequency Per Year]]*(Table139[[#This Row],[Production Loss/Event]]+Table139[[#This Row],[Maintenance Cost/Event]])</f>
        <v>0</v>
      </c>
    </row>
    <row r="22" spans="1:9" ht="18.899999999999999" customHeight="1" x14ac:dyDescent="0.3">
      <c r="A22" s="6"/>
      <c r="B22" s="6"/>
      <c r="C22" s="6"/>
      <c r="D22" s="6"/>
      <c r="E22" s="7">
        <v>0</v>
      </c>
      <c r="F22" s="7">
        <v>0</v>
      </c>
      <c r="G22" s="8">
        <f>Table139[[#This Row],[Frequency Per Year]]*(Table139[[#This Row],[Production Loss/Event]]+Table139[[#This Row],[Maintenance Cost/Event]])</f>
        <v>0</v>
      </c>
    </row>
    <row r="23" spans="1:9" ht="18.899999999999999" customHeight="1" x14ac:dyDescent="0.3">
      <c r="A23" s="6"/>
      <c r="B23" s="6"/>
      <c r="C23" s="6"/>
      <c r="D23" s="6"/>
      <c r="E23" s="7">
        <v>0</v>
      </c>
      <c r="F23" s="7">
        <v>0</v>
      </c>
      <c r="G23" s="8">
        <f>Table139[[#This Row],[Frequency Per Year]]*(Table139[[#This Row],[Production Loss/Event]]+Table139[[#This Row],[Maintenance Cost/Event]])</f>
        <v>0</v>
      </c>
    </row>
    <row r="24" spans="1:9" ht="18.899999999999999" customHeight="1" x14ac:dyDescent="0.3">
      <c r="A24" s="6"/>
      <c r="B24" s="6"/>
      <c r="C24" s="6"/>
      <c r="D24" s="6"/>
      <c r="E24" s="7">
        <v>0</v>
      </c>
      <c r="F24" s="7">
        <v>0</v>
      </c>
      <c r="G24" s="8">
        <f>Table139[[#This Row],[Frequency Per Year]]*(Table139[[#This Row],[Production Loss/Event]]+Table139[[#This Row],[Maintenance Cost/Event]])</f>
        <v>0</v>
      </c>
      <c r="I24" s="9">
        <v>0.8</v>
      </c>
    </row>
    <row r="25" spans="1:9" ht="18.899999999999999" customHeight="1" x14ac:dyDescent="0.3">
      <c r="A25" s="5" t="s">
        <v>5</v>
      </c>
      <c r="G25" s="8">
        <f>SUBTOTAL(109,Table139[Total impact])</f>
        <v>6519700</v>
      </c>
      <c r="I25" s="10">
        <f>G25*0.8</f>
        <v>5215760</v>
      </c>
    </row>
  </sheetData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A247-D2CD-44FD-B712-1AA09DD12CFC}">
  <dimension ref="A1:I25"/>
  <sheetViews>
    <sheetView workbookViewId="0">
      <selection activeCell="C2" sqref="C2"/>
    </sheetView>
  </sheetViews>
  <sheetFormatPr defaultColWidth="9" defaultRowHeight="18.899999999999999" customHeight="1" x14ac:dyDescent="0.3"/>
  <cols>
    <col min="1" max="1" width="21.88671875" style="5" customWidth="1"/>
    <col min="2" max="2" width="32.88671875" style="5" customWidth="1"/>
    <col min="3" max="3" width="28.5546875" style="5" customWidth="1"/>
    <col min="4" max="5" width="25.33203125" style="5" customWidth="1"/>
    <col min="6" max="6" width="50.44140625" style="5" customWidth="1"/>
    <col min="7" max="7" width="19.5546875" style="5" customWidth="1"/>
    <col min="8" max="8" width="9" style="5"/>
    <col min="9" max="9" width="13.6640625" style="5" customWidth="1"/>
    <col min="10" max="16384" width="9" style="5"/>
  </cols>
  <sheetData>
    <row r="1" spans="1:7" ht="18.899999999999999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54</v>
      </c>
      <c r="F1" s="5" t="s">
        <v>55</v>
      </c>
      <c r="G1" s="5" t="s">
        <v>4</v>
      </c>
    </row>
    <row r="2" spans="1:7" ht="18.899999999999999" customHeight="1" x14ac:dyDescent="0.3">
      <c r="A2" s="6" t="s">
        <v>85</v>
      </c>
      <c r="B2" s="6" t="s">
        <v>83</v>
      </c>
      <c r="C2" s="6" t="s">
        <v>84</v>
      </c>
      <c r="D2" s="6">
        <v>52</v>
      </c>
      <c r="E2" s="7">
        <v>75</v>
      </c>
      <c r="F2" s="7">
        <v>0</v>
      </c>
      <c r="G2" s="8">
        <f>Table13[[#This Row],[Frequency Per Year]]*(Table13[[#This Row],[Production Loss/Event]]+Table13[[#This Row],[Maintenance Cost/Event]])</f>
        <v>3900</v>
      </c>
    </row>
    <row r="3" spans="1:7" ht="29.4" customHeight="1" x14ac:dyDescent="0.3">
      <c r="A3" s="6" t="s">
        <v>86</v>
      </c>
      <c r="B3" s="6" t="s">
        <v>89</v>
      </c>
      <c r="C3" s="6" t="s">
        <v>100</v>
      </c>
      <c r="D3" s="6">
        <v>35</v>
      </c>
      <c r="E3" s="7">
        <v>0</v>
      </c>
      <c r="F3" s="7">
        <v>50</v>
      </c>
      <c r="G3" s="8">
        <f>Table13[[#This Row],[Frequency Per Year]]*(Table13[[#This Row],[Production Loss/Event]]+Table13[[#This Row],[Maintenance Cost/Event]])</f>
        <v>1750</v>
      </c>
    </row>
    <row r="4" spans="1:7" ht="18.899999999999999" customHeight="1" x14ac:dyDescent="0.3">
      <c r="A4" s="6" t="s">
        <v>86</v>
      </c>
      <c r="B4" s="6" t="s">
        <v>94</v>
      </c>
      <c r="C4" s="6" t="s">
        <v>95</v>
      </c>
      <c r="D4" s="6">
        <v>6</v>
      </c>
      <c r="E4" s="7">
        <v>0</v>
      </c>
      <c r="F4" s="7">
        <v>200</v>
      </c>
      <c r="G4" s="8">
        <f>Table13[[#This Row],[Frequency Per Year]]*(Table13[[#This Row],[Production Loss/Event]]+Table13[[#This Row],[Maintenance Cost/Event]])</f>
        <v>1200</v>
      </c>
    </row>
    <row r="5" spans="1:7" ht="18.899999999999999" customHeight="1" x14ac:dyDescent="0.3">
      <c r="A5" s="6" t="s">
        <v>78</v>
      </c>
      <c r="B5" s="6" t="s">
        <v>79</v>
      </c>
      <c r="C5" s="6" t="s">
        <v>80</v>
      </c>
      <c r="D5" s="6">
        <v>4</v>
      </c>
      <c r="E5" s="7">
        <v>0</v>
      </c>
      <c r="F5" s="7">
        <v>200</v>
      </c>
      <c r="G5" s="8">
        <f>Table13[[#This Row],[Frequency Per Year]]*(Table13[[#This Row],[Production Loss/Event]]+Table13[[#This Row],[Maintenance Cost/Event]])</f>
        <v>800</v>
      </c>
    </row>
    <row r="6" spans="1:7" ht="28.8" x14ac:dyDescent="0.3">
      <c r="A6" s="6" t="s">
        <v>86</v>
      </c>
      <c r="B6" s="6" t="s">
        <v>87</v>
      </c>
      <c r="C6" s="6" t="s">
        <v>88</v>
      </c>
      <c r="D6" s="6">
        <v>4</v>
      </c>
      <c r="E6" s="7">
        <v>0</v>
      </c>
      <c r="F6" s="7">
        <v>200</v>
      </c>
      <c r="G6" s="8">
        <f>Table13[[#This Row],[Frequency Per Year]]*(Table13[[#This Row],[Production Loss/Event]]+Table13[[#This Row],[Maintenance Cost/Event]])</f>
        <v>800</v>
      </c>
    </row>
    <row r="7" spans="1:7" ht="18.899999999999999" customHeight="1" x14ac:dyDescent="0.3">
      <c r="A7" s="6" t="s">
        <v>85</v>
      </c>
      <c r="B7" s="6" t="s">
        <v>90</v>
      </c>
      <c r="C7" s="6" t="s">
        <v>91</v>
      </c>
      <c r="D7" s="6">
        <v>2</v>
      </c>
      <c r="E7" s="7">
        <v>0</v>
      </c>
      <c r="F7" s="7">
        <v>150</v>
      </c>
      <c r="G7" s="8">
        <f>Table13[[#This Row],[Frequency Per Year]]*(Table13[[#This Row],[Production Loss/Event]]+Table13[[#This Row],[Maintenance Cost/Event]])</f>
        <v>300</v>
      </c>
    </row>
    <row r="8" spans="1:7" ht="18.899999999999999" customHeight="1" x14ac:dyDescent="0.3">
      <c r="A8" s="6" t="s">
        <v>85</v>
      </c>
      <c r="B8" s="6" t="s">
        <v>92</v>
      </c>
      <c r="C8" s="6" t="s">
        <v>93</v>
      </c>
      <c r="D8" s="6">
        <v>4</v>
      </c>
      <c r="E8" s="7">
        <v>0</v>
      </c>
      <c r="F8" s="7">
        <v>75</v>
      </c>
      <c r="G8" s="8">
        <f>Table13[[#This Row],[Frequency Per Year]]*(Table13[[#This Row],[Production Loss/Event]]+Table13[[#This Row],[Maintenance Cost/Event]])</f>
        <v>300</v>
      </c>
    </row>
    <row r="9" spans="1:7" ht="18.899999999999999" customHeight="1" x14ac:dyDescent="0.3">
      <c r="A9" s="6" t="s">
        <v>85</v>
      </c>
      <c r="B9" s="6" t="s">
        <v>96</v>
      </c>
      <c r="C9" s="6" t="s">
        <v>97</v>
      </c>
      <c r="D9" s="6">
        <v>2</v>
      </c>
      <c r="E9" s="7">
        <v>0</v>
      </c>
      <c r="F9" s="7">
        <v>100</v>
      </c>
      <c r="G9" s="8">
        <f>Table13[[#This Row],[Frequency Per Year]]*(Table13[[#This Row],[Production Loss/Event]]+Table13[[#This Row],[Maintenance Cost/Event]])</f>
        <v>200</v>
      </c>
    </row>
    <row r="10" spans="1:7" ht="18.899999999999999" customHeight="1" x14ac:dyDescent="0.3">
      <c r="A10" s="6" t="s">
        <v>85</v>
      </c>
      <c r="B10" s="6" t="s">
        <v>98</v>
      </c>
      <c r="C10" s="6" t="s">
        <v>99</v>
      </c>
      <c r="D10" s="6">
        <v>5</v>
      </c>
      <c r="E10" s="7">
        <v>0</v>
      </c>
      <c r="F10" s="7">
        <v>20</v>
      </c>
      <c r="G10" s="8">
        <f>Table13[[#This Row],[Frequency Per Year]]*(Table13[[#This Row],[Production Loss/Event]]+Table13[[#This Row],[Maintenance Cost/Event]])</f>
        <v>100</v>
      </c>
    </row>
    <row r="11" spans="1:7" ht="18.899999999999999" customHeight="1" x14ac:dyDescent="0.3">
      <c r="A11" s="6" t="s">
        <v>78</v>
      </c>
      <c r="B11" s="6" t="s">
        <v>81</v>
      </c>
      <c r="C11" s="6" t="s">
        <v>82</v>
      </c>
      <c r="D11" s="6">
        <v>4</v>
      </c>
      <c r="E11" s="7">
        <v>0</v>
      </c>
      <c r="F11" s="7">
        <v>20</v>
      </c>
      <c r="G11" s="8">
        <f>Table13[[#This Row],[Frequency Per Year]]*(Table13[[#This Row],[Production Loss/Event]]+Table13[[#This Row],[Maintenance Cost/Event]])</f>
        <v>80</v>
      </c>
    </row>
    <row r="12" spans="1:7" ht="18.899999999999999" customHeight="1" x14ac:dyDescent="0.3">
      <c r="A12" s="6"/>
      <c r="B12" s="6"/>
      <c r="C12" s="6"/>
      <c r="D12" s="6"/>
      <c r="E12" s="7">
        <v>0</v>
      </c>
      <c r="F12" s="7">
        <v>0</v>
      </c>
      <c r="G12" s="8">
        <f>Table13[[#This Row],[Frequency Per Year]]*(Table13[[#This Row],[Production Loss/Event]]+Table13[[#This Row],[Maintenance Cost/Event]])</f>
        <v>0</v>
      </c>
    </row>
    <row r="13" spans="1:7" ht="18.899999999999999" customHeight="1" x14ac:dyDescent="0.3">
      <c r="A13" s="6"/>
      <c r="B13" s="6"/>
      <c r="C13" s="6"/>
      <c r="D13" s="6"/>
      <c r="E13" s="7">
        <v>0</v>
      </c>
      <c r="F13" s="7">
        <v>0</v>
      </c>
      <c r="G13" s="8">
        <f>Table13[[#This Row],[Frequency Per Year]]*(Table13[[#This Row],[Production Loss/Event]]+Table13[[#This Row],[Maintenance Cost/Event]])</f>
        <v>0</v>
      </c>
    </row>
    <row r="14" spans="1:7" ht="18.899999999999999" customHeight="1" x14ac:dyDescent="0.3">
      <c r="A14" s="6"/>
      <c r="B14" s="6"/>
      <c r="C14" s="6"/>
      <c r="D14" s="6"/>
      <c r="E14" s="7">
        <v>0</v>
      </c>
      <c r="F14" s="7">
        <v>0</v>
      </c>
      <c r="G14" s="8">
        <f>Table13[[#This Row],[Frequency Per Year]]*(Table13[[#This Row],[Production Loss/Event]]+Table13[[#This Row],[Maintenance Cost/Event]])</f>
        <v>0</v>
      </c>
    </row>
    <row r="15" spans="1:7" ht="18.899999999999999" customHeight="1" x14ac:dyDescent="0.3">
      <c r="A15" s="6"/>
      <c r="B15" s="6"/>
      <c r="C15" s="6"/>
      <c r="D15" s="6"/>
      <c r="E15" s="7">
        <v>0</v>
      </c>
      <c r="F15" s="7">
        <v>0</v>
      </c>
      <c r="G15" s="8">
        <f>Table13[[#This Row],[Frequency Per Year]]*(Table13[[#This Row],[Production Loss/Event]]+Table13[[#This Row],[Maintenance Cost/Event]])</f>
        <v>0</v>
      </c>
    </row>
    <row r="16" spans="1:7" ht="18.899999999999999" customHeight="1" x14ac:dyDescent="0.3">
      <c r="A16" s="6"/>
      <c r="B16" s="6"/>
      <c r="C16" s="6"/>
      <c r="D16" s="6"/>
      <c r="E16" s="7">
        <v>0</v>
      </c>
      <c r="F16" s="7">
        <v>0</v>
      </c>
      <c r="G16" s="8">
        <f>Table13[[#This Row],[Frequency Per Year]]*(Table13[[#This Row],[Production Loss/Event]]+Table13[[#This Row],[Maintenance Cost/Event]])</f>
        <v>0</v>
      </c>
    </row>
    <row r="17" spans="1:9" ht="18.899999999999999" customHeight="1" x14ac:dyDescent="0.3">
      <c r="A17" s="6"/>
      <c r="B17" s="6"/>
      <c r="C17" s="6"/>
      <c r="D17" s="6"/>
      <c r="E17" s="7">
        <v>0</v>
      </c>
      <c r="F17" s="7">
        <v>0</v>
      </c>
      <c r="G17" s="8">
        <f>Table13[[#This Row],[Frequency Per Year]]*(Table13[[#This Row],[Production Loss/Event]]+Table13[[#This Row],[Maintenance Cost/Event]])</f>
        <v>0</v>
      </c>
    </row>
    <row r="18" spans="1:9" ht="18.899999999999999" customHeight="1" x14ac:dyDescent="0.3">
      <c r="A18" s="6"/>
      <c r="B18" s="6"/>
      <c r="C18" s="6"/>
      <c r="D18" s="6"/>
      <c r="E18" s="7">
        <v>0</v>
      </c>
      <c r="F18" s="7">
        <v>0</v>
      </c>
      <c r="G18" s="8">
        <f>Table13[[#This Row],[Frequency Per Year]]*(Table13[[#This Row],[Production Loss/Event]]+Table13[[#This Row],[Maintenance Cost/Event]])</f>
        <v>0</v>
      </c>
    </row>
    <row r="19" spans="1:9" ht="18.899999999999999" customHeight="1" x14ac:dyDescent="0.3">
      <c r="A19" s="6"/>
      <c r="B19" s="6"/>
      <c r="C19" s="6"/>
      <c r="D19" s="6"/>
      <c r="E19" s="7">
        <v>0</v>
      </c>
      <c r="F19" s="7">
        <v>0</v>
      </c>
      <c r="G19" s="8">
        <f>Table13[[#This Row],[Frequency Per Year]]*(Table13[[#This Row],[Production Loss/Event]]+Table13[[#This Row],[Maintenance Cost/Event]])</f>
        <v>0</v>
      </c>
    </row>
    <row r="20" spans="1:9" ht="18.899999999999999" customHeight="1" x14ac:dyDescent="0.3">
      <c r="A20" s="6"/>
      <c r="B20" s="6"/>
      <c r="C20" s="6"/>
      <c r="D20" s="6"/>
      <c r="E20" s="7">
        <v>0</v>
      </c>
      <c r="F20" s="7">
        <v>0</v>
      </c>
      <c r="G20" s="8">
        <f>Table13[[#This Row],[Frequency Per Year]]*(Table13[[#This Row],[Production Loss/Event]]+Table13[[#This Row],[Maintenance Cost/Event]])</f>
        <v>0</v>
      </c>
    </row>
    <row r="21" spans="1:9" ht="18.899999999999999" customHeight="1" x14ac:dyDescent="0.3">
      <c r="A21" s="6"/>
      <c r="B21" s="6"/>
      <c r="C21" s="6"/>
      <c r="D21" s="6"/>
      <c r="E21" s="7">
        <v>0</v>
      </c>
      <c r="F21" s="7">
        <v>0</v>
      </c>
      <c r="G21" s="8">
        <f>Table13[[#This Row],[Frequency Per Year]]*(Table13[[#This Row],[Production Loss/Event]]+Table13[[#This Row],[Maintenance Cost/Event]])</f>
        <v>0</v>
      </c>
    </row>
    <row r="22" spans="1:9" ht="18.899999999999999" customHeight="1" x14ac:dyDescent="0.3">
      <c r="A22" s="6"/>
      <c r="B22" s="6"/>
      <c r="C22" s="6"/>
      <c r="D22" s="6"/>
      <c r="E22" s="7">
        <v>0</v>
      </c>
      <c r="F22" s="7">
        <v>0</v>
      </c>
      <c r="G22" s="8">
        <f>Table13[[#This Row],[Frequency Per Year]]*(Table13[[#This Row],[Production Loss/Event]]+Table13[[#This Row],[Maintenance Cost/Event]])</f>
        <v>0</v>
      </c>
    </row>
    <row r="23" spans="1:9" ht="18.899999999999999" customHeight="1" x14ac:dyDescent="0.3">
      <c r="A23" s="6"/>
      <c r="B23" s="6"/>
      <c r="C23" s="6"/>
      <c r="D23" s="6"/>
      <c r="E23" s="7">
        <v>0</v>
      </c>
      <c r="F23" s="7">
        <v>0</v>
      </c>
      <c r="G23" s="8">
        <f>Table13[[#This Row],[Frequency Per Year]]*(Table13[[#This Row],[Production Loss/Event]]+Table13[[#This Row],[Maintenance Cost/Event]])</f>
        <v>0</v>
      </c>
    </row>
    <row r="24" spans="1:9" ht="18.899999999999999" customHeight="1" x14ac:dyDescent="0.3">
      <c r="A24" s="6"/>
      <c r="B24" s="6"/>
      <c r="C24" s="6"/>
      <c r="D24" s="6"/>
      <c r="E24" s="7">
        <v>0</v>
      </c>
      <c r="F24" s="7">
        <v>0</v>
      </c>
      <c r="G24" s="8">
        <f>Table13[[#This Row],[Frequency Per Year]]*(Table13[[#This Row],[Production Loss/Event]]+Table13[[#This Row],[Maintenance Cost/Event]])</f>
        <v>0</v>
      </c>
      <c r="I24" s="9">
        <v>0.8</v>
      </c>
    </row>
    <row r="25" spans="1:9" ht="18.899999999999999" customHeight="1" x14ac:dyDescent="0.3">
      <c r="A25" s="5" t="s">
        <v>5</v>
      </c>
      <c r="G25" s="8">
        <f>SUBTOTAL(109,Table13[Total impact])</f>
        <v>9430</v>
      </c>
      <c r="I25" s="10">
        <f>G25*0.8</f>
        <v>7544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6670-F006-4530-8819-D95A6642780A}">
  <dimension ref="A1:I25"/>
  <sheetViews>
    <sheetView topLeftCell="C1" workbookViewId="0">
      <selection activeCell="I24" sqref="I24:I25"/>
    </sheetView>
  </sheetViews>
  <sheetFormatPr defaultRowHeight="14.4" x14ac:dyDescent="0.3"/>
  <cols>
    <col min="1" max="1" width="21.88671875" customWidth="1"/>
    <col min="2" max="2" width="32.88671875" customWidth="1"/>
    <col min="3" max="3" width="28.5546875" customWidth="1"/>
    <col min="4" max="5" width="25.33203125" customWidth="1"/>
    <col min="6" max="6" width="50.44140625" customWidth="1"/>
    <col min="7" max="7" width="19.5546875" customWidth="1"/>
    <col min="9" max="9" width="11.66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54</v>
      </c>
      <c r="F1" t="s">
        <v>55</v>
      </c>
      <c r="G1" t="s">
        <v>4</v>
      </c>
    </row>
    <row r="2" spans="1:7" x14ac:dyDescent="0.3">
      <c r="A2" t="s">
        <v>6</v>
      </c>
      <c r="B2" t="s">
        <v>7</v>
      </c>
      <c r="C2" t="s">
        <v>8</v>
      </c>
      <c r="D2">
        <v>52</v>
      </c>
      <c r="E2" s="2">
        <v>4000</v>
      </c>
      <c r="F2" s="2">
        <v>25000</v>
      </c>
      <c r="G2" s="1">
        <f>Table1[[#This Row],[Frequency Per Year]]*(Table1[[#This Row],[Production Loss/Event]]+Table1[[#This Row],[Maintenance Cost/Event]])</f>
        <v>1508000</v>
      </c>
    </row>
    <row r="3" spans="1:7" x14ac:dyDescent="0.3">
      <c r="A3" t="s">
        <v>12</v>
      </c>
      <c r="B3" t="s">
        <v>13</v>
      </c>
      <c r="C3" t="s">
        <v>14</v>
      </c>
      <c r="D3">
        <v>12</v>
      </c>
      <c r="E3" s="2">
        <v>100000</v>
      </c>
      <c r="F3" s="2">
        <v>8000</v>
      </c>
      <c r="G3" s="1">
        <f>Table1[[#This Row],[Frequency Per Year]]*(Table1[[#This Row],[Production Loss/Event]]+Table1[[#This Row],[Maintenance Cost/Event]])</f>
        <v>1296000</v>
      </c>
    </row>
    <row r="4" spans="1:7" x14ac:dyDescent="0.3">
      <c r="A4" t="s">
        <v>9</v>
      </c>
      <c r="B4" t="s">
        <v>10</v>
      </c>
      <c r="C4" t="s">
        <v>11</v>
      </c>
      <c r="D4">
        <v>6</v>
      </c>
      <c r="E4" s="2">
        <v>0</v>
      </c>
      <c r="F4" s="2">
        <v>200000</v>
      </c>
      <c r="G4" s="1">
        <f>Table1[[#This Row],[Frequency Per Year]]*(Table1[[#This Row],[Production Loss/Event]]+Table1[[#This Row],[Maintenance Cost/Event]])</f>
        <v>1200000</v>
      </c>
    </row>
    <row r="5" spans="1:7" x14ac:dyDescent="0.3">
      <c r="A5" t="s">
        <v>15</v>
      </c>
      <c r="B5" t="s">
        <v>16</v>
      </c>
      <c r="C5" t="s">
        <v>17</v>
      </c>
      <c r="D5">
        <v>26</v>
      </c>
      <c r="E5" s="2">
        <v>5000</v>
      </c>
      <c r="F5" s="2">
        <v>30000</v>
      </c>
      <c r="G5" s="1">
        <f>Table1[[#This Row],[Frequency Per Year]]*(Table1[[#This Row],[Production Loss/Event]]+Table1[[#This Row],[Maintenance Cost/Event]])</f>
        <v>910000</v>
      </c>
    </row>
    <row r="6" spans="1:7" x14ac:dyDescent="0.3">
      <c r="A6" t="s">
        <v>12</v>
      </c>
      <c r="B6" t="s">
        <v>18</v>
      </c>
      <c r="C6" t="s">
        <v>19</v>
      </c>
      <c r="D6">
        <v>5</v>
      </c>
      <c r="E6" s="2">
        <v>0</v>
      </c>
      <c r="F6" s="2">
        <v>90000</v>
      </c>
      <c r="G6" s="1">
        <f>Table1[[#This Row],[Frequency Per Year]]*(Table1[[#This Row],[Production Loss/Event]]+Table1[[#This Row],[Maintenance Cost/Event]])</f>
        <v>450000</v>
      </c>
    </row>
    <row r="7" spans="1:7" x14ac:dyDescent="0.3">
      <c r="A7" t="s">
        <v>12</v>
      </c>
      <c r="B7" t="s">
        <v>20</v>
      </c>
      <c r="C7" t="s">
        <v>21</v>
      </c>
      <c r="D7">
        <v>3</v>
      </c>
      <c r="E7" s="2">
        <v>0</v>
      </c>
      <c r="F7" s="2">
        <v>110000</v>
      </c>
      <c r="G7" s="1">
        <f>Table1[[#This Row],[Frequency Per Year]]*(Table1[[#This Row],[Production Loss/Event]]+Table1[[#This Row],[Maintenance Cost/Event]])</f>
        <v>330000</v>
      </c>
    </row>
    <row r="8" spans="1:7" x14ac:dyDescent="0.3">
      <c r="A8" t="s">
        <v>15</v>
      </c>
      <c r="B8" t="s">
        <v>22</v>
      </c>
      <c r="C8" t="s">
        <v>23</v>
      </c>
      <c r="D8">
        <v>6</v>
      </c>
      <c r="E8" s="2">
        <v>0</v>
      </c>
      <c r="F8" s="2">
        <v>45000</v>
      </c>
      <c r="G8" s="1">
        <f>Table1[[#This Row],[Frequency Per Year]]*(Table1[[#This Row],[Production Loss/Event]]+Table1[[#This Row],[Maintenance Cost/Event]])</f>
        <v>270000</v>
      </c>
    </row>
    <row r="9" spans="1:7" x14ac:dyDescent="0.3">
      <c r="A9" t="s">
        <v>24</v>
      </c>
      <c r="B9" t="s">
        <v>25</v>
      </c>
      <c r="C9" t="s">
        <v>26</v>
      </c>
      <c r="D9">
        <v>2</v>
      </c>
      <c r="E9" s="2">
        <v>10000</v>
      </c>
      <c r="F9" s="2">
        <v>125000</v>
      </c>
      <c r="G9" s="1">
        <f>Table1[[#This Row],[Frequency Per Year]]*(Table1[[#This Row],[Production Loss/Event]]+Table1[[#This Row],[Maintenance Cost/Event]])</f>
        <v>270000</v>
      </c>
    </row>
    <row r="10" spans="1:7" x14ac:dyDescent="0.3">
      <c r="A10" t="s">
        <v>27</v>
      </c>
      <c r="B10" t="s">
        <v>28</v>
      </c>
      <c r="C10" t="s">
        <v>29</v>
      </c>
      <c r="D10">
        <v>1</v>
      </c>
      <c r="E10" s="2">
        <v>100000</v>
      </c>
      <c r="F10" s="2">
        <v>100000</v>
      </c>
      <c r="G10" s="1">
        <f>Table1[[#This Row],[Frequency Per Year]]*(Table1[[#This Row],[Production Loss/Event]]+Table1[[#This Row],[Maintenance Cost/Event]])</f>
        <v>200000</v>
      </c>
    </row>
    <row r="11" spans="1:7" x14ac:dyDescent="0.3">
      <c r="A11" t="s">
        <v>24</v>
      </c>
      <c r="B11" t="s">
        <v>25</v>
      </c>
      <c r="C11" t="s">
        <v>42</v>
      </c>
      <c r="D11">
        <v>1</v>
      </c>
      <c r="E11" s="2">
        <v>100000</v>
      </c>
      <c r="F11" s="2">
        <v>90000</v>
      </c>
      <c r="G11" s="1">
        <f>Table1[[#This Row],[Frequency Per Year]]*(Table1[[#This Row],[Production Loss/Event]]+Table1[[#This Row],[Maintenance Cost/Event]])</f>
        <v>190000</v>
      </c>
    </row>
    <row r="12" spans="1:7" x14ac:dyDescent="0.3">
      <c r="A12" t="s">
        <v>6</v>
      </c>
      <c r="B12" t="s">
        <v>30</v>
      </c>
      <c r="C12" t="s">
        <v>31</v>
      </c>
      <c r="D12">
        <v>2</v>
      </c>
      <c r="E12" s="2">
        <v>0</v>
      </c>
      <c r="F12" s="2">
        <v>75000</v>
      </c>
      <c r="G12" s="1">
        <f>Table1[[#This Row],[Frequency Per Year]]*(Table1[[#This Row],[Production Loss/Event]]+Table1[[#This Row],[Maintenance Cost/Event]])</f>
        <v>150000</v>
      </c>
    </row>
    <row r="13" spans="1:7" x14ac:dyDescent="0.3">
      <c r="A13" t="s">
        <v>32</v>
      </c>
      <c r="B13" t="s">
        <v>33</v>
      </c>
      <c r="C13" t="s">
        <v>34</v>
      </c>
      <c r="D13">
        <v>2</v>
      </c>
      <c r="E13" s="2">
        <v>0</v>
      </c>
      <c r="F13" s="2">
        <v>75000</v>
      </c>
      <c r="G13" s="1">
        <f>Table1[[#This Row],[Frequency Per Year]]*(Table1[[#This Row],[Production Loss/Event]]+Table1[[#This Row],[Maintenance Cost/Event]])</f>
        <v>150000</v>
      </c>
    </row>
    <row r="14" spans="1:7" x14ac:dyDescent="0.3">
      <c r="A14" t="s">
        <v>9</v>
      </c>
      <c r="B14" t="s">
        <v>35</v>
      </c>
      <c r="C14" t="s">
        <v>36</v>
      </c>
      <c r="D14">
        <v>2</v>
      </c>
      <c r="E14" s="2">
        <v>0</v>
      </c>
      <c r="F14" s="2">
        <v>75000</v>
      </c>
      <c r="G14" s="1">
        <f>Table1[[#This Row],[Frequency Per Year]]*(Table1[[#This Row],[Production Loss/Event]]+Table1[[#This Row],[Maintenance Cost/Event]])</f>
        <v>150000</v>
      </c>
    </row>
    <row r="15" spans="1:7" x14ac:dyDescent="0.3">
      <c r="A15" t="s">
        <v>15</v>
      </c>
      <c r="B15" t="s">
        <v>49</v>
      </c>
      <c r="C15" t="s">
        <v>42</v>
      </c>
      <c r="D15">
        <v>2</v>
      </c>
      <c r="E15" s="2">
        <v>0</v>
      </c>
      <c r="F15" s="2">
        <v>75000</v>
      </c>
      <c r="G15" s="1">
        <f>Table1[[#This Row],[Frequency Per Year]]*(Table1[[#This Row],[Production Loss/Event]]+Table1[[#This Row],[Maintenance Cost/Event]])</f>
        <v>150000</v>
      </c>
    </row>
    <row r="16" spans="1:7" x14ac:dyDescent="0.3">
      <c r="A16" t="s">
        <v>37</v>
      </c>
      <c r="B16" t="s">
        <v>38</v>
      </c>
      <c r="C16" t="s">
        <v>39</v>
      </c>
      <c r="D16">
        <v>6</v>
      </c>
      <c r="E16" s="2">
        <v>0</v>
      </c>
      <c r="F16" s="2">
        <v>20000</v>
      </c>
      <c r="G16" s="1">
        <f>Table1[[#This Row],[Frequency Per Year]]*(Table1[[#This Row],[Production Loss/Event]]+Table1[[#This Row],[Maintenance Cost/Event]])</f>
        <v>120000</v>
      </c>
    </row>
    <row r="17" spans="1:9" x14ac:dyDescent="0.3">
      <c r="A17" t="s">
        <v>6</v>
      </c>
      <c r="B17" t="s">
        <v>40</v>
      </c>
      <c r="C17" t="s">
        <v>36</v>
      </c>
      <c r="D17">
        <v>2</v>
      </c>
      <c r="E17" s="2">
        <v>0</v>
      </c>
      <c r="F17" s="2">
        <v>55000</v>
      </c>
      <c r="G17" s="1">
        <f>Table1[[#This Row],[Frequency Per Year]]*(Table1[[#This Row],[Production Loss/Event]]+Table1[[#This Row],[Maintenance Cost/Event]])</f>
        <v>110000</v>
      </c>
    </row>
    <row r="18" spans="1:9" x14ac:dyDescent="0.3">
      <c r="A18" t="s">
        <v>6</v>
      </c>
      <c r="B18" t="s">
        <v>40</v>
      </c>
      <c r="C18" t="s">
        <v>41</v>
      </c>
      <c r="D18">
        <v>4</v>
      </c>
      <c r="E18" s="2">
        <v>0</v>
      </c>
      <c r="F18" s="2">
        <v>25000</v>
      </c>
      <c r="G18" s="1">
        <f>Table1[[#This Row],[Frequency Per Year]]*(Table1[[#This Row],[Production Loss/Event]]+Table1[[#This Row],[Maintenance Cost/Event]])</f>
        <v>100000</v>
      </c>
    </row>
    <row r="19" spans="1:9" x14ac:dyDescent="0.3">
      <c r="A19" t="s">
        <v>27</v>
      </c>
      <c r="B19" t="s">
        <v>43</v>
      </c>
      <c r="C19" t="s">
        <v>44</v>
      </c>
      <c r="D19">
        <v>1</v>
      </c>
      <c r="E19" s="2">
        <v>0</v>
      </c>
      <c r="F19" s="2">
        <v>90000</v>
      </c>
      <c r="G19" s="1">
        <f>Table1[[#This Row],[Frequency Per Year]]*(Table1[[#This Row],[Production Loss/Event]]+Table1[[#This Row],[Maintenance Cost/Event]])</f>
        <v>90000</v>
      </c>
    </row>
    <row r="20" spans="1:9" x14ac:dyDescent="0.3">
      <c r="A20" t="s">
        <v>6</v>
      </c>
      <c r="B20" t="s">
        <v>45</v>
      </c>
      <c r="C20" t="s">
        <v>46</v>
      </c>
      <c r="D20">
        <v>3</v>
      </c>
      <c r="E20" s="2">
        <v>0</v>
      </c>
      <c r="F20" s="2">
        <v>27000</v>
      </c>
      <c r="G20" s="1">
        <f>Table1[[#This Row],[Frequency Per Year]]*(Table1[[#This Row],[Production Loss/Event]]+Table1[[#This Row],[Maintenance Cost/Event]])</f>
        <v>81000</v>
      </c>
    </row>
    <row r="21" spans="1:9" x14ac:dyDescent="0.3">
      <c r="A21" t="s">
        <v>37</v>
      </c>
      <c r="B21" t="s">
        <v>47</v>
      </c>
      <c r="C21" t="s">
        <v>48</v>
      </c>
      <c r="D21">
        <v>2</v>
      </c>
      <c r="E21" s="2">
        <v>0</v>
      </c>
      <c r="F21" s="2">
        <v>30000</v>
      </c>
      <c r="G21" s="1">
        <f>Table1[[#This Row],[Frequency Per Year]]*(Table1[[#This Row],[Production Loss/Event]]+Table1[[#This Row],[Maintenance Cost/Event]])</f>
        <v>60000</v>
      </c>
    </row>
    <row r="22" spans="1:9" x14ac:dyDescent="0.3">
      <c r="A22" t="s">
        <v>27</v>
      </c>
      <c r="B22" t="s">
        <v>50</v>
      </c>
      <c r="C22" t="s">
        <v>36</v>
      </c>
      <c r="D22">
        <v>2</v>
      </c>
      <c r="E22" s="2">
        <v>0</v>
      </c>
      <c r="F22" s="2">
        <v>25000</v>
      </c>
      <c r="G22" s="1">
        <f>Table1[[#This Row],[Frequency Per Year]]*(Table1[[#This Row],[Production Loss/Event]]+Table1[[#This Row],[Maintenance Cost/Event]])</f>
        <v>50000</v>
      </c>
    </row>
    <row r="23" spans="1:9" x14ac:dyDescent="0.3">
      <c r="A23" t="s">
        <v>37</v>
      </c>
      <c r="B23" t="s">
        <v>38</v>
      </c>
      <c r="C23" t="s">
        <v>51</v>
      </c>
      <c r="D23">
        <v>4</v>
      </c>
      <c r="E23" s="2">
        <v>0</v>
      </c>
      <c r="F23" s="2">
        <v>5000</v>
      </c>
      <c r="G23" s="1">
        <f>Table1[[#This Row],[Frequency Per Year]]*(Table1[[#This Row],[Production Loss/Event]]+Table1[[#This Row],[Maintenance Cost/Event]])</f>
        <v>20000</v>
      </c>
    </row>
    <row r="24" spans="1:9" x14ac:dyDescent="0.3">
      <c r="A24" t="s">
        <v>32</v>
      </c>
      <c r="B24" t="s">
        <v>52</v>
      </c>
      <c r="C24" t="s">
        <v>53</v>
      </c>
      <c r="D24">
        <v>3</v>
      </c>
      <c r="E24" s="2">
        <v>0</v>
      </c>
      <c r="F24" s="2">
        <v>5000</v>
      </c>
      <c r="G24" s="1">
        <f>Table1[[#This Row],[Frequency Per Year]]*(Table1[[#This Row],[Production Loss/Event]]+Table1[[#This Row],[Maintenance Cost/Event]])</f>
        <v>15000</v>
      </c>
      <c r="I24" s="3">
        <v>0.8</v>
      </c>
    </row>
    <row r="25" spans="1:9" x14ac:dyDescent="0.3">
      <c r="A25" t="s">
        <v>5</v>
      </c>
      <c r="G25" s="1">
        <f>SUBTOTAL(109,Table1[Total impact])</f>
        <v>7870000</v>
      </c>
      <c r="I25" s="4">
        <f>Table1[[#Totals],[Total impact]]*0.8</f>
        <v>6296000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7A82-7554-47F0-8559-84BE5AEAFB77}">
  <dimension ref="A1:I24"/>
  <sheetViews>
    <sheetView tabSelected="1" zoomScale="130" zoomScaleNormal="130" workbookViewId="0">
      <selection activeCell="B9" sqref="B9"/>
    </sheetView>
  </sheetViews>
  <sheetFormatPr defaultRowHeight="19.350000000000001" customHeight="1" x14ac:dyDescent="0.3"/>
  <cols>
    <col min="1" max="1" width="18.6640625" customWidth="1"/>
    <col min="2" max="2" width="55" bestFit="1" customWidth="1"/>
    <col min="3" max="3" width="51.88671875" bestFit="1" customWidth="1"/>
    <col min="4" max="4" width="25.44140625" customWidth="1"/>
    <col min="5" max="5" width="22.33203125" customWidth="1"/>
    <col min="9" max="9" width="14.5546875" customWidth="1"/>
  </cols>
  <sheetData>
    <row r="1" spans="1:9" ht="19.350000000000001" customHeight="1" x14ac:dyDescent="0.3">
      <c r="A1" s="5" t="s">
        <v>56</v>
      </c>
      <c r="B1" s="5" t="s">
        <v>57</v>
      </c>
      <c r="C1" s="5" t="s">
        <v>58</v>
      </c>
      <c r="D1" s="5" t="s">
        <v>59</v>
      </c>
      <c r="E1" s="5" t="s">
        <v>60</v>
      </c>
      <c r="I1" t="s">
        <v>61</v>
      </c>
    </row>
    <row r="2" spans="1:9" ht="19.350000000000001" customHeight="1" x14ac:dyDescent="0.3">
      <c r="A2" s="5" t="s">
        <v>66</v>
      </c>
      <c r="B2" s="6" t="s">
        <v>112</v>
      </c>
      <c r="C2" s="6" t="s">
        <v>113</v>
      </c>
      <c r="D2" s="6"/>
      <c r="E2" s="5"/>
      <c r="I2" t="s">
        <v>66</v>
      </c>
    </row>
    <row r="3" spans="1:9" ht="19.350000000000001" customHeight="1" x14ac:dyDescent="0.3">
      <c r="A3" s="5" t="s">
        <v>66</v>
      </c>
      <c r="B3" s="6" t="s">
        <v>114</v>
      </c>
      <c r="C3" s="6" t="s">
        <v>115</v>
      </c>
      <c r="D3" s="6"/>
      <c r="E3" s="5"/>
      <c r="I3" t="s">
        <v>63</v>
      </c>
    </row>
    <row r="4" spans="1:9" ht="19.350000000000001" customHeight="1" x14ac:dyDescent="0.3">
      <c r="A4" s="5" t="s">
        <v>66</v>
      </c>
      <c r="B4" s="6" t="s">
        <v>116</v>
      </c>
      <c r="C4" s="6" t="s">
        <v>117</v>
      </c>
      <c r="D4" s="6"/>
      <c r="E4" s="5"/>
      <c r="I4" t="s">
        <v>64</v>
      </c>
    </row>
    <row r="5" spans="1:9" ht="19.350000000000001" customHeight="1" x14ac:dyDescent="0.3">
      <c r="A5" s="5" t="s">
        <v>64</v>
      </c>
      <c r="B5" s="6" t="s">
        <v>125</v>
      </c>
      <c r="C5" s="6" t="s">
        <v>118</v>
      </c>
      <c r="D5" s="6"/>
      <c r="E5" s="5"/>
      <c r="I5" t="s">
        <v>62</v>
      </c>
    </row>
    <row r="6" spans="1:9" ht="19.350000000000001" customHeight="1" x14ac:dyDescent="0.3">
      <c r="A6" s="5" t="s">
        <v>64</v>
      </c>
      <c r="B6" s="6" t="s">
        <v>119</v>
      </c>
      <c r="C6" s="6" t="s">
        <v>118</v>
      </c>
      <c r="D6" s="6"/>
      <c r="E6" s="5"/>
      <c r="I6" t="s">
        <v>65</v>
      </c>
    </row>
    <row r="7" spans="1:9" ht="19.350000000000001" customHeight="1" x14ac:dyDescent="0.3">
      <c r="A7" s="5" t="s">
        <v>66</v>
      </c>
      <c r="B7" s="6" t="s">
        <v>120</v>
      </c>
      <c r="C7" s="6" t="s">
        <v>121</v>
      </c>
      <c r="D7" s="6"/>
      <c r="E7" s="5"/>
    </row>
    <row r="8" spans="1:9" ht="19.350000000000001" customHeight="1" x14ac:dyDescent="0.3">
      <c r="A8" s="5" t="s">
        <v>62</v>
      </c>
      <c r="B8" s="6" t="s">
        <v>122</v>
      </c>
      <c r="C8" s="6" t="s">
        <v>123</v>
      </c>
      <c r="D8" s="6"/>
      <c r="E8" s="5"/>
    </row>
    <row r="9" spans="1:9" ht="19.350000000000001" customHeight="1" x14ac:dyDescent="0.3">
      <c r="A9" s="5" t="s">
        <v>62</v>
      </c>
      <c r="B9" s="6" t="s">
        <v>122</v>
      </c>
      <c r="C9" s="6" t="s">
        <v>124</v>
      </c>
      <c r="D9" s="6"/>
      <c r="E9" s="5"/>
    </row>
    <row r="10" spans="1:9" ht="19.350000000000001" customHeight="1" x14ac:dyDescent="0.3">
      <c r="A10" s="5" t="s">
        <v>62</v>
      </c>
      <c r="B10" s="6" t="s">
        <v>130</v>
      </c>
      <c r="C10" s="6" t="s">
        <v>126</v>
      </c>
      <c r="D10" s="6"/>
      <c r="E10" s="5"/>
    </row>
    <row r="11" spans="1:9" ht="19.350000000000001" customHeight="1" x14ac:dyDescent="0.3">
      <c r="A11" s="5" t="s">
        <v>62</v>
      </c>
      <c r="B11" s="6" t="s">
        <v>127</v>
      </c>
      <c r="C11" s="6" t="s">
        <v>128</v>
      </c>
      <c r="D11" s="6"/>
      <c r="E11" s="5"/>
    </row>
    <row r="12" spans="1:9" ht="19.350000000000001" customHeight="1" x14ac:dyDescent="0.3">
      <c r="A12" s="5" t="s">
        <v>62</v>
      </c>
      <c r="B12" s="6" t="s">
        <v>129</v>
      </c>
      <c r="C12" s="6" t="s">
        <v>131</v>
      </c>
      <c r="D12" s="6"/>
      <c r="E12" s="5"/>
    </row>
    <row r="13" spans="1:9" ht="19.350000000000001" customHeight="1" x14ac:dyDescent="0.3">
      <c r="A13" s="5" t="s">
        <v>63</v>
      </c>
      <c r="B13" s="6" t="s">
        <v>132</v>
      </c>
      <c r="C13" s="6" t="s">
        <v>133</v>
      </c>
      <c r="D13" s="6"/>
      <c r="E13" s="5"/>
    </row>
    <row r="14" spans="1:9" ht="19.350000000000001" customHeight="1" x14ac:dyDescent="0.3">
      <c r="A14" s="5" t="s">
        <v>65</v>
      </c>
      <c r="B14" s="6" t="s">
        <v>134</v>
      </c>
      <c r="C14" s="6" t="s">
        <v>135</v>
      </c>
      <c r="D14" s="6"/>
      <c r="E14" s="5"/>
    </row>
    <row r="15" spans="1:9" ht="19.350000000000001" customHeight="1" x14ac:dyDescent="0.3">
      <c r="A15" s="5" t="s">
        <v>64</v>
      </c>
      <c r="B15" s="6" t="s">
        <v>136</v>
      </c>
      <c r="C15" s="6" t="s">
        <v>137</v>
      </c>
      <c r="D15" s="6"/>
      <c r="E15" s="5"/>
    </row>
    <row r="16" spans="1:9" ht="19.350000000000001" customHeight="1" x14ac:dyDescent="0.3">
      <c r="A16" s="5"/>
      <c r="B16" s="6"/>
      <c r="C16" s="6"/>
      <c r="D16" s="6"/>
      <c r="E16" s="5"/>
    </row>
    <row r="17" spans="1:5" ht="19.350000000000001" customHeight="1" x14ac:dyDescent="0.3">
      <c r="A17" s="5"/>
      <c r="B17" s="6"/>
      <c r="C17" s="6"/>
      <c r="D17" s="6"/>
      <c r="E17" s="5"/>
    </row>
    <row r="18" spans="1:5" ht="19.350000000000001" customHeight="1" x14ac:dyDescent="0.3">
      <c r="A18" s="5"/>
      <c r="B18" s="6"/>
      <c r="C18" s="6"/>
      <c r="D18" s="6"/>
      <c r="E18" s="5"/>
    </row>
    <row r="19" spans="1:5" ht="19.350000000000001" customHeight="1" x14ac:dyDescent="0.3">
      <c r="A19" s="5"/>
      <c r="B19" s="6"/>
      <c r="C19" s="6"/>
      <c r="D19" s="6"/>
      <c r="E19" s="5"/>
    </row>
    <row r="20" spans="1:5" ht="19.350000000000001" customHeight="1" x14ac:dyDescent="0.3">
      <c r="A20" s="5"/>
      <c r="B20" s="6"/>
      <c r="C20" s="6"/>
      <c r="D20" s="6"/>
      <c r="E20" s="5"/>
    </row>
    <row r="21" spans="1:5" ht="19.350000000000001" customHeight="1" x14ac:dyDescent="0.3">
      <c r="A21" s="5"/>
      <c r="B21" s="6"/>
      <c r="C21" s="6"/>
      <c r="D21" s="6"/>
      <c r="E21" s="5"/>
    </row>
    <row r="22" spans="1:5" ht="19.350000000000001" customHeight="1" x14ac:dyDescent="0.3">
      <c r="A22" s="5"/>
      <c r="B22" s="6"/>
      <c r="C22" s="6"/>
      <c r="D22" s="6"/>
      <c r="E22" s="5"/>
    </row>
    <row r="23" spans="1:5" ht="19.350000000000001" customHeight="1" x14ac:dyDescent="0.3">
      <c r="A23" s="5"/>
      <c r="B23" s="6"/>
      <c r="C23" s="6"/>
      <c r="D23" s="6"/>
      <c r="E23" s="5"/>
    </row>
    <row r="24" spans="1:5" ht="19.350000000000001" customHeight="1" x14ac:dyDescent="0.3">
      <c r="A24" s="5"/>
      <c r="B24" s="6"/>
      <c r="C24" s="6"/>
      <c r="D24" s="6"/>
      <c r="E24" s="5"/>
    </row>
  </sheetData>
  <dataValidations count="1">
    <dataValidation type="list" allowBlank="1" showInputMessage="1" showErrorMessage="1" sqref="A2:A24" xr:uid="{C511282F-453C-456E-93D4-778E9F34C06A}">
      <formula1>$I$2:$I$6</formula1>
    </dataValidation>
  </dataValidations>
  <pageMargins left="0.7" right="0.7" top="0.75" bottom="0.75" header="0.3" footer="0.3"/>
  <legacy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FA20-5475-48A6-8734-91F0AF9D836A}">
  <dimension ref="A1:F24"/>
  <sheetViews>
    <sheetView workbookViewId="0">
      <selection sqref="A1:F24"/>
    </sheetView>
  </sheetViews>
  <sheetFormatPr defaultRowHeight="21" customHeight="1" x14ac:dyDescent="0.3"/>
  <cols>
    <col min="1" max="1" width="18.6640625" customWidth="1"/>
    <col min="2" max="2" width="22" customWidth="1"/>
    <col min="3" max="3" width="18" customWidth="1"/>
    <col min="4" max="4" width="21.5546875" customWidth="1"/>
    <col min="5" max="5" width="27.44140625" customWidth="1"/>
    <col min="6" max="6" width="39.6640625" customWidth="1"/>
    <col min="7" max="7" width="27.44140625" customWidth="1"/>
  </cols>
  <sheetData>
    <row r="1" spans="1:6" ht="21" customHeight="1" x14ac:dyDescent="0.3">
      <c r="A1" s="5" t="s">
        <v>67</v>
      </c>
      <c r="B1" s="5" t="s">
        <v>68</v>
      </c>
      <c r="C1" s="5" t="s">
        <v>59</v>
      </c>
      <c r="D1" s="5" t="s">
        <v>60</v>
      </c>
      <c r="E1" s="5" t="s">
        <v>69</v>
      </c>
      <c r="F1" s="5" t="s">
        <v>70</v>
      </c>
    </row>
    <row r="2" spans="1:6" ht="21" customHeight="1" x14ac:dyDescent="0.3">
      <c r="A2" s="5"/>
      <c r="B2" s="6"/>
      <c r="C2" s="6"/>
      <c r="D2" s="6"/>
      <c r="E2" s="6"/>
      <c r="F2" s="6"/>
    </row>
    <row r="3" spans="1:6" ht="21" customHeight="1" x14ac:dyDescent="0.3">
      <c r="A3" s="5"/>
      <c r="B3" s="6"/>
      <c r="C3" s="6"/>
      <c r="D3" s="6"/>
      <c r="E3" s="6"/>
      <c r="F3" s="6"/>
    </row>
    <row r="4" spans="1:6" ht="21" customHeight="1" x14ac:dyDescent="0.3">
      <c r="A4" s="5"/>
      <c r="B4" s="6"/>
      <c r="C4" s="6"/>
      <c r="D4" s="6"/>
      <c r="E4" s="6"/>
      <c r="F4" s="6"/>
    </row>
    <row r="5" spans="1:6" ht="21" customHeight="1" x14ac:dyDescent="0.3">
      <c r="A5" s="5"/>
      <c r="B5" s="6"/>
      <c r="C5" s="6"/>
      <c r="D5" s="6"/>
      <c r="E5" s="6"/>
      <c r="F5" s="6"/>
    </row>
    <row r="6" spans="1:6" ht="21" customHeight="1" x14ac:dyDescent="0.3">
      <c r="A6" s="5"/>
      <c r="B6" s="6"/>
      <c r="C6" s="6"/>
      <c r="D6" s="6"/>
      <c r="E6" s="6"/>
      <c r="F6" s="6"/>
    </row>
    <row r="7" spans="1:6" ht="21" customHeight="1" x14ac:dyDescent="0.3">
      <c r="A7" s="5"/>
      <c r="B7" s="6"/>
      <c r="C7" s="6"/>
      <c r="D7" s="6"/>
      <c r="E7" s="6"/>
      <c r="F7" s="6"/>
    </row>
    <row r="8" spans="1:6" ht="21" customHeight="1" x14ac:dyDescent="0.3">
      <c r="A8" s="5"/>
      <c r="B8" s="6"/>
      <c r="C8" s="6"/>
      <c r="D8" s="6"/>
      <c r="E8" s="6"/>
      <c r="F8" s="6"/>
    </row>
    <row r="9" spans="1:6" ht="21" customHeight="1" x14ac:dyDescent="0.3">
      <c r="A9" s="5"/>
      <c r="B9" s="6"/>
      <c r="C9" s="6"/>
      <c r="D9" s="6"/>
      <c r="E9" s="6"/>
      <c r="F9" s="6"/>
    </row>
    <row r="10" spans="1:6" ht="21" customHeight="1" x14ac:dyDescent="0.3">
      <c r="A10" s="5"/>
      <c r="B10" s="6"/>
      <c r="C10" s="6"/>
      <c r="D10" s="6"/>
      <c r="E10" s="6"/>
      <c r="F10" s="6"/>
    </row>
    <row r="11" spans="1:6" ht="21" customHeight="1" x14ac:dyDescent="0.3">
      <c r="A11" s="5"/>
      <c r="B11" s="6"/>
      <c r="C11" s="6"/>
      <c r="D11" s="6"/>
      <c r="E11" s="6"/>
      <c r="F11" s="6"/>
    </row>
    <row r="12" spans="1:6" ht="21" customHeight="1" x14ac:dyDescent="0.3">
      <c r="A12" s="5"/>
      <c r="B12" s="6"/>
      <c r="C12" s="6"/>
      <c r="D12" s="6"/>
      <c r="E12" s="6"/>
      <c r="F12" s="6"/>
    </row>
    <row r="13" spans="1:6" ht="21" customHeight="1" x14ac:dyDescent="0.3">
      <c r="A13" s="5"/>
      <c r="B13" s="6"/>
      <c r="C13" s="6"/>
      <c r="D13" s="6"/>
      <c r="E13" s="6"/>
      <c r="F13" s="6"/>
    </row>
    <row r="14" spans="1:6" ht="21" customHeight="1" x14ac:dyDescent="0.3">
      <c r="A14" s="5"/>
      <c r="B14" s="6"/>
      <c r="C14" s="6"/>
      <c r="D14" s="6"/>
      <c r="E14" s="6"/>
      <c r="F14" s="6"/>
    </row>
    <row r="15" spans="1:6" ht="21" customHeight="1" x14ac:dyDescent="0.3">
      <c r="A15" s="5"/>
      <c r="B15" s="6"/>
      <c r="C15" s="6"/>
      <c r="D15" s="6"/>
      <c r="E15" s="6"/>
      <c r="F15" s="6"/>
    </row>
    <row r="16" spans="1:6" ht="21" customHeight="1" x14ac:dyDescent="0.3">
      <c r="A16" s="5"/>
      <c r="B16" s="6"/>
      <c r="C16" s="6"/>
      <c r="D16" s="6"/>
      <c r="E16" s="6"/>
      <c r="F16" s="6"/>
    </row>
    <row r="17" spans="1:6" ht="21" customHeight="1" x14ac:dyDescent="0.3">
      <c r="A17" s="5"/>
      <c r="B17" s="6"/>
      <c r="C17" s="6"/>
      <c r="D17" s="6"/>
      <c r="E17" s="6"/>
      <c r="F17" s="6"/>
    </row>
    <row r="18" spans="1:6" ht="21" customHeight="1" x14ac:dyDescent="0.3">
      <c r="A18" s="5"/>
      <c r="B18" s="6"/>
      <c r="C18" s="6"/>
      <c r="D18" s="6"/>
      <c r="E18" s="6"/>
      <c r="F18" s="6"/>
    </row>
    <row r="19" spans="1:6" ht="21" customHeight="1" x14ac:dyDescent="0.3">
      <c r="A19" s="5"/>
      <c r="B19" s="6"/>
      <c r="C19" s="6"/>
      <c r="D19" s="6"/>
      <c r="E19" s="6"/>
      <c r="F19" s="6"/>
    </row>
    <row r="20" spans="1:6" ht="21" customHeight="1" x14ac:dyDescent="0.3">
      <c r="A20" s="5"/>
      <c r="B20" s="6"/>
      <c r="C20" s="6"/>
      <c r="D20" s="6"/>
      <c r="E20" s="6"/>
      <c r="F20" s="6"/>
    </row>
    <row r="21" spans="1:6" ht="21" customHeight="1" x14ac:dyDescent="0.3">
      <c r="A21" s="5"/>
      <c r="B21" s="6"/>
      <c r="C21" s="6"/>
      <c r="D21" s="6"/>
      <c r="E21" s="6"/>
      <c r="F21" s="6"/>
    </row>
    <row r="22" spans="1:6" ht="21" customHeight="1" x14ac:dyDescent="0.3">
      <c r="A22" s="5"/>
      <c r="B22" s="6"/>
      <c r="C22" s="6"/>
      <c r="D22" s="6"/>
      <c r="E22" s="6"/>
      <c r="F22" s="6"/>
    </row>
    <row r="23" spans="1:6" ht="21" customHeight="1" x14ac:dyDescent="0.3">
      <c r="A23" s="5"/>
      <c r="B23" s="6"/>
      <c r="C23" s="6"/>
      <c r="D23" s="6"/>
      <c r="E23" s="6"/>
      <c r="F23" s="6"/>
    </row>
    <row r="24" spans="1:6" ht="21" customHeight="1" x14ac:dyDescent="0.3">
      <c r="A24" s="5"/>
      <c r="B24" s="6"/>
      <c r="C24" s="6"/>
      <c r="D24" s="6"/>
      <c r="E24" s="6"/>
      <c r="F24" s="6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D520-0139-4B38-AB82-27107E86E6DD}">
  <dimension ref="A1:M19"/>
  <sheetViews>
    <sheetView workbookViewId="0">
      <selection activeCell="G9" sqref="G9"/>
    </sheetView>
  </sheetViews>
  <sheetFormatPr defaultColWidth="9" defaultRowHeight="19.5" customHeight="1" x14ac:dyDescent="0.3"/>
  <cols>
    <col min="1" max="1" width="22.6640625" style="5" customWidth="1"/>
    <col min="2" max="2" width="16.33203125" style="5" customWidth="1"/>
    <col min="3" max="3" width="28" style="5" customWidth="1"/>
    <col min="4" max="5" width="16.6640625" style="5" customWidth="1"/>
    <col min="6" max="6" width="17" style="5" customWidth="1"/>
    <col min="7" max="12" width="9" style="5"/>
    <col min="13" max="13" width="12.33203125" style="5" customWidth="1"/>
    <col min="14" max="16384" width="9" style="5"/>
  </cols>
  <sheetData>
    <row r="1" spans="1:13" ht="19.5" customHeight="1" x14ac:dyDescent="0.3">
      <c r="A1" s="5" t="s">
        <v>71</v>
      </c>
      <c r="B1" s="5" t="s">
        <v>77</v>
      </c>
      <c r="C1" s="5" t="s">
        <v>72</v>
      </c>
      <c r="D1" s="5" t="s">
        <v>59</v>
      </c>
      <c r="E1" s="5" t="s">
        <v>60</v>
      </c>
      <c r="F1" s="5" t="s">
        <v>69</v>
      </c>
      <c r="M1" s="5" t="s">
        <v>73</v>
      </c>
    </row>
    <row r="2" spans="1:13" ht="19.5" customHeight="1" x14ac:dyDescent="0.3">
      <c r="A2" s="6"/>
      <c r="B2" s="6"/>
      <c r="C2" s="6"/>
      <c r="D2" s="6"/>
      <c r="E2" s="6"/>
      <c r="F2" s="6"/>
      <c r="M2" s="5" t="s">
        <v>74</v>
      </c>
    </row>
    <row r="3" spans="1:13" ht="19.5" customHeight="1" x14ac:dyDescent="0.3">
      <c r="A3" s="6"/>
      <c r="B3" s="6"/>
      <c r="C3" s="6"/>
      <c r="D3" s="6"/>
      <c r="E3" s="6"/>
      <c r="F3" s="6"/>
      <c r="M3" s="5" t="s">
        <v>75</v>
      </c>
    </row>
    <row r="4" spans="1:13" ht="19.5" customHeight="1" x14ac:dyDescent="0.3">
      <c r="A4" s="6"/>
      <c r="B4" s="6"/>
      <c r="C4" s="6"/>
      <c r="D4" s="6"/>
      <c r="E4" s="6"/>
      <c r="F4" s="6"/>
      <c r="M4" s="5" t="s">
        <v>76</v>
      </c>
    </row>
    <row r="5" spans="1:13" ht="19.5" customHeight="1" x14ac:dyDescent="0.3">
      <c r="A5" s="6"/>
      <c r="B5" s="6"/>
      <c r="C5" s="6"/>
      <c r="D5" s="6"/>
      <c r="E5" s="6"/>
      <c r="F5" s="6"/>
    </row>
    <row r="6" spans="1:13" ht="19.5" customHeight="1" x14ac:dyDescent="0.3">
      <c r="A6" s="6"/>
      <c r="B6" s="6"/>
      <c r="C6" s="6"/>
      <c r="D6" s="6"/>
      <c r="E6" s="6"/>
      <c r="F6" s="6"/>
    </row>
    <row r="7" spans="1:13" ht="19.5" customHeight="1" x14ac:dyDescent="0.3">
      <c r="A7" s="6"/>
      <c r="B7" s="6"/>
      <c r="C7" s="6"/>
      <c r="D7" s="6"/>
      <c r="E7" s="6"/>
      <c r="F7" s="6"/>
    </row>
    <row r="8" spans="1:13" ht="19.5" customHeight="1" x14ac:dyDescent="0.3">
      <c r="A8" s="6"/>
      <c r="B8" s="6"/>
      <c r="C8" s="6"/>
      <c r="D8" s="6"/>
      <c r="E8" s="6"/>
      <c r="F8" s="6"/>
    </row>
    <row r="9" spans="1:13" ht="19.5" customHeight="1" x14ac:dyDescent="0.3">
      <c r="A9" s="6"/>
      <c r="B9" s="6"/>
      <c r="C9" s="6"/>
      <c r="D9" s="6"/>
      <c r="E9" s="6"/>
      <c r="F9" s="6"/>
    </row>
    <row r="10" spans="1:13" ht="19.5" customHeight="1" x14ac:dyDescent="0.3">
      <c r="A10" s="6"/>
      <c r="B10" s="6"/>
      <c r="C10" s="6"/>
      <c r="D10" s="6"/>
      <c r="E10" s="6"/>
      <c r="F10" s="6"/>
    </row>
    <row r="11" spans="1:13" ht="19.5" customHeight="1" x14ac:dyDescent="0.3">
      <c r="A11" s="6"/>
      <c r="B11" s="6"/>
      <c r="C11" s="6"/>
      <c r="D11" s="6"/>
      <c r="E11" s="6"/>
      <c r="F11" s="6"/>
    </row>
    <row r="12" spans="1:13" ht="19.5" customHeight="1" x14ac:dyDescent="0.3">
      <c r="A12" s="6"/>
      <c r="B12" s="6"/>
      <c r="C12" s="6"/>
      <c r="D12" s="6"/>
      <c r="E12" s="6"/>
      <c r="F12" s="6"/>
    </row>
    <row r="13" spans="1:13" ht="19.5" customHeight="1" x14ac:dyDescent="0.3">
      <c r="A13" s="6"/>
      <c r="B13" s="6"/>
      <c r="C13" s="6"/>
      <c r="D13" s="6"/>
      <c r="E13" s="6"/>
      <c r="F13" s="6"/>
    </row>
    <row r="14" spans="1:13" ht="19.5" customHeight="1" x14ac:dyDescent="0.3">
      <c r="A14" s="6"/>
      <c r="B14" s="6"/>
      <c r="C14" s="6"/>
      <c r="D14" s="6"/>
      <c r="E14" s="6"/>
      <c r="F14" s="6"/>
    </row>
    <row r="15" spans="1:13" ht="19.5" customHeight="1" x14ac:dyDescent="0.3">
      <c r="A15" s="6"/>
      <c r="B15" s="6"/>
      <c r="C15" s="6"/>
      <c r="D15" s="6"/>
      <c r="E15" s="6"/>
      <c r="F15" s="6"/>
    </row>
    <row r="16" spans="1:13" ht="19.5" customHeight="1" x14ac:dyDescent="0.3">
      <c r="A16" s="6"/>
      <c r="B16" s="6"/>
      <c r="C16" s="6"/>
      <c r="D16" s="6"/>
      <c r="E16" s="6"/>
      <c r="F16" s="6"/>
    </row>
    <row r="17" spans="1:6" ht="19.5" customHeight="1" x14ac:dyDescent="0.3">
      <c r="A17" s="6"/>
      <c r="B17" s="6"/>
      <c r="C17" s="6"/>
      <c r="D17" s="6"/>
      <c r="E17" s="6"/>
      <c r="F17" s="6"/>
    </row>
    <row r="18" spans="1:6" ht="19.5" customHeight="1" x14ac:dyDescent="0.3">
      <c r="A18" s="6"/>
      <c r="B18" s="6"/>
      <c r="C18" s="6"/>
      <c r="D18" s="6"/>
      <c r="E18" s="6"/>
      <c r="F18" s="6"/>
    </row>
    <row r="19" spans="1:6" ht="19.5" customHeight="1" x14ac:dyDescent="0.3">
      <c r="A19" s="6"/>
      <c r="B19" s="6"/>
      <c r="C19" s="6"/>
      <c r="D19" s="6"/>
      <c r="E19" s="6"/>
      <c r="F19" s="6"/>
    </row>
  </sheetData>
  <dataValidations count="1">
    <dataValidation type="list" allowBlank="1" showInputMessage="1" showErrorMessage="1" sqref="B2:B20" xr:uid="{6C1DD871-E35B-49DA-93C5-90AC212BAB11}">
      <formula1>$M$2:$M$4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Pareto Analysis Worksheet (2)</vt:lpstr>
      <vt:lpstr>Pareto Analysis Worksheet</vt:lpstr>
      <vt:lpstr>Paper Mill Sample</vt:lpstr>
      <vt:lpstr>Data Collection Worksheet</vt:lpstr>
      <vt:lpstr>Verification Lot</vt:lpstr>
      <vt:lpstr>Corrective Action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Latino</dc:creator>
  <cp:lastModifiedBy>Ausmus, Michael</cp:lastModifiedBy>
  <dcterms:created xsi:type="dcterms:W3CDTF">2026-07-01T19:04:59Z</dcterms:created>
  <dcterms:modified xsi:type="dcterms:W3CDTF">2026-07-23T18:19:20Z</dcterms:modified>
</cp:coreProperties>
</file>