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arm7\Dropbox\05 Early Bird\Productos\Planeación estratégica y BSC\"/>
    </mc:Choice>
  </mc:AlternateContent>
  <xr:revisionPtr revIDLastSave="0" documentId="13_ncr:1_{CDBCBB4A-6871-488D-9D86-6D4BC33753AF}" xr6:coauthVersionLast="47" xr6:coauthVersionMax="47" xr10:uidLastSave="{00000000-0000-0000-0000-000000000000}"/>
  <bookViews>
    <workbookView xWindow="-120" yWindow="-120" windowWidth="20730" windowHeight="11040" firstSheet="1" activeTab="2" xr2:uid="{5E0C11DB-3B87-47A8-A718-773A827E1EFE}"/>
  </bookViews>
  <sheets>
    <sheet name="BSC" sheetId="1" state="hidden" r:id="rId1"/>
    <sheet name="DATOS" sheetId="2" r:id="rId2"/>
    <sheet name="Tablero" sheetId="3" r:id="rId3"/>
    <sheet name="metas" sheetId="5" r:id="rId4"/>
    <sheet name="Acumulado" sheetId="6" r:id="rId5"/>
  </sheets>
  <definedNames>
    <definedName name="_xlnm._FilterDatabase" localSheetId="0" hidden="1">BSC!$A$1:$BB$20</definedName>
    <definedName name="_xlnm._FilterDatabase" localSheetId="1" hidden="1">DATOS!$B$1:$Z$37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L22" i="3" l="1"/>
  <c r="BL21" i="3"/>
  <c r="BL20" i="3"/>
  <c r="BL19" i="3"/>
  <c r="BL18" i="3"/>
  <c r="BL17" i="3"/>
  <c r="BL16" i="3"/>
  <c r="BL15" i="3"/>
  <c r="BL14" i="3"/>
  <c r="BL13" i="3"/>
  <c r="BL12" i="3"/>
  <c r="BL11" i="3"/>
  <c r="BL10" i="3"/>
  <c r="BL9" i="3"/>
  <c r="BL8" i="3"/>
  <c r="BL7" i="3"/>
  <c r="BL6" i="3"/>
  <c r="BL5" i="3"/>
  <c r="BL4" i="3"/>
  <c r="BA22" i="3"/>
  <c r="BA21" i="3"/>
  <c r="BA20" i="3"/>
  <c r="BA19" i="3"/>
  <c r="BA18" i="3"/>
  <c r="BA17" i="3"/>
  <c r="BA16" i="3"/>
  <c r="BA15" i="3"/>
  <c r="BA14" i="3"/>
  <c r="BA13" i="3"/>
  <c r="BA12" i="3"/>
  <c r="BA11" i="3"/>
  <c r="BA10" i="3"/>
  <c r="BA9" i="3"/>
  <c r="BA8" i="3"/>
  <c r="BA7" i="3"/>
  <c r="BA6" i="3"/>
  <c r="BA5" i="3"/>
  <c r="BA4" i="3"/>
  <c r="AP22" i="3"/>
  <c r="AP21" i="3"/>
  <c r="AP20" i="3"/>
  <c r="AP19" i="3"/>
  <c r="AP18" i="3"/>
  <c r="AP17" i="3"/>
  <c r="AP16" i="3"/>
  <c r="AP15" i="3"/>
  <c r="AP14" i="3"/>
  <c r="AP13" i="3"/>
  <c r="AP12" i="3"/>
  <c r="AP11" i="3"/>
  <c r="AP10" i="3"/>
  <c r="AP9" i="3"/>
  <c r="AP8" i="3"/>
  <c r="AP7" i="3"/>
  <c r="AP6" i="3"/>
  <c r="AP5" i="3"/>
  <c r="AP4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E6" i="3"/>
  <c r="AE5" i="3"/>
  <c r="AE4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T4" i="3"/>
  <c r="G7" i="5"/>
  <c r="H7" i="5" s="1"/>
  <c r="I7" i="5" s="1"/>
  <c r="J7" i="5" s="1"/>
  <c r="K7" i="5" s="1"/>
  <c r="L7" i="5" s="1"/>
  <c r="M7" i="5" s="1"/>
  <c r="N7" i="5" s="1"/>
  <c r="O7" i="5" s="1"/>
  <c r="P7" i="5" s="1"/>
  <c r="F7" i="5"/>
  <c r="O5" i="5"/>
  <c r="P5" i="5" s="1"/>
  <c r="M5" i="5"/>
  <c r="J5" i="5"/>
  <c r="K5" i="5" s="1"/>
  <c r="L5" i="5" s="1"/>
  <c r="H5" i="5"/>
  <c r="G5" i="5"/>
  <c r="F5" i="5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  <c r="AL4" i="1"/>
  <c r="AL3" i="1"/>
  <c r="AL2" i="1"/>
  <c r="BI11" i="3" l="1"/>
  <c r="BI6" i="3"/>
  <c r="BH22" i="3"/>
  <c r="BH21" i="3"/>
  <c r="BH20" i="3"/>
  <c r="BH19" i="3"/>
  <c r="BH18" i="3"/>
  <c r="BH17" i="3"/>
  <c r="BH16" i="3"/>
  <c r="BH15" i="3"/>
  <c r="BH14" i="3"/>
  <c r="BH13" i="3"/>
  <c r="BH12" i="3"/>
  <c r="BH11" i="3"/>
  <c r="BH10" i="3"/>
  <c r="BH9" i="3"/>
  <c r="BH8" i="3"/>
  <c r="BH7" i="3"/>
  <c r="BH6" i="3"/>
  <c r="BH5" i="3"/>
  <c r="BH4" i="3"/>
  <c r="BG22" i="3"/>
  <c r="BG21" i="3"/>
  <c r="BG20" i="3"/>
  <c r="BG19" i="3"/>
  <c r="BG18" i="3"/>
  <c r="BG17" i="3"/>
  <c r="BG16" i="3"/>
  <c r="BG15" i="3"/>
  <c r="BG14" i="3"/>
  <c r="BG13" i="3"/>
  <c r="BG12" i="3"/>
  <c r="BG11" i="3"/>
  <c r="BG10" i="3"/>
  <c r="BG9" i="3"/>
  <c r="BG8" i="3"/>
  <c r="BG7" i="3"/>
  <c r="BG6" i="3"/>
  <c r="BG5" i="3"/>
  <c r="BG4" i="3"/>
  <c r="AX11" i="3"/>
  <c r="AX6" i="3"/>
  <c r="AW22" i="3"/>
  <c r="AW21" i="3"/>
  <c r="AW20" i="3"/>
  <c r="AW19" i="3"/>
  <c r="AW18" i="3"/>
  <c r="AW17" i="3"/>
  <c r="AW16" i="3"/>
  <c r="AW15" i="3"/>
  <c r="AW14" i="3"/>
  <c r="AW13" i="3"/>
  <c r="AW12" i="3"/>
  <c r="AW11" i="3"/>
  <c r="AW10" i="3"/>
  <c r="AW9" i="3"/>
  <c r="AW8" i="3"/>
  <c r="AW7" i="3"/>
  <c r="AW6" i="3"/>
  <c r="AW5" i="3"/>
  <c r="AW4" i="3"/>
  <c r="AV22" i="3"/>
  <c r="AV21" i="3"/>
  <c r="AV20" i="3"/>
  <c r="AV19" i="3"/>
  <c r="AV18" i="3"/>
  <c r="AV17" i="3"/>
  <c r="AV16" i="3"/>
  <c r="AV15" i="3"/>
  <c r="AV14" i="3"/>
  <c r="AV13" i="3"/>
  <c r="AV12" i="3"/>
  <c r="AV11" i="3"/>
  <c r="AV10" i="3"/>
  <c r="AV9" i="3"/>
  <c r="AV8" i="3"/>
  <c r="AV7" i="3"/>
  <c r="AV6" i="3"/>
  <c r="AV5" i="3"/>
  <c r="AV4" i="3"/>
  <c r="AM11" i="3"/>
  <c r="AM6" i="3"/>
  <c r="AL22" i="3"/>
  <c r="AL21" i="3"/>
  <c r="AL20" i="3"/>
  <c r="AL19" i="3"/>
  <c r="AL18" i="3"/>
  <c r="AL17" i="3"/>
  <c r="AL16" i="3"/>
  <c r="AL15" i="3"/>
  <c r="AL14" i="3"/>
  <c r="AL13" i="3"/>
  <c r="AL12" i="3"/>
  <c r="AL11" i="3"/>
  <c r="AL10" i="3"/>
  <c r="AL9" i="3"/>
  <c r="AL8" i="3"/>
  <c r="AL7" i="3"/>
  <c r="AL6" i="3"/>
  <c r="AL5" i="3"/>
  <c r="AL4" i="3"/>
  <c r="AK22" i="3"/>
  <c r="AK21" i="3"/>
  <c r="AK20" i="3"/>
  <c r="AK19" i="3"/>
  <c r="AK18" i="3"/>
  <c r="AK17" i="3"/>
  <c r="AK16" i="3"/>
  <c r="AK15" i="3"/>
  <c r="AK14" i="3"/>
  <c r="AK13" i="3"/>
  <c r="AK12" i="3"/>
  <c r="AK11" i="3"/>
  <c r="AK10" i="3"/>
  <c r="AK9" i="3"/>
  <c r="AK8" i="3"/>
  <c r="AK7" i="3"/>
  <c r="AK6" i="3"/>
  <c r="AK5" i="3"/>
  <c r="AK4" i="3"/>
  <c r="AB11" i="3"/>
  <c r="AB6" i="3"/>
  <c r="AA22" i="3"/>
  <c r="AA21" i="3"/>
  <c r="AA20" i="3"/>
  <c r="AA19" i="3"/>
  <c r="AA18" i="3"/>
  <c r="AA17" i="3"/>
  <c r="AA16" i="3"/>
  <c r="AA15" i="3"/>
  <c r="AA14" i="3"/>
  <c r="AA13" i="3"/>
  <c r="AA12" i="3"/>
  <c r="AA11" i="3"/>
  <c r="AA10" i="3"/>
  <c r="AA9" i="3"/>
  <c r="AA8" i="3"/>
  <c r="AA7" i="3"/>
  <c r="AA6" i="3"/>
  <c r="AA5" i="3"/>
  <c r="AA4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8" i="3"/>
  <c r="Z7" i="3"/>
  <c r="Z6" i="3"/>
  <c r="Z5" i="3"/>
  <c r="Z4" i="3"/>
  <c r="Q11" i="3"/>
  <c r="Q6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D22" i="3"/>
  <c r="E22" i="3"/>
  <c r="E21" i="3"/>
  <c r="D21" i="3"/>
  <c r="D20" i="3"/>
  <c r="D19" i="3"/>
  <c r="E19" i="3"/>
  <c r="E18" i="3"/>
  <c r="D18" i="3"/>
  <c r="D17" i="3"/>
  <c r="E17" i="3"/>
  <c r="E16" i="3"/>
  <c r="D16" i="3"/>
  <c r="D15" i="3"/>
  <c r="E15" i="3"/>
  <c r="E14" i="3"/>
  <c r="D14" i="3"/>
  <c r="D13" i="3"/>
  <c r="E13" i="3"/>
  <c r="E12" i="3"/>
  <c r="D12" i="3"/>
  <c r="D11" i="3"/>
  <c r="F11" i="3"/>
  <c r="E11" i="3"/>
  <c r="E10" i="3"/>
  <c r="D10" i="3"/>
  <c r="D9" i="3"/>
  <c r="E9" i="3"/>
  <c r="E8" i="3"/>
  <c r="D8" i="3"/>
  <c r="E7" i="3"/>
  <c r="D7" i="3"/>
  <c r="F6" i="3"/>
  <c r="E6" i="3"/>
  <c r="D6" i="3"/>
  <c r="D4" i="3"/>
  <c r="E4" i="3"/>
  <c r="E5" i="3"/>
  <c r="D5" i="3"/>
  <c r="E20" i="3"/>
  <c r="BK16" i="3" l="1"/>
  <c r="BK9" i="3"/>
  <c r="I8" i="6" s="1"/>
  <c r="BK17" i="3"/>
  <c r="BM17" i="3" s="1"/>
  <c r="BN17" i="3" s="1"/>
  <c r="BO17" i="3" s="1"/>
  <c r="AO6" i="3"/>
  <c r="AQ6" i="3" s="1"/>
  <c r="AR6" i="3" s="1"/>
  <c r="AS6" i="3" s="1"/>
  <c r="BK8" i="3"/>
  <c r="BM8" i="3" s="1"/>
  <c r="BN8" i="3" s="1"/>
  <c r="BO8" i="3" s="1"/>
  <c r="BK10" i="3"/>
  <c r="I9" i="6" s="1"/>
  <c r="BK18" i="3"/>
  <c r="BM18" i="3" s="1"/>
  <c r="BN18" i="3" s="1"/>
  <c r="BO18" i="3" s="1"/>
  <c r="BK7" i="3"/>
  <c r="I6" i="6" s="1"/>
  <c r="BK15" i="3"/>
  <c r="BM15" i="3" s="1"/>
  <c r="BN15" i="3" s="1"/>
  <c r="BO15" i="3" s="1"/>
  <c r="BK20" i="3"/>
  <c r="I19" i="6" s="1"/>
  <c r="BK6" i="3"/>
  <c r="I5" i="6" s="1"/>
  <c r="BK14" i="3"/>
  <c r="BM14" i="3" s="1"/>
  <c r="BN14" i="3" s="1"/>
  <c r="BO14" i="3" s="1"/>
  <c r="BK22" i="3"/>
  <c r="BM22" i="3" s="1"/>
  <c r="BN22" i="3" s="1"/>
  <c r="BO22" i="3" s="1"/>
  <c r="BK11" i="3"/>
  <c r="I10" i="6" s="1"/>
  <c r="BK19" i="3"/>
  <c r="BM19" i="3" s="1"/>
  <c r="BN19" i="3" s="1"/>
  <c r="BO19" i="3" s="1"/>
  <c r="AZ7" i="3"/>
  <c r="BB7" i="3" s="1"/>
  <c r="BC7" i="3" s="1"/>
  <c r="BD7" i="3" s="1"/>
  <c r="AZ15" i="3"/>
  <c r="BB15" i="3" s="1"/>
  <c r="BC15" i="3" s="1"/>
  <c r="BD15" i="3" s="1"/>
  <c r="BK4" i="3"/>
  <c r="I3" i="6" s="1"/>
  <c r="BK12" i="3"/>
  <c r="I11" i="6" s="1"/>
  <c r="AD6" i="3"/>
  <c r="AF6" i="3" s="1"/>
  <c r="AG6" i="3" s="1"/>
  <c r="AH6" i="3" s="1"/>
  <c r="BK5" i="3"/>
  <c r="I4" i="6" s="1"/>
  <c r="BK13" i="3"/>
  <c r="BM13" i="3" s="1"/>
  <c r="BN13" i="3" s="1"/>
  <c r="BO13" i="3" s="1"/>
  <c r="BK21" i="3"/>
  <c r="I20" i="6" s="1"/>
  <c r="I14" i="6"/>
  <c r="BM16" i="3"/>
  <c r="BN16" i="3" s="1"/>
  <c r="BO16" i="3" s="1"/>
  <c r="I15" i="6"/>
  <c r="BM9" i="3"/>
  <c r="BN9" i="3" s="1"/>
  <c r="BO9" i="3" s="1"/>
  <c r="I16" i="6"/>
  <c r="H6" i="3"/>
  <c r="S6" i="3"/>
  <c r="E5" i="6" s="1"/>
  <c r="AZ6" i="3"/>
  <c r="H5" i="6" s="1"/>
  <c r="AZ13" i="3"/>
  <c r="BB13" i="3" s="1"/>
  <c r="BC13" i="3" s="1"/>
  <c r="BD13" i="3" s="1"/>
  <c r="AZ8" i="3"/>
  <c r="BB8" i="3" s="1"/>
  <c r="BC8" i="3" s="1"/>
  <c r="BD8" i="3" s="1"/>
  <c r="AZ16" i="3"/>
  <c r="BB16" i="3" s="1"/>
  <c r="BC16" i="3" s="1"/>
  <c r="BD16" i="3" s="1"/>
  <c r="AZ21" i="3"/>
  <c r="H20" i="6" s="1"/>
  <c r="AZ9" i="3"/>
  <c r="BB9" i="3" s="1"/>
  <c r="BC9" i="3" s="1"/>
  <c r="BD9" i="3" s="1"/>
  <c r="AZ17" i="3"/>
  <c r="BB17" i="3" s="1"/>
  <c r="BC17" i="3" s="1"/>
  <c r="BD17" i="3" s="1"/>
  <c r="AZ10" i="3"/>
  <c r="BB10" i="3" s="1"/>
  <c r="BC10" i="3" s="1"/>
  <c r="BD10" i="3" s="1"/>
  <c r="AZ18" i="3"/>
  <c r="BB18" i="3" s="1"/>
  <c r="BC18" i="3" s="1"/>
  <c r="BD18" i="3" s="1"/>
  <c r="AZ14" i="3"/>
  <c r="BB14" i="3" s="1"/>
  <c r="BC14" i="3" s="1"/>
  <c r="BD14" i="3" s="1"/>
  <c r="AZ22" i="3"/>
  <c r="BB22" i="3" s="1"/>
  <c r="BC22" i="3" s="1"/>
  <c r="BD22" i="3" s="1"/>
  <c r="AZ11" i="3"/>
  <c r="BB11" i="3" s="1"/>
  <c r="BC11" i="3" s="1"/>
  <c r="BD11" i="3" s="1"/>
  <c r="AZ4" i="3"/>
  <c r="H3" i="6" s="1"/>
  <c r="AZ12" i="3"/>
  <c r="H11" i="6" s="1"/>
  <c r="AZ20" i="3"/>
  <c r="H19" i="6" s="1"/>
  <c r="AZ19" i="3"/>
  <c r="BB19" i="3" s="1"/>
  <c r="BC19" i="3" s="1"/>
  <c r="BD19" i="3" s="1"/>
  <c r="AZ5" i="3"/>
  <c r="BB5" i="3" s="1"/>
  <c r="BC5" i="3" s="1"/>
  <c r="BD5" i="3" s="1"/>
  <c r="AO7" i="3"/>
  <c r="AQ7" i="3" s="1"/>
  <c r="AR7" i="3" s="1"/>
  <c r="AS7" i="3" s="1"/>
  <c r="AO15" i="3"/>
  <c r="AQ15" i="3" s="1"/>
  <c r="AR15" i="3" s="1"/>
  <c r="AS15" i="3" s="1"/>
  <c r="AO13" i="3"/>
  <c r="AQ13" i="3" s="1"/>
  <c r="AR13" i="3" s="1"/>
  <c r="AS13" i="3" s="1"/>
  <c r="AO14" i="3"/>
  <c r="AQ14" i="3" s="1"/>
  <c r="AR14" i="3" s="1"/>
  <c r="AS14" i="3" s="1"/>
  <c r="AO22" i="3"/>
  <c r="AQ22" i="3" s="1"/>
  <c r="AR22" i="3" s="1"/>
  <c r="AS22" i="3" s="1"/>
  <c r="AO11" i="3"/>
  <c r="AQ11" i="3" s="1"/>
  <c r="AR11" i="3" s="1"/>
  <c r="AS11" i="3" s="1"/>
  <c r="AO19" i="3"/>
  <c r="AQ19" i="3" s="1"/>
  <c r="AR19" i="3" s="1"/>
  <c r="AS19" i="3" s="1"/>
  <c r="AO20" i="3"/>
  <c r="G19" i="6" s="1"/>
  <c r="AO8" i="3"/>
  <c r="G7" i="6" s="1"/>
  <c r="AO16" i="3"/>
  <c r="AQ16" i="3" s="1"/>
  <c r="AR16" i="3" s="1"/>
  <c r="AS16" i="3" s="1"/>
  <c r="AO5" i="3"/>
  <c r="G4" i="6" s="1"/>
  <c r="AO21" i="3"/>
  <c r="AQ21" i="3" s="1"/>
  <c r="AR21" i="3" s="1"/>
  <c r="AS21" i="3" s="1"/>
  <c r="AO9" i="3"/>
  <c r="G8" i="6" s="1"/>
  <c r="AO17" i="3"/>
  <c r="G16" i="6" s="1"/>
  <c r="AO10" i="3"/>
  <c r="AQ10" i="3" s="1"/>
  <c r="AR10" i="3" s="1"/>
  <c r="AS10" i="3" s="1"/>
  <c r="AO18" i="3"/>
  <c r="G17" i="6" s="1"/>
  <c r="AO4" i="3"/>
  <c r="G3" i="6" s="1"/>
  <c r="AO12" i="3"/>
  <c r="G11" i="6" s="1"/>
  <c r="AD5" i="3"/>
  <c r="AF5" i="3" s="1"/>
  <c r="AG5" i="3" s="1"/>
  <c r="AH5" i="3" s="1"/>
  <c r="AD13" i="3"/>
  <c r="AF13" i="3" s="1"/>
  <c r="AG13" i="3" s="1"/>
  <c r="AH13" i="3" s="1"/>
  <c r="AD10" i="3"/>
  <c r="AF10" i="3" s="1"/>
  <c r="AG10" i="3" s="1"/>
  <c r="AH10" i="3" s="1"/>
  <c r="AD18" i="3"/>
  <c r="F17" i="6" s="1"/>
  <c r="AD7" i="3"/>
  <c r="AF7" i="3" s="1"/>
  <c r="AG7" i="3" s="1"/>
  <c r="AH7" i="3" s="1"/>
  <c r="AD15" i="3"/>
  <c r="AF15" i="3" s="1"/>
  <c r="AG15" i="3" s="1"/>
  <c r="AH15" i="3" s="1"/>
  <c r="AD8" i="3"/>
  <c r="AF8" i="3" s="1"/>
  <c r="AG8" i="3" s="1"/>
  <c r="AH8" i="3" s="1"/>
  <c r="AD16" i="3"/>
  <c r="AF16" i="3" s="1"/>
  <c r="AG16" i="3" s="1"/>
  <c r="AH16" i="3" s="1"/>
  <c r="AD9" i="3"/>
  <c r="F8" i="6" s="1"/>
  <c r="AD17" i="3"/>
  <c r="F16" i="6" s="1"/>
  <c r="S18" i="3"/>
  <c r="E17" i="6" s="1"/>
  <c r="AD21" i="3"/>
  <c r="AF21" i="3" s="1"/>
  <c r="AG21" i="3" s="1"/>
  <c r="AH21" i="3" s="1"/>
  <c r="AD14" i="3"/>
  <c r="AF14" i="3" s="1"/>
  <c r="AG14" i="3" s="1"/>
  <c r="AH14" i="3" s="1"/>
  <c r="AD22" i="3"/>
  <c r="AF22" i="3" s="1"/>
  <c r="AG22" i="3" s="1"/>
  <c r="AH22" i="3" s="1"/>
  <c r="AD11" i="3"/>
  <c r="AF11" i="3" s="1"/>
  <c r="AG11" i="3" s="1"/>
  <c r="AH11" i="3" s="1"/>
  <c r="AD19" i="3"/>
  <c r="F18" i="6" s="1"/>
  <c r="AD4" i="3"/>
  <c r="F3" i="6" s="1"/>
  <c r="AD12" i="3"/>
  <c r="F11" i="6" s="1"/>
  <c r="AD20" i="3"/>
  <c r="F19" i="6" s="1"/>
  <c r="S4" i="3"/>
  <c r="E3" i="6" s="1"/>
  <c r="S5" i="3"/>
  <c r="E4" i="6" s="1"/>
  <c r="S13" i="3"/>
  <c r="E12" i="6" s="1"/>
  <c r="S21" i="3"/>
  <c r="E20" i="6" s="1"/>
  <c r="S19" i="3"/>
  <c r="E18" i="6" s="1"/>
  <c r="S20" i="3"/>
  <c r="E19" i="6" s="1"/>
  <c r="S14" i="3"/>
  <c r="E13" i="6" s="1"/>
  <c r="S22" i="3"/>
  <c r="E21" i="6" s="1"/>
  <c r="S11" i="3"/>
  <c r="E10" i="6" s="1"/>
  <c r="S12" i="3"/>
  <c r="E11" i="6" s="1"/>
  <c r="S10" i="3"/>
  <c r="E9" i="6" s="1"/>
  <c r="S7" i="3"/>
  <c r="E6" i="6" s="1"/>
  <c r="S9" i="3"/>
  <c r="E8" i="6" s="1"/>
  <c r="S17" i="3"/>
  <c r="E16" i="6" s="1"/>
  <c r="S16" i="3"/>
  <c r="E15" i="6" s="1"/>
  <c r="S8" i="3"/>
  <c r="E7" i="6" s="1"/>
  <c r="S15" i="3"/>
  <c r="E14" i="6" s="1"/>
  <c r="H15" i="3"/>
  <c r="D14" i="6" s="1"/>
  <c r="H19" i="3"/>
  <c r="D18" i="6" s="1"/>
  <c r="H10" i="3"/>
  <c r="D9" i="6" s="1"/>
  <c r="H4" i="3"/>
  <c r="D3" i="6" s="1"/>
  <c r="H14" i="3"/>
  <c r="D13" i="6" s="1"/>
  <c r="H18" i="3"/>
  <c r="D17" i="6" s="1"/>
  <c r="H22" i="3"/>
  <c r="D21" i="6" s="1"/>
  <c r="H11" i="3"/>
  <c r="D10" i="6" s="1"/>
  <c r="H13" i="3"/>
  <c r="H12" i="3"/>
  <c r="H9" i="3"/>
  <c r="H17" i="3"/>
  <c r="H21" i="3"/>
  <c r="H16" i="3"/>
  <c r="H20" i="3"/>
  <c r="H7" i="3"/>
  <c r="D6" i="6" s="1"/>
  <c r="H8" i="3"/>
  <c r="H5" i="3"/>
  <c r="BE14" i="3" l="1"/>
  <c r="BP14" i="3"/>
  <c r="F20" i="6"/>
  <c r="I17" i="6"/>
  <c r="I7" i="6"/>
  <c r="BM7" i="3"/>
  <c r="BN7" i="3" s="1"/>
  <c r="BO7" i="3" s="1"/>
  <c r="BM11" i="3"/>
  <c r="BN11" i="3" s="1"/>
  <c r="BO11" i="3" s="1"/>
  <c r="BM10" i="3"/>
  <c r="BN10" i="3" s="1"/>
  <c r="BO10" i="3" s="1"/>
  <c r="BP9" i="3" s="1"/>
  <c r="I12" i="6"/>
  <c r="BM20" i="3"/>
  <c r="BN20" i="3" s="1"/>
  <c r="BO20" i="3" s="1"/>
  <c r="BP19" i="3" s="1"/>
  <c r="BM6" i="3"/>
  <c r="BN6" i="3" s="1"/>
  <c r="BO6" i="3" s="1"/>
  <c r="H15" i="6"/>
  <c r="BB6" i="3"/>
  <c r="BC6" i="3" s="1"/>
  <c r="BD6" i="3" s="1"/>
  <c r="BM4" i="3"/>
  <c r="BN4" i="3" s="1"/>
  <c r="BO4" i="3" s="1"/>
  <c r="I13" i="6"/>
  <c r="I21" i="6"/>
  <c r="I18" i="6"/>
  <c r="H14" i="6"/>
  <c r="H6" i="6"/>
  <c r="BM21" i="3"/>
  <c r="BN21" i="3" s="1"/>
  <c r="BO21" i="3" s="1"/>
  <c r="BB21" i="3"/>
  <c r="BC21" i="3" s="1"/>
  <c r="BD21" i="3" s="1"/>
  <c r="F13" i="6"/>
  <c r="H17" i="6"/>
  <c r="BM5" i="3"/>
  <c r="BN5" i="3" s="1"/>
  <c r="BO5" i="3" s="1"/>
  <c r="AQ8" i="3"/>
  <c r="AR8" i="3" s="1"/>
  <c r="AS8" i="3" s="1"/>
  <c r="BM12" i="3"/>
  <c r="BN12" i="3" s="1"/>
  <c r="BO12" i="3" s="1"/>
  <c r="G15" i="6"/>
  <c r="H7" i="6"/>
  <c r="H10" i="6"/>
  <c r="H12" i="6"/>
  <c r="BB12" i="3"/>
  <c r="BC12" i="3" s="1"/>
  <c r="BD12" i="3" s="1"/>
  <c r="BE9" i="3" s="1"/>
  <c r="H21" i="6"/>
  <c r="H8" i="6"/>
  <c r="G5" i="6"/>
  <c r="G6" i="6"/>
  <c r="BB4" i="3"/>
  <c r="BC4" i="3" s="1"/>
  <c r="BD4" i="3" s="1"/>
  <c r="H9" i="6"/>
  <c r="G21" i="6"/>
  <c r="G14" i="6"/>
  <c r="H16" i="6"/>
  <c r="H13" i="6"/>
  <c r="G12" i="6"/>
  <c r="AQ20" i="3"/>
  <c r="AR20" i="3" s="1"/>
  <c r="AS20" i="3" s="1"/>
  <c r="AT19" i="3" s="1"/>
  <c r="H18" i="6"/>
  <c r="H4" i="6"/>
  <c r="BB20" i="3"/>
  <c r="BC20" i="3" s="1"/>
  <c r="BD20" i="3" s="1"/>
  <c r="BE19" i="3" s="1"/>
  <c r="G13" i="6"/>
  <c r="G10" i="6"/>
  <c r="G20" i="6"/>
  <c r="AQ4" i="3"/>
  <c r="AR4" i="3" s="1"/>
  <c r="AS4" i="3" s="1"/>
  <c r="G18" i="6"/>
  <c r="F4" i="6"/>
  <c r="AQ12" i="3"/>
  <c r="AR12" i="3" s="1"/>
  <c r="AS12" i="3" s="1"/>
  <c r="AQ5" i="3"/>
  <c r="AR5" i="3" s="1"/>
  <c r="AS5" i="3" s="1"/>
  <c r="AF18" i="3"/>
  <c r="AG18" i="3" s="1"/>
  <c r="AH18" i="3" s="1"/>
  <c r="AQ18" i="3"/>
  <c r="AR18" i="3" s="1"/>
  <c r="AS18" i="3" s="1"/>
  <c r="G9" i="6"/>
  <c r="AQ17" i="3"/>
  <c r="AR17" i="3" s="1"/>
  <c r="AS17" i="3" s="1"/>
  <c r="AF20" i="3"/>
  <c r="AG20" i="3" s="1"/>
  <c r="AH20" i="3" s="1"/>
  <c r="AQ9" i="3"/>
  <c r="AR9" i="3" s="1"/>
  <c r="AS9" i="3" s="1"/>
  <c r="F5" i="6"/>
  <c r="F12" i="6"/>
  <c r="F9" i="6"/>
  <c r="AF17" i="3"/>
  <c r="AG17" i="3" s="1"/>
  <c r="AH17" i="3" s="1"/>
  <c r="AI14" i="3" s="1"/>
  <c r="AF12" i="3"/>
  <c r="AG12" i="3" s="1"/>
  <c r="AH12" i="3" s="1"/>
  <c r="F6" i="6"/>
  <c r="F14" i="6"/>
  <c r="F21" i="6"/>
  <c r="F7" i="6"/>
  <c r="AF19" i="3"/>
  <c r="AG19" i="3" s="1"/>
  <c r="AH19" i="3" s="1"/>
  <c r="U21" i="3"/>
  <c r="V21" i="3" s="1"/>
  <c r="W21" i="3" s="1"/>
  <c r="AF9" i="3"/>
  <c r="AG9" i="3" s="1"/>
  <c r="AH9" i="3" s="1"/>
  <c r="U13" i="3"/>
  <c r="V13" i="3" s="1"/>
  <c r="W13" i="3" s="1"/>
  <c r="U18" i="3"/>
  <c r="V18" i="3" s="1"/>
  <c r="W18" i="3" s="1"/>
  <c r="F15" i="6"/>
  <c r="F10" i="6"/>
  <c r="AF4" i="3"/>
  <c r="AG4" i="3" s="1"/>
  <c r="AH4" i="3" s="1"/>
  <c r="AI4" i="3" s="1"/>
  <c r="U9" i="3"/>
  <c r="V9" i="3" s="1"/>
  <c r="W9" i="3" s="1"/>
  <c r="U4" i="3"/>
  <c r="V4" i="3" s="1"/>
  <c r="W4" i="3" s="1"/>
  <c r="U5" i="3"/>
  <c r="V5" i="3" s="1"/>
  <c r="W5" i="3" s="1"/>
  <c r="U7" i="3"/>
  <c r="V7" i="3" s="1"/>
  <c r="W7" i="3" s="1"/>
  <c r="U22" i="3"/>
  <c r="V22" i="3" s="1"/>
  <c r="W22" i="3" s="1"/>
  <c r="U20" i="3"/>
  <c r="V20" i="3" s="1"/>
  <c r="W20" i="3" s="1"/>
  <c r="U14" i="3"/>
  <c r="V14" i="3" s="1"/>
  <c r="W14" i="3" s="1"/>
  <c r="U6" i="3"/>
  <c r="V6" i="3" s="1"/>
  <c r="W6" i="3" s="1"/>
  <c r="U15" i="3"/>
  <c r="V15" i="3" s="1"/>
  <c r="W15" i="3" s="1"/>
  <c r="U10" i="3"/>
  <c r="V10" i="3" s="1"/>
  <c r="W10" i="3" s="1"/>
  <c r="U11" i="3"/>
  <c r="V11" i="3" s="1"/>
  <c r="W11" i="3" s="1"/>
  <c r="U19" i="3"/>
  <c r="V19" i="3" s="1"/>
  <c r="W19" i="3" s="1"/>
  <c r="U12" i="3"/>
  <c r="V12" i="3" s="1"/>
  <c r="W12" i="3" s="1"/>
  <c r="U8" i="3"/>
  <c r="V8" i="3" s="1"/>
  <c r="W8" i="3" s="1"/>
  <c r="U17" i="3"/>
  <c r="V17" i="3" s="1"/>
  <c r="W17" i="3" s="1"/>
  <c r="U16" i="3"/>
  <c r="V16" i="3" s="1"/>
  <c r="W16" i="3" s="1"/>
  <c r="J15" i="3"/>
  <c r="K15" i="3" s="1"/>
  <c r="L15" i="3" s="1"/>
  <c r="J19" i="3"/>
  <c r="K19" i="3" s="1"/>
  <c r="L19" i="3" s="1"/>
  <c r="J4" i="3"/>
  <c r="K4" i="3" s="1"/>
  <c r="L4" i="3" s="1"/>
  <c r="J11" i="3"/>
  <c r="K11" i="3" s="1"/>
  <c r="L11" i="3" s="1"/>
  <c r="J10" i="3"/>
  <c r="K10" i="3" s="1"/>
  <c r="L10" i="3" s="1"/>
  <c r="J21" i="3"/>
  <c r="K21" i="3" s="1"/>
  <c r="L21" i="3" s="1"/>
  <c r="D20" i="6"/>
  <c r="J20" i="3"/>
  <c r="K20" i="3" s="1"/>
  <c r="L20" i="3" s="1"/>
  <c r="D19" i="6"/>
  <c r="J17" i="3"/>
  <c r="K17" i="3" s="1"/>
  <c r="L17" i="3" s="1"/>
  <c r="D16" i="6"/>
  <c r="J16" i="3"/>
  <c r="K16" i="3" s="1"/>
  <c r="L16" i="3" s="1"/>
  <c r="D15" i="6"/>
  <c r="J13" i="3"/>
  <c r="K13" i="3" s="1"/>
  <c r="L13" i="3" s="1"/>
  <c r="D12" i="6"/>
  <c r="J12" i="3"/>
  <c r="K12" i="3" s="1"/>
  <c r="L12" i="3" s="1"/>
  <c r="D11" i="6"/>
  <c r="J9" i="3"/>
  <c r="K9" i="3" s="1"/>
  <c r="L9" i="3" s="1"/>
  <c r="D8" i="6"/>
  <c r="J8" i="3"/>
  <c r="K8" i="3" s="1"/>
  <c r="L8" i="3" s="1"/>
  <c r="D7" i="6"/>
  <c r="J7" i="3"/>
  <c r="K7" i="3" s="1"/>
  <c r="L7" i="3" s="1"/>
  <c r="J6" i="3"/>
  <c r="K6" i="3" s="1"/>
  <c r="L6" i="3" s="1"/>
  <c r="D5" i="6"/>
  <c r="J5" i="3"/>
  <c r="K5" i="3" s="1"/>
  <c r="L5" i="3" s="1"/>
  <c r="D4" i="6"/>
  <c r="J22" i="3"/>
  <c r="K22" i="3" s="1"/>
  <c r="L22" i="3" s="1"/>
  <c r="J18" i="3"/>
  <c r="K18" i="3" s="1"/>
  <c r="L18" i="3" s="1"/>
  <c r="J14" i="3"/>
  <c r="K14" i="3" s="1"/>
  <c r="L14" i="3" s="1"/>
  <c r="BE4" i="3" l="1"/>
  <c r="BD1" i="3" s="1"/>
  <c r="AT14" i="3"/>
  <c r="BP4" i="3"/>
  <c r="BO1" i="3" s="1"/>
  <c r="AT9" i="3"/>
  <c r="AT4" i="3"/>
  <c r="AI19" i="3"/>
  <c r="AI9" i="3"/>
  <c r="X14" i="3"/>
  <c r="X19" i="3"/>
  <c r="X4" i="3"/>
  <c r="X9" i="3"/>
  <c r="M14" i="3"/>
  <c r="M9" i="3"/>
  <c r="M19" i="3"/>
  <c r="M4" i="3"/>
  <c r="AH1" i="3" l="1"/>
  <c r="AS1" i="3"/>
  <c r="W1" i="3"/>
  <c r="L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tc={F330F49E-6C3B-4273-ABD3-883C4D90EBAE}</author>
    <author>tc={C65C41D0-D362-4965-914E-9D1680B4C4C4}</author>
    <author>tc={E1CF00CF-E4FC-4815-99D5-DE5BC02EC278}</author>
    <author>tc={ECA2D04C-E90D-4AE3-B701-EA371ACA53AF}</author>
    <author>tc={43757528-BE38-46C4-846C-B238F68F2CB5}</author>
    <author>tc={D7B55710-03B3-40CD-9A2A-7D008402B0DC}</author>
    <author>tc={640BB80E-0300-4928-9E3D-BB794A94F7EC}</author>
    <author>tc={D54B8052-D59E-4706-B307-270AABF39CBD}</author>
    <author>tc={7882FD57-ADA6-49A4-AC2D-C36FEF6A9020}</author>
    <author>tc={EA7AC823-3D99-437A-92D7-6E0283979D04}</author>
    <author>tc={95ACE553-B9B2-4D30-A5C2-0F62E4444516}</author>
    <author>tc={05F7CF87-F073-4CA5-9D25-8F0013E637F2}</author>
    <author>tc={178F1C18-5C24-4470-8A6D-955A59157550}</author>
    <author>tc={9D432C07-E06C-418F-AFD1-7A555890D33F}</author>
    <author>tc={DFAD5E6C-A919-47FE-B55C-384FBDE47637}</author>
    <author>tc={5114335D-C807-4DD0-93B8-EFDEA287CAA9}</author>
    <author>tc={CD7F1298-9A4B-4051-96BE-2A0131D3CF05}</author>
    <author>tc={370EA688-BC51-44FC-9962-AC5B805BEBBB}</author>
    <author>tc={CEF02DC9-9C96-471C-B3B1-1923B20CBA7C}</author>
    <author>tc={F8D3FB71-D4B5-46E6-ABDE-CE60BA27E3E6}</author>
    <author>tc={F9503819-17B0-4092-8590-7DA0A5CEA0BE}</author>
    <author>tc={734570DA-A54B-4C56-BCCE-5046EE89D3FC}</author>
    <author>tc={7155627F-81A6-4D88-B449-FF0A8CB6BB0A}</author>
    <author>tc={81555067-DFB9-426F-8852-DF42406035FD}</author>
    <author>tc={7DBA1AAB-D9D4-4F70-8C3C-76AC3EDFBD5B}</author>
    <author>tc={AA84C5B9-20D0-4A27-9A93-87F93DC1DDA1}</author>
    <author>tc={B06BEDEE-D0FA-47CA-8639-B2C36AAFA3A2}</author>
    <author>tc={81462DB4-5971-406B-BADC-E9F238B13897}</author>
    <author>tc={BD4F8597-117B-4CA2-902B-FC92E26C6AB0}</author>
    <author>tc={CE5B6CD3-556F-43A8-8E54-E9F7D88EBFC1}</author>
    <author>tc={C083EAC4-86BB-42DE-BFD6-E3D8F4233BB2}</author>
    <author>tc={3F56DBA8-33A5-4CAB-B4A1-760921BA438F}</author>
    <author>tc={9A714DEF-A17D-4BEC-87C6-7AC708203D85}</author>
    <author>tc={D1F35090-35F5-449A-ADA9-D05393ED1BA3}</author>
    <author>tc={FA6D01CE-6E74-4583-BE7D-F1D135B49BD3}</author>
    <author>tc={DEA7D72D-CBFE-4878-9B03-0744A9047FB0}</author>
    <author>tc={0868B0A4-7267-4971-B639-A53041CE4A9D}</author>
    <author>tc={606472BC-EF38-40B5-A0C6-5A125A9357CB}</author>
    <author>tc={2CD3B419-75CB-499E-853B-D8EF74ACC5BC}</author>
    <author>tc={0DE961F2-4CD1-4C9C-864F-278F9D6BA083}</author>
    <author>tc={6F35726F-EA05-4BBE-8B4A-5A0011B96A15}</author>
    <author>tc={489F4E7E-002F-4D09-9DD8-E393916B99D1}</author>
    <author>tc={4D52977D-B845-4825-A0F3-978AACA07AC6}</author>
    <author>tc={05D0D8F2-4807-472A-8479-14AA6ACE7D47}</author>
    <author>tc={A106ACB2-20C8-4546-B84C-7F56E199F4C2}</author>
    <author>tc={4FD8BA08-D945-4408-A4A2-792D37A59381}</author>
    <author>tc={A2C81AF7-BD8E-43F9-8455-53FE6E29B5FA}</author>
    <author>tc={10A0EEB2-C0E0-4CC2-B7CB-C58E6FA3A47A}</author>
    <author>tc={EE60B257-D9CE-47CB-89B8-E5A48B42AD2C}</author>
    <author>tc={9F85A5FA-279E-4303-A1A8-2F7747D6AFAB}</author>
    <author>tc={33F713E2-8D29-4A7E-8EF4-D938AF4437AB}</author>
    <author>tc={AD2701E3-F1CC-4BAE-9FA6-F06C320D95E7}</author>
    <author>tc={F623A71B-8F5F-45E4-AE03-4B0E46E51B97}</author>
    <author>tc={375F82CD-F2C4-4D03-BC72-0A5ABCB32F33}</author>
    <author>tc={6DA161CD-9342-4D72-804D-562E92893A46}</author>
    <author>tc={16EACE6F-9029-4208-8983-FD5C3FA523C4}</author>
    <author>tc={7AAA8A8A-5202-469D-B7C4-D07A46C4A3F0}</author>
    <author>tc={38F519B4-D8F3-4480-BD9A-7650E9801615}</author>
    <author>tc={883AA986-E6A5-4CF7-9250-343D53619025}</author>
    <author>tc={D52852F0-63F4-4832-8A56-ECFE818D7B15}</author>
    <author>tc={F6618B14-284F-469C-8F97-A92E9E1EC743}</author>
    <author>tc={6EB3C4D1-68FD-460B-9A70-D4C304DDBE6F}</author>
    <author>tc={C3383596-38DE-46B0-9526-AA8ADAB7A0D7}</author>
    <author>tc={66EAF39B-4E0F-4CA0-AB95-54594B8661A0}</author>
    <author>tc={00264C0B-1B77-47A2-ABB3-F1CD4823C51D}</author>
    <author>tc={473E7C7C-2349-4447-B69F-6C1124CEA7C0}</author>
    <author>tc={17694728-F1DB-4C9D-9D15-50404392E185}</author>
    <author>tc={9AD19AF0-BE5C-47F5-B2D1-E156869CE373}</author>
    <author>tc={8AC57BA8-B0C3-4882-A39C-3C1753B35B39}</author>
    <author>tc={637368FE-8A87-4B51-A27A-EA5E4C8AE8E3}</author>
    <author>tc={F6ACF885-51D6-430B-BB18-6C7DBC268A03}</author>
    <author>tc={5377AF85-D827-48B8-85DD-3D8A0CF4FC8B}</author>
    <author>tc={3A25819A-BBAE-405F-9AC1-80748339CC02}</author>
    <author>tc={3EA203CF-EF17-4D76-8270-DEC311AE5AAB}</author>
    <author>tc={DB1BBF3D-F87D-4B00-A78F-47D083D21B92}</author>
    <author>tc={4698129E-96D8-4F7D-8AC7-3CF318494704}</author>
    <author>tc={4F359B77-4689-4F2C-9859-492023551E15}</author>
    <author>tc={0996FFD3-6C78-40E1-ABB4-7C70D9FEB9D7}</author>
  </authors>
  <commentList>
    <comment ref="C4" authorId="0" shapeId="0" xr:uid="{F330F49E-6C3B-4273-ABD3-883C4D90EBA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Mide el resultado de las ventas menos su costo</t>
      </text>
    </comment>
    <comment ref="D4" authorId="1" shapeId="0" xr:uid="{C65C41D0-D362-4965-914E-9D1680B4C4C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Ventas Netas</t>
      </text>
    </comment>
    <comment ref="E4" authorId="2" shapeId="0" xr:uid="{E1CF00CF-E4FC-4815-99D5-DE5BC02EC27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Costo de las Ventas</t>
      </text>
    </comment>
    <comment ref="H4" authorId="3" shapeId="0" xr:uid="{ECA2D04C-E90D-4AE3-B701-EA371ACA53A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 (Ingresos - Costo de bienes vendidos) / Ingresos * 100</t>
      </text>
    </comment>
    <comment ref="C5" authorId="4" shapeId="0" xr:uid="{43757528-BE38-46C4-846C-B238F68F2CB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 equivalente al flujo de efectivo generado por la empresa</t>
      </text>
    </comment>
    <comment ref="D5" authorId="5" shapeId="0" xr:uid="{D7B55710-03B3-40CD-9A2A-7D008402B0D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Beneficio Neto de las Inversiones</t>
      </text>
    </comment>
    <comment ref="E5" authorId="6" shapeId="0" xr:uid="{640BB80E-0300-4928-9E3D-BB794A94F7E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Inversión Total</t>
      </text>
    </comment>
    <comment ref="H5" authorId="7" shapeId="0" xr:uid="{D54B8052-D59E-4706-B307-270AABF39CB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(Beneficio neto / Inversión total) * 100</t>
      </text>
    </comment>
    <comment ref="C6" authorId="8" shapeId="0" xr:uid="{7882FD57-ADA6-49A4-AC2D-C36FEF6A902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Mide la eficiencia con la que los activos de la empresa se utilizan para generar ingresos.</t>
      </text>
    </comment>
    <comment ref="D6" authorId="9" shapeId="0" xr:uid="{EA7AC823-3D99-437A-92D7-6E0283979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Utilidad Neta mensual</t>
      </text>
    </comment>
    <comment ref="E6" authorId="10" shapeId="0" xr:uid="{95ACE553-B9B2-4D30-A5C2-0F62E444451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Suma de Amortización y depreciación</t>
      </text>
    </comment>
    <comment ref="F6" authorId="11" shapeId="0" xr:uid="{05F7CF87-F073-4CA5-9D25-8F0013E637F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Monto pagado de impuestos</t>
      </text>
    </comment>
    <comment ref="H6" authorId="12" shapeId="0" xr:uid="{178F1C18-5C24-4470-8A6D-955A5915755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Ingresos netos + Amortización - Impuestos - Cambios en el capital de trabajo neto</t>
      </text>
    </comment>
    <comment ref="C7" authorId="13" shapeId="0" xr:uid="{9D432C07-E06C-418F-AFD1-7A555890D33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Mide la eficiencia con la que los activos de la empresa se utilizan para generar ingresos.</t>
      </text>
    </comment>
    <comment ref="D7" authorId="14" shapeId="0" xr:uid="{DFAD5E6C-A919-47FE-B55C-384FBDE4763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Ventas Netas</t>
      </text>
    </comment>
    <comment ref="E7" authorId="15" shapeId="0" xr:uid="{5114335D-C807-4DD0-93B8-EFDEA287CAA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Activo Total Promedio</t>
      </text>
    </comment>
    <comment ref="H7" authorId="16" shapeId="0" xr:uid="{CD7F1298-9A4B-4051-96BE-2A0131D3CF0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Ingresos netos / Activo total promedio</t>
      </text>
    </comment>
    <comment ref="C8" authorId="17" shapeId="0" xr:uid="{370EA688-BC51-44FC-9962-AC5B805BEBB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Evalúa la eficacia de las estrategias de marketing y ventas al calcular el costo promedio para adquirir un nuevo cliente.</t>
      </text>
    </comment>
    <comment ref="D8" authorId="18" shapeId="0" xr:uid="{CEF02DC9-9C96-471C-B3B1-1923B20CBA7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Costo total de adquisición de clientes</t>
      </text>
    </comment>
    <comment ref="E8" authorId="19" shapeId="0" xr:uid="{F8D3FB71-D4B5-46E6-ABDE-CE60BA27E3E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Número de nuevos clientes adquiridos del período</t>
      </text>
    </comment>
    <comment ref="H8" authorId="20" shapeId="0" xr:uid="{F9503819-17B0-4092-8590-7DA0A5CEA0B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 Costo total de adquisición de clientes / Número de nuevos clientes adquiridos en un período determinado</t>
      </text>
    </comment>
    <comment ref="C9" authorId="21" shapeId="0" xr:uid="{734570DA-A54B-4C56-BCCE-5046EE89D3F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Mide el grado de satisfacción del cliente con los productos, servicios o experiencias de la empresa.</t>
      </text>
    </comment>
    <comment ref="D9" authorId="22" shapeId="0" xr:uid="{7155627F-81A6-4D88-B449-FF0A8CB6BB0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de Respuestas positivas</t>
      </text>
    </comment>
    <comment ref="E9" authorId="23" shapeId="0" xr:uid="{81555067-DFB9-426F-8852-DF42406035F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de Respuestas</t>
      </text>
    </comment>
    <comment ref="H9" authorId="24" shapeId="0" xr:uid="{7DBA1AAB-D9D4-4F70-8C3C-76AC3EDFBD5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(Número total de respuestas positivas / Número total de respuestas) * 100</t>
      </text>
    </comment>
    <comment ref="C10" authorId="25" shapeId="0" xr:uid="{AA84C5B9-20D0-4A27-9A93-87F93DC1DDA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Evalúa la lealtad de los clientes y su disposición a recomendar la empresa a otros.</t>
      </text>
    </comment>
    <comment ref="D10" authorId="26" shapeId="0" xr:uid="{B06BEDEE-D0FA-47CA-8639-B2C36AAFA3A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% de clientes promotores (que nos calificaron con 9 o 10)</t>
      </text>
    </comment>
    <comment ref="E10" authorId="27" shapeId="0" xr:uid="{81462DB4-5971-406B-BADC-E9F238B1389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% de clientes detractores (que nos calificaron con 6 o menos)</t>
      </text>
    </comment>
    <comment ref="H10" authorId="28" shapeId="0" xr:uid="{BD4F8597-117B-4CA2-902B-FC92E26C6AB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(% de Promotores) - (% de Detractores), donde los Promotores son los que califican de 9 a 10 y los Detractores son los que califican de 0 a 6.</t>
      </text>
    </comment>
    <comment ref="C11" authorId="29" shapeId="0" xr:uid="{CE5B6CD3-556F-43A8-8E54-E9F7D88EBFC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Mide la capacidad de la empresa para mantener a sus clientes a lo largo del tiempo.</t>
      </text>
    </comment>
    <comment ref="D11" authorId="30" shapeId="0" xr:uid="{C083EAC4-86BB-42DE-BFD6-E3D8F4233BB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Número de clientes al final del período</t>
      </text>
    </comment>
    <comment ref="E11" authorId="31" shapeId="0" xr:uid="{3F56DBA8-33A5-4CAB-B4A1-760921BA438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Número de nuevos clientes adquiridos durante el período</t>
      </text>
    </comment>
    <comment ref="F11" authorId="32" shapeId="0" xr:uid="{9A714DEF-A17D-4BEC-87C6-7AC708203D8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Número de clientes al inicio del período</t>
      </text>
    </comment>
    <comment ref="H11" authorId="33" shapeId="0" xr:uid="{D1F35090-35F5-449A-ADA9-D05393ED1BA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 ((Número de clientes al final del período - Número de nuevos clientes adquiridos durante el período) / Número de clientes al inicio del período) * 100</t>
      </text>
    </comment>
    <comment ref="C12" authorId="34" shapeId="0" xr:uid="{FA6D01CE-6E74-4583-BE7D-F1D135B49BD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Mide la rapidez con la que la empresa responde a las consultas o problemas planteados por los clientes.</t>
      </text>
    </comment>
    <comment ref="D12" authorId="35" shapeId="0" xr:uid="{DEA7D72D-CBFE-4878-9B03-0744A9047FB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Suma de tiempo de respuesta a todas las consultas de clientes</t>
      </text>
    </comment>
    <comment ref="E12" authorId="36" shapeId="0" xr:uid="{0868B0A4-7267-4971-B639-A53041CE4A9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Número total de consultas de clientes</t>
      </text>
    </comment>
    <comment ref="H12" authorId="37" shapeId="0" xr:uid="{606472BC-EF38-40B5-A0C6-5A125A9357C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Suma de tiempo de respuesta a todas las consultas de clientes / Número total de consultas de clientes</t>
      </text>
    </comment>
    <comment ref="C13" authorId="38" shapeId="0" xr:uid="{2CD3B419-75CB-499E-853B-D8EF74ACC5B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Mide la efectividad de la empresa en la resolución de problemas y quejas de los clientes de manera satisfactoria.</t>
      </text>
    </comment>
    <comment ref="D13" authorId="39" shapeId="0" xr:uid="{0DE961F2-4CD1-4C9C-864F-278F9D6BA08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Número de quejas resueltas satisfactoriamente</t>
      </text>
    </comment>
    <comment ref="E13" authorId="40" shapeId="0" xr:uid="{6F35726F-EA05-4BBE-8B4A-5A0011B96A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Número total de quejas</t>
      </text>
    </comment>
    <comment ref="H13" authorId="41" shapeId="0" xr:uid="{489F4E7E-002F-4D09-9DD8-E393916B99D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(Número de quejas resueltas satisfactoriamente / Número total de quejas) * 100</t>
      </text>
    </comment>
    <comment ref="C14" authorId="42" shapeId="0" xr:uid="{4D52977D-B845-4825-A0F3-978AACA07AC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Mide la eficiencia en la producción al calcular el tiempo necesario para completar un ciclo de fabricación.</t>
      </text>
    </comment>
    <comment ref="D14" authorId="43" shapeId="0" xr:uid="{05D0D8F2-4807-472A-8479-14AA6ACE7D4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Tiempo total de producción</t>
      </text>
    </comment>
    <comment ref="E14" authorId="44" shapeId="0" xr:uid="{A106ACB2-20C8-4546-B84C-7F56E199F4C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Número total de unidades producidas</t>
      </text>
    </comment>
    <comment ref="H14" authorId="45" shapeId="0" xr:uid="{4FD8BA08-D945-4408-A4A2-792D37A5938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Tiempo total de producción / Número de productos fabricados</t>
      </text>
    </comment>
    <comment ref="C15" authorId="46" shapeId="0" xr:uid="{A2C81AF7-BD8E-43F9-8455-53FE6E29B5F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Evalúa la calidad del proceso de producción al medir el porcentaje de productos o servicios que presentan defectos o errores.</t>
      </text>
    </comment>
    <comment ref="D15" authorId="47" shapeId="0" xr:uid="{10A0EEB2-C0E0-4CC2-B7CB-C58E6FA3A47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Total de productos defectuosos</t>
      </text>
    </comment>
    <comment ref="E15" authorId="48" shapeId="0" xr:uid="{EE60B257-D9CE-47CB-89B8-E5A48B42AD2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Número total de unidades producidas</t>
      </text>
    </comment>
    <comment ref="H15" authorId="49" shapeId="0" xr:uid="{9F85A5FA-279E-4303-A1A8-2F7747D6AFA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(Número total de productos defectuosos / Número total de productos fabricados) * 100</t>
      </text>
    </comment>
    <comment ref="C16" authorId="50" shapeId="0" xr:uid="{33F713E2-8D29-4A7E-8EF4-D938AF4437A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Mide la eficiencia en la utilización de los recursos disponibles en la empresa.</t>
      </text>
    </comment>
    <comment ref="D16" authorId="51" shapeId="0" xr:uid="{AD2701E3-F1CC-4BAE-9FA6-F06C320D95E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Tiempo de trabajo efectivo</t>
      </text>
    </comment>
    <comment ref="E16" authorId="52" shapeId="0" xr:uid="{F623A71B-8F5F-45E4-AE03-4B0E46E51B9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 Tiempo total disponible</t>
      </text>
    </comment>
    <comment ref="H16" authorId="53" shapeId="0" xr:uid="{375F82CD-F2C4-4D03-BC72-0A5ABCB32F3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(Tiempo de trabajo efectivo / Tiempo total disponible) * 100</t>
      </text>
    </comment>
    <comment ref="C17" authorId="54" shapeId="0" xr:uid="{6DA161CD-9342-4D72-804D-562E92893A4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Mide la puntualidad en la entrega de productos o servicios a los clientes.</t>
      </text>
    </comment>
    <comment ref="D17" authorId="55" shapeId="0" xr:uid="{16EACE6F-9029-4208-8983-FD5C3FA523C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de entrega planeada</t>
      </text>
    </comment>
    <comment ref="E17" authorId="56" shapeId="0" xr:uid="{7AAA8A8A-5202-469D-B7C4-D07A46C4A3F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de entrega real</t>
      </text>
    </comment>
    <comment ref="H17" authorId="57" shapeId="0" xr:uid="{38F519B4-D8F3-4480-BD9A-7650E98016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de entrega planificada - Fecha de entrega real</t>
      </text>
    </comment>
    <comment ref="C18" authorId="58" shapeId="0" xr:uid="{883AA986-E6A5-4CF7-9250-343D5361902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Mide la proporción de productos o servicios que se producen sin problemas en relación con el total producido.</t>
      </text>
    </comment>
    <comment ref="D18" authorId="59" shapeId="0" xr:uid="{D52852F0-63F4-4832-8A56-ECFE818D7B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Número de unidades producidas sin problemas</t>
      </text>
    </comment>
    <comment ref="E18" authorId="60" shapeId="0" xr:uid="{F6618B14-284F-469C-8F97-A92E9E1EC74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Número total de unidades producidas</t>
      </text>
    </comment>
    <comment ref="H18" authorId="61" shapeId="0" xr:uid="{6EB3C4D1-68FD-460B-9A70-D4C304DDBE6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(Número de unidades producidas sin problemas / Número total de unidades producidas) * 100</t>
      </text>
    </comment>
    <comment ref="C19" authorId="62" shapeId="0" xr:uid="{C3383596-38DE-46B0-9526-AA8ADAB7A0D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Mide la inversión realizada en el desarrollo y capacitación del personal de la empresa.</t>
      </text>
    </comment>
    <comment ref="D19" authorId="63" shapeId="0" xr:uid="{66EAF39B-4E0F-4CA0-AB95-54594B8661A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Costo total de formación y desarrollo</t>
      </text>
    </comment>
    <comment ref="E19" authorId="64" shapeId="0" xr:uid="{00264C0B-1B77-47A2-ABB3-F1CD4823C51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Número total de empleados</t>
      </text>
    </comment>
    <comment ref="H19" authorId="65" shapeId="0" xr:uid="{473E7C7C-2349-4447-B69F-6C1124CEA7C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Costo total de formación y desarrollo / Número total de empleados</t>
      </text>
    </comment>
    <comment ref="C20" authorId="66" shapeId="0" xr:uid="{17694728-F1DB-4C9D-9D15-50404392E18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Mide la preparación de los empleados para utilizar nuevas tecnologías y herramientas.</t>
      </text>
    </comment>
    <comment ref="D20" authorId="67" shapeId="0" xr:uid="{9AD19AF0-BE5C-47F5-B2D1-E156869CE37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Número de empleados capacitados en nuevas tecnologías</t>
      </text>
    </comment>
    <comment ref="E20" authorId="68" shapeId="0" xr:uid="{8AC57BA8-B0C3-4882-A39C-3C1753B35B3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Número total de empleados</t>
      </text>
    </comment>
    <comment ref="H20" authorId="69" shapeId="0" xr:uid="{637368FE-8A87-4B51-A27A-EA5E4C8AE8E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 (Número de empleados capacitados en nuevas tecnologías / Número total de empleados) * 100</t>
      </text>
    </comment>
    <comment ref="C21" authorId="70" shapeId="0" xr:uid="{F6ACF885-51D6-430B-BB18-6C7DBC268A0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Mide el grado de satisfacción y compromiso de los empleados con su trabajo y la empresa.</t>
      </text>
    </comment>
    <comment ref="D21" authorId="71" shapeId="0" xr:uid="{5377AF85-D827-48B8-85DD-3D8A0CF4FC8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Número total de respuestas positivas</t>
      </text>
    </comment>
    <comment ref="E21" authorId="72" shapeId="0" xr:uid="{3A25819A-BBAE-405F-9AC1-80748339CC0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Número total de respuestas</t>
      </text>
    </comment>
    <comment ref="H21" authorId="73" shapeId="0" xr:uid="{3EA203CF-EF17-4D76-8270-DEC311AE5AA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(Número total de respuestas positivas / Número total de respuestas) * 100</t>
      </text>
    </comment>
    <comment ref="C22" authorId="74" shapeId="0" xr:uid="{DB1BBF3D-F87D-4B00-A78F-47D083D21B9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Mide la estabilidad laboral y la retención de talento en la empresa.</t>
      </text>
    </comment>
    <comment ref="D22" authorId="75" shapeId="0" xr:uid="{4698129E-96D8-4F7D-8AC7-3CF3184947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Número de empleados que dejaron la empresa</t>
      </text>
    </comment>
    <comment ref="E22" authorId="76" shapeId="0" xr:uid="{4F359B77-4689-4F2C-9859-492023551E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Promedio de empleados durante el período</t>
      </text>
    </comment>
    <comment ref="H22" authorId="77" shapeId="0" xr:uid="{0996FFD3-6C78-40E1-ABB4-7C70D9FEB9D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(Número de empleados que dejaron la empresa / Promedio de empleados durante el período) * 100</t>
      </text>
    </comment>
  </commentList>
</comments>
</file>

<file path=xl/sharedStrings.xml><?xml version="1.0" encoding="utf-8"?>
<sst xmlns="http://schemas.openxmlformats.org/spreadsheetml/2006/main" count="952" uniqueCount="235">
  <si>
    <t>Id1</t>
  </si>
  <si>
    <t>ID</t>
  </si>
  <si>
    <t>Clave_Area</t>
  </si>
  <si>
    <t>Perspectiva</t>
  </si>
  <si>
    <t>Numero</t>
  </si>
  <si>
    <t>IDNumero</t>
  </si>
  <si>
    <t>IDOrden</t>
  </si>
  <si>
    <t>Subnivel</t>
  </si>
  <si>
    <t>KPI</t>
  </si>
  <si>
    <t>Subnivel2</t>
  </si>
  <si>
    <t>Subnivel3</t>
  </si>
  <si>
    <t>DrillDown</t>
  </si>
  <si>
    <t>IDDrillDown</t>
  </si>
  <si>
    <t>Indicador_original</t>
  </si>
  <si>
    <t>Indicador</t>
  </si>
  <si>
    <t>Descripcion</t>
  </si>
  <si>
    <t>decimales</t>
  </si>
  <si>
    <t>Formula</t>
  </si>
  <si>
    <t>Formula_aplicar</t>
  </si>
  <si>
    <t>Dato1</t>
  </si>
  <si>
    <t>indicador_mostrar</t>
  </si>
  <si>
    <t>Orientacion</t>
  </si>
  <si>
    <t>UM1</t>
  </si>
  <si>
    <t>SistemaFuente1</t>
  </si>
  <si>
    <t>Dato2</t>
  </si>
  <si>
    <t>MododeRecoleccion1</t>
  </si>
  <si>
    <t>NiveldeGranularidad1</t>
  </si>
  <si>
    <t>UM2</t>
  </si>
  <si>
    <t>SistemaFuente2</t>
  </si>
  <si>
    <t>Dato3</t>
  </si>
  <si>
    <t>MododeRecoleccion2</t>
  </si>
  <si>
    <t>NiveldeGranularidad2</t>
  </si>
  <si>
    <t>UM3</t>
  </si>
  <si>
    <t>SistemaFuente3</t>
  </si>
  <si>
    <t>Frecuencia</t>
  </si>
  <si>
    <t>MododeRecoleccion3</t>
  </si>
  <si>
    <t>NiveldeGranularidad3</t>
  </si>
  <si>
    <t>Meta</t>
  </si>
  <si>
    <t>DescripciondelaMeta</t>
  </si>
  <si>
    <t>MetaHistorica</t>
  </si>
  <si>
    <t>MododeRecoleccion</t>
  </si>
  <si>
    <t>NiveldeGranularidad</t>
  </si>
  <si>
    <t>Ambar</t>
  </si>
  <si>
    <t>Verde</t>
  </si>
  <si>
    <t>Verde_formula</t>
  </si>
  <si>
    <t>Ambar_formula</t>
  </si>
  <si>
    <t>Peso</t>
  </si>
  <si>
    <t>Rojo</t>
  </si>
  <si>
    <t>Rojo_formula</t>
  </si>
  <si>
    <t>TD1</t>
  </si>
  <si>
    <t>MET</t>
  </si>
  <si>
    <t>TD2</t>
  </si>
  <si>
    <t>TD3</t>
  </si>
  <si>
    <t>mes_inicio</t>
  </si>
  <si>
    <t>C1</t>
  </si>
  <si>
    <t>SI</t>
  </si>
  <si>
    <t>%</t>
  </si>
  <si>
    <t>Positiva</t>
  </si>
  <si>
    <t>Número</t>
  </si>
  <si>
    <t>N/A</t>
  </si>
  <si>
    <t>NO</t>
  </si>
  <si>
    <t>F1</t>
  </si>
  <si>
    <t>M</t>
  </si>
  <si>
    <t>Pesos $</t>
  </si>
  <si>
    <t>F2</t>
  </si>
  <si>
    <t>Mensual</t>
  </si>
  <si>
    <t>Negativa</t>
  </si>
  <si>
    <t>Dato 1</t>
  </si>
  <si>
    <t>P2</t>
  </si>
  <si>
    <t>G1</t>
  </si>
  <si>
    <t>(Dato 1 ÷ Dato 2)*100</t>
  </si>
  <si>
    <t>G2</t>
  </si>
  <si>
    <t>DATOS</t>
  </si>
  <si>
    <t>Margen bruto</t>
  </si>
  <si>
    <t>Mide el resultado de las ventas menos su costo</t>
  </si>
  <si>
    <t>Costo de las Ventas</t>
  </si>
  <si>
    <t>ROI, Retorno Sobre la inversión</t>
  </si>
  <si>
    <t>Mide el rendimiento del total de inversión de la empresa</t>
  </si>
  <si>
    <t>Margen de beneficio bruto.</t>
  </si>
  <si>
    <t>Retorno sobre la inversión (ROI).</t>
  </si>
  <si>
    <t>Rotación de activos.</t>
  </si>
  <si>
    <t>Costo de adquisición de clientes (CAC).</t>
  </si>
  <si>
    <t>Índice de satisfacción del cliente (CSAT).</t>
  </si>
  <si>
    <t>Net Promoter Score (NPS).</t>
  </si>
  <si>
    <t>Tasa de retención de clientes.</t>
  </si>
  <si>
    <t>Tiempo de respuesta al cliente.</t>
  </si>
  <si>
    <t>Tiempo de ciclo de producción.</t>
  </si>
  <si>
    <t>Tasa de defectos o errores.</t>
  </si>
  <si>
    <t>Utilización de recursos.</t>
  </si>
  <si>
    <t>Tiempo de entrega.</t>
  </si>
  <si>
    <t>Eficiencia del proceso (porcentaje de producción sin problemas).</t>
  </si>
  <si>
    <t>Gasto en formación y desarrollo por empleado.</t>
  </si>
  <si>
    <t>Porcentaje de empleados capacitados en nuevas tecnologías.</t>
  </si>
  <si>
    <t>Índice de satisfacción del empleado.</t>
  </si>
  <si>
    <t>Tasa de rotación de empleados.</t>
  </si>
  <si>
    <t>((Dato 1 ÷ Dato 2)/Dato 1)*100</t>
  </si>
  <si>
    <t>Inversión Total</t>
  </si>
  <si>
    <t>EBITDA</t>
  </si>
  <si>
    <t>Es equivalente al flujo de efectivo generado por la empresa</t>
  </si>
  <si>
    <t>Dato 1 + Dato 2 + Dato  3</t>
  </si>
  <si>
    <t>Utilidad Neta mensual</t>
  </si>
  <si>
    <t>Suma de Amortización y depreciación</t>
  </si>
  <si>
    <t>Monto pagado de impuestos</t>
  </si>
  <si>
    <t>Porcentaje de quejas resueltas satisfactoriamente</t>
  </si>
  <si>
    <t xml:space="preserve"> Mide la eficiencia con la que los activos de la empresa se utilizan para generar ingresos.</t>
  </si>
  <si>
    <t>Evalúa la eficacia de las estrategias de marketing y ventas al calcular el costo promedio para adquirir un nuevo cliente.</t>
  </si>
  <si>
    <t>Mide el grado de satisfacción del cliente con los productos, servicios o experiencias de la empresa.</t>
  </si>
  <si>
    <t>Evalúa la lealtad de los clientes y su disposición a recomendar la empresa a otros.</t>
  </si>
  <si>
    <t>Mide la capacidad de la empresa para mantener a sus clientes a lo largo del tiempo.</t>
  </si>
  <si>
    <t>Mide la rapidez con la que la empresa responde a las consultas o problemas planteados por los clientes.</t>
  </si>
  <si>
    <t>Mide la efectividad de la empresa en la resolución de problemas y quejas de los clientes de manera satisfactoria.</t>
  </si>
  <si>
    <t>Mide la eficiencia en la producción al calcular el tiempo necesario para completar un ciclo de fabricación.</t>
  </si>
  <si>
    <t>Evalúa la calidad del proceso de producción al medir el porcentaje de productos o servicios que presentan defectos o errores.</t>
  </si>
  <si>
    <t>Mide la eficiencia en la utilización de los recursos disponibles en la empresa.</t>
  </si>
  <si>
    <t>Mide la puntualidad en la entrega de productos o servicios a los clientes.</t>
  </si>
  <si>
    <t>Mide la proporción de productos o servicios que se producen sin problemas en relación con el total producido.</t>
  </si>
  <si>
    <t>Mide la inversión realizada en el desarrollo y capacitación del personal de la empresa.</t>
  </si>
  <si>
    <t>Mide la preparación de los empleados para utilizar nuevas tecnologías y herramientas.</t>
  </si>
  <si>
    <t>Mide el grado de satisfacción y compromiso de los empleados con su trabajo y la empresa.</t>
  </si>
  <si>
    <t>Mide la estabilidad laboral y la retención de talento en la empresa.</t>
  </si>
  <si>
    <t>Dato 1 ÷ Dato 2</t>
  </si>
  <si>
    <t>Ventas Netas</t>
  </si>
  <si>
    <t>Activo Total Promedio</t>
  </si>
  <si>
    <t>Beneficio Neto de las Inversiones</t>
  </si>
  <si>
    <t>Costo total de adquisición de clientes</t>
  </si>
  <si>
    <t>Número de nuevos clientes adquiridos del período</t>
  </si>
  <si>
    <t>Total de Respuestas positivas</t>
  </si>
  <si>
    <t>Número total de respuestas</t>
  </si>
  <si>
    <t>Total de Respuestas</t>
  </si>
  <si>
    <t>Dato 1 - Dato 2</t>
  </si>
  <si>
    <t>% de clientes promotores (que nos calificaron con 9 o 10)</t>
  </si>
  <si>
    <t>% de clientes detractores (que nos calificaron con 6 o menos)</t>
  </si>
  <si>
    <t>Número de clientes al final del período</t>
  </si>
  <si>
    <t>Número de nuevos clientes adquiridos durante el período</t>
  </si>
  <si>
    <t>Número de clientes al inicio del período</t>
  </si>
  <si>
    <t>((Dato 1 - Dato 2)/Dato 3)*100</t>
  </si>
  <si>
    <t>Suma de tiempo de respuesta a todas las consultas de clientes</t>
  </si>
  <si>
    <t>Número total de consultas de clientes</t>
  </si>
  <si>
    <t>Número de quejas resueltas satisfactoriamente</t>
  </si>
  <si>
    <t>Número total de quejas</t>
  </si>
  <si>
    <t>Tiempo total de producción</t>
  </si>
  <si>
    <t>Número total de productos defectuosos</t>
  </si>
  <si>
    <t>Tiempo de trabajo efectivo</t>
  </si>
  <si>
    <t>Número de unidades producidas sin problemas</t>
  </si>
  <si>
    <t xml:space="preserve"> Tiempo total disponible</t>
  </si>
  <si>
    <t>Fecha de entrega planeada</t>
  </si>
  <si>
    <t>Fecha de entrega real</t>
  </si>
  <si>
    <t>Número total de unidades producidas</t>
  </si>
  <si>
    <t>Costo total de formación y desarrollo</t>
  </si>
  <si>
    <t>Número total de empleados</t>
  </si>
  <si>
    <t>Número de empleados capacitados en nuevas tecnologías</t>
  </si>
  <si>
    <t>Número total de respuestas positivas</t>
  </si>
  <si>
    <t>Número de empleados que dejaron la empresa</t>
  </si>
  <si>
    <t>Promedio de empleados durante el período</t>
  </si>
  <si>
    <t>F3</t>
  </si>
  <si>
    <t>F4</t>
  </si>
  <si>
    <t>C2</t>
  </si>
  <si>
    <t>C3</t>
  </si>
  <si>
    <t>C4</t>
  </si>
  <si>
    <t>P1</t>
  </si>
  <si>
    <t>P3</t>
  </si>
  <si>
    <t>G3</t>
  </si>
  <si>
    <t>G4</t>
  </si>
  <si>
    <t>mes 2</t>
  </si>
  <si>
    <t>mes 1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</si>
  <si>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</si>
  <si>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</si>
  <si>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</si>
  <si>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</si>
  <si>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</si>
  <si>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</si>
  <si>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</si>
  <si>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</si>
  <si>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</si>
  <si>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</si>
  <si>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Total de productos defectuosos</t>
  </si>
  <si>
    <t>Dato 2</t>
  </si>
  <si>
    <t>Dato 3</t>
  </si>
  <si>
    <t>Resultado</t>
  </si>
  <si>
    <t>Mes 1</t>
  </si>
  <si>
    <t>((Dato 1 - Dato 2)/Dato 1)*100</t>
  </si>
  <si>
    <t>Margen de beneficio bruto: (Ingresos - Costo de bienes vendidos) / Ingresos * 100</t>
  </si>
  <si>
    <t>Retorno sobre la inversión (ROI): (Beneficio neto / Inversión total) * 100</t>
  </si>
  <si>
    <t>Flujo de efectivo operativo: Ingresos netos + Amortización - Impuestos - Cambios en el capital de trabajo neto</t>
  </si>
  <si>
    <t>Rotación de activos: Ingresos netos / Activo total promedio</t>
  </si>
  <si>
    <t>Costo de adquisición de clientes (CAC): Costo total de adquisición de clientes / Número de nuevos clientes adquiridos en un período determinado</t>
  </si>
  <si>
    <t>Índice de satisfacción del cliente (CSAT): (Número total de respuestas positivas / Número total de respuestas) * 100</t>
  </si>
  <si>
    <t>Net Promoter Score (NPS): (% de Promotores) - (% de Detractores), donde los Promotores son los que califican de 9 a 10 y los Detractores son los que califican de 0 a 6.</t>
  </si>
  <si>
    <t>Tasa de retención de clientes: ((Número de clientes al final del período - Número de nuevos clientes adquiridos durante el período) / Número de clientes al inicio del período) * 100</t>
  </si>
  <si>
    <t>Tiempo de respuesta al cliente: Suma de tiempo de respuesta a todas las consultas de clientes / Número total de consultas de clientes</t>
  </si>
  <si>
    <t>Porcentaje de quejas resueltas satisfactoriamente: (Número de quejas resueltas satisfactoriamente / Número total de quejas) * 100</t>
  </si>
  <si>
    <t>Tiempo de ciclo de producción: Tiempo total de producción / Número de productos fabricados</t>
  </si>
  <si>
    <t>Tasa de defectos o errores: (Número total de productos defectuosos / Número total de productos fabricados) * 100</t>
  </si>
  <si>
    <t>Utilización de recursos: (Tiempo de trabajo efectivo / Tiempo total disponible) * 100</t>
  </si>
  <si>
    <t>Tiempo de entrega: Fecha de entrega planificada - Fecha de entrega real</t>
  </si>
  <si>
    <t>Eficiencia del proceso: (Número de unidades producidas sin problemas / Número total de unidades producidas) * 100</t>
  </si>
  <si>
    <t>Gasto en formación y desarrollo por empleado: Costo total de formación y desarrollo / Número total de empleados</t>
  </si>
  <si>
    <t>Porcentaje de empleados capacitados en nuevas tecnologías: (Número de empleados capacitados en nuevas tecnologías / Número total de empleados) * 100</t>
  </si>
  <si>
    <t>Índice de satisfacción del empleado: (Número total de respuestas positivas / Número total de respuestas) * 100</t>
  </si>
  <si>
    <t>Tasa de rotación de empleados: (Número de empleados que dejaron la empresa / Promedio de empleados durante el período) * 100</t>
  </si>
  <si>
    <t>semáforo</t>
  </si>
  <si>
    <t>Mes 2</t>
  </si>
  <si>
    <t>Mes 3</t>
  </si>
  <si>
    <t>Mes 4</t>
  </si>
  <si>
    <t>Mes 5</t>
  </si>
  <si>
    <t>Mes 6</t>
  </si>
  <si>
    <t>Tendencia</t>
  </si>
  <si>
    <t>Mejor y peor</t>
  </si>
  <si>
    <t>&lt;0.85</t>
  </si>
  <si>
    <t>&gt;=0.9</t>
  </si>
  <si>
    <t>entre 85% y 90%</t>
  </si>
  <si>
    <t>mayor o igual a 90%</t>
  </si>
  <si>
    <t>menor que 85%</t>
  </si>
  <si>
    <t>0.85 &lt;= x &lt; 0.9</t>
  </si>
  <si>
    <t>Menor o igual al 98%</t>
  </si>
  <si>
    <t>Mayor que el 105%</t>
  </si>
  <si>
    <t>&gt; 1.05</t>
  </si>
  <si>
    <t>&lt;=0.98</t>
  </si>
  <si>
    <t>Entre 98% y 105%</t>
  </si>
  <si>
    <t>0.98 &lt;= x &lt; 1.05</t>
  </si>
  <si>
    <t>Peso de la Perspectiva</t>
  </si>
  <si>
    <t>puntos</t>
  </si>
  <si>
    <t>perspectiva</t>
  </si>
  <si>
    <t>Meta mes 1</t>
  </si>
  <si>
    <t>Meta mes 2</t>
  </si>
  <si>
    <t>Meta mes 3</t>
  </si>
  <si>
    <t>Meta mes 4</t>
  </si>
  <si>
    <t>Meta mes 5</t>
  </si>
  <si>
    <t>Meta mes 6</t>
  </si>
  <si>
    <t>Meta mes 7</t>
  </si>
  <si>
    <t>Meta mes 8</t>
  </si>
  <si>
    <t>Meta mes 9</t>
  </si>
  <si>
    <t>Meta mes 10</t>
  </si>
  <si>
    <t>Meta mes 11</t>
  </si>
  <si>
    <t>Meta mes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</si>
</sst>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?_-;_-@_-"/>
    <numFmt numFmtId="166" formatCode="_-* #,##0.00_-;\-* #,##0.00_-;_-* &quot;-&quot;????_-;_-@_-"/>
    <numFmt numFmtId="167" formatCode="_-* #,##0.000_-;\-* #,##0.000_-;_-* &quot;-&quot;??_-;_-@_-"/>
    <numFmt numFmtId="168" formatCode="0.0%"/>
    <numFmt numFmtId="170" formatCode="_-&quot;$&quot;* #,##0_-;\-&quot;$&quot;* #,##0_-;_-&quot;$&quot;* &quot;-&quot;??_-;_-@_-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3">
    <xf numFmtId="0" fontId="0" fillId="0" borderId="0" xfId="0"/>
    <xf numFmtId="0" fontId="2" fillId="0" borderId="0" xfId="0" applyFont="1"/>
    <xf numFmtId="17" fontId="2" fillId="0" borderId="0" xfId="0" applyNumberFormat="1" applyFont="1"/>
    <xf numFmtId="1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43" fontId="0" fillId="0" borderId="0" xfId="1" applyFont="1"/>
    <xf numFmtId="43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0" fontId="0" fillId="0" borderId="0" xfId="2" applyNumberFormat="1" applyFont="1"/>
    <xf numFmtId="164" fontId="0" fillId="0" borderId="0" xfId="1" applyNumberFormat="1" applyFont="1"/>
    <xf numFmtId="0" fontId="0" fillId="6" borderId="0" xfId="0" applyFill="1"/>
    <xf numFmtId="10" fontId="0" fillId="2" borderId="5" xfId="2" applyNumberFormat="1" applyFont="1" applyFill="1" applyBorder="1" applyAlignment="1">
      <alignment vertical="center"/>
    </xf>
    <xf numFmtId="10" fontId="0" fillId="2" borderId="6" xfId="2" applyNumberFormat="1" applyFont="1" applyFill="1" applyBorder="1" applyAlignment="1">
      <alignment vertical="center"/>
    </xf>
    <xf numFmtId="43" fontId="0" fillId="2" borderId="6" xfId="0" applyNumberFormat="1" applyFill="1" applyBorder="1" applyAlignment="1">
      <alignment vertical="center"/>
    </xf>
    <xf numFmtId="10" fontId="4" fillId="3" borderId="5" xfId="2" applyNumberFormat="1" applyFont="1" applyFill="1" applyBorder="1" applyAlignment="1">
      <alignment vertical="center"/>
    </xf>
    <xf numFmtId="10" fontId="4" fillId="3" borderId="6" xfId="0" applyNumberFormat="1" applyFont="1" applyFill="1" applyBorder="1" applyAlignment="1">
      <alignment vertical="center"/>
    </xf>
    <xf numFmtId="9" fontId="4" fillId="3" borderId="6" xfId="2" applyFont="1" applyFill="1" applyBorder="1" applyAlignment="1">
      <alignment vertical="center"/>
    </xf>
    <xf numFmtId="43" fontId="4" fillId="3" borderId="6" xfId="0" applyNumberFormat="1" applyFont="1" applyFill="1" applyBorder="1" applyAlignment="1">
      <alignment vertical="center"/>
    </xf>
    <xf numFmtId="9" fontId="4" fillId="3" borderId="8" xfId="2" applyFont="1" applyFill="1" applyBorder="1" applyAlignment="1">
      <alignment vertical="center"/>
    </xf>
    <xf numFmtId="10" fontId="0" fillId="4" borderId="6" xfId="2" applyNumberFormat="1" applyFont="1" applyFill="1" applyBorder="1" applyAlignment="1">
      <alignment vertical="center"/>
    </xf>
    <xf numFmtId="43" fontId="0" fillId="4" borderId="6" xfId="0" applyNumberFormat="1" applyFill="1" applyBorder="1" applyAlignment="1">
      <alignment vertical="center"/>
    </xf>
    <xf numFmtId="10" fontId="0" fillId="4" borderId="8" xfId="2" applyNumberFormat="1" applyFont="1" applyFill="1" applyBorder="1" applyAlignment="1">
      <alignment vertical="center"/>
    </xf>
    <xf numFmtId="10" fontId="0" fillId="5" borderId="6" xfId="2" applyNumberFormat="1" applyFont="1" applyFill="1" applyBorder="1" applyAlignment="1">
      <alignment vertical="center"/>
    </xf>
    <xf numFmtId="10" fontId="0" fillId="5" borderId="8" xfId="2" applyNumberFormat="1" applyFont="1" applyFill="1" applyBorder="1" applyAlignment="1">
      <alignment vertical="center"/>
    </xf>
    <xf numFmtId="167" fontId="0" fillId="4" borderId="12" xfId="1" applyNumberFormat="1" applyFont="1" applyFill="1" applyBorder="1" applyAlignment="1">
      <alignment vertical="center"/>
    </xf>
    <xf numFmtId="43" fontId="0" fillId="5" borderId="12" xfId="0" applyNumberFormat="1" applyFill="1" applyBorder="1" applyAlignment="1">
      <alignment vertical="center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4" fillId="3" borderId="13" xfId="0" applyFont="1" applyFill="1" applyBorder="1"/>
    <xf numFmtId="0" fontId="4" fillId="3" borderId="14" xfId="0" applyFont="1" applyFill="1" applyBorder="1"/>
    <xf numFmtId="0" fontId="4" fillId="3" borderId="15" xfId="0" applyFont="1" applyFill="1" applyBorder="1"/>
    <xf numFmtId="0" fontId="0" fillId="4" borderId="16" xfId="0" applyFill="1" applyBorder="1"/>
    <xf numFmtId="0" fontId="0" fillId="4" borderId="14" xfId="0" applyFill="1" applyBorder="1"/>
    <xf numFmtId="0" fontId="0" fillId="4" borderId="15" xfId="0" applyFill="1" applyBorder="1"/>
    <xf numFmtId="0" fontId="0" fillId="5" borderId="16" xfId="0" applyFill="1" applyBorder="1"/>
    <xf numFmtId="0" fontId="0" fillId="5" borderId="14" xfId="0" applyFill="1" applyBorder="1"/>
    <xf numFmtId="0" fontId="0" fillId="5" borderId="15" xfId="0" applyFill="1" applyBorder="1"/>
    <xf numFmtId="0" fontId="0" fillId="2" borderId="17" xfId="0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4" fillId="3" borderId="17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0" fillId="4" borderId="20" xfId="0" applyFill="1" applyBorder="1" applyAlignment="1">
      <alignment vertical="center"/>
    </xf>
    <xf numFmtId="0" fontId="0" fillId="4" borderId="18" xfId="0" applyFill="1" applyBorder="1" applyAlignment="1">
      <alignment vertical="center"/>
    </xf>
    <xf numFmtId="0" fontId="0" fillId="4" borderId="19" xfId="0" applyFill="1" applyBorder="1" applyAlignment="1">
      <alignment vertical="center"/>
    </xf>
    <xf numFmtId="0" fontId="0" fillId="5" borderId="20" xfId="0" applyFill="1" applyBorder="1" applyAlignment="1">
      <alignment vertical="center"/>
    </xf>
    <xf numFmtId="0" fontId="0" fillId="5" borderId="18" xfId="0" applyFill="1" applyBorder="1" applyAlignment="1">
      <alignment vertical="center"/>
    </xf>
    <xf numFmtId="0" fontId="0" fillId="5" borderId="19" xfId="0" applyFill="1" applyBorder="1" applyAlignment="1">
      <alignment vertical="center"/>
    </xf>
    <xf numFmtId="0" fontId="0" fillId="0" borderId="0" xfId="0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43" fontId="6" fillId="2" borderId="1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5" borderId="7" xfId="0" applyFont="1" applyFill="1" applyBorder="1" applyAlignment="1">
      <alignment vertical="center"/>
    </xf>
    <xf numFmtId="0" fontId="6" fillId="0" borderId="0" xfId="0" applyFont="1"/>
    <xf numFmtId="43" fontId="6" fillId="2" borderId="4" xfId="1" applyFont="1" applyFill="1" applyBorder="1" applyAlignment="1">
      <alignment vertical="center"/>
    </xf>
    <xf numFmtId="43" fontId="6" fillId="2" borderId="1" xfId="1" applyFont="1" applyFill="1" applyBorder="1" applyAlignment="1">
      <alignment vertical="center"/>
    </xf>
    <xf numFmtId="43" fontId="6" fillId="2" borderId="7" xfId="0" applyNumberFormat="1" applyFont="1" applyFill="1" applyBorder="1" applyAlignment="1">
      <alignment vertical="center"/>
    </xf>
    <xf numFmtId="10" fontId="7" fillId="3" borderId="1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1" fontId="7" fillId="3" borderId="1" xfId="0" applyNumberFormat="1" applyFont="1" applyFill="1" applyBorder="1" applyAlignment="1">
      <alignment vertical="center"/>
    </xf>
    <xf numFmtId="43" fontId="6" fillId="4" borderId="1" xfId="0" applyNumberFormat="1" applyFont="1" applyFill="1" applyBorder="1" applyAlignment="1">
      <alignment vertical="center"/>
    </xf>
    <xf numFmtId="43" fontId="6" fillId="2" borderId="9" xfId="1" applyFont="1" applyFill="1" applyBorder="1" applyAlignment="1">
      <alignment vertical="center"/>
    </xf>
    <xf numFmtId="43" fontId="6" fillId="2" borderId="2" xfId="0" applyNumberFormat="1" applyFont="1" applyFill="1" applyBorder="1" applyAlignment="1">
      <alignment vertical="center"/>
    </xf>
    <xf numFmtId="43" fontId="6" fillId="2" borderId="10" xfId="0" applyNumberFormat="1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10" fontId="7" fillId="3" borderId="2" xfId="0" applyNumberFormat="1" applyFont="1" applyFill="1" applyBorder="1" applyAlignment="1">
      <alignment vertical="center"/>
    </xf>
    <xf numFmtId="164" fontId="7" fillId="3" borderId="2" xfId="0" applyNumberFormat="1" applyFont="1" applyFill="1" applyBorder="1" applyAlignment="1">
      <alignment vertical="center"/>
    </xf>
    <xf numFmtId="43" fontId="7" fillId="3" borderId="2" xfId="0" applyNumberFormat="1" applyFont="1" applyFill="1" applyBorder="1" applyAlignment="1">
      <alignment vertical="center"/>
    </xf>
    <xf numFmtId="164" fontId="7" fillId="3" borderId="10" xfId="0" applyNumberFormat="1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43" fontId="6" fillId="4" borderId="2" xfId="0" applyNumberFormat="1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6" fillId="4" borderId="10" xfId="0" applyFont="1" applyFill="1" applyBorder="1" applyAlignment="1">
      <alignment vertical="center"/>
    </xf>
    <xf numFmtId="43" fontId="6" fillId="5" borderId="11" xfId="0" applyNumberFormat="1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6" fillId="5" borderId="10" xfId="0" applyFont="1" applyFill="1" applyBorder="1" applyAlignment="1">
      <alignment vertical="center"/>
    </xf>
    <xf numFmtId="10" fontId="6" fillId="2" borderId="5" xfId="2" applyNumberFormat="1" applyFont="1" applyFill="1" applyBorder="1" applyAlignment="1">
      <alignment vertical="center"/>
    </xf>
    <xf numFmtId="10" fontId="6" fillId="2" borderId="6" xfId="2" applyNumberFormat="1" applyFont="1" applyFill="1" applyBorder="1" applyAlignment="1">
      <alignment vertical="center"/>
    </xf>
    <xf numFmtId="44" fontId="6" fillId="2" borderId="6" xfId="3" applyFont="1" applyFill="1" applyBorder="1" applyAlignment="1">
      <alignment vertical="center"/>
    </xf>
    <xf numFmtId="43" fontId="6" fillId="2" borderId="6" xfId="0" applyNumberFormat="1" applyFont="1" applyFill="1" applyBorder="1" applyAlignment="1">
      <alignment vertical="center"/>
    </xf>
    <xf numFmtId="44" fontId="6" fillId="2" borderId="8" xfId="3" applyFont="1" applyFill="1" applyBorder="1" applyAlignment="1">
      <alignment vertical="center"/>
    </xf>
    <xf numFmtId="10" fontId="7" fillId="3" borderId="5" xfId="2" applyNumberFormat="1" applyFont="1" applyFill="1" applyBorder="1" applyAlignment="1">
      <alignment vertical="center"/>
    </xf>
    <xf numFmtId="10" fontId="7" fillId="3" borderId="6" xfId="0" applyNumberFormat="1" applyFont="1" applyFill="1" applyBorder="1" applyAlignment="1">
      <alignment vertical="center"/>
    </xf>
    <xf numFmtId="9" fontId="7" fillId="3" borderId="6" xfId="2" applyFont="1" applyFill="1" applyBorder="1" applyAlignment="1">
      <alignment vertical="center"/>
    </xf>
    <xf numFmtId="43" fontId="7" fillId="3" borderId="6" xfId="0" applyNumberFormat="1" applyFont="1" applyFill="1" applyBorder="1" applyAlignment="1">
      <alignment vertical="center"/>
    </xf>
    <xf numFmtId="9" fontId="7" fillId="3" borderId="8" xfId="2" applyFont="1" applyFill="1" applyBorder="1" applyAlignment="1">
      <alignment vertical="center"/>
    </xf>
    <xf numFmtId="167" fontId="6" fillId="4" borderId="12" xfId="1" applyNumberFormat="1" applyFont="1" applyFill="1" applyBorder="1" applyAlignment="1">
      <alignment vertical="center"/>
    </xf>
    <xf numFmtId="10" fontId="6" fillId="4" borderId="6" xfId="2" applyNumberFormat="1" applyFont="1" applyFill="1" applyBorder="1" applyAlignment="1">
      <alignment vertical="center"/>
    </xf>
    <xf numFmtId="43" fontId="6" fillId="4" borderId="6" xfId="0" applyNumberFormat="1" applyFont="1" applyFill="1" applyBorder="1" applyAlignment="1">
      <alignment vertical="center"/>
    </xf>
    <xf numFmtId="10" fontId="6" fillId="4" borderId="8" xfId="2" applyNumberFormat="1" applyFont="1" applyFill="1" applyBorder="1" applyAlignment="1">
      <alignment vertical="center"/>
    </xf>
    <xf numFmtId="43" fontId="6" fillId="5" borderId="12" xfId="0" applyNumberFormat="1" applyFont="1" applyFill="1" applyBorder="1" applyAlignment="1">
      <alignment vertical="center"/>
    </xf>
    <xf numFmtId="10" fontId="6" fillId="5" borderId="6" xfId="2" applyNumberFormat="1" applyFont="1" applyFill="1" applyBorder="1" applyAlignment="1">
      <alignment vertical="center"/>
    </xf>
    <xf numFmtId="10" fontId="6" fillId="5" borderId="8" xfId="2" applyNumberFormat="1" applyFont="1" applyFill="1" applyBorder="1" applyAlignment="1">
      <alignment vertical="center"/>
    </xf>
    <xf numFmtId="10" fontId="6" fillId="2" borderId="21" xfId="2" applyNumberFormat="1" applyFont="1" applyFill="1" applyBorder="1" applyAlignment="1">
      <alignment vertical="center"/>
    </xf>
    <xf numFmtId="43" fontId="7" fillId="3" borderId="22" xfId="0" applyNumberFormat="1" applyFont="1" applyFill="1" applyBorder="1" applyAlignment="1">
      <alignment vertical="center"/>
    </xf>
    <xf numFmtId="9" fontId="7" fillId="3" borderId="22" xfId="2" applyFont="1" applyFill="1" applyBorder="1" applyAlignment="1">
      <alignment vertical="center"/>
    </xf>
    <xf numFmtId="0" fontId="5" fillId="0" borderId="0" xfId="0" applyFont="1" applyAlignment="1">
      <alignment horizontal="center"/>
    </xf>
    <xf numFmtId="10" fontId="0" fillId="2" borderId="0" xfId="0" applyNumberFormat="1" applyFill="1"/>
    <xf numFmtId="0" fontId="6" fillId="6" borderId="0" xfId="0" applyFont="1" applyFill="1"/>
    <xf numFmtId="0" fontId="0" fillId="6" borderId="0" xfId="0" applyFill="1" applyAlignment="1">
      <alignment horizontal="center"/>
    </xf>
    <xf numFmtId="164" fontId="6" fillId="2" borderId="1" xfId="1" applyNumberFormat="1" applyFont="1" applyFill="1" applyBorder="1"/>
    <xf numFmtId="9" fontId="6" fillId="2" borderId="1" xfId="2" applyFont="1" applyFill="1" applyBorder="1" applyAlignment="1">
      <alignment vertical="center"/>
    </xf>
    <xf numFmtId="164" fontId="6" fillId="2" borderId="1" xfId="1" applyNumberFormat="1" applyFont="1" applyFill="1" applyBorder="1" applyAlignment="1">
      <alignment vertical="center"/>
    </xf>
    <xf numFmtId="164" fontId="7" fillId="3" borderId="1" xfId="1" applyNumberFormat="1" applyFont="1" applyFill="1" applyBorder="1" applyAlignment="1">
      <alignment vertical="center"/>
    </xf>
    <xf numFmtId="164" fontId="6" fillId="4" borderId="1" xfId="1" applyNumberFormat="1" applyFont="1" applyFill="1" applyBorder="1" applyAlignment="1">
      <alignment vertical="center"/>
    </xf>
    <xf numFmtId="164" fontId="6" fillId="5" borderId="1" xfId="1" applyNumberFormat="1" applyFont="1" applyFill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10" fontId="6" fillId="2" borderId="1" xfId="2" applyNumberFormat="1" applyFont="1" applyFill="1" applyBorder="1" applyAlignment="1">
      <alignment vertical="center"/>
    </xf>
    <xf numFmtId="168" fontId="6" fillId="2" borderId="1" xfId="2" applyNumberFormat="1" applyFont="1" applyFill="1" applyBorder="1" applyAlignment="1">
      <alignment vertical="center"/>
    </xf>
    <xf numFmtId="43" fontId="0" fillId="6" borderId="1" xfId="0" applyNumberFormat="1" applyFill="1" applyBorder="1" applyAlignment="1">
      <alignment vertical="center"/>
    </xf>
    <xf numFmtId="44" fontId="6" fillId="2" borderId="1" xfId="3" applyFont="1" applyFill="1" applyBorder="1" applyAlignment="1">
      <alignment vertical="center"/>
    </xf>
    <xf numFmtId="168" fontId="7" fillId="3" borderId="1" xfId="2" applyNumberFormat="1" applyFont="1" applyFill="1" applyBorder="1" applyAlignment="1">
      <alignment vertic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0" fontId="7" fillId="3" borderId="1" xfId="2" applyNumberFormat="1" applyFont="1" applyFill="1" applyBorder="1" applyAlignment="1">
      <alignment vertical="center"/>
    </xf>
    <xf numFmtId="9" fontId="7" fillId="3" borderId="1" xfId="2" applyFont="1" applyFill="1" applyBorder="1" applyAlignment="1">
      <alignment vertical="center"/>
    </xf>
    <xf numFmtId="43" fontId="7" fillId="3" borderId="1" xfId="0" applyNumberFormat="1" applyFont="1" applyFill="1" applyBorder="1" applyAlignment="1">
      <alignment vertical="center"/>
    </xf>
    <xf numFmtId="0" fontId="0" fillId="4" borderId="1" xfId="0" applyFill="1" applyBorder="1"/>
    <xf numFmtId="0" fontId="0" fillId="4" borderId="1" xfId="0" applyFill="1" applyBorder="1" applyAlignment="1">
      <alignment vertical="center"/>
    </xf>
    <xf numFmtId="167" fontId="6" fillId="4" borderId="1" xfId="1" applyNumberFormat="1" applyFont="1" applyFill="1" applyBorder="1" applyAlignment="1">
      <alignment vertical="center"/>
    </xf>
    <xf numFmtId="10" fontId="6" fillId="4" borderId="1" xfId="2" applyNumberFormat="1" applyFont="1" applyFill="1" applyBorder="1" applyAlignment="1">
      <alignment vertical="center"/>
    </xf>
    <xf numFmtId="0" fontId="0" fillId="5" borderId="1" xfId="0" applyFill="1" applyBorder="1"/>
    <xf numFmtId="0" fontId="0" fillId="5" borderId="1" xfId="0" applyFill="1" applyBorder="1" applyAlignment="1">
      <alignment vertical="center"/>
    </xf>
    <xf numFmtId="43" fontId="6" fillId="5" borderId="1" xfId="0" applyNumberFormat="1" applyFont="1" applyFill="1" applyBorder="1" applyAlignment="1">
      <alignment vertical="center"/>
    </xf>
    <xf numFmtId="10" fontId="6" fillId="5" borderId="1" xfId="2" applyNumberFormat="1" applyFont="1" applyFill="1" applyBorder="1" applyAlignment="1">
      <alignment vertical="center"/>
    </xf>
    <xf numFmtId="9" fontId="6" fillId="4" borderId="1" xfId="2" applyFont="1" applyFill="1" applyBorder="1" applyAlignment="1">
      <alignment vertical="center"/>
    </xf>
    <xf numFmtId="9" fontId="6" fillId="5" borderId="1" xfId="2" applyFont="1" applyFill="1" applyBorder="1" applyAlignment="1">
      <alignment vertical="center"/>
    </xf>
    <xf numFmtId="168" fontId="8" fillId="2" borderId="30" xfId="2" applyNumberFormat="1" applyFont="1" applyFill="1" applyBorder="1" applyAlignment="1">
      <alignment horizontal="center" vertical="center"/>
    </xf>
    <xf numFmtId="168" fontId="8" fillId="2" borderId="31" xfId="2" applyNumberFormat="1" applyFont="1" applyFill="1" applyBorder="1" applyAlignment="1">
      <alignment horizontal="center" vertical="center"/>
    </xf>
    <xf numFmtId="168" fontId="8" fillId="2" borderId="32" xfId="2" applyNumberFormat="1" applyFont="1" applyFill="1" applyBorder="1" applyAlignment="1">
      <alignment horizontal="center" vertical="center"/>
    </xf>
    <xf numFmtId="168" fontId="8" fillId="2" borderId="11" xfId="2" applyNumberFormat="1" applyFont="1" applyFill="1" applyBorder="1" applyAlignment="1">
      <alignment horizontal="center" vertical="center"/>
    </xf>
    <xf numFmtId="9" fontId="6" fillId="2" borderId="1" xfId="2" applyFont="1" applyFill="1" applyBorder="1" applyAlignment="1">
      <alignment horizontal="center" vertical="center"/>
    </xf>
    <xf numFmtId="9" fontId="7" fillId="3" borderId="1" xfId="2" applyFont="1" applyFill="1" applyBorder="1" applyAlignment="1">
      <alignment horizontal="center" vertical="center"/>
    </xf>
    <xf numFmtId="9" fontId="6" fillId="4" borderId="1" xfId="2" applyFont="1" applyFill="1" applyBorder="1" applyAlignment="1">
      <alignment horizontal="center" vertical="center"/>
    </xf>
    <xf numFmtId="9" fontId="6" fillId="5" borderId="1" xfId="2" applyFont="1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9" fontId="0" fillId="2" borderId="24" xfId="0" applyNumberFormat="1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9" fontId="4" fillId="3" borderId="24" xfId="0" applyNumberFormat="1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9" fontId="0" fillId="4" borderId="24" xfId="0" applyNumberFormat="1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9" fontId="0" fillId="5" borderId="24" xfId="0" applyNumberFormat="1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170" fontId="0" fillId="2" borderId="6" xfId="3" applyNumberFormat="1" applyFont="1" applyFill="1" applyBorder="1" applyAlignment="1">
      <alignment vertical="center"/>
    </xf>
    <xf numFmtId="170" fontId="0" fillId="2" borderId="8" xfId="3" applyNumberFormat="1" applyFont="1" applyFill="1" applyBorder="1" applyAlignment="1">
      <alignment vertical="center"/>
    </xf>
  </cellXfs>
  <cellStyles count="4">
    <cellStyle name="Millares" xfId="1" builtinId="3"/>
    <cellStyle name="Moneda" xfId="3" builtinId="4"/>
    <cellStyle name="Normal" xfId="0" builtinId="0"/>
    <cellStyle name="Porcentaje" xfId="2" builtinId="5"/>
  </cellStyles>
  <dxfs count="175">
    <dxf>
      <font>
        <color rgb="FF00B050"/>
      </font>
      <fill>
        <patternFill>
          <bgColor theme="0"/>
        </patternFill>
      </fill>
    </dxf>
    <dxf>
      <font>
        <b/>
        <i val="0"/>
        <color rgb="FFFFC00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B050"/>
      </font>
      <fill>
        <patternFill>
          <bgColor theme="0"/>
        </patternFill>
      </fill>
    </dxf>
    <dxf>
      <font>
        <b/>
        <i val="0"/>
        <color rgb="FFFFC00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B050"/>
      </font>
      <fill>
        <patternFill>
          <bgColor theme="0"/>
        </patternFill>
      </fill>
    </dxf>
    <dxf>
      <font>
        <b/>
        <i val="0"/>
        <color rgb="FFFFC00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B050"/>
      </font>
      <fill>
        <patternFill>
          <bgColor theme="0"/>
        </patternFill>
      </fill>
    </dxf>
    <dxf>
      <font>
        <b/>
        <i val="0"/>
        <color rgb="FFFFC00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B050"/>
      </font>
      <fill>
        <patternFill>
          <bgColor theme="0"/>
        </patternFill>
      </fill>
    </dxf>
    <dxf>
      <font>
        <b/>
        <i val="0"/>
        <color rgb="FFFFC00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B050"/>
      </font>
      <fill>
        <patternFill>
          <bgColor theme="0"/>
        </patternFill>
      </fill>
    </dxf>
    <dxf>
      <font>
        <b/>
        <i val="0"/>
        <color rgb="FFFFC000"/>
      </font>
      <fill>
        <patternFill>
          <bgColor theme="0"/>
        </patternFill>
      </fill>
    </dxf>
    <dxf>
      <font>
        <color rgb="FFFF0000"/>
      </font>
      <fill>
        <patternFill>
          <bgColor theme="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solid">
          <fgColor rgb="FFB5E6A2"/>
          <bgColor rgb="FF00000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iguel Bravo" id="{E957C094-9FA8-49C7-8BF4-56120461BF21}" userId="072c9aa85b24fba6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" dT="2024-04-11T06:12:02.43" personId="{E957C094-9FA8-49C7-8BF4-56120461BF21}" id="{F330F49E-6C3B-4273-ABD3-883C4D90EBAE}">
    <text>Mide el resultado de las ventas menos su costo</text>
  </threadedComment>
  <threadedComment ref="D4" dT="2024-04-11T06:25:43.60" personId="{E957C094-9FA8-49C7-8BF4-56120461BF21}" id="{C65C41D0-D362-4965-914E-9D1680B4C4C4}">
    <text>Ventas Netas</text>
  </threadedComment>
  <threadedComment ref="E4" dT="2024-04-11T07:05:23.77" personId="{E957C094-9FA8-49C7-8BF4-56120461BF21}" id="{E1CF00CF-E4FC-4815-99D5-DE5BC02EC278}">
    <text>Costo de las Ventas</text>
  </threadedComment>
  <threadedComment ref="H4" dT="2024-04-11T17:56:51.90" personId="{E957C094-9FA8-49C7-8BF4-56120461BF21}" id="{ECA2D04C-E90D-4AE3-B701-EA371ACA53AF}">
    <text xml:space="preserve"> (Ingresos - Costo de bienes vendidos) / Ingresos * 100</text>
  </threadedComment>
  <threadedComment ref="C5" dT="2024-04-11T06:12:39.41" personId="{E957C094-9FA8-49C7-8BF4-56120461BF21}" id="{43757528-BE38-46C4-846C-B238F68F2CB5}">
    <text>Es equivalente al flujo de efectivo generado por la empresa</text>
  </threadedComment>
  <threadedComment ref="D5" dT="2024-04-11T06:25:59.23" personId="{E957C094-9FA8-49C7-8BF4-56120461BF21}" id="{D7B55710-03B3-40CD-9A2A-7D008402B0DC}">
    <text>Beneficio Neto de las Inversiones</text>
  </threadedComment>
  <threadedComment ref="E5" dT="2024-04-11T07:05:38.96" personId="{E957C094-9FA8-49C7-8BF4-56120461BF21}" id="{640BB80E-0300-4928-9E3D-BB794A94F7EC}">
    <text>Inversión Total</text>
  </threadedComment>
  <threadedComment ref="H5" dT="2024-04-11T17:58:05.65" personId="{E957C094-9FA8-49C7-8BF4-56120461BF21}" id="{D54B8052-D59E-4706-B307-270AABF39CBD}">
    <text>(Beneficio neto / Inversión total) * 100</text>
  </threadedComment>
  <threadedComment ref="C6" dT="2024-04-11T06:13:11.52" personId="{E957C094-9FA8-49C7-8BF4-56120461BF21}" id="{7882FD57-ADA6-49A4-AC2D-C36FEF6A9020}">
    <text>Mide la eficiencia con la que los activos de la empresa se utilizan para generar ingresos.</text>
  </threadedComment>
  <threadedComment ref="D6" dT="2024-04-11T06:26:23.51" personId="{E957C094-9FA8-49C7-8BF4-56120461BF21}" id="{EA7AC823-3D99-437A-92D7-6E0283979D04}">
    <text>Utilidad Neta mensual</text>
  </threadedComment>
  <threadedComment ref="E6" dT="2024-04-11T07:05:50.67" personId="{E957C094-9FA8-49C7-8BF4-56120461BF21}" id="{95ACE553-B9B2-4D30-A5C2-0F62E4444516}">
    <text>Suma de Amortización y depreciación</text>
  </threadedComment>
  <threadedComment ref="F6" dT="2024-04-11T07:11:11.70" personId="{E957C094-9FA8-49C7-8BF4-56120461BF21}" id="{05F7CF87-F073-4CA5-9D25-8F0013E637F2}">
    <text>Monto pagado de impuestos</text>
  </threadedComment>
  <threadedComment ref="H6" dT="2024-04-11T18:01:51.47" personId="{E957C094-9FA8-49C7-8BF4-56120461BF21}" id="{178F1C18-5C24-4470-8A6D-955A59157550}">
    <text>Ingresos netos + Amortización - Impuestos - Cambios en el capital de trabajo neto</text>
  </threadedComment>
  <threadedComment ref="C7" dT="2024-04-11T06:13:54.34" personId="{E957C094-9FA8-49C7-8BF4-56120461BF21}" id="{9D432C07-E06C-418F-AFD1-7A555890D33F}">
    <text>Mide la eficiencia con la que los activos de la empresa se utilizan para generar ingresos.</text>
  </threadedComment>
  <threadedComment ref="D7" dT="2024-04-11T06:26:39.88" personId="{E957C094-9FA8-49C7-8BF4-56120461BF21}" id="{DFAD5E6C-A919-47FE-B55C-384FBDE47637}">
    <text>Ventas Netas</text>
  </threadedComment>
  <threadedComment ref="E7" dT="2024-04-11T07:06:07.97" personId="{E957C094-9FA8-49C7-8BF4-56120461BF21}" id="{5114335D-C807-4DD0-93B8-EFDEA287CAA9}">
    <text>Activo Total Promedio</text>
  </threadedComment>
  <threadedComment ref="H7" dT="2024-04-11T18:02:10.94" personId="{E957C094-9FA8-49C7-8BF4-56120461BF21}" id="{CD7F1298-9A4B-4051-96BE-2A0131D3CF05}">
    <text>Ingresos netos / Activo total promedio</text>
  </threadedComment>
  <threadedComment ref="C8" dT="2024-04-11T06:14:17.95" personId="{E957C094-9FA8-49C7-8BF4-56120461BF21}" id="{370EA688-BC51-44FC-9962-AC5B805BEBBB}">
    <text>Evalúa la eficacia de las estrategias de marketing y ventas al calcular el costo promedio para adquirir un nuevo cliente.</text>
  </threadedComment>
  <threadedComment ref="D8" dT="2024-04-11T06:26:58.97" personId="{E957C094-9FA8-49C7-8BF4-56120461BF21}" id="{CEF02DC9-9C96-471C-B3B1-1923B20CBA7C}">
    <text>Costo total de adquisición de clientes</text>
  </threadedComment>
  <threadedComment ref="E8" dT="2024-04-11T07:06:22.43" personId="{E957C094-9FA8-49C7-8BF4-56120461BF21}" id="{F8D3FB71-D4B5-46E6-ABDE-CE60BA27E3E6}">
    <text>Número de nuevos clientes adquiridos del período</text>
  </threadedComment>
  <threadedComment ref="H8" dT="2024-04-11T18:02:27.27" personId="{E957C094-9FA8-49C7-8BF4-56120461BF21}" id="{F9503819-17B0-4092-8590-7DA0A5CEA0BE}">
    <text xml:space="preserve"> Costo total de adquisición de clientes / Número de nuevos clientes adquiridos en un período determinado</text>
  </threadedComment>
  <threadedComment ref="C9" dT="2024-04-11T06:20:06.76" personId="{E957C094-9FA8-49C7-8BF4-56120461BF21}" id="{734570DA-A54B-4C56-BCCE-5046EE89D3FC}">
    <text>Mide el grado de satisfacción del cliente con los productos, servicios o experiencias de la empresa.</text>
  </threadedComment>
  <threadedComment ref="D9" dT="2024-04-11T06:27:50.93" personId="{E957C094-9FA8-49C7-8BF4-56120461BF21}" id="{7155627F-81A6-4D88-B449-FF0A8CB6BB0A}">
    <text>Total de Respuestas positivas</text>
  </threadedComment>
  <threadedComment ref="E9" dT="2024-04-11T07:06:43.67" personId="{E957C094-9FA8-49C7-8BF4-56120461BF21}" id="{81555067-DFB9-426F-8852-DF42406035FD}">
    <text>Total de Respuestas</text>
  </threadedComment>
  <threadedComment ref="H9" dT="2024-04-11T18:07:45.46" personId="{E957C094-9FA8-49C7-8BF4-56120461BF21}" id="{7DBA1AAB-D9D4-4F70-8C3C-76AC3EDFBD5B}">
    <text>(Número total de respuestas positivas / Número total de respuestas) * 100</text>
  </threadedComment>
  <threadedComment ref="C10" dT="2024-04-11T06:20:39.92" personId="{E957C094-9FA8-49C7-8BF4-56120461BF21}" id="{AA84C5B9-20D0-4A27-9A93-87F93DC1DDA1}">
    <text>Evalúa la lealtad de los clientes y su disposición a recomendar la empresa a otros.</text>
  </threadedComment>
  <threadedComment ref="D10" dT="2024-04-11T06:28:04.61" personId="{E957C094-9FA8-49C7-8BF4-56120461BF21}" id="{B06BEDEE-D0FA-47CA-8639-B2C36AAFA3A2}">
    <text>% de clientes promotores (que nos calificaron con 9 o 10)</text>
  </threadedComment>
  <threadedComment ref="E10" dT="2024-04-11T07:07:05.18" personId="{E957C094-9FA8-49C7-8BF4-56120461BF21}" id="{81462DB4-5971-406B-BADC-E9F238B13897}">
    <text>% de clientes detractores (que nos calificaron con 6 o menos)</text>
  </threadedComment>
  <threadedComment ref="H10" dT="2024-04-11T18:08:06.17" personId="{E957C094-9FA8-49C7-8BF4-56120461BF21}" id="{BD4F8597-117B-4CA2-902B-FC92E26C6AB0}">
    <text>(% de Promotores) - (% de Detractores), donde los Promotores son los que califican de 9 a 10 y los Detractores son los que califican de 0 a 6.</text>
  </threadedComment>
  <threadedComment ref="C11" dT="2024-04-11T06:20:56.48" personId="{E957C094-9FA8-49C7-8BF4-56120461BF21}" id="{CE5B6CD3-556F-43A8-8E54-E9F7D88EBFC1}">
    <text>Mide la capacidad de la empresa para mantener a sus clientes a lo largo del tiempo.</text>
  </threadedComment>
  <threadedComment ref="D11" dT="2024-04-11T06:28:49.79" personId="{E957C094-9FA8-49C7-8BF4-56120461BF21}" id="{C083EAC4-86BB-42DE-BFD6-E3D8F4233BB2}">
    <text>Número de clientes al final del período</text>
  </threadedComment>
  <threadedComment ref="E11" dT="2024-04-11T07:07:25.77" personId="{E957C094-9FA8-49C7-8BF4-56120461BF21}" id="{3F56DBA8-33A5-4CAB-B4A1-760921BA438F}">
    <text>Número de nuevos clientes adquiridos durante el período</text>
  </threadedComment>
  <threadedComment ref="F11" dT="2024-04-11T07:11:27.00" personId="{E957C094-9FA8-49C7-8BF4-56120461BF21}" id="{9A714DEF-A17D-4BEC-87C6-7AC708203D85}">
    <text>Número de clientes al inicio del período</text>
  </threadedComment>
  <threadedComment ref="H11" dT="2024-04-11T18:08:25.88" personId="{E957C094-9FA8-49C7-8BF4-56120461BF21}" id="{D1F35090-35F5-449A-ADA9-D05393ED1BA3}">
    <text xml:space="preserve"> ((Número de clientes al final del período - Número de nuevos clientes adquiridos durante el período) / Número de clientes al inicio del período) * 100</text>
  </threadedComment>
  <threadedComment ref="C12" dT="2024-04-11T06:21:19.53" personId="{E957C094-9FA8-49C7-8BF4-56120461BF21}" id="{FA6D01CE-6E74-4583-BE7D-F1D135B49BD3}">
    <text>Mide la rapidez con la que la empresa responde a las consultas o problemas planteados por los clientes.</text>
  </threadedComment>
  <threadedComment ref="D12" dT="2024-04-11T06:28:27.11" personId="{E957C094-9FA8-49C7-8BF4-56120461BF21}" id="{DEA7D72D-CBFE-4878-9B03-0744A9047FB0}">
    <text>Suma de tiempo de respuesta a todas las consultas de clientes</text>
  </threadedComment>
  <threadedComment ref="E12" dT="2024-04-11T07:07:45.87" personId="{E957C094-9FA8-49C7-8BF4-56120461BF21}" id="{0868B0A4-7267-4971-B639-A53041CE4A9D}">
    <text>Número total de consultas de clientes</text>
  </threadedComment>
  <threadedComment ref="H12" dT="2024-04-11T18:08:42.99" personId="{E957C094-9FA8-49C7-8BF4-56120461BF21}" id="{606472BC-EF38-40B5-A0C6-5A125A9357CB}">
    <text>Suma de tiempo de respuesta a todas las consultas de clientes / Número total de consultas de clientes</text>
  </threadedComment>
  <threadedComment ref="C13" dT="2024-04-11T06:21:35.56" personId="{E957C094-9FA8-49C7-8BF4-56120461BF21}" id="{2CD3B419-75CB-499E-853B-D8EF74ACC5BC}">
    <text>Mide la efectividad de la empresa en la resolución de problemas y quejas de los clientes de manera satisfactoria.</text>
  </threadedComment>
  <threadedComment ref="D13" dT="2024-04-11T06:29:30.75" personId="{E957C094-9FA8-49C7-8BF4-56120461BF21}" id="{0DE961F2-4CD1-4C9C-864F-278F9D6BA083}">
    <text>Número de quejas resueltas satisfactoriamente</text>
  </threadedComment>
  <threadedComment ref="E13" dT="2024-04-11T07:07:58.90" personId="{E957C094-9FA8-49C7-8BF4-56120461BF21}" id="{6F35726F-EA05-4BBE-8B4A-5A0011B96A15}">
    <text>Número total de quejas</text>
  </threadedComment>
  <threadedComment ref="H13" dT="2024-04-11T18:09:00.85" personId="{E957C094-9FA8-49C7-8BF4-56120461BF21}" id="{489F4E7E-002F-4D09-9DD8-E393916B99D1}">
    <text>(Número de quejas resueltas satisfactoriamente / Número total de quejas) * 100</text>
  </threadedComment>
  <threadedComment ref="C14" dT="2024-04-11T06:22:20.30" personId="{E957C094-9FA8-49C7-8BF4-56120461BF21}" id="{4D52977D-B845-4825-A0F3-978AACA07AC6}">
    <text>Mide la eficiencia en la producción al calcular el tiempo necesario para completar un ciclo de fabricación.</text>
  </threadedComment>
  <threadedComment ref="D14" dT="2024-04-11T06:58:01.65" personId="{E957C094-9FA8-49C7-8BF4-56120461BF21}" id="{05D0D8F2-4807-472A-8479-14AA6ACE7D47}">
    <text>Tiempo total de producción</text>
  </threadedComment>
  <threadedComment ref="E14" dT="2024-04-11T07:08:12.69" personId="{E957C094-9FA8-49C7-8BF4-56120461BF21}" id="{A106ACB2-20C8-4546-B84C-7F56E199F4C2}">
    <text>Número total de unidades producidas</text>
  </threadedComment>
  <threadedComment ref="H14" dT="2024-04-11T18:09:22.90" personId="{E957C094-9FA8-49C7-8BF4-56120461BF21}" id="{4FD8BA08-D945-4408-A4A2-792D37A59381}">
    <text>Tiempo total de producción / Número de productos fabricados</text>
  </threadedComment>
  <threadedComment ref="C15" dT="2024-04-11T06:22:36.60" personId="{E957C094-9FA8-49C7-8BF4-56120461BF21}" id="{A2C81AF7-BD8E-43F9-8455-53FE6E29B5FA}">
    <text>Evalúa la calidad del proceso de producción al medir el porcentaje de productos o servicios que presentan defectos o errores.</text>
  </threadedComment>
  <threadedComment ref="D15" dT="2024-04-11T06:58:37.17" personId="{E957C094-9FA8-49C7-8BF4-56120461BF21}" id="{10A0EEB2-C0E0-4CC2-B7CB-C58E6FA3A47A}">
    <text>Total de productos defectuosos</text>
  </threadedComment>
  <threadedComment ref="E15" dT="2024-04-11T07:08:25.54" personId="{E957C094-9FA8-49C7-8BF4-56120461BF21}" id="{EE60B257-D9CE-47CB-89B8-E5A48B42AD2C}">
    <text>Número total de unidades producidas</text>
  </threadedComment>
  <threadedComment ref="H15" dT="2024-04-11T18:09:46.66" personId="{E957C094-9FA8-49C7-8BF4-56120461BF21}" id="{9F85A5FA-279E-4303-A1A8-2F7747D6AFAB}">
    <text>(Número total de productos defectuosos / Número total de productos fabricados) * 100</text>
  </threadedComment>
  <threadedComment ref="C16" dT="2024-04-11T06:22:51.36" personId="{E957C094-9FA8-49C7-8BF4-56120461BF21}" id="{33F713E2-8D29-4A7E-8EF4-D938AF4437AB}">
    <text>Mide la eficiencia en la utilización de los recursos disponibles en la empresa.</text>
  </threadedComment>
  <threadedComment ref="D16" dT="2024-04-11T06:59:01.20" personId="{E957C094-9FA8-49C7-8BF4-56120461BF21}" id="{AD2701E3-F1CC-4BAE-9FA6-F06C320D95E7}">
    <text>Tiempo de trabajo efectivo</text>
  </threadedComment>
  <threadedComment ref="E16" dT="2024-04-11T07:08:37.95" personId="{E957C094-9FA8-49C7-8BF4-56120461BF21}" id="{F623A71B-8F5F-45E4-AE03-4B0E46E51B97}">
    <text xml:space="preserve"> Tiempo total disponible</text>
  </threadedComment>
  <threadedComment ref="H16" dT="2024-04-11T18:10:06.95" personId="{E957C094-9FA8-49C7-8BF4-56120461BF21}" id="{375F82CD-F2C4-4D03-BC72-0A5ABCB32F33}">
    <text>(Tiempo de trabajo efectivo / Tiempo total disponible) * 100</text>
  </threadedComment>
  <threadedComment ref="C17" dT="2024-04-11T06:23:14.30" personId="{E957C094-9FA8-49C7-8BF4-56120461BF21}" id="{6DA161CD-9342-4D72-804D-562E92893A46}">
    <text>Mide la puntualidad en la entrega de productos o servicios a los clientes.</text>
  </threadedComment>
  <threadedComment ref="D17" dT="2024-04-11T06:59:25.05" personId="{E957C094-9FA8-49C7-8BF4-56120461BF21}" id="{16EACE6F-9029-4208-8983-FD5C3FA523C4}">
    <text>Fecha de entrega planeada</text>
  </threadedComment>
  <threadedComment ref="E17" dT="2024-04-11T07:09:07.25" personId="{E957C094-9FA8-49C7-8BF4-56120461BF21}" id="{7AAA8A8A-5202-469D-B7C4-D07A46C4A3F0}">
    <text>Fecha de entrega real</text>
  </threadedComment>
  <threadedComment ref="H17" dT="2024-04-11T18:10:37.17" personId="{E957C094-9FA8-49C7-8BF4-56120461BF21}" id="{38F519B4-D8F3-4480-BD9A-7650E9801615}">
    <text>Fecha de entrega planificada - Fecha de entrega real</text>
  </threadedComment>
  <threadedComment ref="C18" dT="2024-04-11T06:23:30.82" personId="{E957C094-9FA8-49C7-8BF4-56120461BF21}" id="{883AA986-E6A5-4CF7-9250-343D53619025}">
    <text>Mide la proporción de productos o servicios que se producen sin problemas en relación con el total producido.</text>
  </threadedComment>
  <threadedComment ref="D18" dT="2024-04-11T06:59:44.74" personId="{E957C094-9FA8-49C7-8BF4-56120461BF21}" id="{D52852F0-63F4-4832-8A56-ECFE818D7B15}">
    <text>Número de unidades producidas sin problemas</text>
  </threadedComment>
  <threadedComment ref="E18" dT="2024-04-11T07:08:52.95" personId="{E957C094-9FA8-49C7-8BF4-56120461BF21}" id="{F6618B14-284F-469C-8F97-A92E9E1EC743}">
    <text>Número total de unidades producidas</text>
  </threadedComment>
  <threadedComment ref="H18" dT="2024-04-11T18:10:52.57" personId="{E957C094-9FA8-49C7-8BF4-56120461BF21}" id="{6EB3C4D1-68FD-460B-9A70-D4C304DDBE6F}">
    <text>(Número de unidades producidas sin problemas / Número total de unidades producidas) * 100</text>
  </threadedComment>
  <threadedComment ref="C19" dT="2024-04-11T06:23:56.86" personId="{E957C094-9FA8-49C7-8BF4-56120461BF21}" id="{C3383596-38DE-46B0-9526-AA8ADAB7A0D7}">
    <text>Mide la inversión realizada en el desarrollo y capacitación del personal de la empresa.</text>
  </threadedComment>
  <threadedComment ref="D19" dT="2024-04-11T07:00:05.50" personId="{E957C094-9FA8-49C7-8BF4-56120461BF21}" id="{66EAF39B-4E0F-4CA0-AB95-54594B8661A0}">
    <text>Costo total de formación y desarrollo</text>
  </threadedComment>
  <threadedComment ref="E19" dT="2024-04-11T07:09:42.48" personId="{E957C094-9FA8-49C7-8BF4-56120461BF21}" id="{00264C0B-1B77-47A2-ABB3-F1CD4823C51D}">
    <text>Número total de empleados</text>
  </threadedComment>
  <threadedComment ref="H19" dT="2024-04-11T18:11:08.09" personId="{E957C094-9FA8-49C7-8BF4-56120461BF21}" id="{473E7C7C-2349-4447-B69F-6C1124CEA7C0}">
    <text>Costo total de formación y desarrollo / Número total de empleados</text>
  </threadedComment>
  <threadedComment ref="C20" dT="2024-04-11T06:24:13.04" personId="{E957C094-9FA8-49C7-8BF4-56120461BF21}" id="{17694728-F1DB-4C9D-9D15-50404392E185}">
    <text>Mide la preparación de los empleados para utilizar nuevas tecnologías y herramientas.</text>
  </threadedComment>
  <threadedComment ref="D20" dT="2024-04-11T07:00:26.37" personId="{E957C094-9FA8-49C7-8BF4-56120461BF21}" id="{9AD19AF0-BE5C-47F5-B2D1-E156869CE373}">
    <text>Número de empleados capacitados en nuevas tecnologías</text>
  </threadedComment>
  <threadedComment ref="E20" dT="2024-04-11T07:09:48.80" personId="{E957C094-9FA8-49C7-8BF4-56120461BF21}" id="{8AC57BA8-B0C3-4882-A39C-3C1753B35B39}">
    <text>Número total de empleados</text>
  </threadedComment>
  <threadedComment ref="H20" dT="2024-04-11T18:11:28.27" personId="{E957C094-9FA8-49C7-8BF4-56120461BF21}" id="{637368FE-8A87-4B51-A27A-EA5E4C8AE8E3}">
    <text xml:space="preserve"> (Número de empleados capacitados en nuevas tecnologías / Número total de empleados) * 100</text>
  </threadedComment>
  <threadedComment ref="C21" dT="2024-04-11T06:24:28.63" personId="{E957C094-9FA8-49C7-8BF4-56120461BF21}" id="{F6ACF885-51D6-430B-BB18-6C7DBC268A03}">
    <text>Mide el grado de satisfacción y compromiso de los empleados con su trabajo y la empresa.</text>
  </threadedComment>
  <threadedComment ref="D21" dT="2024-04-11T07:00:42.10" personId="{E957C094-9FA8-49C7-8BF4-56120461BF21}" id="{5377AF85-D827-48B8-85DD-3D8A0CF4FC8B}">
    <text>Número total de respuestas positivas</text>
  </threadedComment>
  <threadedComment ref="E21" dT="2024-04-11T07:10:04.66" personId="{E957C094-9FA8-49C7-8BF4-56120461BF21}" id="{3A25819A-BBAE-405F-9AC1-80748339CC02}">
    <text>Número total de respuestas</text>
  </threadedComment>
  <threadedComment ref="H21" dT="2024-04-11T18:11:43.83" personId="{E957C094-9FA8-49C7-8BF4-56120461BF21}" id="{3EA203CF-EF17-4D76-8270-DEC311AE5AAB}">
    <text>(Número total de respuestas positivas / Número total de respuestas) * 100</text>
  </threadedComment>
  <threadedComment ref="C22" dT="2024-04-11T06:24:43.77" personId="{E957C094-9FA8-49C7-8BF4-56120461BF21}" id="{DB1BBF3D-F87D-4B00-A78F-47D083D21B92}">
    <text>Mide la estabilidad laboral y la retención de talento en la empresa.</text>
  </threadedComment>
  <threadedComment ref="D22" dT="2024-04-11T07:00:58.18" personId="{E957C094-9FA8-49C7-8BF4-56120461BF21}" id="{4698129E-96D8-4F7D-8AC7-3CF318494704}">
    <text>Número de empleados que dejaron la empresa</text>
  </threadedComment>
  <threadedComment ref="E22" dT="2024-04-11T07:10:22.56" personId="{E957C094-9FA8-49C7-8BF4-56120461BF21}" id="{4F359B77-4689-4F2C-9859-492023551E15}">
    <text>Promedio de empleados durante el período</text>
  </threadedComment>
  <threadedComment ref="H22" dT="2024-04-11T18:11:59.77" personId="{E957C094-9FA8-49C7-8BF4-56120461BF21}" id="{0996FFD3-6C78-40E1-ABB4-7C70D9FEB9D7}">
    <text>(Número de empleados que dejaron la empresa / Promedio de empleados durante el período) * 100</text>
  </threadedComment>
</ThreadedComment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CF415-9147-4BC3-8C3A-ABDBFB2261A8}">
  <dimension ref="A1:BB20"/>
  <sheetViews>
    <sheetView workbookViewId="0">
      <pane xSplit="1" ySplit="1" topLeftCell="B2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baseColWidth="10" defaultRowHeight="15" x14ac:dyDescent="0.25"/>
  <sheetData>
    <row r="1" spans="1:5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</row>
    <row r="2" spans="1:54" s="4" customFormat="1" x14ac:dyDescent="0.25">
      <c r="A2" s="4">
        <v>1</v>
      </c>
      <c r="B2" s="4">
        <v>1</v>
      </c>
      <c r="C2" s="4">
        <v>1</v>
      </c>
      <c r="D2" s="4">
        <v>1</v>
      </c>
      <c r="E2" s="4">
        <v>1</v>
      </c>
      <c r="F2" s="4">
        <v>0</v>
      </c>
      <c r="G2" s="4">
        <v>1</v>
      </c>
      <c r="H2" s="4">
        <v>0</v>
      </c>
      <c r="I2" s="4" t="s">
        <v>61</v>
      </c>
      <c r="J2" s="4">
        <v>0</v>
      </c>
      <c r="K2" s="4">
        <v>0</v>
      </c>
      <c r="L2" s="4" t="s">
        <v>55</v>
      </c>
      <c r="M2" s="4">
        <v>0</v>
      </c>
      <c r="N2" s="4" t="s">
        <v>78</v>
      </c>
      <c r="O2" s="4" t="s">
        <v>73</v>
      </c>
      <c r="P2" s="4" t="s">
        <v>74</v>
      </c>
      <c r="Q2" s="4">
        <v>2</v>
      </c>
      <c r="R2" s="4" t="s">
        <v>180</v>
      </c>
      <c r="S2" s="4" t="s">
        <v>181</v>
      </c>
      <c r="T2" s="4" t="s">
        <v>121</v>
      </c>
      <c r="U2" s="4" t="s">
        <v>56</v>
      </c>
      <c r="V2" s="4" t="s">
        <v>57</v>
      </c>
      <c r="W2" s="4" t="s">
        <v>63</v>
      </c>
      <c r="X2" s="4" t="s">
        <v>59</v>
      </c>
      <c r="Y2" s="4" t="s">
        <v>75</v>
      </c>
      <c r="Z2" s="4" t="s">
        <v>59</v>
      </c>
      <c r="AA2" s="4" t="s">
        <v>59</v>
      </c>
      <c r="AB2" s="4" t="s">
        <v>63</v>
      </c>
      <c r="AC2" s="4" t="s">
        <v>59</v>
      </c>
      <c r="AD2" s="4" t="s">
        <v>59</v>
      </c>
      <c r="AE2" s="4" t="s">
        <v>59</v>
      </c>
      <c r="AF2" s="4" t="s">
        <v>59</v>
      </c>
      <c r="AG2" s="4" t="s">
        <v>59</v>
      </c>
      <c r="AH2" s="4" t="s">
        <v>59</v>
      </c>
      <c r="AI2" s="4" t="s">
        <v>65</v>
      </c>
      <c r="AJ2" s="4" t="s">
        <v>59</v>
      </c>
      <c r="AK2" s="4" t="s">
        <v>59</v>
      </c>
      <c r="AL2" s="113">
        <f>metas!E3</f>
        <v>0.5</v>
      </c>
      <c r="AO2" s="4" t="s">
        <v>59</v>
      </c>
      <c r="AP2" s="4" t="s">
        <v>59</v>
      </c>
      <c r="AQ2" s="4" t="s">
        <v>210</v>
      </c>
      <c r="AR2" s="4" t="s">
        <v>211</v>
      </c>
      <c r="AS2" s="4" t="s">
        <v>209</v>
      </c>
      <c r="AT2" s="4" t="s">
        <v>213</v>
      </c>
      <c r="AU2" s="4">
        <v>20</v>
      </c>
      <c r="AV2" s="4" t="s">
        <v>212</v>
      </c>
      <c r="AW2" s="4" t="s">
        <v>208</v>
      </c>
    </row>
    <row r="3" spans="1:54" s="4" customFormat="1" x14ac:dyDescent="0.25">
      <c r="A3" s="4">
        <v>2</v>
      </c>
      <c r="B3" s="4">
        <v>2</v>
      </c>
      <c r="C3" s="4">
        <v>1</v>
      </c>
      <c r="D3" s="4">
        <v>1</v>
      </c>
      <c r="E3" s="4">
        <v>2</v>
      </c>
      <c r="F3" s="4">
        <v>0</v>
      </c>
      <c r="G3" s="4">
        <v>2</v>
      </c>
      <c r="H3" s="4">
        <v>0</v>
      </c>
      <c r="I3" s="4" t="s">
        <v>64</v>
      </c>
      <c r="J3" s="4">
        <v>0</v>
      </c>
      <c r="K3" s="4">
        <v>0</v>
      </c>
      <c r="L3" s="4" t="s">
        <v>60</v>
      </c>
      <c r="M3" s="4">
        <v>0</v>
      </c>
      <c r="N3" s="4" t="s">
        <v>79</v>
      </c>
      <c r="O3" s="4" t="s">
        <v>76</v>
      </c>
      <c r="P3" s="4" t="s">
        <v>77</v>
      </c>
      <c r="Q3" s="4">
        <v>2</v>
      </c>
      <c r="R3" s="4" t="s">
        <v>70</v>
      </c>
      <c r="S3" s="4" t="s">
        <v>182</v>
      </c>
      <c r="T3" s="4" t="s">
        <v>123</v>
      </c>
      <c r="U3" s="4" t="s">
        <v>56</v>
      </c>
      <c r="V3" s="4" t="s">
        <v>57</v>
      </c>
      <c r="W3" s="4" t="s">
        <v>63</v>
      </c>
      <c r="X3" s="4" t="s">
        <v>59</v>
      </c>
      <c r="Y3" s="4" t="s">
        <v>96</v>
      </c>
      <c r="Z3" s="4" t="s">
        <v>59</v>
      </c>
      <c r="AA3" s="4" t="s">
        <v>59</v>
      </c>
      <c r="AB3" s="4" t="s">
        <v>63</v>
      </c>
      <c r="AC3" s="4" t="s">
        <v>59</v>
      </c>
      <c r="AD3" s="4" t="s">
        <v>59</v>
      </c>
      <c r="AE3" s="4" t="s">
        <v>59</v>
      </c>
      <c r="AF3" s="4" t="s">
        <v>59</v>
      </c>
      <c r="AG3" s="4" t="s">
        <v>59</v>
      </c>
      <c r="AH3" s="4" t="s">
        <v>59</v>
      </c>
      <c r="AI3" s="4" t="s">
        <v>65</v>
      </c>
      <c r="AJ3" s="4" t="s">
        <v>59</v>
      </c>
      <c r="AK3" s="4" t="s">
        <v>59</v>
      </c>
      <c r="AL3" s="4">
        <f>metas!E4</f>
        <v>0.2</v>
      </c>
      <c r="AO3" s="4" t="s">
        <v>59</v>
      </c>
      <c r="AP3" s="4" t="s">
        <v>59</v>
      </c>
      <c r="AQ3" s="4" t="s">
        <v>210</v>
      </c>
      <c r="AR3" s="4" t="s">
        <v>211</v>
      </c>
      <c r="AS3" s="4" t="s">
        <v>209</v>
      </c>
      <c r="AT3" s="4" t="s">
        <v>213</v>
      </c>
      <c r="AU3" s="4">
        <v>20</v>
      </c>
      <c r="AV3" s="4" t="s">
        <v>212</v>
      </c>
      <c r="AW3" s="4" t="s">
        <v>208</v>
      </c>
    </row>
    <row r="4" spans="1:54" s="4" customFormat="1" x14ac:dyDescent="0.25">
      <c r="A4" s="4">
        <v>3</v>
      </c>
      <c r="B4" s="4">
        <v>3</v>
      </c>
      <c r="C4" s="4">
        <v>1</v>
      </c>
      <c r="D4" s="4">
        <v>1</v>
      </c>
      <c r="E4" s="4">
        <v>3</v>
      </c>
      <c r="F4" s="4">
        <v>0</v>
      </c>
      <c r="G4" s="4">
        <v>3</v>
      </c>
      <c r="H4" s="4">
        <v>0</v>
      </c>
      <c r="I4" s="4" t="s">
        <v>61</v>
      </c>
      <c r="J4" s="4">
        <v>0</v>
      </c>
      <c r="K4" s="4">
        <v>0</v>
      </c>
      <c r="L4" s="4" t="s">
        <v>55</v>
      </c>
      <c r="M4" s="4">
        <v>0</v>
      </c>
      <c r="N4" s="4" t="s">
        <v>97</v>
      </c>
      <c r="P4" s="4" t="s">
        <v>98</v>
      </c>
      <c r="Q4" s="4">
        <v>2</v>
      </c>
      <c r="R4" s="4" t="s">
        <v>99</v>
      </c>
      <c r="S4" s="4" t="s">
        <v>183</v>
      </c>
      <c r="T4" s="4" t="s">
        <v>100</v>
      </c>
      <c r="U4" s="4" t="s">
        <v>62</v>
      </c>
      <c r="V4" s="4" t="s">
        <v>57</v>
      </c>
      <c r="W4" s="4" t="s">
        <v>63</v>
      </c>
      <c r="X4" s="4" t="s">
        <v>59</v>
      </c>
      <c r="Y4" s="4" t="s">
        <v>101</v>
      </c>
      <c r="Z4" s="4" t="s">
        <v>59</v>
      </c>
      <c r="AA4" s="4" t="s">
        <v>59</v>
      </c>
      <c r="AB4" s="4" t="s">
        <v>63</v>
      </c>
      <c r="AC4" s="4" t="s">
        <v>59</v>
      </c>
      <c r="AD4" s="4" t="s">
        <v>102</v>
      </c>
      <c r="AE4" s="4" t="s">
        <v>59</v>
      </c>
      <c r="AF4" s="4" t="s">
        <v>59</v>
      </c>
      <c r="AG4" s="4" t="s">
        <v>63</v>
      </c>
      <c r="AH4" s="4" t="s">
        <v>59</v>
      </c>
      <c r="AI4" s="4" t="s">
        <v>65</v>
      </c>
      <c r="AJ4" s="4" t="s">
        <v>59</v>
      </c>
      <c r="AK4" s="4" t="s">
        <v>59</v>
      </c>
      <c r="AL4" s="4">
        <f>metas!E5</f>
        <v>3800000</v>
      </c>
      <c r="AO4" s="4" t="s">
        <v>59</v>
      </c>
      <c r="AP4" s="4" t="s">
        <v>59</v>
      </c>
      <c r="AQ4" s="4" t="s">
        <v>210</v>
      </c>
      <c r="AR4" s="4" t="s">
        <v>211</v>
      </c>
      <c r="AS4" s="4" t="s">
        <v>209</v>
      </c>
      <c r="AT4" s="4" t="s">
        <v>213</v>
      </c>
      <c r="AU4" s="4">
        <v>20</v>
      </c>
      <c r="AV4" s="4" t="s">
        <v>212</v>
      </c>
      <c r="AW4" s="4" t="s">
        <v>208</v>
      </c>
    </row>
    <row r="5" spans="1:54" s="4" customFormat="1" x14ac:dyDescent="0.25">
      <c r="A5" s="4">
        <v>4</v>
      </c>
      <c r="B5" s="4">
        <v>4</v>
      </c>
      <c r="C5" s="4">
        <v>1</v>
      </c>
      <c r="D5" s="4">
        <v>1</v>
      </c>
      <c r="E5" s="4">
        <v>4</v>
      </c>
      <c r="F5" s="4">
        <v>0</v>
      </c>
      <c r="G5" s="4">
        <v>4</v>
      </c>
      <c r="H5" s="4">
        <v>0</v>
      </c>
      <c r="I5" s="4" t="s">
        <v>154</v>
      </c>
      <c r="J5" s="4">
        <v>0</v>
      </c>
      <c r="K5" s="4">
        <v>0</v>
      </c>
      <c r="L5" s="4" t="s">
        <v>55</v>
      </c>
      <c r="M5" s="4">
        <v>0</v>
      </c>
      <c r="N5" s="4" t="s">
        <v>80</v>
      </c>
      <c r="P5" s="4" t="s">
        <v>104</v>
      </c>
      <c r="Q5" s="4">
        <v>2</v>
      </c>
      <c r="R5" s="4" t="s">
        <v>120</v>
      </c>
      <c r="S5" s="4" t="s">
        <v>184</v>
      </c>
      <c r="T5" s="4" t="s">
        <v>121</v>
      </c>
      <c r="U5" s="4" t="s">
        <v>56</v>
      </c>
      <c r="V5" s="4" t="s">
        <v>57</v>
      </c>
      <c r="W5" s="4" t="s">
        <v>63</v>
      </c>
      <c r="X5" s="4" t="s">
        <v>59</v>
      </c>
      <c r="Y5" s="4" t="s">
        <v>122</v>
      </c>
      <c r="Z5" s="4" t="s">
        <v>59</v>
      </c>
      <c r="AA5" s="4" t="s">
        <v>59</v>
      </c>
      <c r="AB5" s="4" t="s">
        <v>63</v>
      </c>
      <c r="AC5" s="4" t="s">
        <v>59</v>
      </c>
      <c r="AD5" s="4" t="s">
        <v>59</v>
      </c>
      <c r="AE5" s="4" t="s">
        <v>59</v>
      </c>
      <c r="AF5" s="4" t="s">
        <v>59</v>
      </c>
      <c r="AG5" s="4" t="s">
        <v>59</v>
      </c>
      <c r="AH5" s="4" t="s">
        <v>59</v>
      </c>
      <c r="AI5" s="4" t="s">
        <v>65</v>
      </c>
      <c r="AJ5" s="4" t="s">
        <v>59</v>
      </c>
      <c r="AK5" s="4" t="s">
        <v>59</v>
      </c>
      <c r="AL5" s="4">
        <f>metas!E6</f>
        <v>0.12</v>
      </c>
      <c r="AO5" s="4" t="s">
        <v>59</v>
      </c>
      <c r="AP5" s="4" t="s">
        <v>59</v>
      </c>
      <c r="AQ5" s="4" t="s">
        <v>210</v>
      </c>
      <c r="AR5" s="4" t="s">
        <v>211</v>
      </c>
      <c r="AS5" s="4" t="s">
        <v>209</v>
      </c>
      <c r="AT5" s="4" t="s">
        <v>213</v>
      </c>
      <c r="AU5" s="4">
        <v>20</v>
      </c>
      <c r="AV5" s="4" t="s">
        <v>212</v>
      </c>
      <c r="AW5" s="4" t="s">
        <v>208</v>
      </c>
    </row>
    <row r="6" spans="1:54" s="4" customFormat="1" x14ac:dyDescent="0.25">
      <c r="A6" s="4">
        <v>5</v>
      </c>
      <c r="B6" s="4">
        <v>5</v>
      </c>
      <c r="C6" s="4">
        <v>1</v>
      </c>
      <c r="D6" s="4">
        <v>1</v>
      </c>
      <c r="E6" s="4">
        <v>5</v>
      </c>
      <c r="F6" s="4">
        <v>0</v>
      </c>
      <c r="G6" s="4">
        <v>5</v>
      </c>
      <c r="H6" s="4">
        <v>0</v>
      </c>
      <c r="I6" s="4" t="s">
        <v>155</v>
      </c>
      <c r="J6" s="4">
        <v>0</v>
      </c>
      <c r="K6" s="4">
        <v>0</v>
      </c>
      <c r="L6" s="4" t="s">
        <v>55</v>
      </c>
      <c r="M6" s="4">
        <v>0</v>
      </c>
      <c r="N6" s="4" t="s">
        <v>81</v>
      </c>
      <c r="P6" s="4" t="s">
        <v>105</v>
      </c>
      <c r="Q6" s="4">
        <v>2</v>
      </c>
      <c r="R6" s="4" t="s">
        <v>120</v>
      </c>
      <c r="S6" s="4" t="s">
        <v>185</v>
      </c>
      <c r="T6" s="4" t="s">
        <v>124</v>
      </c>
      <c r="U6" s="4" t="s">
        <v>62</v>
      </c>
      <c r="V6" s="4" t="s">
        <v>66</v>
      </c>
      <c r="W6" s="4" t="s">
        <v>63</v>
      </c>
      <c r="X6" s="4" t="s">
        <v>59</v>
      </c>
      <c r="Y6" s="4" t="s">
        <v>125</v>
      </c>
      <c r="Z6" s="4" t="s">
        <v>59</v>
      </c>
      <c r="AA6" s="4" t="s">
        <v>59</v>
      </c>
      <c r="AB6" s="4" t="s">
        <v>58</v>
      </c>
      <c r="AC6" s="4" t="s">
        <v>59</v>
      </c>
      <c r="AD6" s="4" t="s">
        <v>59</v>
      </c>
      <c r="AE6" s="4" t="s">
        <v>59</v>
      </c>
      <c r="AF6" s="4" t="s">
        <v>59</v>
      </c>
      <c r="AG6" s="4" t="s">
        <v>59</v>
      </c>
      <c r="AH6" s="4" t="s">
        <v>59</v>
      </c>
      <c r="AI6" s="4" t="s">
        <v>65</v>
      </c>
      <c r="AJ6" s="4" t="s">
        <v>59</v>
      </c>
      <c r="AK6" s="4" t="s">
        <v>59</v>
      </c>
      <c r="AL6" s="4">
        <f>metas!E7</f>
        <v>60000</v>
      </c>
      <c r="AO6" s="4" t="s">
        <v>59</v>
      </c>
      <c r="AP6" s="4" t="s">
        <v>59</v>
      </c>
      <c r="AQ6" s="4" t="s">
        <v>218</v>
      </c>
      <c r="AR6" s="4" t="s">
        <v>214</v>
      </c>
      <c r="AS6" s="4" t="s">
        <v>217</v>
      </c>
      <c r="AT6" s="4" t="s">
        <v>219</v>
      </c>
      <c r="AU6" s="4">
        <v>20</v>
      </c>
      <c r="AV6" s="4" t="s">
        <v>215</v>
      </c>
      <c r="AW6" s="4" t="s">
        <v>216</v>
      </c>
    </row>
    <row r="7" spans="1:54" s="5" customFormat="1" x14ac:dyDescent="0.25">
      <c r="A7" s="5">
        <v>6</v>
      </c>
      <c r="B7" s="5">
        <v>6</v>
      </c>
      <c r="C7" s="5">
        <v>1</v>
      </c>
      <c r="D7" s="5">
        <v>2</v>
      </c>
      <c r="E7" s="5">
        <v>1</v>
      </c>
      <c r="F7" s="5">
        <v>0</v>
      </c>
      <c r="G7" s="5">
        <v>1</v>
      </c>
      <c r="H7" s="5">
        <v>0</v>
      </c>
      <c r="I7" s="5" t="s">
        <v>54</v>
      </c>
      <c r="J7" s="5">
        <v>0</v>
      </c>
      <c r="K7" s="5">
        <v>0</v>
      </c>
      <c r="L7" s="5" t="s">
        <v>55</v>
      </c>
      <c r="M7" s="5">
        <v>0</v>
      </c>
      <c r="N7" s="5" t="s">
        <v>82</v>
      </c>
      <c r="P7" s="5" t="s">
        <v>106</v>
      </c>
      <c r="Q7" s="5">
        <v>0</v>
      </c>
      <c r="R7" s="5" t="s">
        <v>95</v>
      </c>
      <c r="S7" s="5" t="s">
        <v>186</v>
      </c>
      <c r="T7" s="5" t="s">
        <v>126</v>
      </c>
      <c r="U7" s="5" t="s">
        <v>56</v>
      </c>
      <c r="V7" s="5" t="s">
        <v>57</v>
      </c>
      <c r="W7" s="5" t="s">
        <v>58</v>
      </c>
      <c r="X7" s="5" t="s">
        <v>59</v>
      </c>
      <c r="Y7" s="5" t="s">
        <v>128</v>
      </c>
      <c r="Z7" s="5" t="s">
        <v>59</v>
      </c>
      <c r="AA7" s="5" t="s">
        <v>59</v>
      </c>
      <c r="AB7" s="5" t="s">
        <v>58</v>
      </c>
      <c r="AC7" s="5" t="s">
        <v>59</v>
      </c>
      <c r="AD7" s="5" t="s">
        <v>59</v>
      </c>
      <c r="AE7" s="5" t="s">
        <v>59</v>
      </c>
      <c r="AF7" s="5" t="s">
        <v>59</v>
      </c>
      <c r="AG7" s="5" t="s">
        <v>59</v>
      </c>
      <c r="AH7" s="5" t="s">
        <v>59</v>
      </c>
      <c r="AI7" s="5" t="s">
        <v>65</v>
      </c>
      <c r="AJ7" s="5" t="s">
        <v>59</v>
      </c>
      <c r="AK7" s="5" t="s">
        <v>59</v>
      </c>
      <c r="AL7" s="5">
        <f>metas!E8</f>
        <v>0.95</v>
      </c>
      <c r="AO7" s="5" t="s">
        <v>59</v>
      </c>
      <c r="AP7" s="5" t="s">
        <v>59</v>
      </c>
      <c r="AQ7" s="5" t="s">
        <v>210</v>
      </c>
      <c r="AR7" s="5" t="s">
        <v>211</v>
      </c>
      <c r="AS7" s="5" t="s">
        <v>209</v>
      </c>
      <c r="AT7" s="5" t="s">
        <v>213</v>
      </c>
      <c r="AU7" s="5">
        <v>20</v>
      </c>
      <c r="AV7" s="5" t="s">
        <v>212</v>
      </c>
      <c r="AW7" s="5" t="s">
        <v>208</v>
      </c>
    </row>
    <row r="8" spans="1:54" s="5" customFormat="1" x14ac:dyDescent="0.25">
      <c r="A8" s="5">
        <v>7</v>
      </c>
      <c r="B8" s="5">
        <v>7</v>
      </c>
      <c r="C8" s="5">
        <v>1</v>
      </c>
      <c r="D8" s="5">
        <v>2</v>
      </c>
      <c r="E8" s="5">
        <v>2</v>
      </c>
      <c r="F8" s="5">
        <v>0</v>
      </c>
      <c r="G8" s="5">
        <v>2</v>
      </c>
      <c r="H8" s="5">
        <v>0</v>
      </c>
      <c r="I8" s="5" t="s">
        <v>54</v>
      </c>
      <c r="J8" s="5">
        <v>0</v>
      </c>
      <c r="K8" s="5">
        <v>0</v>
      </c>
      <c r="L8" s="5" t="s">
        <v>55</v>
      </c>
      <c r="M8" s="5">
        <v>0</v>
      </c>
      <c r="N8" s="5" t="s">
        <v>83</v>
      </c>
      <c r="P8" s="5" t="s">
        <v>107</v>
      </c>
      <c r="Q8" s="5">
        <v>0</v>
      </c>
      <c r="R8" s="5" t="s">
        <v>129</v>
      </c>
      <c r="S8" s="5" t="s">
        <v>187</v>
      </c>
      <c r="T8" s="5" t="s">
        <v>130</v>
      </c>
      <c r="U8" s="5" t="s">
        <v>56</v>
      </c>
      <c r="V8" s="5" t="s">
        <v>57</v>
      </c>
      <c r="W8" s="5" t="s">
        <v>56</v>
      </c>
      <c r="X8" s="5" t="s">
        <v>59</v>
      </c>
      <c r="Y8" s="5" t="s">
        <v>131</v>
      </c>
      <c r="Z8" s="5" t="s">
        <v>59</v>
      </c>
      <c r="AA8" s="5" t="s">
        <v>59</v>
      </c>
      <c r="AB8" s="5" t="s">
        <v>56</v>
      </c>
      <c r="AC8" s="5" t="s">
        <v>59</v>
      </c>
      <c r="AD8" s="5" t="s">
        <v>59</v>
      </c>
      <c r="AE8" s="5" t="s">
        <v>59</v>
      </c>
      <c r="AF8" s="5" t="s">
        <v>59</v>
      </c>
      <c r="AG8" s="5" t="s">
        <v>59</v>
      </c>
      <c r="AH8" s="5" t="s">
        <v>59</v>
      </c>
      <c r="AI8" s="5" t="s">
        <v>65</v>
      </c>
      <c r="AJ8" s="5" t="s">
        <v>59</v>
      </c>
      <c r="AK8" s="5" t="s">
        <v>59</v>
      </c>
      <c r="AL8" s="5">
        <f>metas!E9</f>
        <v>0.85</v>
      </c>
      <c r="AO8" s="5" t="s">
        <v>59</v>
      </c>
      <c r="AP8" s="5" t="s">
        <v>59</v>
      </c>
      <c r="AQ8" s="5" t="s">
        <v>210</v>
      </c>
      <c r="AR8" s="5" t="s">
        <v>211</v>
      </c>
      <c r="AS8" s="5" t="s">
        <v>209</v>
      </c>
      <c r="AT8" s="5" t="s">
        <v>213</v>
      </c>
      <c r="AU8" s="5">
        <v>25</v>
      </c>
      <c r="AV8" s="5" t="s">
        <v>212</v>
      </c>
      <c r="AW8" s="5" t="s">
        <v>208</v>
      </c>
    </row>
    <row r="9" spans="1:54" s="5" customFormat="1" x14ac:dyDescent="0.25">
      <c r="A9" s="5">
        <v>8</v>
      </c>
      <c r="B9" s="5">
        <v>8</v>
      </c>
      <c r="C9" s="5">
        <v>1</v>
      </c>
      <c r="D9" s="5">
        <v>2</v>
      </c>
      <c r="E9" s="5">
        <v>3</v>
      </c>
      <c r="F9" s="5">
        <v>0</v>
      </c>
      <c r="G9" s="5">
        <v>3</v>
      </c>
      <c r="H9" s="5">
        <v>0</v>
      </c>
      <c r="I9" s="5" t="s">
        <v>156</v>
      </c>
      <c r="J9" s="5">
        <v>0</v>
      </c>
      <c r="K9" s="5">
        <v>0</v>
      </c>
      <c r="L9" s="5" t="s">
        <v>55</v>
      </c>
      <c r="M9" s="5">
        <v>0</v>
      </c>
      <c r="N9" s="5" t="s">
        <v>84</v>
      </c>
      <c r="P9" s="5" t="s">
        <v>108</v>
      </c>
      <c r="Q9" s="5">
        <v>2</v>
      </c>
      <c r="R9" s="5" t="s">
        <v>135</v>
      </c>
      <c r="S9" s="5" t="s">
        <v>188</v>
      </c>
      <c r="T9" s="5" t="s">
        <v>132</v>
      </c>
      <c r="U9" s="5" t="s">
        <v>62</v>
      </c>
      <c r="V9" s="5" t="s">
        <v>57</v>
      </c>
      <c r="W9" s="5" t="s">
        <v>58</v>
      </c>
      <c r="X9" s="5" t="s">
        <v>59</v>
      </c>
      <c r="Y9" s="5" t="s">
        <v>133</v>
      </c>
      <c r="Z9" s="5" t="s">
        <v>59</v>
      </c>
      <c r="AA9" s="5" t="s">
        <v>59</v>
      </c>
      <c r="AB9" s="5" t="s">
        <v>58</v>
      </c>
      <c r="AC9" s="5" t="s">
        <v>59</v>
      </c>
      <c r="AD9" s="5" t="s">
        <v>134</v>
      </c>
      <c r="AE9" s="5" t="s">
        <v>59</v>
      </c>
      <c r="AF9" s="5" t="s">
        <v>59</v>
      </c>
      <c r="AG9" s="5" t="s">
        <v>58</v>
      </c>
      <c r="AH9" s="5" t="s">
        <v>59</v>
      </c>
      <c r="AI9" s="5" t="s">
        <v>65</v>
      </c>
      <c r="AJ9" s="5" t="s">
        <v>59</v>
      </c>
      <c r="AK9" s="5" t="s">
        <v>59</v>
      </c>
      <c r="AL9" s="5">
        <f>metas!E10</f>
        <v>0.95</v>
      </c>
      <c r="AO9" s="5" t="s">
        <v>59</v>
      </c>
      <c r="AP9" s="5" t="s">
        <v>59</v>
      </c>
      <c r="AQ9" s="5" t="s">
        <v>210</v>
      </c>
      <c r="AR9" s="5" t="s">
        <v>211</v>
      </c>
      <c r="AS9" s="5" t="s">
        <v>209</v>
      </c>
      <c r="AT9" s="5" t="s">
        <v>213</v>
      </c>
      <c r="AU9" s="5">
        <v>20</v>
      </c>
      <c r="AV9" s="5" t="s">
        <v>212</v>
      </c>
      <c r="AW9" s="5" t="s">
        <v>208</v>
      </c>
    </row>
    <row r="10" spans="1:54" s="5" customFormat="1" x14ac:dyDescent="0.25">
      <c r="A10" s="5">
        <v>9</v>
      </c>
      <c r="B10" s="5">
        <v>9</v>
      </c>
      <c r="C10" s="5">
        <v>1</v>
      </c>
      <c r="D10" s="5">
        <v>2</v>
      </c>
      <c r="E10" s="5">
        <v>4</v>
      </c>
      <c r="F10" s="5">
        <v>0</v>
      </c>
      <c r="G10" s="5">
        <v>4</v>
      </c>
      <c r="H10" s="5">
        <v>0</v>
      </c>
      <c r="I10" s="5" t="s">
        <v>157</v>
      </c>
      <c r="J10" s="5">
        <v>0</v>
      </c>
      <c r="K10" s="5">
        <v>0</v>
      </c>
      <c r="L10" s="5" t="s">
        <v>55</v>
      </c>
      <c r="M10" s="5">
        <v>0</v>
      </c>
      <c r="N10" s="5" t="s">
        <v>85</v>
      </c>
      <c r="P10" s="5" t="s">
        <v>109</v>
      </c>
      <c r="Q10" s="5">
        <v>0</v>
      </c>
      <c r="R10" s="5" t="s">
        <v>120</v>
      </c>
      <c r="S10" s="5" t="s">
        <v>189</v>
      </c>
      <c r="T10" s="5" t="s">
        <v>136</v>
      </c>
      <c r="U10" s="5" t="s">
        <v>62</v>
      </c>
      <c r="V10" s="5" t="s">
        <v>66</v>
      </c>
      <c r="W10" s="5" t="s">
        <v>58</v>
      </c>
      <c r="X10" s="5" t="s">
        <v>59</v>
      </c>
      <c r="Y10" s="5" t="s">
        <v>137</v>
      </c>
      <c r="Z10" s="5" t="s">
        <v>59</v>
      </c>
      <c r="AA10" s="5" t="s">
        <v>59</v>
      </c>
      <c r="AB10" s="5" t="s">
        <v>58</v>
      </c>
      <c r="AC10" s="5" t="s">
        <v>59</v>
      </c>
      <c r="AD10" s="5" t="s">
        <v>59</v>
      </c>
      <c r="AE10" s="5" t="s">
        <v>59</v>
      </c>
      <c r="AF10" s="5" t="s">
        <v>59</v>
      </c>
      <c r="AG10" s="5" t="s">
        <v>59</v>
      </c>
      <c r="AH10" s="5" t="s">
        <v>59</v>
      </c>
      <c r="AI10" s="5" t="s">
        <v>65</v>
      </c>
      <c r="AJ10" s="5" t="s">
        <v>59</v>
      </c>
      <c r="AK10" s="5" t="s">
        <v>59</v>
      </c>
      <c r="AL10" s="5">
        <f>metas!E11</f>
        <v>0.02</v>
      </c>
      <c r="AO10" s="5" t="s">
        <v>59</v>
      </c>
      <c r="AP10" s="5" t="s">
        <v>59</v>
      </c>
      <c r="AQ10" s="5" t="s">
        <v>218</v>
      </c>
      <c r="AR10" s="5" t="s">
        <v>214</v>
      </c>
      <c r="AS10" s="5" t="s">
        <v>217</v>
      </c>
      <c r="AT10" s="5" t="s">
        <v>219</v>
      </c>
      <c r="AU10" s="5">
        <v>20</v>
      </c>
      <c r="AV10" s="5" t="s">
        <v>215</v>
      </c>
      <c r="AW10" s="5" t="s">
        <v>216</v>
      </c>
    </row>
    <row r="11" spans="1:54" s="5" customFormat="1" x14ac:dyDescent="0.25">
      <c r="A11" s="5">
        <v>10</v>
      </c>
      <c r="B11" s="5">
        <v>10</v>
      </c>
      <c r="C11" s="5">
        <v>1</v>
      </c>
      <c r="D11" s="5">
        <v>2</v>
      </c>
      <c r="E11" s="5">
        <v>5</v>
      </c>
      <c r="F11" s="5">
        <v>0</v>
      </c>
      <c r="G11" s="5">
        <v>5</v>
      </c>
      <c r="H11" s="5">
        <v>0</v>
      </c>
      <c r="I11" s="5" t="s">
        <v>158</v>
      </c>
      <c r="J11" s="5">
        <v>0</v>
      </c>
      <c r="K11" s="5">
        <v>0</v>
      </c>
      <c r="L11" s="5" t="s">
        <v>55</v>
      </c>
      <c r="M11" s="5">
        <v>0</v>
      </c>
      <c r="N11" s="5" t="s">
        <v>103</v>
      </c>
      <c r="P11" s="5" t="s">
        <v>110</v>
      </c>
      <c r="Q11" s="5">
        <v>2</v>
      </c>
      <c r="R11" s="5" t="s">
        <v>70</v>
      </c>
      <c r="S11" s="5" t="s">
        <v>190</v>
      </c>
      <c r="T11" s="5" t="s">
        <v>138</v>
      </c>
      <c r="U11" s="5" t="s">
        <v>56</v>
      </c>
      <c r="V11" s="5" t="s">
        <v>57</v>
      </c>
      <c r="W11" s="5" t="s">
        <v>58</v>
      </c>
      <c r="X11" s="5" t="s">
        <v>59</v>
      </c>
      <c r="Y11" s="5" t="s">
        <v>139</v>
      </c>
      <c r="Z11" s="5" t="s">
        <v>59</v>
      </c>
      <c r="AA11" s="5" t="s">
        <v>59</v>
      </c>
      <c r="AB11" s="5" t="s">
        <v>58</v>
      </c>
      <c r="AC11" s="5" t="s">
        <v>59</v>
      </c>
      <c r="AD11" s="5" t="s">
        <v>59</v>
      </c>
      <c r="AE11" s="5" t="s">
        <v>59</v>
      </c>
      <c r="AF11" s="5" t="s">
        <v>59</v>
      </c>
      <c r="AG11" s="5" t="s">
        <v>59</v>
      </c>
      <c r="AH11" s="5" t="s">
        <v>59</v>
      </c>
      <c r="AI11" s="5" t="s">
        <v>65</v>
      </c>
      <c r="AJ11" s="5" t="s">
        <v>59</v>
      </c>
      <c r="AK11" s="5" t="s">
        <v>59</v>
      </c>
      <c r="AL11" s="5">
        <f>metas!E12</f>
        <v>1</v>
      </c>
      <c r="AO11" s="5" t="s">
        <v>59</v>
      </c>
      <c r="AP11" s="5" t="s">
        <v>59</v>
      </c>
      <c r="AQ11" s="5" t="s">
        <v>210</v>
      </c>
      <c r="AR11" s="5" t="s">
        <v>211</v>
      </c>
      <c r="AS11" s="5" t="s">
        <v>209</v>
      </c>
      <c r="AT11" s="5" t="s">
        <v>213</v>
      </c>
      <c r="AU11" s="5">
        <v>15</v>
      </c>
      <c r="AV11" s="5" t="s">
        <v>212</v>
      </c>
      <c r="AW11" s="5" t="s">
        <v>208</v>
      </c>
    </row>
    <row r="12" spans="1:54" s="6" customFormat="1" x14ac:dyDescent="0.25">
      <c r="A12" s="6">
        <v>11</v>
      </c>
      <c r="B12" s="6">
        <v>11</v>
      </c>
      <c r="C12" s="6">
        <v>1</v>
      </c>
      <c r="D12" s="6">
        <v>3</v>
      </c>
      <c r="E12" s="6">
        <v>1</v>
      </c>
      <c r="F12" s="6">
        <v>0</v>
      </c>
      <c r="G12" s="6">
        <v>1</v>
      </c>
      <c r="H12" s="6">
        <v>0</v>
      </c>
      <c r="I12" s="6" t="s">
        <v>159</v>
      </c>
      <c r="J12" s="6">
        <v>0</v>
      </c>
      <c r="K12" s="6">
        <v>0</v>
      </c>
      <c r="L12" s="6" t="s">
        <v>55</v>
      </c>
      <c r="M12" s="6">
        <v>0</v>
      </c>
      <c r="N12" s="6" t="s">
        <v>86</v>
      </c>
      <c r="P12" s="6" t="s">
        <v>111</v>
      </c>
      <c r="Q12" s="6">
        <v>0</v>
      </c>
      <c r="R12" s="6" t="s">
        <v>120</v>
      </c>
      <c r="S12" s="6" t="s">
        <v>191</v>
      </c>
      <c r="T12" s="6" t="s">
        <v>140</v>
      </c>
      <c r="U12" s="6" t="s">
        <v>62</v>
      </c>
      <c r="V12" s="6" t="s">
        <v>66</v>
      </c>
      <c r="W12" s="6" t="s">
        <v>58</v>
      </c>
      <c r="X12" s="6" t="s">
        <v>59</v>
      </c>
      <c r="Y12" s="6" t="s">
        <v>147</v>
      </c>
      <c r="Z12" s="6" t="s">
        <v>59</v>
      </c>
      <c r="AA12" s="6" t="s">
        <v>59</v>
      </c>
      <c r="AB12" s="6" t="s">
        <v>58</v>
      </c>
      <c r="AC12" s="6" t="s">
        <v>59</v>
      </c>
      <c r="AD12" s="6" t="s">
        <v>59</v>
      </c>
      <c r="AE12" s="6" t="s">
        <v>59</v>
      </c>
      <c r="AF12" s="6" t="s">
        <v>59</v>
      </c>
      <c r="AG12" s="6" t="s">
        <v>59</v>
      </c>
      <c r="AH12" s="6" t="s">
        <v>59</v>
      </c>
      <c r="AI12" s="6" t="s">
        <v>65</v>
      </c>
      <c r="AJ12" s="6" t="s">
        <v>59</v>
      </c>
      <c r="AK12" s="6" t="s">
        <v>59</v>
      </c>
      <c r="AL12" s="6">
        <f>metas!E13</f>
        <v>2</v>
      </c>
      <c r="AO12" s="6" t="s">
        <v>59</v>
      </c>
      <c r="AP12" s="6" t="s">
        <v>59</v>
      </c>
      <c r="AQ12" s="6" t="s">
        <v>218</v>
      </c>
      <c r="AR12" s="6" t="s">
        <v>214</v>
      </c>
      <c r="AS12" s="6" t="s">
        <v>217</v>
      </c>
      <c r="AT12" s="6" t="s">
        <v>219</v>
      </c>
      <c r="AU12" s="6">
        <v>20</v>
      </c>
      <c r="AV12" s="6" t="s">
        <v>215</v>
      </c>
      <c r="AW12" s="6" t="s">
        <v>216</v>
      </c>
    </row>
    <row r="13" spans="1:54" s="6" customFormat="1" x14ac:dyDescent="0.25">
      <c r="A13" s="6">
        <v>12</v>
      </c>
      <c r="B13" s="6">
        <v>12</v>
      </c>
      <c r="C13" s="6">
        <v>1</v>
      </c>
      <c r="D13" s="6">
        <v>3</v>
      </c>
      <c r="E13" s="6">
        <v>2</v>
      </c>
      <c r="F13" s="6">
        <v>0</v>
      </c>
      <c r="G13" s="6">
        <v>2</v>
      </c>
      <c r="H13" s="6">
        <v>0</v>
      </c>
      <c r="I13" s="6" t="s">
        <v>159</v>
      </c>
      <c r="J13" s="6">
        <v>0</v>
      </c>
      <c r="K13" s="6">
        <v>0</v>
      </c>
      <c r="L13" s="6" t="s">
        <v>55</v>
      </c>
      <c r="M13" s="6">
        <v>0</v>
      </c>
      <c r="N13" s="6" t="s">
        <v>87</v>
      </c>
      <c r="P13" s="6" t="s">
        <v>112</v>
      </c>
      <c r="Q13" s="6">
        <v>2</v>
      </c>
      <c r="R13" s="6" t="s">
        <v>70</v>
      </c>
      <c r="S13" s="6" t="s">
        <v>192</v>
      </c>
      <c r="T13" s="6" t="s">
        <v>175</v>
      </c>
      <c r="U13" s="6" t="s">
        <v>56</v>
      </c>
      <c r="V13" s="6" t="s">
        <v>66</v>
      </c>
      <c r="W13" s="6" t="s">
        <v>58</v>
      </c>
      <c r="X13" s="6" t="s">
        <v>59</v>
      </c>
      <c r="Y13" s="6" t="s">
        <v>147</v>
      </c>
      <c r="Z13" s="6" t="s">
        <v>59</v>
      </c>
      <c r="AA13" s="6" t="s">
        <v>59</v>
      </c>
      <c r="AB13" s="6" t="s">
        <v>58</v>
      </c>
      <c r="AC13" s="6" t="s">
        <v>59</v>
      </c>
      <c r="AD13" s="6" t="s">
        <v>59</v>
      </c>
      <c r="AE13" s="6" t="s">
        <v>59</v>
      </c>
      <c r="AF13" s="6" t="s">
        <v>59</v>
      </c>
      <c r="AG13" s="6" t="s">
        <v>59</v>
      </c>
      <c r="AH13" s="6" t="s">
        <v>59</v>
      </c>
      <c r="AI13" s="6" t="s">
        <v>65</v>
      </c>
      <c r="AJ13" s="6" t="s">
        <v>59</v>
      </c>
      <c r="AK13" s="6" t="s">
        <v>59</v>
      </c>
      <c r="AL13" s="6">
        <f>metas!E14</f>
        <v>0.03</v>
      </c>
      <c r="AO13" s="6" t="s">
        <v>59</v>
      </c>
      <c r="AP13" s="6" t="s">
        <v>59</v>
      </c>
      <c r="AQ13" s="6" t="s">
        <v>218</v>
      </c>
      <c r="AR13" s="6" t="s">
        <v>214</v>
      </c>
      <c r="AS13" s="6" t="s">
        <v>217</v>
      </c>
      <c r="AT13" s="6" t="s">
        <v>219</v>
      </c>
      <c r="AU13" s="6">
        <v>20</v>
      </c>
      <c r="AV13" s="6" t="s">
        <v>215</v>
      </c>
      <c r="AW13" s="6" t="s">
        <v>216</v>
      </c>
    </row>
    <row r="14" spans="1:54" s="6" customFormat="1" x14ac:dyDescent="0.25">
      <c r="A14" s="6">
        <v>13</v>
      </c>
      <c r="B14" s="6">
        <v>13</v>
      </c>
      <c r="C14" s="6">
        <v>1</v>
      </c>
      <c r="D14" s="6">
        <v>3</v>
      </c>
      <c r="E14" s="6">
        <v>3</v>
      </c>
      <c r="F14" s="6">
        <v>0</v>
      </c>
      <c r="G14" s="6">
        <v>3</v>
      </c>
      <c r="H14" s="6">
        <v>0</v>
      </c>
      <c r="I14" s="6" t="s">
        <v>159</v>
      </c>
      <c r="J14" s="6">
        <v>0</v>
      </c>
      <c r="K14" s="6">
        <v>0</v>
      </c>
      <c r="L14" s="6" t="s">
        <v>55</v>
      </c>
      <c r="M14" s="6">
        <v>0</v>
      </c>
      <c r="N14" s="6" t="s">
        <v>88</v>
      </c>
      <c r="P14" s="6" t="s">
        <v>113</v>
      </c>
      <c r="Q14" s="6">
        <v>2</v>
      </c>
      <c r="R14" s="6" t="s">
        <v>70</v>
      </c>
      <c r="S14" s="6" t="s">
        <v>193</v>
      </c>
      <c r="T14" s="6" t="s">
        <v>142</v>
      </c>
      <c r="U14" s="6" t="s">
        <v>56</v>
      </c>
      <c r="V14" s="6" t="s">
        <v>57</v>
      </c>
      <c r="W14" s="6" t="s">
        <v>58</v>
      </c>
      <c r="X14" s="6" t="s">
        <v>59</v>
      </c>
      <c r="Y14" s="6" t="s">
        <v>144</v>
      </c>
      <c r="Z14" s="6" t="s">
        <v>59</v>
      </c>
      <c r="AA14" s="6" t="s">
        <v>59</v>
      </c>
      <c r="AB14" s="6" t="s">
        <v>58</v>
      </c>
      <c r="AC14" s="6" t="s">
        <v>59</v>
      </c>
      <c r="AD14" s="6" t="s">
        <v>59</v>
      </c>
      <c r="AE14" s="6" t="s">
        <v>59</v>
      </c>
      <c r="AF14" s="6" t="s">
        <v>59</v>
      </c>
      <c r="AG14" s="6" t="s">
        <v>59</v>
      </c>
      <c r="AH14" s="6" t="s">
        <v>59</v>
      </c>
      <c r="AI14" s="6" t="s">
        <v>65</v>
      </c>
      <c r="AJ14" s="6" t="s">
        <v>59</v>
      </c>
      <c r="AK14" s="6" t="s">
        <v>59</v>
      </c>
      <c r="AL14" s="6">
        <f>metas!E15</f>
        <v>0.8</v>
      </c>
      <c r="AO14" s="6" t="s">
        <v>59</v>
      </c>
      <c r="AP14" s="6" t="s">
        <v>59</v>
      </c>
      <c r="AQ14" s="6" t="s">
        <v>210</v>
      </c>
      <c r="AR14" s="6" t="s">
        <v>211</v>
      </c>
      <c r="AS14" s="6" t="s">
        <v>209</v>
      </c>
      <c r="AT14" s="6" t="s">
        <v>213</v>
      </c>
      <c r="AU14" s="6">
        <v>20</v>
      </c>
      <c r="AV14" s="6" t="s">
        <v>212</v>
      </c>
      <c r="AW14" s="6" t="s">
        <v>208</v>
      </c>
    </row>
    <row r="15" spans="1:54" s="6" customFormat="1" x14ac:dyDescent="0.25">
      <c r="A15" s="6">
        <v>14</v>
      </c>
      <c r="B15" s="6">
        <v>14</v>
      </c>
      <c r="C15" s="6">
        <v>1</v>
      </c>
      <c r="D15" s="6">
        <v>3</v>
      </c>
      <c r="E15" s="6">
        <v>4</v>
      </c>
      <c r="F15" s="6">
        <v>0</v>
      </c>
      <c r="G15" s="6">
        <v>4</v>
      </c>
      <c r="H15" s="6">
        <v>0</v>
      </c>
      <c r="I15" s="6" t="s">
        <v>68</v>
      </c>
      <c r="J15" s="6">
        <v>0</v>
      </c>
      <c r="K15" s="6">
        <v>0</v>
      </c>
      <c r="L15" s="6" t="s">
        <v>55</v>
      </c>
      <c r="M15" s="6">
        <v>0</v>
      </c>
      <c r="N15" s="6" t="s">
        <v>89</v>
      </c>
      <c r="P15" s="6" t="s">
        <v>114</v>
      </c>
      <c r="Q15" s="6">
        <v>0</v>
      </c>
      <c r="R15" s="6" t="s">
        <v>129</v>
      </c>
      <c r="S15" s="6" t="s">
        <v>194</v>
      </c>
      <c r="T15" s="6" t="s">
        <v>145</v>
      </c>
      <c r="U15" s="6" t="s">
        <v>62</v>
      </c>
      <c r="V15" s="6" t="s">
        <v>66</v>
      </c>
      <c r="W15" s="6" t="s">
        <v>58</v>
      </c>
      <c r="X15" s="6" t="s">
        <v>59</v>
      </c>
      <c r="Y15" s="6" t="s">
        <v>146</v>
      </c>
      <c r="Z15" s="6" t="s">
        <v>59</v>
      </c>
      <c r="AA15" s="6" t="s">
        <v>59</v>
      </c>
      <c r="AB15" s="6" t="s">
        <v>58</v>
      </c>
      <c r="AC15" s="6" t="s">
        <v>59</v>
      </c>
      <c r="AD15" s="6" t="s">
        <v>59</v>
      </c>
      <c r="AE15" s="6" t="s">
        <v>59</v>
      </c>
      <c r="AF15" s="6" t="s">
        <v>59</v>
      </c>
      <c r="AG15" s="6" t="s">
        <v>59</v>
      </c>
      <c r="AH15" s="6" t="s">
        <v>59</v>
      </c>
      <c r="AI15" s="6" t="s">
        <v>65</v>
      </c>
      <c r="AJ15" s="6" t="s">
        <v>59</v>
      </c>
      <c r="AK15" s="6" t="s">
        <v>59</v>
      </c>
      <c r="AL15" s="6">
        <f>metas!E16</f>
        <v>0.01</v>
      </c>
      <c r="AO15" s="6" t="s">
        <v>59</v>
      </c>
      <c r="AP15" s="6" t="s">
        <v>59</v>
      </c>
      <c r="AQ15" s="6" t="s">
        <v>218</v>
      </c>
      <c r="AR15" s="6" t="s">
        <v>214</v>
      </c>
      <c r="AS15" s="6" t="s">
        <v>217</v>
      </c>
      <c r="AT15" s="6" t="s">
        <v>219</v>
      </c>
      <c r="AU15" s="6">
        <v>20</v>
      </c>
      <c r="AV15" s="6" t="s">
        <v>215</v>
      </c>
      <c r="AW15" s="6" t="s">
        <v>216</v>
      </c>
    </row>
    <row r="16" spans="1:54" s="6" customFormat="1" x14ac:dyDescent="0.25">
      <c r="A16" s="6">
        <v>15</v>
      </c>
      <c r="B16" s="6">
        <v>15</v>
      </c>
      <c r="C16" s="6">
        <v>1</v>
      </c>
      <c r="D16" s="6">
        <v>3</v>
      </c>
      <c r="E16" s="6">
        <v>5</v>
      </c>
      <c r="F16" s="6">
        <v>0</v>
      </c>
      <c r="G16" s="6">
        <v>5</v>
      </c>
      <c r="H16" s="6">
        <v>0</v>
      </c>
      <c r="I16" s="6" t="s">
        <v>160</v>
      </c>
      <c r="J16" s="6">
        <v>0</v>
      </c>
      <c r="K16" s="6">
        <v>0</v>
      </c>
      <c r="L16" s="6" t="s">
        <v>55</v>
      </c>
      <c r="M16" s="6">
        <v>0</v>
      </c>
      <c r="N16" s="6" t="s">
        <v>90</v>
      </c>
      <c r="P16" s="6" t="s">
        <v>115</v>
      </c>
      <c r="Q16" s="6">
        <v>2</v>
      </c>
      <c r="R16" s="6" t="s">
        <v>70</v>
      </c>
      <c r="S16" s="6" t="s">
        <v>195</v>
      </c>
      <c r="T16" s="6" t="s">
        <v>143</v>
      </c>
      <c r="U16" s="6" t="s">
        <v>56</v>
      </c>
      <c r="V16" s="6" t="s">
        <v>57</v>
      </c>
      <c r="W16" s="6" t="s">
        <v>58</v>
      </c>
      <c r="X16" s="6" t="s">
        <v>59</v>
      </c>
      <c r="Y16" s="6" t="s">
        <v>147</v>
      </c>
      <c r="Z16" s="6" t="s">
        <v>59</v>
      </c>
      <c r="AA16" s="6" t="s">
        <v>59</v>
      </c>
      <c r="AB16" s="6" t="s">
        <v>58</v>
      </c>
      <c r="AC16" s="6" t="s">
        <v>59</v>
      </c>
      <c r="AD16" s="6" t="s">
        <v>59</v>
      </c>
      <c r="AE16" s="6" t="s">
        <v>59</v>
      </c>
      <c r="AF16" s="6" t="s">
        <v>59</v>
      </c>
      <c r="AG16" s="6" t="s">
        <v>59</v>
      </c>
      <c r="AH16" s="6" t="s">
        <v>59</v>
      </c>
      <c r="AI16" s="6" t="s">
        <v>65</v>
      </c>
      <c r="AJ16" s="6" t="s">
        <v>59</v>
      </c>
      <c r="AK16" s="6" t="s">
        <v>59</v>
      </c>
      <c r="AL16" s="6">
        <f>metas!E17</f>
        <v>0.97</v>
      </c>
      <c r="AO16" s="6" t="s">
        <v>59</v>
      </c>
      <c r="AP16" s="6" t="s">
        <v>59</v>
      </c>
      <c r="AQ16" s="6" t="s">
        <v>210</v>
      </c>
      <c r="AR16" s="6" t="s">
        <v>211</v>
      </c>
      <c r="AS16" s="6" t="s">
        <v>209</v>
      </c>
      <c r="AT16" s="6" t="s">
        <v>213</v>
      </c>
      <c r="AU16" s="6">
        <v>20</v>
      </c>
      <c r="AV16" s="6" t="s">
        <v>212</v>
      </c>
      <c r="AW16" s="6" t="s">
        <v>208</v>
      </c>
    </row>
    <row r="17" spans="1:49" s="7" customFormat="1" x14ac:dyDescent="0.25">
      <c r="A17" s="7">
        <v>16</v>
      </c>
      <c r="B17" s="7">
        <v>16</v>
      </c>
      <c r="C17" s="7">
        <v>1</v>
      </c>
      <c r="D17" s="7">
        <v>4</v>
      </c>
      <c r="E17" s="7">
        <v>1</v>
      </c>
      <c r="F17" s="7">
        <v>0</v>
      </c>
      <c r="G17" s="7">
        <v>1</v>
      </c>
      <c r="H17" s="7">
        <v>0</v>
      </c>
      <c r="I17" s="7" t="s">
        <v>69</v>
      </c>
      <c r="J17" s="7">
        <v>0</v>
      </c>
      <c r="K17" s="7">
        <v>0</v>
      </c>
      <c r="L17" s="7" t="s">
        <v>55</v>
      </c>
      <c r="M17" s="7">
        <v>0</v>
      </c>
      <c r="N17" s="7" t="s">
        <v>91</v>
      </c>
      <c r="P17" s="7" t="s">
        <v>116</v>
      </c>
      <c r="Q17" s="7">
        <v>2</v>
      </c>
      <c r="R17" s="7" t="s">
        <v>120</v>
      </c>
      <c r="S17" s="7" t="s">
        <v>196</v>
      </c>
      <c r="T17" s="7" t="s">
        <v>148</v>
      </c>
      <c r="U17" s="7" t="s">
        <v>56</v>
      </c>
      <c r="V17" s="7" t="s">
        <v>57</v>
      </c>
      <c r="W17" s="7" t="s">
        <v>63</v>
      </c>
      <c r="X17" s="7" t="s">
        <v>59</v>
      </c>
      <c r="Y17" s="7" t="s">
        <v>149</v>
      </c>
      <c r="Z17" s="7" t="s">
        <v>59</v>
      </c>
      <c r="AA17" s="7" t="s">
        <v>59</v>
      </c>
      <c r="AB17" s="7" t="s">
        <v>58</v>
      </c>
      <c r="AC17" s="7" t="s">
        <v>59</v>
      </c>
      <c r="AD17" s="7" t="s">
        <v>59</v>
      </c>
      <c r="AE17" s="7" t="s">
        <v>59</v>
      </c>
      <c r="AF17" s="7" t="s">
        <v>59</v>
      </c>
      <c r="AG17" s="7" t="s">
        <v>59</v>
      </c>
      <c r="AH17" s="7" t="s">
        <v>59</v>
      </c>
      <c r="AI17" s="7" t="s">
        <v>65</v>
      </c>
      <c r="AJ17" s="7" t="s">
        <v>59</v>
      </c>
      <c r="AK17" s="7" t="s">
        <v>59</v>
      </c>
      <c r="AL17" s="7">
        <f>metas!E18</f>
        <v>2000</v>
      </c>
      <c r="AO17" s="7" t="s">
        <v>59</v>
      </c>
      <c r="AP17" s="7" t="s">
        <v>59</v>
      </c>
      <c r="AQ17" s="7" t="s">
        <v>210</v>
      </c>
      <c r="AR17" s="7" t="s">
        <v>211</v>
      </c>
      <c r="AS17" s="7" t="s">
        <v>209</v>
      </c>
      <c r="AT17" s="7" t="s">
        <v>213</v>
      </c>
      <c r="AU17" s="7">
        <v>20</v>
      </c>
      <c r="AV17" s="7" t="s">
        <v>212</v>
      </c>
      <c r="AW17" s="7" t="s">
        <v>208</v>
      </c>
    </row>
    <row r="18" spans="1:49" s="7" customFormat="1" x14ac:dyDescent="0.25">
      <c r="A18" s="7">
        <v>17</v>
      </c>
      <c r="B18" s="7">
        <v>17</v>
      </c>
      <c r="C18" s="7">
        <v>1</v>
      </c>
      <c r="D18" s="7">
        <v>4</v>
      </c>
      <c r="E18" s="7">
        <v>2</v>
      </c>
      <c r="F18" s="7">
        <v>0</v>
      </c>
      <c r="G18" s="7">
        <v>2</v>
      </c>
      <c r="H18" s="7">
        <v>0</v>
      </c>
      <c r="I18" s="7" t="s">
        <v>71</v>
      </c>
      <c r="J18" s="7">
        <v>0</v>
      </c>
      <c r="K18" s="7">
        <v>0</v>
      </c>
      <c r="L18" s="7" t="s">
        <v>55</v>
      </c>
      <c r="M18" s="7">
        <v>0</v>
      </c>
      <c r="N18" s="7" t="s">
        <v>92</v>
      </c>
      <c r="P18" s="7" t="s">
        <v>117</v>
      </c>
      <c r="Q18" s="7">
        <v>2</v>
      </c>
      <c r="R18" s="7" t="s">
        <v>70</v>
      </c>
      <c r="S18" s="7" t="s">
        <v>197</v>
      </c>
      <c r="T18" s="7" t="s">
        <v>150</v>
      </c>
      <c r="U18" s="7" t="s">
        <v>56</v>
      </c>
      <c r="V18" s="7" t="s">
        <v>57</v>
      </c>
      <c r="W18" s="7" t="s">
        <v>58</v>
      </c>
      <c r="X18" s="7" t="s">
        <v>59</v>
      </c>
      <c r="Y18" s="7" t="s">
        <v>149</v>
      </c>
      <c r="Z18" s="7" t="s">
        <v>59</v>
      </c>
      <c r="AA18" s="7" t="s">
        <v>59</v>
      </c>
      <c r="AB18" s="7" t="s">
        <v>58</v>
      </c>
      <c r="AC18" s="7" t="s">
        <v>59</v>
      </c>
      <c r="AD18" s="7" t="s">
        <v>59</v>
      </c>
      <c r="AE18" s="7" t="s">
        <v>59</v>
      </c>
      <c r="AF18" s="7" t="s">
        <v>59</v>
      </c>
      <c r="AG18" s="7" t="s">
        <v>59</v>
      </c>
      <c r="AH18" s="7" t="s">
        <v>59</v>
      </c>
      <c r="AI18" s="7" t="s">
        <v>65</v>
      </c>
      <c r="AJ18" s="7" t="s">
        <v>59</v>
      </c>
      <c r="AK18" s="7" t="s">
        <v>59</v>
      </c>
      <c r="AL18" s="7">
        <f>metas!E19</f>
        <v>0.35</v>
      </c>
      <c r="AO18" s="7" t="s">
        <v>59</v>
      </c>
      <c r="AP18" s="7" t="s">
        <v>59</v>
      </c>
      <c r="AQ18" s="7" t="s">
        <v>210</v>
      </c>
      <c r="AR18" s="7" t="s">
        <v>211</v>
      </c>
      <c r="AS18" s="7" t="s">
        <v>209</v>
      </c>
      <c r="AT18" s="7" t="s">
        <v>213</v>
      </c>
      <c r="AU18" s="7">
        <v>25</v>
      </c>
      <c r="AV18" s="7" t="s">
        <v>212</v>
      </c>
      <c r="AW18" s="7" t="s">
        <v>208</v>
      </c>
    </row>
    <row r="19" spans="1:49" s="7" customFormat="1" x14ac:dyDescent="0.25">
      <c r="A19" s="7">
        <v>18</v>
      </c>
      <c r="B19" s="7">
        <v>18</v>
      </c>
      <c r="C19" s="7">
        <v>1</v>
      </c>
      <c r="D19" s="7">
        <v>4</v>
      </c>
      <c r="E19" s="7">
        <v>3</v>
      </c>
      <c r="F19" s="7">
        <v>0</v>
      </c>
      <c r="G19" s="7">
        <v>3</v>
      </c>
      <c r="H19" s="7">
        <v>0</v>
      </c>
      <c r="I19" s="7" t="s">
        <v>161</v>
      </c>
      <c r="J19" s="7">
        <v>0</v>
      </c>
      <c r="K19" s="7">
        <v>0</v>
      </c>
      <c r="L19" s="7" t="s">
        <v>55</v>
      </c>
      <c r="M19" s="7">
        <v>0</v>
      </c>
      <c r="N19" s="7" t="s">
        <v>93</v>
      </c>
      <c r="P19" s="7" t="s">
        <v>118</v>
      </c>
      <c r="Q19" s="7">
        <v>2</v>
      </c>
      <c r="R19" s="7" t="s">
        <v>70</v>
      </c>
      <c r="S19" s="7" t="s">
        <v>198</v>
      </c>
      <c r="T19" s="7" t="s">
        <v>151</v>
      </c>
      <c r="U19" s="7" t="s">
        <v>56</v>
      </c>
      <c r="V19" s="7" t="s">
        <v>57</v>
      </c>
      <c r="W19" s="7" t="s">
        <v>58</v>
      </c>
      <c r="X19" s="7" t="s">
        <v>59</v>
      </c>
      <c r="Y19" s="7" t="s">
        <v>127</v>
      </c>
      <c r="Z19" s="7" t="s">
        <v>59</v>
      </c>
      <c r="AA19" s="7" t="s">
        <v>59</v>
      </c>
      <c r="AB19" s="7" t="s">
        <v>58</v>
      </c>
      <c r="AC19" s="7" t="s">
        <v>59</v>
      </c>
      <c r="AD19" s="7" t="s">
        <v>59</v>
      </c>
      <c r="AE19" s="7" t="s">
        <v>59</v>
      </c>
      <c r="AF19" s="7" t="s">
        <v>59</v>
      </c>
      <c r="AG19" s="7" t="s">
        <v>59</v>
      </c>
      <c r="AH19" s="7" t="s">
        <v>59</v>
      </c>
      <c r="AI19" s="7" t="s">
        <v>65</v>
      </c>
      <c r="AJ19" s="7" t="s">
        <v>59</v>
      </c>
      <c r="AK19" s="7" t="s">
        <v>59</v>
      </c>
      <c r="AL19" s="7">
        <f>metas!E20</f>
        <v>0.95</v>
      </c>
      <c r="AO19" s="7" t="s">
        <v>59</v>
      </c>
      <c r="AP19" s="7" t="s">
        <v>59</v>
      </c>
      <c r="AQ19" s="7" t="s">
        <v>210</v>
      </c>
      <c r="AR19" s="7" t="s">
        <v>211</v>
      </c>
      <c r="AS19" s="7" t="s">
        <v>209</v>
      </c>
      <c r="AT19" s="7" t="s">
        <v>213</v>
      </c>
      <c r="AU19" s="7">
        <v>30</v>
      </c>
      <c r="AV19" s="7" t="s">
        <v>212</v>
      </c>
      <c r="AW19" s="7" t="s">
        <v>208</v>
      </c>
    </row>
    <row r="20" spans="1:49" s="7" customFormat="1" x14ac:dyDescent="0.25">
      <c r="A20" s="7">
        <v>19</v>
      </c>
      <c r="B20" s="7">
        <v>19</v>
      </c>
      <c r="C20" s="7">
        <v>1</v>
      </c>
      <c r="D20" s="7">
        <v>4</v>
      </c>
      <c r="E20" s="7">
        <v>4</v>
      </c>
      <c r="F20" s="7">
        <v>0</v>
      </c>
      <c r="G20" s="7">
        <v>4</v>
      </c>
      <c r="H20" s="7">
        <v>0</v>
      </c>
      <c r="I20" s="7" t="s">
        <v>162</v>
      </c>
      <c r="J20" s="7">
        <v>0</v>
      </c>
      <c r="K20" s="7">
        <v>0</v>
      </c>
      <c r="L20" s="7" t="s">
        <v>55</v>
      </c>
      <c r="M20" s="7">
        <v>0</v>
      </c>
      <c r="N20" s="7" t="s">
        <v>94</v>
      </c>
      <c r="P20" s="7" t="s">
        <v>119</v>
      </c>
      <c r="Q20" s="7">
        <v>2</v>
      </c>
      <c r="R20" s="7" t="s">
        <v>70</v>
      </c>
      <c r="S20" s="7" t="s">
        <v>199</v>
      </c>
      <c r="T20" s="7" t="s">
        <v>152</v>
      </c>
      <c r="V20" s="7" t="s">
        <v>66</v>
      </c>
      <c r="W20" s="7" t="s">
        <v>58</v>
      </c>
      <c r="X20" s="7" t="s">
        <v>59</v>
      </c>
      <c r="Y20" s="7" t="s">
        <v>153</v>
      </c>
      <c r="Z20" s="7" t="s">
        <v>59</v>
      </c>
      <c r="AA20" s="7" t="s">
        <v>59</v>
      </c>
      <c r="AB20" s="7" t="s">
        <v>58</v>
      </c>
      <c r="AC20" s="7" t="s">
        <v>59</v>
      </c>
      <c r="AD20" s="7" t="s">
        <v>59</v>
      </c>
      <c r="AE20" s="7" t="s">
        <v>59</v>
      </c>
      <c r="AF20" s="7" t="s">
        <v>59</v>
      </c>
      <c r="AG20" s="7" t="s">
        <v>59</v>
      </c>
      <c r="AH20" s="7" t="s">
        <v>59</v>
      </c>
      <c r="AI20" s="7" t="s">
        <v>65</v>
      </c>
      <c r="AJ20" s="7" t="s">
        <v>59</v>
      </c>
      <c r="AK20" s="7" t="s">
        <v>59</v>
      </c>
      <c r="AL20" s="7">
        <f>metas!E21</f>
        <v>5.5E-2</v>
      </c>
      <c r="AO20" s="7" t="s">
        <v>59</v>
      </c>
      <c r="AP20" s="7" t="s">
        <v>59</v>
      </c>
      <c r="AQ20" s="7" t="s">
        <v>218</v>
      </c>
      <c r="AR20" s="7" t="s">
        <v>214</v>
      </c>
      <c r="AS20" s="7" t="s">
        <v>217</v>
      </c>
      <c r="AT20" s="7" t="s">
        <v>219</v>
      </c>
      <c r="AU20" s="7">
        <v>25</v>
      </c>
      <c r="AV20" s="7" t="s">
        <v>215</v>
      </c>
      <c r="AW20" s="7" t="s">
        <v>216</v>
      </c>
    </row>
  </sheetData>
  <autoFilter ref="A1:BB20" xr:uid="{35ECF415-9147-4BC3-8C3A-ABDBFB2261A8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BC157-C862-474F-A1E3-B7422CCA6058}">
  <dimension ref="A1:AY38"/>
  <sheetViews>
    <sheetView workbookViewId="0">
      <pane xSplit="2" ySplit="1" topLeftCell="C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5" x14ac:dyDescent="0.25"/>
  <cols>
    <col min="2" max="2" width="57.85546875" customWidth="1"/>
    <col min="3" max="26" width="15.140625" bestFit="1" customWidth="1"/>
  </cols>
  <sheetData>
    <row r="1" spans="1:30" x14ac:dyDescent="0.25">
      <c r="A1" s="15"/>
      <c r="B1" s="1" t="s">
        <v>72</v>
      </c>
      <c r="C1" s="2" t="s">
        <v>164</v>
      </c>
      <c r="D1" s="2" t="s">
        <v>163</v>
      </c>
      <c r="E1" s="2" t="s">
        <v>165</v>
      </c>
      <c r="F1" s="2" t="s">
        <v>166</v>
      </c>
      <c r="G1" s="2" t="s">
        <v>167</v>
      </c>
      <c r="H1" s="2" t="s">
        <v>168</v>
      </c>
      <c r="I1" s="2" t="s">
        <v>169</v>
      </c>
      <c r="J1" s="2" t="s">
        <v>170</v>
      </c>
      <c r="K1" s="2" t="s">
        <v>171</v>
      </c>
      <c r="L1" s="2" t="s">
        <v>172</v>
      </c>
      <c r="M1" s="2" t="s">
        <v>173</v>
      </c>
      <c r="N1" s="2" t="s">
        <v>174</v>
      </c>
      <c r="O1" s="15"/>
      <c r="P1" s="15"/>
      <c r="Q1" s="15"/>
      <c r="R1" s="15"/>
      <c r="S1" s="2"/>
      <c r="T1" s="2"/>
      <c r="U1" s="2"/>
      <c r="V1" s="2"/>
      <c r="W1" s="2"/>
      <c r="X1" s="2"/>
      <c r="Y1" s="2"/>
      <c r="Z1" s="2"/>
    </row>
    <row r="2" spans="1:30" x14ac:dyDescent="0.25">
      <c r="A2" s="15"/>
      <c r="B2" s="4" t="s">
        <v>121</v>
      </c>
      <c r="C2" s="8">
        <v>12451325</v>
      </c>
      <c r="D2" s="8">
        <v>12326811.75</v>
      </c>
      <c r="E2" s="8">
        <v>12080275.515000001</v>
      </c>
      <c r="F2" s="8">
        <v>11717867.24955</v>
      </c>
      <c r="G2" s="8">
        <v>12217867.24955</v>
      </c>
      <c r="H2" s="8">
        <v>12983509.904558999</v>
      </c>
      <c r="I2" s="8">
        <v>12253839.7064678</v>
      </c>
      <c r="J2" s="8">
        <v>12141301.309403099</v>
      </c>
      <c r="K2" s="8">
        <v>12918475.2832151</v>
      </c>
      <c r="L2" s="8">
        <v>12136844.7888794</v>
      </c>
      <c r="M2" s="8">
        <v>11359581.684656968</v>
      </c>
      <c r="N2" s="8">
        <v>11245985.867810398</v>
      </c>
      <c r="O2" s="15"/>
      <c r="P2" s="15"/>
      <c r="Q2" s="15"/>
      <c r="R2" s="15"/>
      <c r="S2" s="8"/>
      <c r="T2" s="8"/>
      <c r="U2" s="8"/>
      <c r="V2" s="8"/>
      <c r="W2" s="8"/>
      <c r="X2" s="8"/>
      <c r="Y2" s="8"/>
      <c r="Z2" s="8"/>
    </row>
    <row r="3" spans="1:30" x14ac:dyDescent="0.25">
      <c r="A3" s="15"/>
      <c r="B3" s="4" t="s">
        <v>123</v>
      </c>
      <c r="C3" s="8">
        <v>2241238.5</v>
      </c>
      <c r="D3" s="8">
        <v>2465362.35</v>
      </c>
      <c r="E3" s="8">
        <v>2536857.8581500002</v>
      </c>
      <c r="F3" s="8">
        <v>2109216.1049190001</v>
      </c>
      <c r="G3" s="8">
        <v>2343573.44991</v>
      </c>
      <c r="H3" s="8">
        <v>2067031.7828206199</v>
      </c>
      <c r="I3" s="8">
        <v>2363306.3383582416</v>
      </c>
      <c r="J3" s="8">
        <v>2339673.2749746596</v>
      </c>
      <c r="K3" s="8">
        <v>1965325.5509787139</v>
      </c>
      <c r="L3" s="8">
        <v>2004632.0619982881</v>
      </c>
      <c r="M3" s="8">
        <v>2271916.3369313939</v>
      </c>
      <c r="N3" s="8">
        <v>2136737.3148839758</v>
      </c>
      <c r="O3" s="15"/>
      <c r="P3" s="15"/>
      <c r="Q3" s="15"/>
      <c r="R3" s="15"/>
      <c r="S3" s="8"/>
      <c r="T3" s="8"/>
      <c r="U3" s="8"/>
      <c r="V3" s="8"/>
      <c r="W3" s="8"/>
      <c r="X3" s="8"/>
      <c r="Y3" s="8"/>
      <c r="Z3" s="8"/>
    </row>
    <row r="4" spans="1:30" x14ac:dyDescent="0.25">
      <c r="A4" s="15"/>
      <c r="B4" s="4" t="s">
        <v>100</v>
      </c>
      <c r="C4" s="9">
        <v>4482477</v>
      </c>
      <c r="D4" s="9">
        <v>4437652.2299999995</v>
      </c>
      <c r="E4" s="9">
        <v>4348899.1853999998</v>
      </c>
      <c r="F4" s="9">
        <v>4218432.2098380001</v>
      </c>
      <c r="G4" s="9">
        <v>3632538.8473605001</v>
      </c>
      <c r="H4" s="9">
        <v>4248898.6646868298</v>
      </c>
      <c r="I4" s="9">
        <v>4163920.6913930927</v>
      </c>
      <c r="J4" s="9">
        <v>3676629.4321030364</v>
      </c>
      <c r="K4" s="9">
        <v>3712281.5962931267</v>
      </c>
      <c r="L4" s="9">
        <v>3897895.6761077824</v>
      </c>
      <c r="M4" s="9">
        <v>3521470.3222436602</v>
      </c>
      <c r="N4" s="9">
        <v>4048554.9124117433</v>
      </c>
      <c r="O4" s="15"/>
      <c r="P4" s="15"/>
      <c r="Q4" s="15"/>
      <c r="R4" s="15"/>
      <c r="S4" s="9"/>
      <c r="T4" s="9"/>
      <c r="U4" s="9"/>
      <c r="V4" s="9"/>
      <c r="W4" s="9"/>
      <c r="X4" s="9"/>
      <c r="Y4" s="9"/>
      <c r="Z4" s="9"/>
    </row>
    <row r="5" spans="1:30" x14ac:dyDescent="0.25">
      <c r="A5" s="15"/>
      <c r="B5" s="4" t="s">
        <v>124</v>
      </c>
      <c r="C5" s="9">
        <v>470660.08499999996</v>
      </c>
      <c r="D5" s="9">
        <v>493072.47000000003</v>
      </c>
      <c r="E5" s="9">
        <v>482002.99304850004</v>
      </c>
      <c r="F5" s="9">
        <v>400751.05993461004</v>
      </c>
      <c r="G5" s="9">
        <v>468714.68998200004</v>
      </c>
      <c r="H5" s="9">
        <v>434076.67439233017</v>
      </c>
      <c r="I5" s="9">
        <v>496294.33105523069</v>
      </c>
      <c r="J5" s="9">
        <v>491331.38774467848</v>
      </c>
      <c r="K5" s="9">
        <v>373411.85468595562</v>
      </c>
      <c r="L5" s="9">
        <v>400926.41239965765</v>
      </c>
      <c r="M5" s="9">
        <v>477102.43075559271</v>
      </c>
      <c r="N5" s="9">
        <v>448714.8361256349</v>
      </c>
      <c r="O5" s="15"/>
      <c r="P5" s="15"/>
      <c r="Q5" s="15"/>
      <c r="R5" s="15"/>
      <c r="S5" s="9"/>
      <c r="T5" s="9"/>
      <c r="U5" s="9"/>
      <c r="V5" s="9"/>
      <c r="W5" s="9"/>
      <c r="X5" s="9"/>
      <c r="Y5" s="9"/>
      <c r="Z5" s="9"/>
    </row>
    <row r="6" spans="1:30" x14ac:dyDescent="0.25">
      <c r="A6" s="15"/>
      <c r="B6" s="4" t="s">
        <v>75</v>
      </c>
      <c r="C6" s="9">
        <v>7125000</v>
      </c>
      <c r="D6" s="11">
        <v>7125000</v>
      </c>
      <c r="E6" s="11">
        <v>7053750</v>
      </c>
      <c r="F6" s="11">
        <v>7053750</v>
      </c>
      <c r="G6" s="11">
        <v>6983212.5</v>
      </c>
      <c r="H6" s="11">
        <v>6983212.5</v>
      </c>
      <c r="I6" s="11">
        <v>6983212.5</v>
      </c>
      <c r="J6" s="11">
        <v>7053044.625</v>
      </c>
      <c r="K6" s="11">
        <v>7123575.07125</v>
      </c>
      <c r="L6" s="11">
        <v>7123575.07125</v>
      </c>
      <c r="M6" s="11">
        <v>7123575.07125</v>
      </c>
      <c r="N6" s="11">
        <v>7052339.3205375001</v>
      </c>
      <c r="O6" s="15"/>
      <c r="P6" s="15"/>
      <c r="Q6" s="15"/>
      <c r="R6" s="15"/>
      <c r="S6" s="11"/>
      <c r="T6" s="11"/>
      <c r="U6" s="11"/>
      <c r="V6" s="11"/>
      <c r="W6" s="11"/>
      <c r="X6" s="11"/>
      <c r="Y6" s="11"/>
      <c r="Z6" s="11"/>
    </row>
    <row r="7" spans="1:30" x14ac:dyDescent="0.25">
      <c r="A7" s="15"/>
      <c r="B7" s="4" t="s">
        <v>96</v>
      </c>
      <c r="C7" s="9">
        <v>11330705.75</v>
      </c>
      <c r="D7" s="9">
        <v>11463934.9275</v>
      </c>
      <c r="E7" s="9">
        <v>11113853.473800002</v>
      </c>
      <c r="F7" s="9">
        <v>10897616.542081501</v>
      </c>
      <c r="G7" s="9">
        <v>10663259.197090501</v>
      </c>
      <c r="H7" s="9">
        <v>10564829.112194279</v>
      </c>
      <c r="I7" s="9">
        <v>10466070.927015072</v>
      </c>
      <c r="J7" s="9">
        <v>10138584.191556858</v>
      </c>
      <c r="K7" s="9">
        <v>10154182.013390023</v>
      </c>
      <c r="L7" s="9">
        <v>10245897.20576903</v>
      </c>
      <c r="M7" s="9">
        <v>10450815.149884412</v>
      </c>
      <c r="N7" s="9">
        <v>10233847.139707463</v>
      </c>
      <c r="O7" s="15"/>
      <c r="P7" s="15"/>
      <c r="Q7" s="15"/>
      <c r="R7" s="15"/>
      <c r="S7" s="9"/>
      <c r="T7" s="9"/>
      <c r="U7" s="9"/>
      <c r="V7" s="9"/>
      <c r="W7" s="9"/>
      <c r="X7" s="9"/>
      <c r="Y7" s="9"/>
      <c r="Z7" s="9"/>
    </row>
    <row r="8" spans="1:30" x14ac:dyDescent="0.25">
      <c r="A8" s="15"/>
      <c r="B8" s="4" t="s">
        <v>101</v>
      </c>
      <c r="C8" s="8">
        <v>764159</v>
      </c>
      <c r="D8" s="9">
        <v>756517.41</v>
      </c>
      <c r="E8" s="9">
        <v>748952.23590000009</v>
      </c>
      <c r="F8" s="9">
        <v>748952.23590000009</v>
      </c>
      <c r="G8" s="9">
        <v>748952.23590000009</v>
      </c>
      <c r="H8" s="9">
        <v>748952.23590000009</v>
      </c>
      <c r="I8" s="9">
        <v>748952.23590000009</v>
      </c>
      <c r="J8" s="9">
        <v>741462.71354100015</v>
      </c>
      <c r="K8" s="9">
        <v>741462.71354100015</v>
      </c>
      <c r="L8" s="9">
        <v>741462.71354100015</v>
      </c>
      <c r="M8" s="9">
        <v>741462.71354100015</v>
      </c>
      <c r="N8" s="9">
        <v>734048.08640559018</v>
      </c>
      <c r="O8" s="15"/>
      <c r="P8" s="15"/>
      <c r="Q8" s="15"/>
      <c r="R8" s="15"/>
      <c r="S8" s="9"/>
      <c r="T8" s="9"/>
      <c r="U8" s="9"/>
      <c r="V8" s="9"/>
      <c r="W8" s="9"/>
      <c r="X8" s="9"/>
      <c r="Y8" s="9"/>
      <c r="Z8" s="9"/>
    </row>
    <row r="9" spans="1:30" x14ac:dyDescent="0.25">
      <c r="A9" s="15"/>
      <c r="B9" s="4" t="s">
        <v>122</v>
      </c>
      <c r="C9" s="12">
        <v>124513250</v>
      </c>
      <c r="D9" s="9">
        <v>123268117.5</v>
      </c>
      <c r="E9" s="9">
        <v>122035436.325</v>
      </c>
      <c r="F9" s="9">
        <v>122035436.325</v>
      </c>
      <c r="G9" s="9">
        <v>122035436.325</v>
      </c>
      <c r="H9" s="9">
        <v>122035436.325</v>
      </c>
      <c r="I9" s="9">
        <v>122035436.325</v>
      </c>
      <c r="J9" s="9">
        <v>120815081.96175</v>
      </c>
      <c r="K9" s="9">
        <v>120815081.96175</v>
      </c>
      <c r="L9" s="9">
        <v>120815081.96175</v>
      </c>
      <c r="M9" s="9">
        <v>120815081.96175</v>
      </c>
      <c r="N9" s="9">
        <v>119606931.14213251</v>
      </c>
      <c r="O9" s="15"/>
      <c r="P9" s="15"/>
      <c r="Q9" s="15"/>
      <c r="R9" s="15"/>
      <c r="S9" s="9"/>
      <c r="T9" s="9"/>
      <c r="U9" s="9"/>
      <c r="V9" s="9"/>
      <c r="W9" s="9"/>
      <c r="X9" s="9"/>
      <c r="Y9" s="9"/>
      <c r="Z9" s="9"/>
    </row>
    <row r="10" spans="1:30" x14ac:dyDescent="0.25">
      <c r="A10" s="15"/>
      <c r="B10" s="4" t="s">
        <v>125</v>
      </c>
      <c r="C10" s="8">
        <v>12</v>
      </c>
      <c r="D10" s="9">
        <v>8</v>
      </c>
      <c r="E10" s="9">
        <v>5</v>
      </c>
      <c r="F10" s="9">
        <v>6</v>
      </c>
      <c r="G10" s="9">
        <v>7</v>
      </c>
      <c r="H10" s="9">
        <v>6</v>
      </c>
      <c r="I10" s="9">
        <v>7</v>
      </c>
      <c r="J10" s="9">
        <v>6</v>
      </c>
      <c r="K10" s="9">
        <v>8</v>
      </c>
      <c r="L10" s="9">
        <v>7</v>
      </c>
      <c r="M10" s="9">
        <v>6</v>
      </c>
      <c r="N10" s="9">
        <v>5</v>
      </c>
      <c r="O10" s="15"/>
      <c r="P10" s="15"/>
      <c r="Q10" s="15"/>
      <c r="R10" s="15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</row>
    <row r="11" spans="1:30" x14ac:dyDescent="0.25">
      <c r="A11" s="15"/>
      <c r="B11" s="4" t="s">
        <v>102</v>
      </c>
      <c r="C11" s="9">
        <v>1344743.0999999999</v>
      </c>
      <c r="D11" s="9">
        <v>1286919.1466999997</v>
      </c>
      <c r="E11" s="9">
        <v>1261180.7637659998</v>
      </c>
      <c r="F11" s="9">
        <v>1265529.6629514</v>
      </c>
      <c r="G11" s="9">
        <v>1053436.265734545</v>
      </c>
      <c r="H11" s="9">
        <v>1274669.5994060489</v>
      </c>
      <c r="I11" s="9">
        <v>1207537.0005039969</v>
      </c>
      <c r="J11" s="9">
        <v>1102988.8296309109</v>
      </c>
      <c r="K11" s="9">
        <v>1113684.478887938</v>
      </c>
      <c r="L11" s="9">
        <v>1130389.7460712569</v>
      </c>
      <c r="M11" s="9">
        <v>1056441.0966730979</v>
      </c>
      <c r="N11" s="9">
        <v>1174080.9245994054</v>
      </c>
      <c r="O11" s="15"/>
      <c r="P11" s="15"/>
      <c r="Q11" s="15"/>
      <c r="R11" s="15"/>
      <c r="S11" s="9"/>
      <c r="T11" s="9"/>
      <c r="U11" s="9"/>
      <c r="V11" s="9"/>
      <c r="W11" s="9"/>
      <c r="X11" s="9"/>
      <c r="Y11" s="9"/>
      <c r="Z11" s="9"/>
    </row>
    <row r="12" spans="1:30" x14ac:dyDescent="0.25">
      <c r="A12" s="15"/>
      <c r="B12" s="5" t="s">
        <v>126</v>
      </c>
      <c r="C12">
        <v>186</v>
      </c>
      <c r="D12">
        <v>179</v>
      </c>
      <c r="E12">
        <v>171</v>
      </c>
      <c r="F12">
        <v>169</v>
      </c>
      <c r="G12">
        <v>177</v>
      </c>
      <c r="H12">
        <v>181</v>
      </c>
      <c r="I12">
        <v>174</v>
      </c>
      <c r="J12">
        <v>181</v>
      </c>
      <c r="K12">
        <v>177</v>
      </c>
      <c r="L12">
        <v>200</v>
      </c>
      <c r="M12">
        <v>195</v>
      </c>
      <c r="N12">
        <v>194</v>
      </c>
      <c r="O12" s="15"/>
      <c r="P12" s="15"/>
      <c r="Q12" s="15"/>
      <c r="R12" s="15"/>
    </row>
    <row r="13" spans="1:30" x14ac:dyDescent="0.25">
      <c r="A13" s="15"/>
      <c r="B13" s="5" t="s">
        <v>130</v>
      </c>
      <c r="C13" s="13">
        <v>0.87</v>
      </c>
      <c r="D13" s="13">
        <v>0.8</v>
      </c>
      <c r="E13" s="13">
        <v>0.91</v>
      </c>
      <c r="F13" s="13">
        <v>0.89</v>
      </c>
      <c r="G13" s="13">
        <v>0.84</v>
      </c>
      <c r="H13" s="13">
        <v>0.78</v>
      </c>
      <c r="I13" s="13">
        <v>0.89</v>
      </c>
      <c r="J13" s="13">
        <v>0.84</v>
      </c>
      <c r="K13" s="13">
        <v>0.86</v>
      </c>
      <c r="L13" s="13">
        <v>0.78</v>
      </c>
      <c r="M13" s="13">
        <v>0.89</v>
      </c>
      <c r="N13" s="13">
        <v>0.83</v>
      </c>
      <c r="O13" s="15"/>
      <c r="P13" s="15"/>
      <c r="Q13" s="15"/>
      <c r="R13" s="15"/>
      <c r="S13" s="13"/>
      <c r="T13" s="13"/>
      <c r="U13" s="13"/>
      <c r="V13" s="13"/>
      <c r="W13" s="13"/>
      <c r="X13" s="13"/>
      <c r="Y13" s="13"/>
      <c r="Z13" s="13"/>
    </row>
    <row r="14" spans="1:30" x14ac:dyDescent="0.25">
      <c r="A14" s="15"/>
      <c r="B14" s="5" t="s">
        <v>132</v>
      </c>
      <c r="C14" s="9">
        <v>268</v>
      </c>
      <c r="D14" s="9">
        <v>275</v>
      </c>
      <c r="E14" s="9">
        <v>275</v>
      </c>
      <c r="F14" s="9">
        <v>275</v>
      </c>
      <c r="G14" s="9">
        <v>276</v>
      </c>
      <c r="H14" s="9">
        <v>281</v>
      </c>
      <c r="I14" s="9">
        <v>282</v>
      </c>
      <c r="J14" s="9">
        <v>284</v>
      </c>
      <c r="K14" s="9">
        <v>288</v>
      </c>
      <c r="L14" s="9">
        <v>294</v>
      </c>
      <c r="M14" s="9">
        <v>293</v>
      </c>
      <c r="N14" s="9">
        <v>291</v>
      </c>
      <c r="O14" s="15"/>
      <c r="P14" s="15"/>
      <c r="Q14" s="15"/>
      <c r="R14" s="15"/>
      <c r="S14" s="9"/>
      <c r="T14" s="9"/>
      <c r="U14" s="9"/>
      <c r="V14" s="9"/>
      <c r="W14" s="9"/>
      <c r="X14" s="9"/>
      <c r="Y14" s="9"/>
      <c r="Z14" s="9"/>
    </row>
    <row r="15" spans="1:30" x14ac:dyDescent="0.25">
      <c r="A15" s="15"/>
      <c r="B15" s="5" t="s">
        <v>136</v>
      </c>
      <c r="C15" s="9">
        <v>45.32</v>
      </c>
      <c r="D15" s="9">
        <v>43.9604</v>
      </c>
      <c r="E15" s="9">
        <v>43.9604</v>
      </c>
      <c r="F15" s="9">
        <v>43.081192000000001</v>
      </c>
      <c r="G15" s="9">
        <v>41.788756239999998</v>
      </c>
      <c r="H15" s="9">
        <v>42.206643802399995</v>
      </c>
      <c r="I15" s="9">
        <v>40.940444488327991</v>
      </c>
      <c r="J15" s="9">
        <v>40.940444488327991</v>
      </c>
      <c r="K15" s="9">
        <v>40.940444488327991</v>
      </c>
      <c r="L15" s="9">
        <v>40.940444488327991</v>
      </c>
      <c r="M15" s="9">
        <v>41.34984893321127</v>
      </c>
      <c r="N15" s="9">
        <v>40.522851954547043</v>
      </c>
      <c r="O15" s="15"/>
      <c r="P15" s="15"/>
      <c r="Q15" s="15"/>
      <c r="R15" s="15"/>
      <c r="S15" s="9"/>
      <c r="T15" s="9"/>
      <c r="U15" s="9"/>
      <c r="V15" s="9"/>
      <c r="W15" s="9"/>
      <c r="X15" s="9"/>
      <c r="Y15" s="9"/>
      <c r="Z15" s="9"/>
    </row>
    <row r="16" spans="1:30" x14ac:dyDescent="0.25">
      <c r="A16" s="15"/>
      <c r="B16" s="5" t="s">
        <v>138</v>
      </c>
      <c r="C16" s="9">
        <v>8</v>
      </c>
      <c r="D16" s="9">
        <v>9</v>
      </c>
      <c r="E16" s="9">
        <v>9</v>
      </c>
      <c r="F16" s="9">
        <v>9</v>
      </c>
      <c r="G16" s="9">
        <v>9</v>
      </c>
      <c r="H16" s="9">
        <v>9</v>
      </c>
      <c r="I16" s="9">
        <v>9</v>
      </c>
      <c r="J16" s="9">
        <v>9</v>
      </c>
      <c r="K16" s="9">
        <v>9</v>
      </c>
      <c r="L16" s="9">
        <v>9</v>
      </c>
      <c r="M16" s="9">
        <v>9</v>
      </c>
      <c r="N16" s="9">
        <v>9</v>
      </c>
      <c r="O16" s="15"/>
      <c r="P16" s="15"/>
      <c r="Q16" s="15"/>
      <c r="R16" s="15"/>
      <c r="S16" s="9"/>
      <c r="T16" s="9"/>
      <c r="U16" s="9"/>
      <c r="V16" s="9"/>
      <c r="W16" s="9"/>
      <c r="X16" s="9"/>
      <c r="Y16" s="9"/>
      <c r="Z16" s="9"/>
    </row>
    <row r="17" spans="1:51" x14ac:dyDescent="0.25">
      <c r="A17" s="15"/>
      <c r="B17" s="5" t="s">
        <v>128</v>
      </c>
      <c r="C17">
        <v>193</v>
      </c>
      <c r="D17">
        <v>188</v>
      </c>
      <c r="E17">
        <v>179</v>
      </c>
      <c r="F17">
        <v>179</v>
      </c>
      <c r="G17">
        <v>187</v>
      </c>
      <c r="H17">
        <v>191</v>
      </c>
      <c r="I17">
        <v>183</v>
      </c>
      <c r="J17">
        <v>189</v>
      </c>
      <c r="K17">
        <v>185</v>
      </c>
      <c r="L17">
        <v>208</v>
      </c>
      <c r="M17">
        <v>203</v>
      </c>
      <c r="N17">
        <v>203</v>
      </c>
      <c r="O17" s="15"/>
      <c r="P17" s="15"/>
      <c r="Q17" s="15"/>
      <c r="R17" s="15"/>
    </row>
    <row r="18" spans="1:51" x14ac:dyDescent="0.25">
      <c r="A18" s="15"/>
      <c r="B18" s="5" t="s">
        <v>131</v>
      </c>
      <c r="C18" s="13">
        <v>3.274611398963731E-2</v>
      </c>
      <c r="D18" s="13">
        <v>4.2553191489361708E-2</v>
      </c>
      <c r="E18" s="13">
        <v>3.9720670391061454E-2</v>
      </c>
      <c r="F18" s="13">
        <v>4.7932960893854751E-2</v>
      </c>
      <c r="G18" s="13">
        <v>4.7058823529411764E-2</v>
      </c>
      <c r="H18" s="13">
        <v>4.4345549738219893E-2</v>
      </c>
      <c r="I18" s="13">
        <v>4.2076502732240437E-2</v>
      </c>
      <c r="J18" s="13">
        <v>3.619047619047619E-2</v>
      </c>
      <c r="K18" s="13">
        <v>3.6972972972972973E-2</v>
      </c>
      <c r="L18" s="13">
        <v>3.5048076923076925E-2</v>
      </c>
      <c r="M18" s="13">
        <v>3.5024630541871923E-2</v>
      </c>
      <c r="N18" s="13">
        <v>3.6945812807881777E-2</v>
      </c>
      <c r="O18" s="15"/>
      <c r="P18" s="15"/>
      <c r="Q18" s="15"/>
      <c r="R18" s="15"/>
      <c r="S18" s="13"/>
      <c r="T18" s="13"/>
      <c r="U18" s="13"/>
      <c r="V18" s="13"/>
      <c r="W18" s="13"/>
      <c r="X18" s="13"/>
      <c r="Y18" s="13"/>
      <c r="Z18" s="13"/>
    </row>
    <row r="19" spans="1:51" x14ac:dyDescent="0.25">
      <c r="A19" s="15"/>
      <c r="B19" s="5" t="s">
        <v>133</v>
      </c>
      <c r="C19" s="9">
        <v>12</v>
      </c>
      <c r="D19" s="9">
        <v>8</v>
      </c>
      <c r="E19" s="9">
        <v>5</v>
      </c>
      <c r="F19" s="9">
        <v>6</v>
      </c>
      <c r="G19" s="9">
        <v>7</v>
      </c>
      <c r="H19" s="9">
        <v>6</v>
      </c>
      <c r="I19" s="9">
        <v>7</v>
      </c>
      <c r="J19" s="9">
        <v>6</v>
      </c>
      <c r="K19" s="9">
        <v>8</v>
      </c>
      <c r="L19" s="9">
        <v>7</v>
      </c>
      <c r="M19" s="9">
        <v>6</v>
      </c>
      <c r="N19" s="9">
        <v>5</v>
      </c>
      <c r="O19" s="15"/>
      <c r="P19" s="15"/>
      <c r="Q19" s="15"/>
      <c r="R19" s="15"/>
      <c r="S19" s="9"/>
      <c r="T19" s="9"/>
      <c r="U19" s="9"/>
      <c r="V19" s="9"/>
      <c r="W19" s="9"/>
      <c r="X19" s="9"/>
      <c r="Y19" s="9"/>
      <c r="Z19" s="9"/>
    </row>
    <row r="20" spans="1:51" x14ac:dyDescent="0.25">
      <c r="A20" s="15"/>
      <c r="B20" s="5" t="s">
        <v>137</v>
      </c>
      <c r="C20" s="3">
        <v>14</v>
      </c>
      <c r="D20" s="3">
        <v>14</v>
      </c>
      <c r="E20" s="3">
        <v>14</v>
      </c>
      <c r="F20" s="3">
        <v>14</v>
      </c>
      <c r="G20" s="3">
        <v>13</v>
      </c>
      <c r="H20" s="3">
        <v>13</v>
      </c>
      <c r="I20" s="3">
        <v>13</v>
      </c>
      <c r="J20" s="3">
        <v>13</v>
      </c>
      <c r="K20" s="3">
        <v>13</v>
      </c>
      <c r="L20" s="3">
        <v>13</v>
      </c>
      <c r="M20" s="3">
        <v>13</v>
      </c>
      <c r="N20" s="3">
        <v>13</v>
      </c>
      <c r="O20" s="15"/>
      <c r="P20" s="15"/>
      <c r="Q20" s="15"/>
      <c r="R20" s="15"/>
      <c r="S20" s="3"/>
      <c r="T20" s="3"/>
      <c r="U20" s="3"/>
      <c r="V20" s="3"/>
      <c r="W20" s="3"/>
      <c r="X20" s="3"/>
      <c r="Y20" s="3"/>
      <c r="Z20" s="3"/>
    </row>
    <row r="21" spans="1:51" x14ac:dyDescent="0.25">
      <c r="A21" s="15"/>
      <c r="B21" s="5" t="s">
        <v>139</v>
      </c>
      <c r="C21">
        <v>8</v>
      </c>
      <c r="D21">
        <v>10</v>
      </c>
      <c r="E21">
        <v>9</v>
      </c>
      <c r="F21">
        <v>11</v>
      </c>
      <c r="G21">
        <v>11</v>
      </c>
      <c r="H21">
        <v>11</v>
      </c>
      <c r="I21">
        <v>10</v>
      </c>
      <c r="J21">
        <v>9</v>
      </c>
      <c r="K21">
        <v>9</v>
      </c>
      <c r="L21">
        <v>9</v>
      </c>
      <c r="M21">
        <v>9</v>
      </c>
      <c r="N21">
        <v>10</v>
      </c>
      <c r="O21" s="15"/>
      <c r="P21" s="15"/>
      <c r="Q21" s="15"/>
      <c r="R21" s="15"/>
    </row>
    <row r="22" spans="1:51" x14ac:dyDescent="0.25">
      <c r="A22" s="15"/>
      <c r="B22" s="5" t="s">
        <v>134</v>
      </c>
      <c r="C22">
        <v>267</v>
      </c>
      <c r="D22" s="9">
        <v>268</v>
      </c>
      <c r="E22" s="9">
        <v>275</v>
      </c>
      <c r="F22" s="9">
        <v>275</v>
      </c>
      <c r="G22" s="9">
        <v>275</v>
      </c>
      <c r="H22" s="9">
        <v>276</v>
      </c>
      <c r="I22" s="9">
        <v>281</v>
      </c>
      <c r="J22" s="9">
        <v>282</v>
      </c>
      <c r="K22" s="9">
        <v>284</v>
      </c>
      <c r="L22" s="9">
        <v>288</v>
      </c>
      <c r="M22" s="9">
        <v>294</v>
      </c>
      <c r="N22" s="9">
        <v>293</v>
      </c>
      <c r="O22" s="15"/>
      <c r="P22" s="15"/>
      <c r="Q22" s="15"/>
      <c r="R22" s="15"/>
      <c r="S22" s="9"/>
      <c r="T22" s="9"/>
      <c r="U22" s="9"/>
      <c r="V22" s="9"/>
      <c r="W22" s="9"/>
      <c r="X22" s="9"/>
      <c r="Y22" s="9"/>
      <c r="Z22" s="9"/>
    </row>
    <row r="23" spans="1:51" x14ac:dyDescent="0.25">
      <c r="A23" s="15"/>
      <c r="B23" s="6" t="s">
        <v>140</v>
      </c>
      <c r="C23">
        <v>360</v>
      </c>
      <c r="D23" s="9">
        <v>367.23600000000005</v>
      </c>
      <c r="E23" s="9">
        <v>367.08910559999998</v>
      </c>
      <c r="F23" s="9">
        <v>370.68657883488004</v>
      </c>
      <c r="G23" s="9">
        <v>370.538304203346</v>
      </c>
      <c r="H23" s="9">
        <v>355.86498735689355</v>
      </c>
      <c r="I23" s="9">
        <v>366.61210997507175</v>
      </c>
      <c r="J23" s="9">
        <v>370.27823107482249</v>
      </c>
      <c r="K23" s="9">
        <v>381.46063365328212</v>
      </c>
      <c r="L23" s="9">
        <v>389.08984632634781</v>
      </c>
      <c r="M23" s="9">
        <v>392.98074478961126</v>
      </c>
      <c r="N23" s="9">
        <v>396.83195608854948</v>
      </c>
      <c r="O23" s="15"/>
      <c r="P23" s="15"/>
      <c r="Q23" s="15"/>
      <c r="R23" s="15"/>
      <c r="S23" s="9"/>
      <c r="T23" s="9"/>
      <c r="U23" s="9"/>
      <c r="V23" s="9"/>
      <c r="W23" s="9"/>
      <c r="X23" s="9"/>
      <c r="Y23" s="9"/>
      <c r="Z23" s="9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</row>
    <row r="24" spans="1:51" x14ac:dyDescent="0.25">
      <c r="A24" s="15"/>
      <c r="B24" s="6" t="s">
        <v>141</v>
      </c>
      <c r="C24" s="9">
        <v>13</v>
      </c>
      <c r="D24" s="9">
        <v>14</v>
      </c>
      <c r="E24" s="9">
        <v>15</v>
      </c>
      <c r="F24" s="9">
        <v>14</v>
      </c>
      <c r="G24" s="9">
        <v>14</v>
      </c>
      <c r="H24" s="9">
        <v>13</v>
      </c>
      <c r="I24" s="9">
        <v>14</v>
      </c>
      <c r="J24" s="9">
        <v>17</v>
      </c>
      <c r="K24" s="9">
        <v>20</v>
      </c>
      <c r="L24" s="9">
        <v>23</v>
      </c>
      <c r="M24" s="9">
        <v>25</v>
      </c>
      <c r="N24" s="9">
        <v>23</v>
      </c>
      <c r="O24" s="15"/>
      <c r="P24" s="15"/>
      <c r="Q24" s="15"/>
      <c r="R24" s="15"/>
      <c r="S24" s="9"/>
      <c r="T24" s="9"/>
      <c r="U24" s="9"/>
      <c r="V24" s="9"/>
      <c r="W24" s="9"/>
      <c r="X24" s="9"/>
      <c r="Y24" s="9"/>
      <c r="Z24" s="9"/>
    </row>
    <row r="25" spans="1:51" x14ac:dyDescent="0.25">
      <c r="A25" s="15"/>
      <c r="B25" s="6" t="s">
        <v>142</v>
      </c>
      <c r="C25">
        <v>22</v>
      </c>
      <c r="D25">
        <v>21</v>
      </c>
      <c r="E25">
        <v>20</v>
      </c>
      <c r="F25">
        <v>19</v>
      </c>
      <c r="G25">
        <v>20</v>
      </c>
      <c r="H25">
        <v>20</v>
      </c>
      <c r="I25">
        <v>21</v>
      </c>
      <c r="J25">
        <v>21</v>
      </c>
      <c r="K25">
        <v>22</v>
      </c>
      <c r="L25">
        <v>22</v>
      </c>
      <c r="M25">
        <v>22</v>
      </c>
      <c r="N25">
        <v>23</v>
      </c>
      <c r="O25" s="15"/>
      <c r="P25" s="15"/>
      <c r="Q25" s="15"/>
      <c r="R25" s="15"/>
    </row>
    <row r="26" spans="1:51" x14ac:dyDescent="0.25">
      <c r="A26" s="15"/>
      <c r="B26" s="6" t="s">
        <v>145</v>
      </c>
      <c r="C26" s="9">
        <v>8</v>
      </c>
      <c r="D26" s="9">
        <v>7.1015625</v>
      </c>
      <c r="E26" s="9">
        <v>8.2416</v>
      </c>
      <c r="F26" s="9">
        <v>7.388465625000002</v>
      </c>
      <c r="G26" s="9">
        <v>8.5745606399999978</v>
      </c>
      <c r="H26" s="9">
        <v>7.3855102387500029</v>
      </c>
      <c r="I26" s="9">
        <v>8.4871001214719968</v>
      </c>
      <c r="J26" s="9">
        <v>7.459365341137504</v>
      </c>
      <c r="K26" s="9">
        <v>8.5719711226867155</v>
      </c>
      <c r="L26" s="9">
        <v>7.6846381744398569</v>
      </c>
      <c r="M26" s="9">
        <v>8.830844650591855</v>
      </c>
      <c r="N26" s="9">
        <v>7.683869710622413</v>
      </c>
      <c r="O26" s="15"/>
      <c r="P26" s="15"/>
      <c r="Q26" s="15"/>
      <c r="R26" s="15"/>
      <c r="S26" s="9"/>
      <c r="T26" s="9"/>
      <c r="U26" s="9"/>
      <c r="V26" s="9"/>
      <c r="W26" s="9"/>
      <c r="X26" s="9"/>
      <c r="Y26" s="9"/>
      <c r="Z26" s="9"/>
    </row>
    <row r="27" spans="1:51" x14ac:dyDescent="0.25">
      <c r="A27" s="15"/>
      <c r="B27" s="6" t="s">
        <v>143</v>
      </c>
      <c r="C27">
        <v>170</v>
      </c>
      <c r="D27" s="9">
        <v>171</v>
      </c>
      <c r="E27" s="9">
        <v>172</v>
      </c>
      <c r="F27" s="9">
        <v>175</v>
      </c>
      <c r="G27" s="9">
        <v>172</v>
      </c>
      <c r="H27" s="9">
        <v>181</v>
      </c>
      <c r="I27" s="9">
        <v>181</v>
      </c>
      <c r="J27" s="9">
        <v>184</v>
      </c>
      <c r="K27" s="9">
        <v>188</v>
      </c>
      <c r="L27" s="9">
        <v>188</v>
      </c>
      <c r="M27" s="9">
        <v>184</v>
      </c>
      <c r="N27" s="9">
        <v>183</v>
      </c>
      <c r="O27" s="15"/>
      <c r="P27" s="15"/>
      <c r="Q27" s="15"/>
      <c r="R27" s="15"/>
      <c r="S27" s="9"/>
      <c r="T27" s="9"/>
      <c r="U27" s="9"/>
      <c r="V27" s="9"/>
      <c r="W27" s="9"/>
      <c r="X27" s="9"/>
      <c r="Y27" s="9"/>
      <c r="Z27" s="9"/>
    </row>
    <row r="28" spans="1:51" x14ac:dyDescent="0.25">
      <c r="A28" s="15"/>
      <c r="B28" s="6" t="s">
        <v>144</v>
      </c>
      <c r="C28">
        <v>30</v>
      </c>
      <c r="D28">
        <v>30</v>
      </c>
      <c r="E28">
        <v>30</v>
      </c>
      <c r="F28">
        <v>30</v>
      </c>
      <c r="G28">
        <v>30</v>
      </c>
      <c r="H28">
        <v>30</v>
      </c>
      <c r="I28">
        <v>30</v>
      </c>
      <c r="J28">
        <v>30</v>
      </c>
      <c r="K28">
        <v>30</v>
      </c>
      <c r="L28">
        <v>30</v>
      </c>
      <c r="M28">
        <v>30</v>
      </c>
      <c r="N28">
        <v>30</v>
      </c>
      <c r="O28" s="15"/>
      <c r="P28" s="15"/>
      <c r="Q28" s="15"/>
      <c r="R28" s="15"/>
    </row>
    <row r="29" spans="1:51" x14ac:dyDescent="0.25">
      <c r="A29" s="15"/>
      <c r="B29" s="6" t="s">
        <v>146</v>
      </c>
      <c r="C29" s="8">
        <v>7.5</v>
      </c>
      <c r="D29" s="8">
        <v>7.5750000000000002</v>
      </c>
      <c r="E29" s="8">
        <v>7.7265000000000006</v>
      </c>
      <c r="F29" s="8">
        <v>7.8810300000000009</v>
      </c>
      <c r="G29" s="8">
        <v>8.0386506000000004</v>
      </c>
      <c r="H29" s="8">
        <v>7.8778775880000005</v>
      </c>
      <c r="I29" s="8">
        <v>7.9566563638800005</v>
      </c>
      <c r="J29" s="8">
        <v>7.9566563638800005</v>
      </c>
      <c r="K29" s="8">
        <v>8.0362229275188</v>
      </c>
      <c r="L29" s="8">
        <v>8.1969473860691764</v>
      </c>
      <c r="M29" s="8">
        <v>8.2789168599298684</v>
      </c>
      <c r="N29" s="8">
        <v>8.1961276913305703</v>
      </c>
      <c r="O29" s="15"/>
      <c r="P29" s="15"/>
      <c r="Q29" s="15"/>
      <c r="R29" s="15"/>
      <c r="S29" s="8"/>
      <c r="T29" s="8"/>
      <c r="U29" s="8"/>
      <c r="V29" s="8"/>
      <c r="W29" s="8"/>
      <c r="X29" s="8"/>
      <c r="Y29" s="8"/>
      <c r="Z29" s="8"/>
    </row>
    <row r="30" spans="1:51" x14ac:dyDescent="0.25">
      <c r="A30" s="15"/>
      <c r="B30" s="6" t="s">
        <v>147</v>
      </c>
      <c r="C30" s="10">
        <v>183</v>
      </c>
      <c r="D30" s="9">
        <v>185</v>
      </c>
      <c r="E30" s="9">
        <v>187</v>
      </c>
      <c r="F30" s="9">
        <v>189</v>
      </c>
      <c r="G30" s="9">
        <v>186</v>
      </c>
      <c r="H30" s="9">
        <v>194</v>
      </c>
      <c r="I30" s="9">
        <v>195</v>
      </c>
      <c r="J30" s="9">
        <v>201</v>
      </c>
      <c r="K30" s="9">
        <v>208</v>
      </c>
      <c r="L30" s="9">
        <v>211</v>
      </c>
      <c r="M30" s="9">
        <v>209</v>
      </c>
      <c r="N30" s="9">
        <v>206</v>
      </c>
      <c r="O30" s="15"/>
      <c r="P30" s="15"/>
      <c r="Q30" s="15"/>
      <c r="R30" s="15"/>
      <c r="S30" s="9"/>
      <c r="T30" s="9"/>
      <c r="U30" s="9"/>
      <c r="V30" s="9"/>
      <c r="W30" s="9"/>
      <c r="X30" s="9"/>
      <c r="Y30" s="9"/>
      <c r="Z30" s="9"/>
    </row>
    <row r="31" spans="1:51" x14ac:dyDescent="0.25">
      <c r="A31" s="15"/>
      <c r="B31" s="7" t="s">
        <v>148</v>
      </c>
      <c r="C31" s="9">
        <v>150611.22719999999</v>
      </c>
      <c r="D31" s="9">
        <v>157783.19040000002</v>
      </c>
      <c r="E31" s="9">
        <v>159060.98770600502</v>
      </c>
      <c r="F31" s="9">
        <v>132247.84977842131</v>
      </c>
      <c r="G31" s="9">
        <v>159362.99459388002</v>
      </c>
      <c r="H31" s="9">
        <v>147586.06929339227</v>
      </c>
      <c r="I31" s="9">
        <v>168740.07255877845</v>
      </c>
      <c r="J31" s="9">
        <v>157226.04407829713</v>
      </c>
      <c r="K31" s="9">
        <v>119491.7934995058</v>
      </c>
      <c r="L31" s="9">
        <v>128296.45196789045</v>
      </c>
      <c r="M31" s="9">
        <v>157443.8021493456</v>
      </c>
      <c r="N31" s="9">
        <v>143588.74756020316</v>
      </c>
      <c r="O31" s="15"/>
      <c r="P31" s="15"/>
      <c r="Q31" s="15"/>
      <c r="R31" s="15"/>
      <c r="S31" s="9"/>
      <c r="T31" s="9"/>
      <c r="U31" s="9"/>
      <c r="V31" s="9"/>
      <c r="W31" s="9"/>
      <c r="X31" s="9"/>
      <c r="Y31" s="9"/>
      <c r="Z31" s="9"/>
    </row>
    <row r="32" spans="1:51" x14ac:dyDescent="0.25">
      <c r="A32" s="15"/>
      <c r="B32" s="7" t="s">
        <v>150</v>
      </c>
      <c r="C32" s="14">
        <v>25</v>
      </c>
      <c r="D32" s="14">
        <v>25</v>
      </c>
      <c r="E32" s="14">
        <v>24</v>
      </c>
      <c r="F32" s="14">
        <v>23</v>
      </c>
      <c r="G32" s="14">
        <v>23</v>
      </c>
      <c r="H32" s="14">
        <v>22</v>
      </c>
      <c r="I32" s="14">
        <v>21</v>
      </c>
      <c r="J32" s="14">
        <v>21</v>
      </c>
      <c r="K32" s="14">
        <v>20</v>
      </c>
      <c r="L32" s="14">
        <v>20</v>
      </c>
      <c r="M32" s="14">
        <v>20</v>
      </c>
      <c r="N32" s="14">
        <v>20</v>
      </c>
      <c r="O32" s="15"/>
      <c r="P32" s="15"/>
      <c r="Q32" s="15"/>
      <c r="R32" s="15"/>
      <c r="S32" s="14"/>
      <c r="T32" s="14"/>
      <c r="U32" s="14"/>
      <c r="V32" s="14"/>
      <c r="W32" s="14"/>
      <c r="X32" s="14"/>
      <c r="Y32" s="14"/>
      <c r="Z32" s="14"/>
    </row>
    <row r="33" spans="1:26" x14ac:dyDescent="0.25">
      <c r="A33" s="15"/>
      <c r="B33" s="7" t="s">
        <v>151</v>
      </c>
      <c r="C33" s="14">
        <v>70</v>
      </c>
      <c r="D33" s="14">
        <v>65</v>
      </c>
      <c r="E33" s="14">
        <v>70</v>
      </c>
      <c r="F33" s="14">
        <v>63</v>
      </c>
      <c r="G33" s="14">
        <v>68</v>
      </c>
      <c r="H33" s="14">
        <v>66</v>
      </c>
      <c r="I33" s="14">
        <v>60</v>
      </c>
      <c r="J33" s="14">
        <v>61</v>
      </c>
      <c r="K33" s="14">
        <v>63</v>
      </c>
      <c r="L33" s="14">
        <v>66</v>
      </c>
      <c r="M33" s="14">
        <v>64</v>
      </c>
      <c r="N33" s="14">
        <v>64</v>
      </c>
      <c r="O33" s="15"/>
      <c r="P33" s="15"/>
      <c r="Q33" s="15"/>
      <c r="R33" s="15"/>
      <c r="S33" s="14"/>
      <c r="T33" s="14"/>
      <c r="U33" s="14"/>
      <c r="V33" s="14"/>
      <c r="W33" s="14"/>
      <c r="X33" s="14"/>
      <c r="Y33" s="14"/>
      <c r="Z33" s="14"/>
    </row>
    <row r="34" spans="1:26" x14ac:dyDescent="0.25">
      <c r="A34" s="15"/>
      <c r="B34" s="7" t="s">
        <v>152</v>
      </c>
      <c r="C34" s="14">
        <v>3</v>
      </c>
      <c r="D34" s="14">
        <v>0</v>
      </c>
      <c r="E34" s="14">
        <v>1</v>
      </c>
      <c r="F34" s="14">
        <v>2</v>
      </c>
      <c r="G34" s="14">
        <v>0</v>
      </c>
      <c r="H34" s="14">
        <v>1</v>
      </c>
      <c r="I34" s="14">
        <v>1</v>
      </c>
      <c r="J34" s="14">
        <v>0</v>
      </c>
      <c r="K34" s="14">
        <v>1</v>
      </c>
      <c r="L34" s="14">
        <v>0</v>
      </c>
      <c r="M34" s="14">
        <v>0</v>
      </c>
      <c r="N34" s="14">
        <v>1</v>
      </c>
      <c r="O34" s="15"/>
      <c r="P34" s="15"/>
      <c r="Q34" s="15"/>
      <c r="R34" s="15"/>
      <c r="S34" s="14"/>
      <c r="T34" s="14"/>
      <c r="U34" s="14"/>
      <c r="V34" s="14"/>
      <c r="W34" s="14"/>
      <c r="X34" s="14"/>
      <c r="Y34" s="14"/>
      <c r="Z34" s="14"/>
    </row>
    <row r="35" spans="1:26" x14ac:dyDescent="0.25">
      <c r="A35" s="15"/>
      <c r="B35" s="7" t="s">
        <v>149</v>
      </c>
      <c r="C35" s="14">
        <v>83</v>
      </c>
      <c r="D35" s="14">
        <v>83</v>
      </c>
      <c r="E35" s="14">
        <v>82</v>
      </c>
      <c r="F35" s="14">
        <v>80</v>
      </c>
      <c r="G35" s="14">
        <v>80</v>
      </c>
      <c r="H35" s="14">
        <v>79</v>
      </c>
      <c r="I35" s="14">
        <v>78</v>
      </c>
      <c r="J35" s="14">
        <v>78</v>
      </c>
      <c r="K35" s="14">
        <v>77</v>
      </c>
      <c r="L35" s="14">
        <v>79</v>
      </c>
      <c r="M35" s="14">
        <v>81</v>
      </c>
      <c r="N35" s="14">
        <v>81</v>
      </c>
      <c r="O35" s="15"/>
      <c r="P35" s="15"/>
      <c r="Q35" s="15"/>
      <c r="R35" s="15"/>
      <c r="S35" s="14"/>
      <c r="T35" s="14"/>
      <c r="U35" s="14"/>
      <c r="V35" s="14"/>
      <c r="W35" s="14"/>
      <c r="X35" s="14"/>
      <c r="Y35" s="14"/>
      <c r="Z35" s="14"/>
    </row>
    <row r="36" spans="1:26" x14ac:dyDescent="0.25">
      <c r="A36" s="15"/>
      <c r="B36" s="7" t="s">
        <v>127</v>
      </c>
      <c r="C36" s="14">
        <v>76</v>
      </c>
      <c r="D36" s="14">
        <v>77</v>
      </c>
      <c r="E36" s="14">
        <v>76</v>
      </c>
      <c r="F36" s="14">
        <v>73</v>
      </c>
      <c r="G36" s="14">
        <v>73</v>
      </c>
      <c r="H36" s="14">
        <v>73</v>
      </c>
      <c r="I36" s="14">
        <v>71</v>
      </c>
      <c r="J36" s="14">
        <v>73</v>
      </c>
      <c r="K36" s="14">
        <v>71</v>
      </c>
      <c r="L36" s="14">
        <v>74</v>
      </c>
      <c r="M36" s="14">
        <v>74</v>
      </c>
      <c r="N36" s="14">
        <v>75</v>
      </c>
      <c r="O36" s="15"/>
      <c r="P36" s="15"/>
      <c r="Q36" s="15"/>
      <c r="R36" s="15"/>
      <c r="S36" s="14"/>
      <c r="T36" s="14"/>
      <c r="U36" s="14"/>
      <c r="V36" s="14"/>
      <c r="W36" s="14"/>
      <c r="X36" s="14"/>
      <c r="Y36" s="14"/>
      <c r="Z36" s="14"/>
    </row>
    <row r="37" spans="1:26" x14ac:dyDescent="0.25">
      <c r="A37" s="15"/>
      <c r="B37" s="7" t="s">
        <v>153</v>
      </c>
      <c r="C37" s="14">
        <v>83</v>
      </c>
      <c r="D37" s="10">
        <v>83</v>
      </c>
      <c r="E37" s="10">
        <v>82.666666666666671</v>
      </c>
      <c r="F37" s="10">
        <v>82</v>
      </c>
      <c r="G37" s="10">
        <v>81.599999999999994</v>
      </c>
      <c r="H37" s="10">
        <v>81.166666666666671</v>
      </c>
      <c r="I37" s="10">
        <v>80.714285714285708</v>
      </c>
      <c r="J37" s="10">
        <v>80.375</v>
      </c>
      <c r="K37" s="10">
        <v>80</v>
      </c>
      <c r="L37" s="10">
        <v>79.900000000000006</v>
      </c>
      <c r="M37" s="10">
        <v>80</v>
      </c>
      <c r="N37" s="10">
        <v>80.083333333333329</v>
      </c>
      <c r="O37" s="15"/>
      <c r="P37" s="15"/>
      <c r="Q37" s="15"/>
      <c r="R37" s="15"/>
      <c r="S37" s="10"/>
      <c r="T37" s="10"/>
      <c r="U37" s="10"/>
      <c r="V37" s="10"/>
      <c r="W37" s="10"/>
      <c r="X37" s="10"/>
      <c r="Y37" s="10"/>
      <c r="Z37" s="10"/>
    </row>
    <row r="38" spans="1:26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</sheetData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51620-9C4A-4BA4-B5C9-6221E1D73CBE}">
  <dimension ref="A1:BQ36"/>
  <sheetViews>
    <sheetView tabSelected="1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/>
    </sheetView>
  </sheetViews>
  <sheetFormatPr baseColWidth="10" defaultRowHeight="18.75" customHeight="1" x14ac:dyDescent="0.25"/>
  <cols>
    <col min="1" max="1" width="2" style="15" customWidth="1"/>
    <col min="2" max="2" width="3" bestFit="1" customWidth="1"/>
    <col min="3" max="3" width="59.7109375" bestFit="1" customWidth="1"/>
    <col min="4" max="4" width="13.42578125" style="69" bestFit="1" customWidth="1"/>
    <col min="5" max="5" width="14.42578125" style="69" bestFit="1" customWidth="1"/>
    <col min="6" max="6" width="12.42578125" style="69" bestFit="1" customWidth="1"/>
    <col min="7" max="7" width="0.85546875" style="15" customWidth="1"/>
    <col min="8" max="9" width="13.42578125" style="69" bestFit="1" customWidth="1"/>
    <col min="10" max="10" width="8.85546875" style="69" bestFit="1" customWidth="1"/>
    <col min="11" max="11" width="7.140625" style="69" bestFit="1" customWidth="1"/>
    <col min="12" max="12" width="8.140625" style="69" customWidth="1"/>
    <col min="13" max="13" width="10" style="69" bestFit="1" customWidth="1"/>
    <col min="14" max="14" width="6.140625" style="15" customWidth="1"/>
    <col min="15" max="15" width="13.42578125" bestFit="1" customWidth="1"/>
    <col min="16" max="16" width="14.42578125" bestFit="1" customWidth="1"/>
    <col min="17" max="17" width="12.42578125" bestFit="1" customWidth="1"/>
    <col min="18" max="18" width="1.85546875" customWidth="1"/>
    <col min="19" max="20" width="13.42578125" bestFit="1" customWidth="1"/>
    <col min="22" max="22" width="7.140625" bestFit="1" customWidth="1"/>
    <col min="23" max="23" width="6.42578125" bestFit="1" customWidth="1"/>
    <col min="24" max="24" width="10" bestFit="1" customWidth="1"/>
    <col min="25" max="25" width="6.140625" style="15" customWidth="1"/>
    <col min="26" max="26" width="13.42578125" bestFit="1" customWidth="1"/>
    <col min="27" max="27" width="14.42578125" bestFit="1" customWidth="1"/>
    <col min="28" max="28" width="12.42578125" bestFit="1" customWidth="1"/>
    <col min="29" max="29" width="2.7109375" customWidth="1"/>
    <col min="30" max="31" width="13.42578125" bestFit="1" customWidth="1"/>
    <col min="33" max="33" width="7.140625" bestFit="1" customWidth="1"/>
    <col min="34" max="34" width="6.42578125" bestFit="1" customWidth="1"/>
    <col min="35" max="35" width="10" bestFit="1" customWidth="1"/>
    <col min="36" max="36" width="6.140625" style="15" customWidth="1"/>
    <col min="37" max="37" width="13.42578125" bestFit="1" customWidth="1"/>
    <col min="38" max="38" width="14.42578125" bestFit="1" customWidth="1"/>
    <col min="39" max="39" width="12.42578125" bestFit="1" customWidth="1"/>
    <col min="40" max="40" width="2.7109375" customWidth="1"/>
    <col min="41" max="42" width="13.42578125" bestFit="1" customWidth="1"/>
    <col min="44" max="44" width="7.140625" bestFit="1" customWidth="1"/>
    <col min="45" max="45" width="6.42578125" bestFit="1" customWidth="1"/>
    <col min="46" max="46" width="10" bestFit="1" customWidth="1"/>
    <col min="47" max="47" width="6.140625" style="15" customWidth="1"/>
    <col min="48" max="48" width="13.42578125" bestFit="1" customWidth="1"/>
    <col min="49" max="49" width="14.42578125" bestFit="1" customWidth="1"/>
    <col min="50" max="50" width="12.42578125" bestFit="1" customWidth="1"/>
    <col min="51" max="51" width="2.7109375" customWidth="1"/>
    <col min="52" max="53" width="13.42578125" bestFit="1" customWidth="1"/>
    <col min="55" max="55" width="7.140625" bestFit="1" customWidth="1"/>
    <col min="56" max="56" width="6.42578125" bestFit="1" customWidth="1"/>
    <col min="57" max="57" width="10" bestFit="1" customWidth="1"/>
    <col min="58" max="58" width="6.140625" style="15" customWidth="1"/>
    <col min="59" max="59" width="13.42578125" bestFit="1" customWidth="1"/>
    <col min="60" max="60" width="14.42578125" bestFit="1" customWidth="1"/>
    <col min="61" max="61" width="12.42578125" bestFit="1" customWidth="1"/>
    <col min="62" max="62" width="2.7109375" customWidth="1"/>
    <col min="63" max="64" width="13.42578125" bestFit="1" customWidth="1"/>
    <col min="66" max="66" width="7.140625" bestFit="1" customWidth="1"/>
    <col min="67" max="67" width="6.42578125" bestFit="1" customWidth="1"/>
    <col min="68" max="68" width="10" bestFit="1" customWidth="1"/>
  </cols>
  <sheetData>
    <row r="1" spans="2:69" ht="18.75" customHeight="1" thickBot="1" x14ac:dyDescent="0.3">
      <c r="B1" s="15"/>
      <c r="C1" s="15"/>
      <c r="D1" s="15"/>
      <c r="E1" s="15"/>
      <c r="F1" s="15"/>
      <c r="H1" s="15"/>
      <c r="I1" s="15"/>
      <c r="J1" s="15"/>
      <c r="K1" s="114"/>
      <c r="L1" s="146">
        <f>(M4*metas!$D$3)+(Tablero!M9*metas!$D$8)+(Tablero!M14*metas!$D$13)+(Tablero!M19*metas!$D$18)</f>
        <v>0.76200000000000001</v>
      </c>
      <c r="M1" s="147"/>
      <c r="O1" s="15"/>
      <c r="P1" s="15"/>
      <c r="Q1" s="15"/>
      <c r="R1" s="15"/>
      <c r="S1" s="15"/>
      <c r="T1" s="15"/>
      <c r="U1" s="15"/>
      <c r="V1" s="114"/>
      <c r="W1" s="146">
        <f>(X4*metas!$D$3)+(Tablero!X9*metas!$D$8)+(Tablero!X14*metas!$D$13)+(Tablero!X19*metas!$D$18)</f>
        <v>0.59400000000000008</v>
      </c>
      <c r="X1" s="147"/>
      <c r="Z1" s="15"/>
      <c r="AA1" s="15"/>
      <c r="AB1" s="15"/>
      <c r="AC1" s="15"/>
      <c r="AD1" s="15"/>
      <c r="AE1" s="15"/>
      <c r="AF1" s="15"/>
      <c r="AG1" s="15"/>
      <c r="AH1" s="146">
        <f>(AI4*metas!$D$3)+(Tablero!AI9*metas!$D$8)+(Tablero!AI14*metas!$D$13)+(Tablero!AI19*metas!$D$18)</f>
        <v>0.65300000000000002</v>
      </c>
      <c r="AI1" s="147"/>
      <c r="AK1" s="15"/>
      <c r="AL1" s="15"/>
      <c r="AM1" s="15"/>
      <c r="AN1" s="15"/>
      <c r="AO1" s="15"/>
      <c r="AP1" s="15"/>
      <c r="AQ1" s="15"/>
      <c r="AR1" s="15"/>
      <c r="AS1" s="146">
        <f>(AT4*metas!$D$3)+(Tablero!AT9*metas!$D$8)+(Tablero!AT14*metas!$D$13)+(Tablero!AT19*metas!$D$18)</f>
        <v>0.61250000000000004</v>
      </c>
      <c r="AT1" s="147"/>
      <c r="AV1" s="15"/>
      <c r="AW1" s="15"/>
      <c r="AX1" s="15"/>
      <c r="AY1" s="15"/>
      <c r="AZ1" s="15"/>
      <c r="BA1" s="15"/>
      <c r="BB1" s="15"/>
      <c r="BC1" s="15"/>
      <c r="BD1" s="146">
        <f>(BE4*metas!$D$3)+(Tablero!BE9*metas!$D$8)+(Tablero!BE14*metas!$D$13)+(Tablero!BE19*metas!$D$18)</f>
        <v>0.54249999999999998</v>
      </c>
      <c r="BE1" s="147"/>
      <c r="BG1" s="15"/>
      <c r="BH1" s="15"/>
      <c r="BI1" s="15"/>
      <c r="BJ1" s="15"/>
      <c r="BK1" s="15"/>
      <c r="BL1" s="15"/>
      <c r="BM1" s="15"/>
      <c r="BN1" s="15"/>
      <c r="BO1" s="146">
        <f>(BP4*metas!$D$3)+(Tablero!BP9*metas!$D$8)+(Tablero!BP14*metas!$D$13)+(Tablero!BP19*metas!$D$18)</f>
        <v>0.68775000000000008</v>
      </c>
      <c r="BP1" s="147"/>
      <c r="BQ1" s="15"/>
    </row>
    <row r="2" spans="2:69" ht="18.75" customHeight="1" thickBot="1" x14ac:dyDescent="0.3">
      <c r="B2" s="15"/>
      <c r="C2" s="15"/>
      <c r="D2" s="156" t="s">
        <v>179</v>
      </c>
      <c r="E2" s="157"/>
      <c r="F2" s="157"/>
      <c r="G2" s="157"/>
      <c r="H2" s="157"/>
      <c r="I2" s="157"/>
      <c r="J2" s="158"/>
      <c r="K2" s="115"/>
      <c r="L2" s="148"/>
      <c r="M2" s="149"/>
      <c r="O2" s="154" t="s">
        <v>201</v>
      </c>
      <c r="P2" s="155"/>
      <c r="Q2" s="155"/>
      <c r="R2" s="155"/>
      <c r="S2" s="155"/>
      <c r="T2" s="155"/>
      <c r="U2" s="155"/>
      <c r="V2" s="115"/>
      <c r="W2" s="148"/>
      <c r="X2" s="149"/>
      <c r="Z2" s="154" t="s">
        <v>202</v>
      </c>
      <c r="AA2" s="155"/>
      <c r="AB2" s="155"/>
      <c r="AC2" s="155"/>
      <c r="AD2" s="155"/>
      <c r="AE2" s="155"/>
      <c r="AF2" s="155"/>
      <c r="AG2" s="15"/>
      <c r="AH2" s="148"/>
      <c r="AI2" s="149"/>
      <c r="AK2" s="154" t="s">
        <v>203</v>
      </c>
      <c r="AL2" s="155"/>
      <c r="AM2" s="155"/>
      <c r="AN2" s="155"/>
      <c r="AO2" s="155"/>
      <c r="AP2" s="155"/>
      <c r="AQ2" s="155"/>
      <c r="AR2" s="15"/>
      <c r="AS2" s="148"/>
      <c r="AT2" s="149"/>
      <c r="AV2" s="154" t="s">
        <v>204</v>
      </c>
      <c r="AW2" s="155"/>
      <c r="AX2" s="155"/>
      <c r="AY2" s="155"/>
      <c r="AZ2" s="155"/>
      <c r="BA2" s="155"/>
      <c r="BB2" s="155"/>
      <c r="BC2" s="15"/>
      <c r="BD2" s="148"/>
      <c r="BE2" s="149"/>
      <c r="BG2" s="154" t="s">
        <v>205</v>
      </c>
      <c r="BH2" s="155"/>
      <c r="BI2" s="155"/>
      <c r="BJ2" s="155"/>
      <c r="BK2" s="155"/>
      <c r="BL2" s="155"/>
      <c r="BM2" s="155"/>
      <c r="BN2" s="15"/>
      <c r="BO2" s="148"/>
      <c r="BP2" s="149"/>
      <c r="BQ2" s="15"/>
    </row>
    <row r="3" spans="2:69" ht="18.75" customHeight="1" thickBot="1" x14ac:dyDescent="0.3">
      <c r="B3" s="1" t="s">
        <v>1</v>
      </c>
      <c r="C3" s="1" t="s">
        <v>8</v>
      </c>
      <c r="D3" s="112" t="s">
        <v>67</v>
      </c>
      <c r="E3" s="112" t="s">
        <v>176</v>
      </c>
      <c r="F3" s="112" t="s">
        <v>177</v>
      </c>
      <c r="H3" s="112" t="s">
        <v>178</v>
      </c>
      <c r="I3" s="112" t="s">
        <v>37</v>
      </c>
      <c r="J3" s="112" t="s">
        <v>200</v>
      </c>
      <c r="K3" s="112"/>
      <c r="L3" s="112" t="s">
        <v>221</v>
      </c>
      <c r="M3" s="112" t="s">
        <v>222</v>
      </c>
      <c r="O3" s="112" t="s">
        <v>67</v>
      </c>
      <c r="P3" s="112" t="s">
        <v>176</v>
      </c>
      <c r="Q3" s="112" t="s">
        <v>177</v>
      </c>
      <c r="R3" s="15"/>
      <c r="S3" s="112" t="s">
        <v>178</v>
      </c>
      <c r="T3" s="112" t="s">
        <v>37</v>
      </c>
      <c r="U3" s="112" t="s">
        <v>200</v>
      </c>
      <c r="V3" s="112"/>
      <c r="W3" s="112" t="s">
        <v>221</v>
      </c>
      <c r="X3" s="112" t="s">
        <v>222</v>
      </c>
      <c r="Z3" s="112" t="s">
        <v>67</v>
      </c>
      <c r="AA3" s="112" t="s">
        <v>176</v>
      </c>
      <c r="AB3" s="112" t="s">
        <v>177</v>
      </c>
      <c r="AC3" s="15"/>
      <c r="AD3" s="112" t="s">
        <v>178</v>
      </c>
      <c r="AE3" s="112" t="s">
        <v>37</v>
      </c>
      <c r="AF3" s="112" t="s">
        <v>200</v>
      </c>
      <c r="AG3" s="112"/>
      <c r="AH3" s="112" t="s">
        <v>221</v>
      </c>
      <c r="AI3" s="112" t="s">
        <v>222</v>
      </c>
      <c r="AK3" s="112" t="s">
        <v>67</v>
      </c>
      <c r="AL3" s="112" t="s">
        <v>176</v>
      </c>
      <c r="AM3" s="112" t="s">
        <v>177</v>
      </c>
      <c r="AN3" s="15"/>
      <c r="AO3" s="112" t="s">
        <v>178</v>
      </c>
      <c r="AP3" s="112" t="s">
        <v>37</v>
      </c>
      <c r="AQ3" s="112" t="s">
        <v>200</v>
      </c>
      <c r="AR3" s="112"/>
      <c r="AS3" s="112" t="s">
        <v>221</v>
      </c>
      <c r="AT3" s="112" t="s">
        <v>222</v>
      </c>
      <c r="AV3" s="112" t="s">
        <v>67</v>
      </c>
      <c r="AW3" s="112" t="s">
        <v>176</v>
      </c>
      <c r="AX3" s="112" t="s">
        <v>177</v>
      </c>
      <c r="AY3" s="15"/>
      <c r="AZ3" s="112" t="s">
        <v>178</v>
      </c>
      <c r="BA3" s="112" t="s">
        <v>37</v>
      </c>
      <c r="BB3" s="112" t="s">
        <v>200</v>
      </c>
      <c r="BC3" s="112"/>
      <c r="BD3" s="112" t="s">
        <v>221</v>
      </c>
      <c r="BE3" s="112" t="s">
        <v>222</v>
      </c>
      <c r="BG3" s="112" t="s">
        <v>67</v>
      </c>
      <c r="BH3" s="112" t="s">
        <v>176</v>
      </c>
      <c r="BI3" s="112" t="s">
        <v>177</v>
      </c>
      <c r="BJ3" s="15"/>
      <c r="BK3" s="112" t="s">
        <v>178</v>
      </c>
      <c r="BL3" s="112" t="s">
        <v>37</v>
      </c>
      <c r="BM3" s="112" t="s">
        <v>200</v>
      </c>
      <c r="BN3" s="112"/>
      <c r="BO3" s="112" t="s">
        <v>221</v>
      </c>
      <c r="BP3" s="112" t="s">
        <v>222</v>
      </c>
      <c r="BQ3" s="15"/>
    </row>
    <row r="4" spans="2:69" ht="18.75" customHeight="1" x14ac:dyDescent="0.25">
      <c r="B4" s="122">
        <v>1</v>
      </c>
      <c r="C4" s="123" t="s">
        <v>78</v>
      </c>
      <c r="D4" s="71">
        <f>DATOS!C$2</f>
        <v>12451325</v>
      </c>
      <c r="E4" s="71">
        <f>DATOS!C$6</f>
        <v>7125000</v>
      </c>
      <c r="F4" s="57" t="s">
        <v>59</v>
      </c>
      <c r="G4" s="124"/>
      <c r="H4" s="125">
        <f>((D4-E4)/D4)</f>
        <v>0.42777174316789579</v>
      </c>
      <c r="I4" s="125">
        <f>metas!$E$3</f>
        <v>0.5</v>
      </c>
      <c r="J4" s="126">
        <f>H4/I4</f>
        <v>0.85554348633579158</v>
      </c>
      <c r="K4" s="117">
        <f>IF(J4&lt;0.85,0,IF(J4&gt;0.9,1,0.5))</f>
        <v>0.5</v>
      </c>
      <c r="L4" s="116">
        <f>K4*BSC!$AU2</f>
        <v>10</v>
      </c>
      <c r="M4" s="150">
        <f>SUM(L4:L8)/SUM(BSC!$AU$2:$AU$6)</f>
        <v>0.7</v>
      </c>
      <c r="O4" s="77">
        <f>DATOS!D$2</f>
        <v>12326811.75</v>
      </c>
      <c r="P4" s="70">
        <f>DATOS!D$6</f>
        <v>7125000</v>
      </c>
      <c r="Q4" s="56" t="s">
        <v>59</v>
      </c>
      <c r="R4" s="15"/>
      <c r="S4" s="92">
        <f>((O4-P4)/O4)</f>
        <v>0.42199165976555131</v>
      </c>
      <c r="T4" s="92">
        <f>metas!$F3</f>
        <v>0.5</v>
      </c>
      <c r="U4" s="109">
        <f>S4/T4</f>
        <v>0.84398331953110262</v>
      </c>
      <c r="V4" s="117">
        <f>IF(U4&lt;0.85,0,IF(U4&gt;0.9,1,0.5))</f>
        <v>0</v>
      </c>
      <c r="W4" s="116">
        <f>V4*BSC!$AU2</f>
        <v>0</v>
      </c>
      <c r="X4" s="150">
        <f>SUM(W4:W8)/SUM(BSC!$AU$2:$AU$6)</f>
        <v>0.4</v>
      </c>
      <c r="Z4" s="77">
        <f>DATOS!E$2</f>
        <v>12080275.515000001</v>
      </c>
      <c r="AA4" s="70">
        <f>DATOS!E$6</f>
        <v>7053750</v>
      </c>
      <c r="AB4" s="56" t="s">
        <v>59</v>
      </c>
      <c r="AC4" s="15"/>
      <c r="AD4" s="92">
        <f>((Z4-AA4)/Z4)</f>
        <v>0.41609361547744472</v>
      </c>
      <c r="AE4" s="92">
        <f>metas!$G3</f>
        <v>0.5</v>
      </c>
      <c r="AF4" s="109">
        <f>AD4/AE4</f>
        <v>0.83218723095488945</v>
      </c>
      <c r="AG4" s="117">
        <f>IF(AF4&lt;0.85,0,IF(AF4&gt;0.9,1,0.5))</f>
        <v>0</v>
      </c>
      <c r="AH4" s="116">
        <f>AG4*BSC!$AU2</f>
        <v>0</v>
      </c>
      <c r="AI4" s="150">
        <f>SUM(AH4:AH8)/SUM(BSC!$AU$2:$AU$6)</f>
        <v>0.4</v>
      </c>
      <c r="AK4" s="77">
        <f>DATOS!F$2</f>
        <v>11717867.24955</v>
      </c>
      <c r="AL4" s="70">
        <f>DATOS!F$6</f>
        <v>7053750</v>
      </c>
      <c r="AM4" s="56" t="s">
        <v>59</v>
      </c>
      <c r="AN4" s="15"/>
      <c r="AO4" s="92">
        <f>((AK4-AL4)/AK4)</f>
        <v>0.39803465513138625</v>
      </c>
      <c r="AP4" s="92">
        <f>metas!$H3</f>
        <v>0.5</v>
      </c>
      <c r="AQ4" s="109">
        <f>AO4/AP4</f>
        <v>0.7960693102627725</v>
      </c>
      <c r="AR4" s="117">
        <f>IF(AQ4&lt;0.85,0,IF(AQ4&gt;0.9,1,0.5))</f>
        <v>0</v>
      </c>
      <c r="AS4" s="116">
        <f>AR4*BSC!$AU2</f>
        <v>0</v>
      </c>
      <c r="AT4" s="150">
        <f>SUM(AS4:AS8)/SUM(BSC!$AU$2:$AU$6)</f>
        <v>0.4</v>
      </c>
      <c r="AV4" s="77">
        <f>DATOS!G$2</f>
        <v>12217867.24955</v>
      </c>
      <c r="AW4" s="70">
        <f>DATOS!G$6</f>
        <v>6983212.5</v>
      </c>
      <c r="AX4" s="56" t="s">
        <v>59</v>
      </c>
      <c r="AY4" s="15"/>
      <c r="AZ4" s="92">
        <f>((AV4-AW4)/AV4)</f>
        <v>0.42844259498258985</v>
      </c>
      <c r="BA4" s="92">
        <f>metas!$I3</f>
        <v>0.5</v>
      </c>
      <c r="BB4" s="109">
        <f>AZ4/BA4</f>
        <v>0.85688518996517971</v>
      </c>
      <c r="BC4" s="117">
        <f>IF(BB4&lt;0.85,0,IF(BB4&gt;0.9,1,0.5))</f>
        <v>0.5</v>
      </c>
      <c r="BD4" s="116">
        <f>BC4*BSC!$AU2</f>
        <v>10</v>
      </c>
      <c r="BE4" s="150">
        <f>SUM(BD4:BD8)/SUM(BSC!$AU$2:$AU$6)</f>
        <v>0.4</v>
      </c>
      <c r="BG4" s="77">
        <f>DATOS!H$2</f>
        <v>12983509.904558999</v>
      </c>
      <c r="BH4" s="70">
        <f>DATOS!H$6</f>
        <v>6983212.5</v>
      </c>
      <c r="BI4" s="56" t="s">
        <v>59</v>
      </c>
      <c r="BJ4" s="15"/>
      <c r="BK4" s="92">
        <f>((BG4-BH4)/BG4)</f>
        <v>0.46214755860832896</v>
      </c>
      <c r="BL4" s="92">
        <f>metas!$J3</f>
        <v>0.5</v>
      </c>
      <c r="BM4" s="109">
        <f>BK4/BL4</f>
        <v>0.92429511721665791</v>
      </c>
      <c r="BN4" s="117">
        <f>IF(BM4&lt;0.85,0,IF(BM4&gt;0.9,1,0.5))</f>
        <v>1</v>
      </c>
      <c r="BO4" s="116">
        <f>BN4*BSC!$AU2</f>
        <v>20</v>
      </c>
      <c r="BP4" s="150">
        <f>SUM(BO4:BO8)/SUM(BSC!$AU$2:$AU$6)</f>
        <v>0.7</v>
      </c>
      <c r="BQ4" s="15"/>
    </row>
    <row r="5" spans="2:69" ht="18.75" customHeight="1" x14ac:dyDescent="0.25">
      <c r="B5" s="122">
        <v>2</v>
      </c>
      <c r="C5" s="123" t="s">
        <v>79</v>
      </c>
      <c r="D5" s="58">
        <f>DATOS!C$3</f>
        <v>2241238.5</v>
      </c>
      <c r="E5" s="58">
        <f>DATOS!C$7</f>
        <v>11330705.75</v>
      </c>
      <c r="F5" s="57" t="s">
        <v>59</v>
      </c>
      <c r="G5" s="124"/>
      <c r="H5" s="125">
        <f>(D5/E5)</f>
        <v>0.19780219780219779</v>
      </c>
      <c r="I5" s="125">
        <f>metas!$E$4</f>
        <v>0.2</v>
      </c>
      <c r="J5" s="126">
        <f>H5/I5</f>
        <v>0.98901098901098894</v>
      </c>
      <c r="K5" s="117">
        <f>IF(J5&lt;0.85,0,IF(J5&gt;0.9,1,0.5))</f>
        <v>1</v>
      </c>
      <c r="L5" s="118">
        <f>K5*BSC!$AU3</f>
        <v>20</v>
      </c>
      <c r="M5" s="150"/>
      <c r="O5" s="78">
        <f>DATOS!D$3</f>
        <v>2465362.35</v>
      </c>
      <c r="P5" s="58">
        <f>DATOS!D$7</f>
        <v>11463934.9275</v>
      </c>
      <c r="Q5" s="57" t="s">
        <v>59</v>
      </c>
      <c r="R5" s="15"/>
      <c r="S5" s="93">
        <f>(O5/P5)</f>
        <v>0.21505376344086022</v>
      </c>
      <c r="T5" s="93">
        <f>metas!$F4</f>
        <v>0.2</v>
      </c>
      <c r="U5" s="109">
        <f>S5/T5</f>
        <v>1.075268817204301</v>
      </c>
      <c r="V5" s="117">
        <f>IF(U5&lt;0.85,0,IF(U5&gt;0.9,1,0.5))</f>
        <v>1</v>
      </c>
      <c r="W5" s="118">
        <f>V5*BSC!$AU3</f>
        <v>20</v>
      </c>
      <c r="X5" s="150"/>
      <c r="Z5" s="78">
        <f>DATOS!E$3</f>
        <v>2536857.8581500002</v>
      </c>
      <c r="AA5" s="58">
        <f>DATOS!E$7</f>
        <v>11113853.473800002</v>
      </c>
      <c r="AB5" s="57" t="s">
        <v>59</v>
      </c>
      <c r="AC5" s="15"/>
      <c r="AD5" s="93">
        <f>(Z5/AA5)</f>
        <v>0.22826086956521738</v>
      </c>
      <c r="AE5" s="93">
        <f>metas!$G4</f>
        <v>0.2</v>
      </c>
      <c r="AF5" s="109">
        <f>AD5/AE5</f>
        <v>1.1413043478260869</v>
      </c>
      <c r="AG5" s="117">
        <f>IF(AF5&lt;0.85,0,IF(AF5&gt;0.9,1,0.5))</f>
        <v>1</v>
      </c>
      <c r="AH5" s="118">
        <f>AG5*BSC!$AU3</f>
        <v>20</v>
      </c>
      <c r="AI5" s="150"/>
      <c r="AK5" s="78">
        <f>DATOS!F$3</f>
        <v>2109216.1049190001</v>
      </c>
      <c r="AL5" s="58">
        <f>DATOS!F$7</f>
        <v>10897616.542081501</v>
      </c>
      <c r="AM5" s="57" t="s">
        <v>59</v>
      </c>
      <c r="AN5" s="15"/>
      <c r="AO5" s="93">
        <f>(AK5/AL5)</f>
        <v>0.19354838709677419</v>
      </c>
      <c r="AP5" s="93">
        <f>metas!$H4</f>
        <v>0.2</v>
      </c>
      <c r="AQ5" s="109">
        <f>AO5/AP5</f>
        <v>0.96774193548387089</v>
      </c>
      <c r="AR5" s="117">
        <f>IF(AQ5&lt;0.85,0,IF(AQ5&gt;0.9,1,0.5))</f>
        <v>1</v>
      </c>
      <c r="AS5" s="118">
        <f>AR5*BSC!$AU3</f>
        <v>20</v>
      </c>
      <c r="AT5" s="150"/>
      <c r="AV5" s="78">
        <f>DATOS!G$3</f>
        <v>2343573.44991</v>
      </c>
      <c r="AW5" s="58">
        <f>DATOS!G$7</f>
        <v>10663259.197090501</v>
      </c>
      <c r="AX5" s="57" t="s">
        <v>59</v>
      </c>
      <c r="AY5" s="15"/>
      <c r="AZ5" s="93">
        <f>(AV5/AW5)</f>
        <v>0.21978021978021975</v>
      </c>
      <c r="BA5" s="93">
        <f>metas!$I4</f>
        <v>0.2</v>
      </c>
      <c r="BB5" s="109">
        <f>AZ5/BA5</f>
        <v>1.0989010989010988</v>
      </c>
      <c r="BC5" s="117">
        <f>IF(BB5&lt;0.85,0,IF(BB5&gt;0.9,1,0.5))</f>
        <v>1</v>
      </c>
      <c r="BD5" s="118">
        <f>BC5*BSC!$AU3</f>
        <v>20</v>
      </c>
      <c r="BE5" s="150"/>
      <c r="BG5" s="78">
        <f>DATOS!H$3</f>
        <v>2067031.7828206199</v>
      </c>
      <c r="BH5" s="58">
        <f>DATOS!H$7</f>
        <v>10564829.112194279</v>
      </c>
      <c r="BI5" s="57" t="s">
        <v>59</v>
      </c>
      <c r="BJ5" s="15"/>
      <c r="BK5" s="93">
        <f>(BG5/BH5)</f>
        <v>0.19565217391304349</v>
      </c>
      <c r="BL5" s="93">
        <f>metas!$J4</f>
        <v>0.2</v>
      </c>
      <c r="BM5" s="109">
        <f>BK5/BL5</f>
        <v>0.97826086956521741</v>
      </c>
      <c r="BN5" s="117">
        <f>IF(BM5&lt;0.85,0,IF(BM5&gt;0.9,1,0.5))</f>
        <v>1</v>
      </c>
      <c r="BO5" s="118">
        <f>BN5*BSC!$AU3</f>
        <v>20</v>
      </c>
      <c r="BP5" s="150"/>
      <c r="BQ5" s="15"/>
    </row>
    <row r="6" spans="2:69" ht="18.75" customHeight="1" x14ac:dyDescent="0.25">
      <c r="B6" s="122">
        <v>3</v>
      </c>
      <c r="C6" s="123" t="s">
        <v>97</v>
      </c>
      <c r="D6" s="58">
        <f>DATOS!C$4</f>
        <v>4482477</v>
      </c>
      <c r="E6" s="58">
        <f>DATOS!C$8</f>
        <v>764159</v>
      </c>
      <c r="F6" s="58">
        <f>DATOS!C$11</f>
        <v>1344743.0999999999</v>
      </c>
      <c r="G6" s="127"/>
      <c r="H6" s="128">
        <f>D6+E6-F6</f>
        <v>3901892.9000000004</v>
      </c>
      <c r="I6" s="128">
        <f>metas!$E$5</f>
        <v>3800000</v>
      </c>
      <c r="J6" s="126">
        <f>H6/I6</f>
        <v>1.0268139210526317</v>
      </c>
      <c r="K6" s="117">
        <f>IF(J6&lt;0.85,0,IF(J6&gt;0.9,1,0.5))</f>
        <v>1</v>
      </c>
      <c r="L6" s="118">
        <f>K6*BSC!$AU4</f>
        <v>20</v>
      </c>
      <c r="M6" s="150"/>
      <c r="O6" s="78">
        <f>DATOS!D$4</f>
        <v>4437652.2299999995</v>
      </c>
      <c r="P6" s="58">
        <f>DATOS!D$8</f>
        <v>756517.41</v>
      </c>
      <c r="Q6" s="58">
        <f>DATOS!D$11</f>
        <v>1286919.1466999997</v>
      </c>
      <c r="R6" s="15"/>
      <c r="S6" s="94">
        <f>O6+P6-Q6</f>
        <v>3907250.4933000002</v>
      </c>
      <c r="T6" s="94">
        <f>metas!$F5</f>
        <v>3825000</v>
      </c>
      <c r="U6" s="109">
        <f>S6/T6</f>
        <v>1.0215033969411764</v>
      </c>
      <c r="V6" s="117">
        <f>IF(U6&lt;0.85,0,IF(U6&gt;0.9,1,0.5))</f>
        <v>1</v>
      </c>
      <c r="W6" s="118">
        <f>V6*BSC!$AU4</f>
        <v>20</v>
      </c>
      <c r="X6" s="150"/>
      <c r="Z6" s="78">
        <f>DATOS!E$4</f>
        <v>4348899.1853999998</v>
      </c>
      <c r="AA6" s="58">
        <f>DATOS!E$8</f>
        <v>748952.23590000009</v>
      </c>
      <c r="AB6" s="58">
        <f>DATOS!E$11</f>
        <v>1261180.7637659998</v>
      </c>
      <c r="AC6" s="15"/>
      <c r="AD6" s="94">
        <f>Z6+AA6-AB6</f>
        <v>3836670.6575339995</v>
      </c>
      <c r="AE6" s="94">
        <f>metas!$G5</f>
        <v>3850000</v>
      </c>
      <c r="AF6" s="109">
        <f>AD6/AE6</f>
        <v>0.9965378331257142</v>
      </c>
      <c r="AG6" s="117">
        <f>IF(AF6&lt;0.85,0,IF(AF6&gt;0.9,1,0.5))</f>
        <v>1</v>
      </c>
      <c r="AH6" s="118">
        <f>AG6*BSC!$AU4</f>
        <v>20</v>
      </c>
      <c r="AI6" s="150"/>
      <c r="AK6" s="78">
        <f>DATOS!F$4</f>
        <v>4218432.2098380001</v>
      </c>
      <c r="AL6" s="58">
        <f>DATOS!F$8</f>
        <v>748952.23590000009</v>
      </c>
      <c r="AM6" s="58">
        <f>DATOS!F$11</f>
        <v>1265529.6629514</v>
      </c>
      <c r="AN6" s="15"/>
      <c r="AO6" s="94">
        <f>AK6+AL6-AM6</f>
        <v>3701854.7827865998</v>
      </c>
      <c r="AP6" s="94">
        <f>metas!$H5</f>
        <v>3875000</v>
      </c>
      <c r="AQ6" s="109">
        <f>AO6/AP6</f>
        <v>0.95531736329976769</v>
      </c>
      <c r="AR6" s="117">
        <f>IF(AQ6&lt;0.85,0,IF(AQ6&gt;0.9,1,0.5))</f>
        <v>1</v>
      </c>
      <c r="AS6" s="118">
        <f>AR6*BSC!$AU4</f>
        <v>20</v>
      </c>
      <c r="AT6" s="150"/>
      <c r="AV6" s="78">
        <f>DATOS!G$4</f>
        <v>3632538.8473605001</v>
      </c>
      <c r="AW6" s="58">
        <f>DATOS!G$8</f>
        <v>748952.23590000009</v>
      </c>
      <c r="AX6" s="58">
        <f>DATOS!G$11</f>
        <v>1053436.265734545</v>
      </c>
      <c r="AY6" s="15"/>
      <c r="AZ6" s="94">
        <f>AV6+AW6-AX6</f>
        <v>3328054.8175259549</v>
      </c>
      <c r="BA6" s="94">
        <f>metas!$I5</f>
        <v>3750000</v>
      </c>
      <c r="BB6" s="109">
        <f>AZ6/BA6</f>
        <v>0.887481284673588</v>
      </c>
      <c r="BC6" s="117">
        <f>IF(BB6&lt;0.85,0,IF(BB6&gt;0.9,1,0.5))</f>
        <v>0.5</v>
      </c>
      <c r="BD6" s="118">
        <f>BC6*BSC!$AU4</f>
        <v>10</v>
      </c>
      <c r="BE6" s="150"/>
      <c r="BG6" s="78">
        <f>DATOS!H$4</f>
        <v>4248898.6646868298</v>
      </c>
      <c r="BH6" s="58">
        <f>DATOS!H$8</f>
        <v>748952.23590000009</v>
      </c>
      <c r="BI6" s="58">
        <f>DATOS!H$11</f>
        <v>1274669.5994060489</v>
      </c>
      <c r="BJ6" s="15"/>
      <c r="BK6" s="94">
        <f>BG6+BH6-BI6</f>
        <v>3723181.3011807809</v>
      </c>
      <c r="BL6" s="94">
        <f>metas!$J5</f>
        <v>3775000</v>
      </c>
      <c r="BM6" s="109">
        <f>BK6/BL6</f>
        <v>0.98627319236576971</v>
      </c>
      <c r="BN6" s="117">
        <f>IF(BM6&lt;0.85,0,IF(BM6&gt;0.9,1,0.5))</f>
        <v>1</v>
      </c>
      <c r="BO6" s="118">
        <f>BN6*BSC!$AU4</f>
        <v>20</v>
      </c>
      <c r="BP6" s="150"/>
      <c r="BQ6" s="15"/>
    </row>
    <row r="7" spans="2:69" ht="18.75" customHeight="1" x14ac:dyDescent="0.25">
      <c r="B7" s="122">
        <v>4</v>
      </c>
      <c r="C7" s="123" t="s">
        <v>80</v>
      </c>
      <c r="D7" s="58">
        <f>DATOS!C$2</f>
        <v>12451325</v>
      </c>
      <c r="E7" s="71">
        <f>DATOS!C$9</f>
        <v>124513250</v>
      </c>
      <c r="F7" s="57" t="s">
        <v>59</v>
      </c>
      <c r="G7" s="124"/>
      <c r="H7" s="58">
        <f>D7/E7</f>
        <v>0.1</v>
      </c>
      <c r="I7" s="58">
        <f>metas!$E$6</f>
        <v>0.12</v>
      </c>
      <c r="J7" s="126">
        <f>H7/I7</f>
        <v>0.83333333333333337</v>
      </c>
      <c r="K7" s="117">
        <f>IF(J7&lt;0.85,0,IF(J7&gt;0.9,1,0.5))</f>
        <v>0</v>
      </c>
      <c r="L7" s="118">
        <f>K7*BSC!$AU5</f>
        <v>0</v>
      </c>
      <c r="M7" s="150"/>
      <c r="O7" s="78">
        <f>DATOS!D$2</f>
        <v>12326811.75</v>
      </c>
      <c r="P7" s="71">
        <f>DATOS!D$9</f>
        <v>123268117.5</v>
      </c>
      <c r="Q7" s="57" t="s">
        <v>59</v>
      </c>
      <c r="R7" s="15"/>
      <c r="S7" s="95">
        <f>O7/P7</f>
        <v>0.1</v>
      </c>
      <c r="T7" s="95">
        <f>metas!$F6</f>
        <v>0.12</v>
      </c>
      <c r="U7" s="109">
        <f>S7/T7</f>
        <v>0.83333333333333337</v>
      </c>
      <c r="V7" s="117">
        <f>IF(U7&lt;0.85,0,IF(U7&gt;0.9,1,0.5))</f>
        <v>0</v>
      </c>
      <c r="W7" s="118">
        <f>V7*BSC!$AU5</f>
        <v>0</v>
      </c>
      <c r="X7" s="150"/>
      <c r="Z7" s="78">
        <f>DATOS!E$2</f>
        <v>12080275.515000001</v>
      </c>
      <c r="AA7" s="71">
        <f>DATOS!E$9</f>
        <v>122035436.325</v>
      </c>
      <c r="AB7" s="57" t="s">
        <v>59</v>
      </c>
      <c r="AC7" s="15"/>
      <c r="AD7" s="95">
        <f>Z7/AA7</f>
        <v>9.8989898989898989E-2</v>
      </c>
      <c r="AE7" s="95">
        <f>metas!$G6</f>
        <v>0.12</v>
      </c>
      <c r="AF7" s="109">
        <f>AD7/AE7</f>
        <v>0.82491582491582494</v>
      </c>
      <c r="AG7" s="117">
        <f>IF(AF7&lt;0.85,0,IF(AF7&gt;0.9,1,0.5))</f>
        <v>0</v>
      </c>
      <c r="AH7" s="118">
        <f>AG7*BSC!$AU5</f>
        <v>0</v>
      </c>
      <c r="AI7" s="150"/>
      <c r="AK7" s="78">
        <f>DATOS!F$2</f>
        <v>11717867.24955</v>
      </c>
      <c r="AL7" s="71">
        <f>DATOS!F$9</f>
        <v>122035436.325</v>
      </c>
      <c r="AM7" s="57" t="s">
        <v>59</v>
      </c>
      <c r="AN7" s="15"/>
      <c r="AO7" s="95">
        <f>AK7/AL7</f>
        <v>9.602020202020202E-2</v>
      </c>
      <c r="AP7" s="95">
        <f>metas!$H6</f>
        <v>0.12</v>
      </c>
      <c r="AQ7" s="109">
        <f>AO7/AP7</f>
        <v>0.8001683501683502</v>
      </c>
      <c r="AR7" s="117">
        <f>IF(AQ7&lt;0.85,0,IF(AQ7&gt;0.9,1,0.5))</f>
        <v>0</v>
      </c>
      <c r="AS7" s="118">
        <f>AR7*BSC!$AU5</f>
        <v>0</v>
      </c>
      <c r="AT7" s="150"/>
      <c r="AV7" s="78">
        <f>DATOS!G$2</f>
        <v>12217867.24955</v>
      </c>
      <c r="AW7" s="71">
        <f>DATOS!G$9</f>
        <v>122035436.325</v>
      </c>
      <c r="AX7" s="57" t="s">
        <v>59</v>
      </c>
      <c r="AY7" s="15"/>
      <c r="AZ7" s="95">
        <f>AV7/AW7</f>
        <v>0.10011737260488711</v>
      </c>
      <c r="BA7" s="95">
        <f>metas!$I6</f>
        <v>0.12</v>
      </c>
      <c r="BB7" s="109">
        <f>AZ7/BA7</f>
        <v>0.8343114383740593</v>
      </c>
      <c r="BC7" s="117">
        <f>IF(BB7&lt;0.85,0,IF(BB7&gt;0.9,1,0.5))</f>
        <v>0</v>
      </c>
      <c r="BD7" s="118">
        <f>BC7*BSC!$AU5</f>
        <v>0</v>
      </c>
      <c r="BE7" s="150"/>
      <c r="BG7" s="78">
        <f>DATOS!H$2</f>
        <v>12983509.904558999</v>
      </c>
      <c r="BH7" s="71">
        <f>DATOS!H$9</f>
        <v>122035436.325</v>
      </c>
      <c r="BI7" s="57" t="s">
        <v>59</v>
      </c>
      <c r="BJ7" s="15"/>
      <c r="BK7" s="95">
        <f>BG7/BH7</f>
        <v>0.10639130973385323</v>
      </c>
      <c r="BL7" s="95">
        <f>metas!$J6</f>
        <v>0.12</v>
      </c>
      <c r="BM7" s="109">
        <f>BK7/BL7</f>
        <v>0.88659424778211027</v>
      </c>
      <c r="BN7" s="117">
        <f>IF(BM7&lt;0.85,0,IF(BM7&gt;0.9,1,0.5))</f>
        <v>0.5</v>
      </c>
      <c r="BO7" s="118">
        <f>BN7*BSC!$AU5</f>
        <v>10</v>
      </c>
      <c r="BP7" s="150"/>
      <c r="BQ7" s="15"/>
    </row>
    <row r="8" spans="2:69" ht="18.75" customHeight="1" thickBot="1" x14ac:dyDescent="0.3">
      <c r="B8" s="122">
        <v>5</v>
      </c>
      <c r="C8" s="123" t="s">
        <v>81</v>
      </c>
      <c r="D8" s="58">
        <f>DATOS!C$5</f>
        <v>470660.08499999996</v>
      </c>
      <c r="E8" s="58">
        <f>DATOS!C$10</f>
        <v>12</v>
      </c>
      <c r="F8" s="57" t="s">
        <v>59</v>
      </c>
      <c r="G8" s="124"/>
      <c r="H8" s="128">
        <f>D8/E8</f>
        <v>39221.673749999994</v>
      </c>
      <c r="I8" s="128">
        <f>metas!$E$7</f>
        <v>60000</v>
      </c>
      <c r="J8" s="129">
        <f>H8/I8</f>
        <v>0.65369456249999991</v>
      </c>
      <c r="K8" s="117">
        <f>IF(J8&lt;=0.98,1,IF(J8&gt;1.05,0,0.5))</f>
        <v>1</v>
      </c>
      <c r="L8" s="118">
        <f>K8*BSC!$AU6</f>
        <v>20</v>
      </c>
      <c r="M8" s="150"/>
      <c r="O8" s="79">
        <f>DATOS!D$5</f>
        <v>493072.47000000003</v>
      </c>
      <c r="P8" s="72">
        <f>DATOS!D$10</f>
        <v>8</v>
      </c>
      <c r="Q8" s="59" t="s">
        <v>59</v>
      </c>
      <c r="R8" s="15"/>
      <c r="S8" s="96">
        <f>O8/P8</f>
        <v>61634.058750000004</v>
      </c>
      <c r="T8" s="96">
        <f>metas!$F7</f>
        <v>56500</v>
      </c>
      <c r="U8" s="111">
        <f>S8/T8</f>
        <v>1.090868296460177</v>
      </c>
      <c r="V8" s="117">
        <f>IF(U8&lt;=0.98,1,IF(U8&gt;1.05,0,0.5))</f>
        <v>0</v>
      </c>
      <c r="W8" s="118">
        <f>V8*BSC!$AU6</f>
        <v>0</v>
      </c>
      <c r="X8" s="150"/>
      <c r="Z8" s="79">
        <f>DATOS!E$5</f>
        <v>482002.99304850004</v>
      </c>
      <c r="AA8" s="72">
        <f>DATOS!E$10</f>
        <v>5</v>
      </c>
      <c r="AB8" s="59" t="s">
        <v>59</v>
      </c>
      <c r="AC8" s="15"/>
      <c r="AD8" s="96">
        <f>Z8/AA8</f>
        <v>96400.598609700013</v>
      </c>
      <c r="AE8" s="96">
        <f>metas!$G7</f>
        <v>53000</v>
      </c>
      <c r="AF8" s="111">
        <f>AD8/AE8</f>
        <v>1.8188792190509437</v>
      </c>
      <c r="AG8" s="117">
        <f>IF(AF8&lt;=0.98,1,IF(AF8&gt;1.05,0,0.5))</f>
        <v>0</v>
      </c>
      <c r="AH8" s="118">
        <f>AG8*BSC!$AU6</f>
        <v>0</v>
      </c>
      <c r="AI8" s="150"/>
      <c r="AK8" s="79">
        <f>DATOS!F$5</f>
        <v>400751.05993461004</v>
      </c>
      <c r="AL8" s="72">
        <f>DATOS!F$10</f>
        <v>6</v>
      </c>
      <c r="AM8" s="59" t="s">
        <v>59</v>
      </c>
      <c r="AN8" s="15"/>
      <c r="AO8" s="96">
        <f>AK8/AL8</f>
        <v>66791.843322435001</v>
      </c>
      <c r="AP8" s="96">
        <f>metas!$H7</f>
        <v>49500</v>
      </c>
      <c r="AQ8" s="111">
        <f>AO8/AP8</f>
        <v>1.3493301681300001</v>
      </c>
      <c r="AR8" s="117">
        <f>IF(AQ8&lt;=0.98,1,IF(AQ8&gt;1.05,0,0.5))</f>
        <v>0</v>
      </c>
      <c r="AS8" s="118">
        <f>AR8*BSC!$AU6</f>
        <v>0</v>
      </c>
      <c r="AT8" s="150"/>
      <c r="AV8" s="79">
        <f>DATOS!G$5</f>
        <v>468714.68998200004</v>
      </c>
      <c r="AW8" s="72">
        <f>DATOS!G$10</f>
        <v>7</v>
      </c>
      <c r="AX8" s="59" t="s">
        <v>59</v>
      </c>
      <c r="AY8" s="15"/>
      <c r="AZ8" s="96">
        <f>AV8/AW8</f>
        <v>66959.241426000008</v>
      </c>
      <c r="BA8" s="96">
        <f>metas!$I7</f>
        <v>46000</v>
      </c>
      <c r="BB8" s="111">
        <f>AZ8/BA8</f>
        <v>1.4556356831739132</v>
      </c>
      <c r="BC8" s="117">
        <f>IF(BB8&lt;=0.98,1,IF(BB8&gt;1.05,0,0.5))</f>
        <v>0</v>
      </c>
      <c r="BD8" s="118">
        <f>BC8*BSC!$AU6</f>
        <v>0</v>
      </c>
      <c r="BE8" s="150"/>
      <c r="BG8" s="79">
        <f>DATOS!H$5</f>
        <v>434076.67439233017</v>
      </c>
      <c r="BH8" s="72">
        <f>DATOS!H$10</f>
        <v>6</v>
      </c>
      <c r="BI8" s="59" t="s">
        <v>59</v>
      </c>
      <c r="BJ8" s="15"/>
      <c r="BK8" s="96">
        <f>BG8/BH8</f>
        <v>72346.1123987217</v>
      </c>
      <c r="BL8" s="96">
        <f>metas!$J7</f>
        <v>42500</v>
      </c>
      <c r="BM8" s="111">
        <f>BK8/BL8</f>
        <v>1.7022614682052164</v>
      </c>
      <c r="BN8" s="117">
        <f>IF(BM8&lt;=0.98,1,IF(BM8&gt;1.05,0,0.5))</f>
        <v>0</v>
      </c>
      <c r="BO8" s="118">
        <f>BN8*BSC!$AU6</f>
        <v>0</v>
      </c>
      <c r="BP8" s="150"/>
      <c r="BQ8" s="15"/>
    </row>
    <row r="9" spans="2:69" ht="18.75" customHeight="1" x14ac:dyDescent="0.25">
      <c r="B9" s="130">
        <v>6</v>
      </c>
      <c r="C9" s="131" t="s">
        <v>82</v>
      </c>
      <c r="D9" s="61">
        <f>DATOS!C$12</f>
        <v>186</v>
      </c>
      <c r="E9" s="61">
        <f>DATOS!C$17</f>
        <v>193</v>
      </c>
      <c r="F9" s="61" t="s">
        <v>59</v>
      </c>
      <c r="G9" s="132"/>
      <c r="H9" s="133">
        <f>(D9/E9)</f>
        <v>0.96373056994818651</v>
      </c>
      <c r="I9" s="133">
        <f>metas!$E$8</f>
        <v>0.95</v>
      </c>
      <c r="J9" s="126">
        <f t="shared" ref="J9:J22" si="0">H9/I9</f>
        <v>1.0144532315244068</v>
      </c>
      <c r="K9" s="134">
        <f>IF(J9&lt;0.85,0,IF(J9&gt;0.9,1,0.5))</f>
        <v>1</v>
      </c>
      <c r="L9" s="119">
        <f>K9*BSC!$AU7</f>
        <v>20</v>
      </c>
      <c r="M9" s="151">
        <f>SUM(L9:L13)/SUM(BSC!$AU$7:$AU$11)</f>
        <v>0.8</v>
      </c>
      <c r="O9" s="80">
        <f>DATOS!D$12</f>
        <v>179</v>
      </c>
      <c r="P9" s="60">
        <f>DATOS!D$17</f>
        <v>188</v>
      </c>
      <c r="Q9" s="60" t="s">
        <v>59</v>
      </c>
      <c r="R9" s="15"/>
      <c r="S9" s="97">
        <f>(O9/P9)</f>
        <v>0.9521276595744681</v>
      </c>
      <c r="T9" s="97">
        <f>metas!$F8</f>
        <v>0.95</v>
      </c>
      <c r="U9" s="109">
        <f t="shared" ref="U9:U16" si="1">S9/T9</f>
        <v>1.0022396416573349</v>
      </c>
      <c r="V9" s="134">
        <f>IF(U9&lt;0.85,0,IF(U9&gt;0.9,1,0.5))</f>
        <v>1</v>
      </c>
      <c r="W9" s="119">
        <f>V9*BSC!$AU7</f>
        <v>20</v>
      </c>
      <c r="X9" s="151">
        <f>SUM(W9:W13)/SUM(BSC!$AU$7:$AU$11)</f>
        <v>0.6</v>
      </c>
      <c r="Z9" s="80">
        <f>DATOS!E$12</f>
        <v>171</v>
      </c>
      <c r="AA9" s="60">
        <f>DATOS!E$17</f>
        <v>179</v>
      </c>
      <c r="AB9" s="60" t="s">
        <v>59</v>
      </c>
      <c r="AC9" s="15"/>
      <c r="AD9" s="97">
        <f>(Z9/AA9)</f>
        <v>0.95530726256983245</v>
      </c>
      <c r="AE9" s="97">
        <f>metas!$G8</f>
        <v>0.95</v>
      </c>
      <c r="AF9" s="109">
        <f t="shared" ref="AF9:AF16" si="2">AD9/AE9</f>
        <v>1.005586592178771</v>
      </c>
      <c r="AG9" s="134">
        <f>IF(AF9&lt;0.85,0,IF(AF9&gt;0.9,1,0.5))</f>
        <v>1</v>
      </c>
      <c r="AH9" s="119">
        <f>AG9*BSC!$AU7</f>
        <v>20</v>
      </c>
      <c r="AI9" s="151">
        <f>SUM(AH9:AH13)/SUM(BSC!$AU$7:$AU$11)</f>
        <v>0.8</v>
      </c>
      <c r="AK9" s="80">
        <f>DATOS!F$12</f>
        <v>169</v>
      </c>
      <c r="AL9" s="60">
        <f>DATOS!F$17</f>
        <v>179</v>
      </c>
      <c r="AM9" s="60" t="s">
        <v>59</v>
      </c>
      <c r="AN9" s="15"/>
      <c r="AO9" s="97">
        <f>(AK9/AL9)</f>
        <v>0.94413407821229045</v>
      </c>
      <c r="AP9" s="97">
        <f>metas!$H8</f>
        <v>0.95</v>
      </c>
      <c r="AQ9" s="109">
        <f t="shared" ref="AQ9:AQ16" si="3">AO9/AP9</f>
        <v>0.9938253454866216</v>
      </c>
      <c r="AR9" s="134">
        <f>IF(AQ9&lt;0.85,0,IF(AQ9&gt;0.9,1,0.5))</f>
        <v>1</v>
      </c>
      <c r="AS9" s="119">
        <f>AR9*BSC!$AU7</f>
        <v>20</v>
      </c>
      <c r="AT9" s="151">
        <f>SUM(AS9:AS13)/SUM(BSC!$AU$7:$AU$11)</f>
        <v>0.65</v>
      </c>
      <c r="AV9" s="80">
        <f>DATOS!G$12</f>
        <v>177</v>
      </c>
      <c r="AW9" s="60">
        <f>DATOS!G$17</f>
        <v>187</v>
      </c>
      <c r="AX9" s="60" t="s">
        <v>59</v>
      </c>
      <c r="AY9" s="15"/>
      <c r="AZ9" s="97">
        <f>(AV9/AW9)</f>
        <v>0.946524064171123</v>
      </c>
      <c r="BA9" s="97">
        <f>metas!$I8</f>
        <v>0.95</v>
      </c>
      <c r="BB9" s="109">
        <f t="shared" ref="BB9:BB16" si="4">AZ9/BA9</f>
        <v>0.99634112018012955</v>
      </c>
      <c r="BC9" s="134">
        <f>IF(BB9&lt;0.85,0,IF(BB9&gt;0.9,1,0.5))</f>
        <v>1</v>
      </c>
      <c r="BD9" s="119">
        <f>BC9*BSC!$AU7</f>
        <v>20</v>
      </c>
      <c r="BE9" s="151">
        <f>SUM(BD9:BD13)/SUM(BSC!$AU$7:$AU$11)</f>
        <v>0.65</v>
      </c>
      <c r="BG9" s="80">
        <f>DATOS!H$12</f>
        <v>181</v>
      </c>
      <c r="BH9" s="60">
        <f>DATOS!H$17</f>
        <v>191</v>
      </c>
      <c r="BI9" s="60" t="s">
        <v>59</v>
      </c>
      <c r="BJ9" s="15"/>
      <c r="BK9" s="97">
        <f>(BG9/BH9)</f>
        <v>0.94764397905759157</v>
      </c>
      <c r="BL9" s="97">
        <f>metas!$J8</f>
        <v>0.95</v>
      </c>
      <c r="BM9" s="109">
        <f t="shared" ref="BM9:BM16" si="5">BK9/BL9</f>
        <v>0.99751997795535963</v>
      </c>
      <c r="BN9" s="134">
        <f>IF(BM9&lt;0.85,0,IF(BM9&gt;0.9,1,0.5))</f>
        <v>1</v>
      </c>
      <c r="BO9" s="119">
        <f>BN9*BSC!$AU7</f>
        <v>20</v>
      </c>
      <c r="BP9" s="151">
        <f>SUM(BO9:BO13)/SUM(BSC!$AU$7:$AU$11)</f>
        <v>0.52500000000000002</v>
      </c>
      <c r="BQ9" s="15"/>
    </row>
    <row r="10" spans="2:69" ht="18.75" customHeight="1" x14ac:dyDescent="0.25">
      <c r="B10" s="130">
        <v>7</v>
      </c>
      <c r="C10" s="131" t="s">
        <v>83</v>
      </c>
      <c r="D10" s="73">
        <f>DATOS!C$13</f>
        <v>0.87</v>
      </c>
      <c r="E10" s="73">
        <f>DATOS!C$18</f>
        <v>3.274611398963731E-2</v>
      </c>
      <c r="F10" s="61" t="s">
        <v>59</v>
      </c>
      <c r="G10" s="132"/>
      <c r="H10" s="73">
        <f>D10-E10</f>
        <v>0.83725388601036266</v>
      </c>
      <c r="I10" s="73">
        <f>metas!$E$9</f>
        <v>0.85</v>
      </c>
      <c r="J10" s="126">
        <f t="shared" si="0"/>
        <v>0.98500457177689726</v>
      </c>
      <c r="K10" s="134">
        <f>IF(J10&lt;0.85,0,IF(J10&gt;0.9,1,0.5))</f>
        <v>1</v>
      </c>
      <c r="L10" s="119">
        <f>K10*BSC!$AU8</f>
        <v>25</v>
      </c>
      <c r="M10" s="151"/>
      <c r="O10" s="81">
        <f>DATOS!D$13</f>
        <v>0.8</v>
      </c>
      <c r="P10" s="73">
        <f>DATOS!D$18</f>
        <v>4.2553191489361708E-2</v>
      </c>
      <c r="Q10" s="61" t="s">
        <v>59</v>
      </c>
      <c r="R10" s="15"/>
      <c r="S10" s="98">
        <f>O10-P10</f>
        <v>0.75744680851063828</v>
      </c>
      <c r="T10" s="98">
        <f>metas!$F9</f>
        <v>0.85</v>
      </c>
      <c r="U10" s="109">
        <f t="shared" si="1"/>
        <v>0.89111389236545679</v>
      </c>
      <c r="V10" s="134">
        <f>IF(U10&lt;0.85,0,IF(U10&gt;0.9,1,0.5))</f>
        <v>0.5</v>
      </c>
      <c r="W10" s="119">
        <f>V10*BSC!$AU8</f>
        <v>12.5</v>
      </c>
      <c r="X10" s="151"/>
      <c r="Z10" s="81">
        <f>DATOS!E$13</f>
        <v>0.91</v>
      </c>
      <c r="AA10" s="73">
        <f>DATOS!E$18</f>
        <v>3.9720670391061454E-2</v>
      </c>
      <c r="AB10" s="61" t="s">
        <v>59</v>
      </c>
      <c r="AC10" s="15"/>
      <c r="AD10" s="98">
        <f>Z10-AA10</f>
        <v>0.87027932960893861</v>
      </c>
      <c r="AE10" s="98">
        <f>metas!$G9</f>
        <v>0.85</v>
      </c>
      <c r="AF10" s="109">
        <f t="shared" si="2"/>
        <v>1.0238580348340454</v>
      </c>
      <c r="AG10" s="134">
        <f>IF(AF10&lt;0.85,0,IF(AF10&gt;0.9,1,0.5))</f>
        <v>1</v>
      </c>
      <c r="AH10" s="119">
        <f>AG10*BSC!$AU8</f>
        <v>25</v>
      </c>
      <c r="AI10" s="151"/>
      <c r="AK10" s="81">
        <f>DATOS!F$13</f>
        <v>0.89</v>
      </c>
      <c r="AL10" s="73">
        <f>DATOS!F$18</f>
        <v>4.7932960893854751E-2</v>
      </c>
      <c r="AM10" s="61" t="s">
        <v>59</v>
      </c>
      <c r="AN10" s="15"/>
      <c r="AO10" s="98">
        <f>AK10-AL10</f>
        <v>0.84206703910614522</v>
      </c>
      <c r="AP10" s="98">
        <f>metas!$H9</f>
        <v>0.85</v>
      </c>
      <c r="AQ10" s="109">
        <f t="shared" si="3"/>
        <v>0.99066710483075915</v>
      </c>
      <c r="AR10" s="134">
        <f>IF(AQ10&lt;0.85,0,IF(AQ10&gt;0.9,1,0.5))</f>
        <v>1</v>
      </c>
      <c r="AS10" s="119">
        <f>AR10*BSC!$AU8</f>
        <v>25</v>
      </c>
      <c r="AT10" s="151"/>
      <c r="AV10" s="81">
        <f>DATOS!G$13</f>
        <v>0.84</v>
      </c>
      <c r="AW10" s="73">
        <f>DATOS!G$18</f>
        <v>4.7058823529411764E-2</v>
      </c>
      <c r="AX10" s="61" t="s">
        <v>59</v>
      </c>
      <c r="AY10" s="15"/>
      <c r="AZ10" s="98">
        <f>AV10-AW10</f>
        <v>0.79294117647058826</v>
      </c>
      <c r="BA10" s="98">
        <f>metas!$I9</f>
        <v>0.85</v>
      </c>
      <c r="BB10" s="109">
        <f t="shared" si="4"/>
        <v>0.93287197231833918</v>
      </c>
      <c r="BC10" s="134">
        <f>IF(BB10&lt;0.85,0,IF(BB10&gt;0.9,1,0.5))</f>
        <v>1</v>
      </c>
      <c r="BD10" s="119">
        <f>BC10*BSC!$AU8</f>
        <v>25</v>
      </c>
      <c r="BE10" s="151"/>
      <c r="BG10" s="81">
        <f>DATOS!H$13</f>
        <v>0.78</v>
      </c>
      <c r="BH10" s="73">
        <f>DATOS!H$18</f>
        <v>4.4345549738219893E-2</v>
      </c>
      <c r="BI10" s="61" t="s">
        <v>59</v>
      </c>
      <c r="BJ10" s="15"/>
      <c r="BK10" s="98">
        <f>BG10-BH10</f>
        <v>0.73565445026178011</v>
      </c>
      <c r="BL10" s="98">
        <f>metas!$J9</f>
        <v>0.85</v>
      </c>
      <c r="BM10" s="109">
        <f t="shared" si="5"/>
        <v>0.86547582383738841</v>
      </c>
      <c r="BN10" s="134">
        <f>IF(BM10&lt;0.85,0,IF(BM10&gt;0.9,1,0.5))</f>
        <v>0.5</v>
      </c>
      <c r="BO10" s="119">
        <f>BN10*BSC!$AU8</f>
        <v>12.5</v>
      </c>
      <c r="BP10" s="151"/>
      <c r="BQ10" s="15"/>
    </row>
    <row r="11" spans="2:69" ht="18.75" customHeight="1" x14ac:dyDescent="0.25">
      <c r="B11" s="130">
        <v>8</v>
      </c>
      <c r="C11" s="131" t="s">
        <v>84</v>
      </c>
      <c r="D11" s="74">
        <f>DATOS!C$14</f>
        <v>268</v>
      </c>
      <c r="E11" s="74">
        <f>DATOS!C$10</f>
        <v>12</v>
      </c>
      <c r="F11" s="61">
        <f>DATOS!C$22</f>
        <v>267</v>
      </c>
      <c r="G11" s="132"/>
      <c r="H11" s="134">
        <f>(D11-E11)/F11</f>
        <v>0.95880149812734083</v>
      </c>
      <c r="I11" s="134">
        <f>metas!$E$10</f>
        <v>0.95</v>
      </c>
      <c r="J11" s="126">
        <f t="shared" si="0"/>
        <v>1.0092647348708852</v>
      </c>
      <c r="K11" s="134">
        <f>IF(J11&lt;0.85,0,IF(J11&gt;0.9,1,0.5))</f>
        <v>1</v>
      </c>
      <c r="L11" s="119">
        <f>K11*BSC!$AU9</f>
        <v>20</v>
      </c>
      <c r="M11" s="151"/>
      <c r="O11" s="82">
        <f>DATOS!D$14</f>
        <v>275</v>
      </c>
      <c r="P11" s="74">
        <f>DATOS!D$10</f>
        <v>8</v>
      </c>
      <c r="Q11" s="61">
        <f>DATOS!D$22</f>
        <v>268</v>
      </c>
      <c r="R11" s="15"/>
      <c r="S11" s="99">
        <f>(O11-P11)/Q11</f>
        <v>0.99626865671641796</v>
      </c>
      <c r="T11" s="99">
        <f>metas!$F10</f>
        <v>0.95</v>
      </c>
      <c r="U11" s="109">
        <f t="shared" si="1"/>
        <v>1.0487038491751768</v>
      </c>
      <c r="V11" s="134">
        <f>IF(U11&lt;0.85,0,IF(U11&gt;0.9,1,0.5))</f>
        <v>1</v>
      </c>
      <c r="W11" s="119">
        <f>V11*BSC!$AU9</f>
        <v>20</v>
      </c>
      <c r="X11" s="151"/>
      <c r="Z11" s="82">
        <f>DATOS!E$14</f>
        <v>275</v>
      </c>
      <c r="AA11" s="74">
        <f>DATOS!E$10</f>
        <v>5</v>
      </c>
      <c r="AB11" s="61">
        <f>DATOS!E$22</f>
        <v>275</v>
      </c>
      <c r="AC11" s="15"/>
      <c r="AD11" s="99">
        <f>(Z11-AA11)/AB11</f>
        <v>0.98181818181818181</v>
      </c>
      <c r="AE11" s="99">
        <f>metas!$G10</f>
        <v>0.95</v>
      </c>
      <c r="AF11" s="109">
        <f t="shared" si="2"/>
        <v>1.0334928229665072</v>
      </c>
      <c r="AG11" s="134">
        <f>IF(AF11&lt;0.85,0,IF(AF11&gt;0.9,1,0.5))</f>
        <v>1</v>
      </c>
      <c r="AH11" s="119">
        <f>AG11*BSC!$AU9</f>
        <v>20</v>
      </c>
      <c r="AI11" s="151"/>
      <c r="AK11" s="82">
        <f>DATOS!F$14</f>
        <v>275</v>
      </c>
      <c r="AL11" s="74">
        <f>DATOS!F$10</f>
        <v>6</v>
      </c>
      <c r="AM11" s="61">
        <f>DATOS!F$22</f>
        <v>275</v>
      </c>
      <c r="AN11" s="15"/>
      <c r="AO11" s="99">
        <f>(AK11-AL11)/AM11</f>
        <v>0.97818181818181815</v>
      </c>
      <c r="AP11" s="99">
        <f>metas!$H10</f>
        <v>0.95</v>
      </c>
      <c r="AQ11" s="109">
        <f t="shared" si="3"/>
        <v>1.0296650717703348</v>
      </c>
      <c r="AR11" s="134">
        <f>IF(AQ11&lt;0.85,0,IF(AQ11&gt;0.9,1,0.5))</f>
        <v>1</v>
      </c>
      <c r="AS11" s="119">
        <f>AR11*BSC!$AU9</f>
        <v>20</v>
      </c>
      <c r="AT11" s="151"/>
      <c r="AV11" s="82">
        <f>DATOS!G$14</f>
        <v>276</v>
      </c>
      <c r="AW11" s="74">
        <f>DATOS!G$10</f>
        <v>7</v>
      </c>
      <c r="AX11" s="61">
        <f>DATOS!G$22</f>
        <v>275</v>
      </c>
      <c r="AY11" s="15"/>
      <c r="AZ11" s="99">
        <f>(AV11-AW11)/AX11</f>
        <v>0.97818181818181815</v>
      </c>
      <c r="BA11" s="99">
        <f>metas!$I10</f>
        <v>0.95</v>
      </c>
      <c r="BB11" s="109">
        <f t="shared" si="4"/>
        <v>1.0296650717703348</v>
      </c>
      <c r="BC11" s="134">
        <f>IF(BB11&lt;0.85,0,IF(BB11&gt;0.9,1,0.5))</f>
        <v>1</v>
      </c>
      <c r="BD11" s="119">
        <f>BC11*BSC!$AU9</f>
        <v>20</v>
      </c>
      <c r="BE11" s="151"/>
      <c r="BG11" s="82">
        <f>DATOS!H$14</f>
        <v>281</v>
      </c>
      <c r="BH11" s="74">
        <f>DATOS!H$10</f>
        <v>6</v>
      </c>
      <c r="BI11" s="61">
        <f>DATOS!H$22</f>
        <v>276</v>
      </c>
      <c r="BJ11" s="15"/>
      <c r="BK11" s="99">
        <f>(BG11-BH11)/BI11</f>
        <v>0.99637681159420288</v>
      </c>
      <c r="BL11" s="99">
        <f>metas!$J10</f>
        <v>0.95</v>
      </c>
      <c r="BM11" s="109">
        <f t="shared" si="5"/>
        <v>1.0488176964149505</v>
      </c>
      <c r="BN11" s="134">
        <f>IF(BM11&lt;0.85,0,IF(BM11&gt;0.9,1,0.5))</f>
        <v>1</v>
      </c>
      <c r="BO11" s="119">
        <f>BN11*BSC!$AU9</f>
        <v>20</v>
      </c>
      <c r="BP11" s="151"/>
      <c r="BQ11" s="15"/>
    </row>
    <row r="12" spans="2:69" ht="18.75" customHeight="1" x14ac:dyDescent="0.25">
      <c r="B12" s="130">
        <v>9</v>
      </c>
      <c r="C12" s="131" t="s">
        <v>85</v>
      </c>
      <c r="D12" s="135">
        <f>DATOS!C$15</f>
        <v>45.32</v>
      </c>
      <c r="E12" s="75">
        <f>DATOS!C$20</f>
        <v>14</v>
      </c>
      <c r="F12" s="61" t="s">
        <v>59</v>
      </c>
      <c r="G12" s="132"/>
      <c r="H12" s="135">
        <f>D12/E12</f>
        <v>3.2371428571428571</v>
      </c>
      <c r="I12" s="135">
        <f>metas!$E$11</f>
        <v>0.02</v>
      </c>
      <c r="J12" s="129">
        <f t="shared" si="0"/>
        <v>161.85714285714286</v>
      </c>
      <c r="K12" s="134">
        <f>IF(J12&lt;=0.98,1,IF(J12&gt;1.05,0,0.5))</f>
        <v>0</v>
      </c>
      <c r="L12" s="119">
        <f>K12*BSC!$AU10</f>
        <v>0</v>
      </c>
      <c r="M12" s="151"/>
      <c r="O12" s="83">
        <f>DATOS!D$15</f>
        <v>43.9604</v>
      </c>
      <c r="P12" s="75">
        <f>DATOS!D$20</f>
        <v>14</v>
      </c>
      <c r="Q12" s="61" t="s">
        <v>59</v>
      </c>
      <c r="R12" s="15"/>
      <c r="S12" s="100">
        <f>O12/P12</f>
        <v>3.1400285714285716</v>
      </c>
      <c r="T12" s="100">
        <f>metas!$F11</f>
        <v>0.02</v>
      </c>
      <c r="U12" s="110">
        <f t="shared" si="1"/>
        <v>157.00142857142859</v>
      </c>
      <c r="V12" s="134">
        <f>IF(U12&lt;=0.98,1,IF(U12&gt;1.05,0,0.5))</f>
        <v>0</v>
      </c>
      <c r="W12" s="119">
        <f>V12*BSC!$AU10</f>
        <v>0</v>
      </c>
      <c r="X12" s="151"/>
      <c r="Z12" s="83">
        <f>DATOS!E$15</f>
        <v>43.9604</v>
      </c>
      <c r="AA12" s="75">
        <f>DATOS!E$20</f>
        <v>14</v>
      </c>
      <c r="AB12" s="61" t="s">
        <v>59</v>
      </c>
      <c r="AC12" s="15"/>
      <c r="AD12" s="100">
        <f>Z12/AA12</f>
        <v>3.1400285714285716</v>
      </c>
      <c r="AE12" s="100">
        <f>metas!$G11</f>
        <v>0.02</v>
      </c>
      <c r="AF12" s="110">
        <f t="shared" si="2"/>
        <v>157.00142857142859</v>
      </c>
      <c r="AG12" s="134">
        <f>IF(AF12&lt;=0.98,1,IF(AF12&gt;1.05,0,0.5))</f>
        <v>0</v>
      </c>
      <c r="AH12" s="119">
        <f>AG12*BSC!$AU10</f>
        <v>0</v>
      </c>
      <c r="AI12" s="151"/>
      <c r="AK12" s="83">
        <f>DATOS!F$15</f>
        <v>43.081192000000001</v>
      </c>
      <c r="AL12" s="75">
        <f>DATOS!F$20</f>
        <v>14</v>
      </c>
      <c r="AM12" s="61" t="s">
        <v>59</v>
      </c>
      <c r="AN12" s="15"/>
      <c r="AO12" s="100">
        <f>AK12/AL12</f>
        <v>3.0772280000000003</v>
      </c>
      <c r="AP12" s="100">
        <f>metas!$H11</f>
        <v>0.02</v>
      </c>
      <c r="AQ12" s="110">
        <f t="shared" si="3"/>
        <v>153.8614</v>
      </c>
      <c r="AR12" s="134">
        <f>IF(AQ12&lt;=0.98,1,IF(AQ12&gt;1.05,0,0.5))</f>
        <v>0</v>
      </c>
      <c r="AS12" s="119">
        <f>AR12*BSC!$AU10</f>
        <v>0</v>
      </c>
      <c r="AT12" s="151"/>
      <c r="AV12" s="83">
        <f>DATOS!G$15</f>
        <v>41.788756239999998</v>
      </c>
      <c r="AW12" s="75">
        <f>DATOS!G$20</f>
        <v>13</v>
      </c>
      <c r="AX12" s="61" t="s">
        <v>59</v>
      </c>
      <c r="AY12" s="15"/>
      <c r="AZ12" s="100">
        <f>AV12/AW12</f>
        <v>3.2145197107692307</v>
      </c>
      <c r="BA12" s="100">
        <f>metas!$I11</f>
        <v>0.02</v>
      </c>
      <c r="BB12" s="110">
        <f t="shared" si="4"/>
        <v>160.72598553846154</v>
      </c>
      <c r="BC12" s="134">
        <f>IF(BB12&lt;=0.98,1,IF(BB12&gt;1.05,0,0.5))</f>
        <v>0</v>
      </c>
      <c r="BD12" s="119">
        <f>BC12*BSC!$AU10</f>
        <v>0</v>
      </c>
      <c r="BE12" s="151"/>
      <c r="BG12" s="83">
        <f>DATOS!H$15</f>
        <v>42.206643802399995</v>
      </c>
      <c r="BH12" s="75">
        <f>DATOS!H$20</f>
        <v>13</v>
      </c>
      <c r="BI12" s="61" t="s">
        <v>59</v>
      </c>
      <c r="BJ12" s="15"/>
      <c r="BK12" s="100">
        <f>BG12/BH12</f>
        <v>3.2466649078769225</v>
      </c>
      <c r="BL12" s="100">
        <f>metas!$J11</f>
        <v>0.02</v>
      </c>
      <c r="BM12" s="110">
        <f t="shared" si="5"/>
        <v>162.33324539384611</v>
      </c>
      <c r="BN12" s="134">
        <f>IF(BM12&lt;=0.98,1,IF(BM12&gt;1.05,0,0.5))</f>
        <v>0</v>
      </c>
      <c r="BO12" s="119">
        <f>BN12*BSC!$AU10</f>
        <v>0</v>
      </c>
      <c r="BP12" s="151"/>
      <c r="BQ12" s="15"/>
    </row>
    <row r="13" spans="2:69" ht="18.75" customHeight="1" thickBot="1" x14ac:dyDescent="0.3">
      <c r="B13" s="130">
        <v>10</v>
      </c>
      <c r="C13" s="131" t="s">
        <v>103</v>
      </c>
      <c r="D13" s="74">
        <f>DATOS!C$16</f>
        <v>8</v>
      </c>
      <c r="E13" s="61">
        <f>DATOS!C$21</f>
        <v>8</v>
      </c>
      <c r="F13" s="61" t="s">
        <v>59</v>
      </c>
      <c r="G13" s="132"/>
      <c r="H13" s="134">
        <f>D13/E13</f>
        <v>1</v>
      </c>
      <c r="I13" s="134">
        <f>metas!$E$12</f>
        <v>1</v>
      </c>
      <c r="J13" s="126">
        <f t="shared" si="0"/>
        <v>1</v>
      </c>
      <c r="K13" s="134">
        <f>IF(J13&lt;0.85,0,IF(J13&gt;0.9,1,0.5))</f>
        <v>1</v>
      </c>
      <c r="L13" s="119">
        <f>K13*BSC!$AU11</f>
        <v>15</v>
      </c>
      <c r="M13" s="151"/>
      <c r="O13" s="84">
        <f>DATOS!D$16</f>
        <v>9</v>
      </c>
      <c r="P13" s="62">
        <f>DATOS!D$21</f>
        <v>10</v>
      </c>
      <c r="Q13" s="62" t="s">
        <v>59</v>
      </c>
      <c r="R13" s="15"/>
      <c r="S13" s="101">
        <f>O13/P13</f>
        <v>0.9</v>
      </c>
      <c r="T13" s="101">
        <f>metas!$F12</f>
        <v>1</v>
      </c>
      <c r="U13" s="109">
        <f t="shared" si="1"/>
        <v>0.9</v>
      </c>
      <c r="V13" s="134">
        <f>IF(U13&lt;0.85,0,IF(U13&gt;0.9,1,0.5))</f>
        <v>0.5</v>
      </c>
      <c r="W13" s="119">
        <f>V13*BSC!$AU11</f>
        <v>7.5</v>
      </c>
      <c r="X13" s="151"/>
      <c r="Z13" s="84">
        <f>DATOS!E$16</f>
        <v>9</v>
      </c>
      <c r="AA13" s="62">
        <f>DATOS!E$21</f>
        <v>9</v>
      </c>
      <c r="AB13" s="62" t="s">
        <v>59</v>
      </c>
      <c r="AC13" s="15"/>
      <c r="AD13" s="101">
        <f>Z13/AA13</f>
        <v>1</v>
      </c>
      <c r="AE13" s="101">
        <f>metas!$G12</f>
        <v>1</v>
      </c>
      <c r="AF13" s="109">
        <f t="shared" si="2"/>
        <v>1</v>
      </c>
      <c r="AG13" s="134">
        <f>IF(AF13&lt;0.85,0,IF(AF13&gt;0.9,1,0.5))</f>
        <v>1</v>
      </c>
      <c r="AH13" s="119">
        <f>AG13*BSC!$AU11</f>
        <v>15</v>
      </c>
      <c r="AI13" s="151"/>
      <c r="AK13" s="84">
        <f>DATOS!F$16</f>
        <v>9</v>
      </c>
      <c r="AL13" s="62">
        <f>DATOS!F$21</f>
        <v>11</v>
      </c>
      <c r="AM13" s="62" t="s">
        <v>59</v>
      </c>
      <c r="AN13" s="15"/>
      <c r="AO13" s="101">
        <f>AK13/AL13</f>
        <v>0.81818181818181823</v>
      </c>
      <c r="AP13" s="101">
        <f>metas!$H12</f>
        <v>1</v>
      </c>
      <c r="AQ13" s="109">
        <f t="shared" si="3"/>
        <v>0.81818181818181823</v>
      </c>
      <c r="AR13" s="134">
        <f>IF(AQ13&lt;0.85,0,IF(AQ13&gt;0.9,1,0.5))</f>
        <v>0</v>
      </c>
      <c r="AS13" s="119">
        <f>AR13*BSC!$AU11</f>
        <v>0</v>
      </c>
      <c r="AT13" s="151"/>
      <c r="AV13" s="84">
        <f>DATOS!G$16</f>
        <v>9</v>
      </c>
      <c r="AW13" s="62">
        <f>DATOS!G$21</f>
        <v>11</v>
      </c>
      <c r="AX13" s="62" t="s">
        <v>59</v>
      </c>
      <c r="AY13" s="15"/>
      <c r="AZ13" s="101">
        <f>AV13/AW13</f>
        <v>0.81818181818181823</v>
      </c>
      <c r="BA13" s="101">
        <f>metas!$I12</f>
        <v>1</v>
      </c>
      <c r="BB13" s="109">
        <f t="shared" si="4"/>
        <v>0.81818181818181823</v>
      </c>
      <c r="BC13" s="134">
        <f>IF(BB13&lt;0.85,0,IF(BB13&gt;0.9,1,0.5))</f>
        <v>0</v>
      </c>
      <c r="BD13" s="119">
        <f>BC13*BSC!$AU11</f>
        <v>0</v>
      </c>
      <c r="BE13" s="151"/>
      <c r="BG13" s="84">
        <f>DATOS!H$16</f>
        <v>9</v>
      </c>
      <c r="BH13" s="62">
        <f>DATOS!H$21</f>
        <v>11</v>
      </c>
      <c r="BI13" s="62" t="s">
        <v>59</v>
      </c>
      <c r="BJ13" s="15"/>
      <c r="BK13" s="101">
        <f>BG13/BH13</f>
        <v>0.81818181818181823</v>
      </c>
      <c r="BL13" s="101">
        <f>metas!$J12</f>
        <v>1</v>
      </c>
      <c r="BM13" s="109">
        <f t="shared" si="5"/>
        <v>0.81818181818181823</v>
      </c>
      <c r="BN13" s="134">
        <f>IF(BM13&lt;0.85,0,IF(BM13&gt;0.9,1,0.5))</f>
        <v>0</v>
      </c>
      <c r="BO13" s="119">
        <f>BN13*BSC!$AU11</f>
        <v>0</v>
      </c>
      <c r="BP13" s="151"/>
      <c r="BQ13" s="15"/>
    </row>
    <row r="14" spans="2:69" ht="18.75" customHeight="1" x14ac:dyDescent="0.25">
      <c r="B14" s="136">
        <v>11</v>
      </c>
      <c r="C14" s="137" t="s">
        <v>86</v>
      </c>
      <c r="D14" s="64">
        <f>DATOS!C$23</f>
        <v>360</v>
      </c>
      <c r="E14" s="64">
        <f>DATOS!C$30</f>
        <v>183</v>
      </c>
      <c r="F14" s="64" t="s">
        <v>59</v>
      </c>
      <c r="G14" s="124"/>
      <c r="H14" s="138">
        <f>D14/E14</f>
        <v>1.9672131147540983</v>
      </c>
      <c r="I14" s="138">
        <f>metas!$E$13</f>
        <v>2</v>
      </c>
      <c r="J14" s="129">
        <f t="shared" si="0"/>
        <v>0.98360655737704916</v>
      </c>
      <c r="K14" s="144">
        <f>IF(J14&lt;=0.98,1,IF(J14&gt;1.05,0,0.5))</f>
        <v>0.5</v>
      </c>
      <c r="L14" s="120">
        <f>K14*BSC!$AU12</f>
        <v>10</v>
      </c>
      <c r="M14" s="152">
        <f>SUM(L14:L18)/SUM(BSC!$AU$12:$AU$16)</f>
        <v>0.7</v>
      </c>
      <c r="O14" s="85">
        <f>DATOS!D$23</f>
        <v>367.23600000000005</v>
      </c>
      <c r="P14" s="63">
        <f>DATOS!D$30</f>
        <v>185</v>
      </c>
      <c r="Q14" s="63" t="s">
        <v>59</v>
      </c>
      <c r="R14" s="15"/>
      <c r="S14" s="102">
        <f>O14/P14</f>
        <v>1.9850594594594597</v>
      </c>
      <c r="T14" s="102">
        <f>metas!$F13</f>
        <v>2</v>
      </c>
      <c r="U14" s="110">
        <f t="shared" si="1"/>
        <v>0.99252972972972986</v>
      </c>
      <c r="V14" s="144">
        <f>IF(U14&lt;=0.98,1,IF(U14&gt;1.05,0,0.5))</f>
        <v>0.5</v>
      </c>
      <c r="W14" s="120">
        <f>V14*BSC!$AU12</f>
        <v>10</v>
      </c>
      <c r="X14" s="152">
        <f>SUM(W14:W18)/SUM(BSC!$AU$12:$AU$16)</f>
        <v>0.6</v>
      </c>
      <c r="Z14" s="85">
        <f>DATOS!E$23</f>
        <v>367.08910559999998</v>
      </c>
      <c r="AA14" s="63">
        <f>DATOS!E$30</f>
        <v>187</v>
      </c>
      <c r="AB14" s="63" t="s">
        <v>59</v>
      </c>
      <c r="AC14" s="15"/>
      <c r="AD14" s="102">
        <f>Z14/AA14</f>
        <v>1.9630433454545453</v>
      </c>
      <c r="AE14" s="102">
        <f>metas!$G13</f>
        <v>2</v>
      </c>
      <c r="AF14" s="110">
        <f t="shared" si="2"/>
        <v>0.98152167272727264</v>
      </c>
      <c r="AG14" s="144">
        <f>IF(AF14&lt;=0.98,1,IF(AF14&gt;1.05,0,0.5))</f>
        <v>0.5</v>
      </c>
      <c r="AH14" s="120">
        <f>AG14*BSC!$AU12</f>
        <v>10</v>
      </c>
      <c r="AI14" s="152">
        <f>SUM(AH14:AH18)/SUM(BSC!$AU$12:$AU$16)</f>
        <v>0.5</v>
      </c>
      <c r="AK14" s="85">
        <f>DATOS!F$23</f>
        <v>370.68657883488004</v>
      </c>
      <c r="AL14" s="63">
        <f>DATOS!F$30</f>
        <v>189</v>
      </c>
      <c r="AM14" s="63" t="s">
        <v>59</v>
      </c>
      <c r="AN14" s="15"/>
      <c r="AO14" s="102">
        <f>AK14/AL14</f>
        <v>1.9613046499200002</v>
      </c>
      <c r="AP14" s="102">
        <f>metas!$H13</f>
        <v>2</v>
      </c>
      <c r="AQ14" s="110">
        <f t="shared" si="3"/>
        <v>0.9806523249600001</v>
      </c>
      <c r="AR14" s="144">
        <f>IF(AQ14&lt;=0.98,1,IF(AQ14&gt;1.05,0,0.5))</f>
        <v>0.5</v>
      </c>
      <c r="AS14" s="120">
        <f>AR14*BSC!$AU12</f>
        <v>10</v>
      </c>
      <c r="AT14" s="152">
        <f>SUM(AS14:AS18)/SUM(BSC!$AU$12:$AU$16)</f>
        <v>0.5</v>
      </c>
      <c r="AV14" s="85">
        <f>DATOS!G$23</f>
        <v>370.538304203346</v>
      </c>
      <c r="AW14" s="63">
        <f>DATOS!G$30</f>
        <v>186</v>
      </c>
      <c r="AX14" s="63" t="s">
        <v>59</v>
      </c>
      <c r="AY14" s="15"/>
      <c r="AZ14" s="102">
        <f>AV14/AW14</f>
        <v>1.9921414204480967</v>
      </c>
      <c r="BA14" s="102">
        <f>metas!$I13</f>
        <v>2</v>
      </c>
      <c r="BB14" s="110">
        <f t="shared" si="4"/>
        <v>0.99607071022404836</v>
      </c>
      <c r="BC14" s="144">
        <f>IF(BB14&lt;=0.98,1,IF(BB14&gt;1.05,0,0.5))</f>
        <v>0.5</v>
      </c>
      <c r="BD14" s="120">
        <f>BC14*BSC!$AU12</f>
        <v>10</v>
      </c>
      <c r="BE14" s="152">
        <f>SUM(BD14:BD18)/SUM(BSC!$AU$12:$AU$16)</f>
        <v>0.5</v>
      </c>
      <c r="BG14" s="85">
        <f>DATOS!H$23</f>
        <v>355.86498735689355</v>
      </c>
      <c r="BH14" s="63">
        <f>DATOS!H$30</f>
        <v>194</v>
      </c>
      <c r="BI14" s="63" t="s">
        <v>59</v>
      </c>
      <c r="BJ14" s="15"/>
      <c r="BK14" s="102">
        <f>BG14/BH14</f>
        <v>1.834355604932441</v>
      </c>
      <c r="BL14" s="102">
        <f>metas!$J13</f>
        <v>2</v>
      </c>
      <c r="BM14" s="110">
        <f t="shared" si="5"/>
        <v>0.91717780246622049</v>
      </c>
      <c r="BN14" s="144">
        <f>IF(BM14&lt;=0.98,1,IF(BM14&gt;1.05,0,0.5))</f>
        <v>1</v>
      </c>
      <c r="BO14" s="120">
        <f>BN14*BSC!$AU12</f>
        <v>20</v>
      </c>
      <c r="BP14" s="152">
        <f>SUM(BO14:BO18)/SUM(BSC!$AU$12:$AU$16)</f>
        <v>0.6</v>
      </c>
      <c r="BQ14" s="15"/>
    </row>
    <row r="15" spans="2:69" ht="18.75" customHeight="1" x14ac:dyDescent="0.25">
      <c r="B15" s="136">
        <v>12</v>
      </c>
      <c r="C15" s="137" t="s">
        <v>87</v>
      </c>
      <c r="D15" s="76">
        <f>DATOS!C$24</f>
        <v>13</v>
      </c>
      <c r="E15" s="64">
        <f>DATOS!C$30</f>
        <v>183</v>
      </c>
      <c r="F15" s="64" t="s">
        <v>59</v>
      </c>
      <c r="G15" s="124"/>
      <c r="H15" s="139">
        <f>D15/E15</f>
        <v>7.1038251366120214E-2</v>
      </c>
      <c r="I15" s="139">
        <f>metas!$E$14</f>
        <v>0.03</v>
      </c>
      <c r="J15" s="129">
        <f t="shared" si="0"/>
        <v>2.3679417122040074</v>
      </c>
      <c r="K15" s="144">
        <f>IF(J15&lt;=0.98,1,IF(J15&gt;1.05,0,0.5))</f>
        <v>0</v>
      </c>
      <c r="L15" s="120">
        <f>K15*BSC!$AU13</f>
        <v>0</v>
      </c>
      <c r="M15" s="152"/>
      <c r="O15" s="86">
        <f>DATOS!D$24</f>
        <v>14</v>
      </c>
      <c r="P15" s="64">
        <f>DATOS!D$30</f>
        <v>185</v>
      </c>
      <c r="Q15" s="64" t="s">
        <v>59</v>
      </c>
      <c r="R15" s="15"/>
      <c r="S15" s="103">
        <f>O15/P15</f>
        <v>7.567567567567568E-2</v>
      </c>
      <c r="T15" s="103">
        <f>metas!$F14</f>
        <v>0.03</v>
      </c>
      <c r="U15" s="110">
        <f t="shared" si="1"/>
        <v>2.522522522522523</v>
      </c>
      <c r="V15" s="144">
        <f>IF(U15&lt;=0.98,1,IF(U15&gt;1.05,0,0.5))</f>
        <v>0</v>
      </c>
      <c r="W15" s="120">
        <f>V15*BSC!$AU13</f>
        <v>0</v>
      </c>
      <c r="X15" s="152"/>
      <c r="Z15" s="86">
        <f>DATOS!E$24</f>
        <v>15</v>
      </c>
      <c r="AA15" s="64">
        <f>DATOS!E$30</f>
        <v>187</v>
      </c>
      <c r="AB15" s="64" t="s">
        <v>59</v>
      </c>
      <c r="AC15" s="15"/>
      <c r="AD15" s="103">
        <f>Z15/AA15</f>
        <v>8.0213903743315509E-2</v>
      </c>
      <c r="AE15" s="103">
        <f>metas!$G14</f>
        <v>0.03</v>
      </c>
      <c r="AF15" s="110">
        <f t="shared" si="2"/>
        <v>2.6737967914438503</v>
      </c>
      <c r="AG15" s="144">
        <f>IF(AF15&lt;=0.98,1,IF(AF15&gt;1.05,0,0.5))</f>
        <v>0</v>
      </c>
      <c r="AH15" s="120">
        <f>AG15*BSC!$AU13</f>
        <v>0</v>
      </c>
      <c r="AI15" s="152"/>
      <c r="AK15" s="86">
        <f>DATOS!F$24</f>
        <v>14</v>
      </c>
      <c r="AL15" s="64">
        <f>DATOS!F$30</f>
        <v>189</v>
      </c>
      <c r="AM15" s="64" t="s">
        <v>59</v>
      </c>
      <c r="AN15" s="15"/>
      <c r="AO15" s="103">
        <f>AK15/AL15</f>
        <v>7.407407407407407E-2</v>
      </c>
      <c r="AP15" s="103">
        <f>metas!$H14</f>
        <v>0.03</v>
      </c>
      <c r="AQ15" s="110">
        <f t="shared" si="3"/>
        <v>2.4691358024691357</v>
      </c>
      <c r="AR15" s="144">
        <f>IF(AQ15&lt;=0.98,1,IF(AQ15&gt;1.05,0,0.5))</f>
        <v>0</v>
      </c>
      <c r="AS15" s="120">
        <f>AR15*BSC!$AU13</f>
        <v>0</v>
      </c>
      <c r="AT15" s="152"/>
      <c r="AV15" s="86">
        <f>DATOS!G$24</f>
        <v>14</v>
      </c>
      <c r="AW15" s="64">
        <f>DATOS!G$30</f>
        <v>186</v>
      </c>
      <c r="AX15" s="64" t="s">
        <v>59</v>
      </c>
      <c r="AY15" s="15"/>
      <c r="AZ15" s="103">
        <f>AV15/AW15</f>
        <v>7.5268817204301078E-2</v>
      </c>
      <c r="BA15" s="103">
        <f>metas!$I14</f>
        <v>0.03</v>
      </c>
      <c r="BB15" s="110">
        <f t="shared" si="4"/>
        <v>2.5089605734767026</v>
      </c>
      <c r="BC15" s="144">
        <f>IF(BB15&lt;=0.98,1,IF(BB15&gt;1.05,0,0.5))</f>
        <v>0</v>
      </c>
      <c r="BD15" s="120">
        <f>BC15*BSC!$AU13</f>
        <v>0</v>
      </c>
      <c r="BE15" s="152"/>
      <c r="BG15" s="86">
        <f>DATOS!H$24</f>
        <v>13</v>
      </c>
      <c r="BH15" s="64">
        <f>DATOS!H$30</f>
        <v>194</v>
      </c>
      <c r="BI15" s="64" t="s">
        <v>59</v>
      </c>
      <c r="BJ15" s="15"/>
      <c r="BK15" s="103">
        <f>BG15/BH15</f>
        <v>6.7010309278350513E-2</v>
      </c>
      <c r="BL15" s="103">
        <f>metas!$J14</f>
        <v>0.03</v>
      </c>
      <c r="BM15" s="110">
        <f t="shared" si="5"/>
        <v>2.2336769759450172</v>
      </c>
      <c r="BN15" s="144">
        <f>IF(BM15&lt;=0.98,1,IF(BM15&gt;1.05,0,0.5))</f>
        <v>0</v>
      </c>
      <c r="BO15" s="120">
        <f>BN15*BSC!$AU13</f>
        <v>0</v>
      </c>
      <c r="BP15" s="152"/>
      <c r="BQ15" s="15"/>
    </row>
    <row r="16" spans="2:69" ht="18.75" customHeight="1" x14ac:dyDescent="0.25">
      <c r="B16" s="136">
        <v>13</v>
      </c>
      <c r="C16" s="137" t="s">
        <v>88</v>
      </c>
      <c r="D16" s="64">
        <f>DATOS!C$25</f>
        <v>22</v>
      </c>
      <c r="E16" s="64">
        <f>DATOS!C$28</f>
        <v>30</v>
      </c>
      <c r="F16" s="64" t="s">
        <v>59</v>
      </c>
      <c r="G16" s="124"/>
      <c r="H16" s="139">
        <f>D16/E16</f>
        <v>0.73333333333333328</v>
      </c>
      <c r="I16" s="139">
        <f>metas!$E$15</f>
        <v>0.8</v>
      </c>
      <c r="J16" s="126">
        <f t="shared" si="0"/>
        <v>0.91666666666666652</v>
      </c>
      <c r="K16" s="144">
        <f>IF(J16&lt;0.85,0,IF(J16&gt;0.9,1,0.5))</f>
        <v>1</v>
      </c>
      <c r="L16" s="120">
        <f>K16*BSC!$AU14</f>
        <v>20</v>
      </c>
      <c r="M16" s="152"/>
      <c r="O16" s="87">
        <f>DATOS!D$25</f>
        <v>21</v>
      </c>
      <c r="P16" s="64">
        <f>DATOS!D$28</f>
        <v>30</v>
      </c>
      <c r="Q16" s="64" t="s">
        <v>59</v>
      </c>
      <c r="R16" s="15"/>
      <c r="S16" s="103">
        <f>O16/P16</f>
        <v>0.7</v>
      </c>
      <c r="T16" s="103">
        <f>metas!$F15</f>
        <v>0.8</v>
      </c>
      <c r="U16" s="109">
        <f t="shared" si="1"/>
        <v>0.87499999999999989</v>
      </c>
      <c r="V16" s="144">
        <f>IF(U16&lt;0.85,0,IF(U16&gt;0.9,1,0.5))</f>
        <v>0.5</v>
      </c>
      <c r="W16" s="120">
        <f>V16*BSC!$AU14</f>
        <v>10</v>
      </c>
      <c r="X16" s="152"/>
      <c r="Z16" s="87">
        <f>DATOS!E$25</f>
        <v>20</v>
      </c>
      <c r="AA16" s="64">
        <f>DATOS!E$28</f>
        <v>30</v>
      </c>
      <c r="AB16" s="64" t="s">
        <v>59</v>
      </c>
      <c r="AC16" s="15"/>
      <c r="AD16" s="103">
        <f>Z16/AA16</f>
        <v>0.66666666666666663</v>
      </c>
      <c r="AE16" s="103">
        <f>metas!$G15</f>
        <v>0.8</v>
      </c>
      <c r="AF16" s="109">
        <f t="shared" si="2"/>
        <v>0.83333333333333326</v>
      </c>
      <c r="AG16" s="144">
        <f>IF(AF16&lt;0.85,0,IF(AF16&gt;0.9,1,0.5))</f>
        <v>0</v>
      </c>
      <c r="AH16" s="120">
        <f>AG16*BSC!$AU14</f>
        <v>0</v>
      </c>
      <c r="AI16" s="152"/>
      <c r="AK16" s="87">
        <f>DATOS!F$25</f>
        <v>19</v>
      </c>
      <c r="AL16" s="64">
        <f>DATOS!F$28</f>
        <v>30</v>
      </c>
      <c r="AM16" s="64" t="s">
        <v>59</v>
      </c>
      <c r="AN16" s="15"/>
      <c r="AO16" s="103">
        <f>AK16/AL16</f>
        <v>0.6333333333333333</v>
      </c>
      <c r="AP16" s="103">
        <f>metas!$H15</f>
        <v>0.8</v>
      </c>
      <c r="AQ16" s="109">
        <f t="shared" si="3"/>
        <v>0.79166666666666663</v>
      </c>
      <c r="AR16" s="144">
        <f>IF(AQ16&lt;0.85,0,IF(AQ16&gt;0.9,1,0.5))</f>
        <v>0</v>
      </c>
      <c r="AS16" s="120">
        <f>AR16*BSC!$AU14</f>
        <v>0</v>
      </c>
      <c r="AT16" s="152"/>
      <c r="AV16" s="87">
        <f>DATOS!G$25</f>
        <v>20</v>
      </c>
      <c r="AW16" s="64">
        <f>DATOS!G$28</f>
        <v>30</v>
      </c>
      <c r="AX16" s="64" t="s">
        <v>59</v>
      </c>
      <c r="AY16" s="15"/>
      <c r="AZ16" s="103">
        <f>AV16/AW16</f>
        <v>0.66666666666666663</v>
      </c>
      <c r="BA16" s="103">
        <f>metas!$I15</f>
        <v>0.8</v>
      </c>
      <c r="BB16" s="109">
        <f t="shared" si="4"/>
        <v>0.83333333333333326</v>
      </c>
      <c r="BC16" s="144">
        <f>IF(BB16&lt;0.85,0,IF(BB16&gt;0.9,1,0.5))</f>
        <v>0</v>
      </c>
      <c r="BD16" s="120">
        <f>BC16*BSC!$AU14</f>
        <v>0</v>
      </c>
      <c r="BE16" s="152"/>
      <c r="BG16" s="87">
        <f>DATOS!H$25</f>
        <v>20</v>
      </c>
      <c r="BH16" s="64">
        <f>DATOS!H$28</f>
        <v>30</v>
      </c>
      <c r="BI16" s="64" t="s">
        <v>59</v>
      </c>
      <c r="BJ16" s="15"/>
      <c r="BK16" s="103">
        <f>BG16/BH16</f>
        <v>0.66666666666666663</v>
      </c>
      <c r="BL16" s="103">
        <f>metas!$J15</f>
        <v>0.8</v>
      </c>
      <c r="BM16" s="109">
        <f t="shared" si="5"/>
        <v>0.83333333333333326</v>
      </c>
      <c r="BN16" s="144">
        <f>IF(BM16&lt;0.85,0,IF(BM16&gt;0.9,1,0.5))</f>
        <v>0</v>
      </c>
      <c r="BO16" s="120">
        <f>BN16*BSC!$AU14</f>
        <v>0</v>
      </c>
      <c r="BP16" s="152"/>
      <c r="BQ16" s="15"/>
    </row>
    <row r="17" spans="2:69" ht="18.75" customHeight="1" x14ac:dyDescent="0.25">
      <c r="B17" s="136">
        <v>14</v>
      </c>
      <c r="C17" s="137" t="s">
        <v>89</v>
      </c>
      <c r="D17" s="76">
        <f>DATOS!C$26</f>
        <v>8</v>
      </c>
      <c r="E17" s="76">
        <f>DATOS!C$29</f>
        <v>7.5</v>
      </c>
      <c r="F17" s="64" t="s">
        <v>59</v>
      </c>
      <c r="G17" s="124"/>
      <c r="H17" s="76">
        <f>D17-E17</f>
        <v>0.5</v>
      </c>
      <c r="I17" s="76">
        <f>metas!$E$16</f>
        <v>0.01</v>
      </c>
      <c r="J17" s="129">
        <f>H17-I17</f>
        <v>0.49</v>
      </c>
      <c r="K17" s="144">
        <f>IF(J17&lt;=0.98,1,IF(J17&gt;1.05,0,0.5))</f>
        <v>1</v>
      </c>
      <c r="L17" s="120">
        <f>K17*BSC!$AU15</f>
        <v>20</v>
      </c>
      <c r="M17" s="152"/>
      <c r="O17" s="86">
        <f>DATOS!D$26</f>
        <v>7.1015625</v>
      </c>
      <c r="P17" s="76">
        <f>DATOS!D$29</f>
        <v>7.5750000000000002</v>
      </c>
      <c r="Q17" s="64" t="s">
        <v>59</v>
      </c>
      <c r="R17" s="15"/>
      <c r="S17" s="104">
        <f>O17-P17</f>
        <v>-0.47343750000000018</v>
      </c>
      <c r="T17" s="104">
        <f>metas!$F16</f>
        <v>0.01</v>
      </c>
      <c r="U17" s="110">
        <f>S17-T17</f>
        <v>-0.48343750000000019</v>
      </c>
      <c r="V17" s="144">
        <f>IF(U17&lt;=0.98,1,IF(U17&gt;1.05,0,0.5))</f>
        <v>1</v>
      </c>
      <c r="W17" s="120">
        <f>V17*BSC!$AU15</f>
        <v>20</v>
      </c>
      <c r="X17" s="152"/>
      <c r="Z17" s="86">
        <f>DATOS!E$26</f>
        <v>8.2416</v>
      </c>
      <c r="AA17" s="76">
        <f>DATOS!E$29</f>
        <v>7.7265000000000006</v>
      </c>
      <c r="AB17" s="64" t="s">
        <v>59</v>
      </c>
      <c r="AC17" s="15"/>
      <c r="AD17" s="104">
        <f>Z17-AA17</f>
        <v>0.51509999999999945</v>
      </c>
      <c r="AE17" s="104">
        <f>metas!$G16</f>
        <v>0.01</v>
      </c>
      <c r="AF17" s="110">
        <f>AD17-AE17</f>
        <v>0.50509999999999944</v>
      </c>
      <c r="AG17" s="144">
        <f>IF(AF17&lt;=0.98,1,IF(AF17&gt;1.05,0,0.5))</f>
        <v>1</v>
      </c>
      <c r="AH17" s="120">
        <f>AG17*BSC!$AU15</f>
        <v>20</v>
      </c>
      <c r="AI17" s="152"/>
      <c r="AK17" s="86">
        <f>DATOS!F$26</f>
        <v>7.388465625000002</v>
      </c>
      <c r="AL17" s="76">
        <f>DATOS!F$29</f>
        <v>7.8810300000000009</v>
      </c>
      <c r="AM17" s="64" t="s">
        <v>59</v>
      </c>
      <c r="AN17" s="15"/>
      <c r="AO17" s="104">
        <f>AK17-AL17</f>
        <v>-0.49256437499999883</v>
      </c>
      <c r="AP17" s="104">
        <f>metas!$H16</f>
        <v>0.01</v>
      </c>
      <c r="AQ17" s="110">
        <f>AO17-AP17</f>
        <v>-0.50256437499999884</v>
      </c>
      <c r="AR17" s="144">
        <f>IF(AQ17&lt;=0.98,1,IF(AQ17&gt;1.05,0,0.5))</f>
        <v>1</v>
      </c>
      <c r="AS17" s="120">
        <f>AR17*BSC!$AU15</f>
        <v>20</v>
      </c>
      <c r="AT17" s="152"/>
      <c r="AV17" s="86">
        <f>DATOS!G$26</f>
        <v>8.5745606399999978</v>
      </c>
      <c r="AW17" s="76">
        <f>DATOS!G$29</f>
        <v>8.0386506000000004</v>
      </c>
      <c r="AX17" s="64" t="s">
        <v>59</v>
      </c>
      <c r="AY17" s="15"/>
      <c r="AZ17" s="104">
        <f>AV17-AW17</f>
        <v>0.53591003999999742</v>
      </c>
      <c r="BA17" s="104">
        <f>metas!$I16</f>
        <v>0.01</v>
      </c>
      <c r="BB17" s="110">
        <f>AZ17-BA17</f>
        <v>0.52591003999999741</v>
      </c>
      <c r="BC17" s="144">
        <f>IF(BB17&lt;=0.98,1,IF(BB17&gt;1.05,0,0.5))</f>
        <v>1</v>
      </c>
      <c r="BD17" s="120">
        <f>BC17*BSC!$AU15</f>
        <v>20</v>
      </c>
      <c r="BE17" s="152"/>
      <c r="BG17" s="86">
        <f>DATOS!H$26</f>
        <v>7.3855102387500029</v>
      </c>
      <c r="BH17" s="76">
        <f>DATOS!H$29</f>
        <v>7.8778775880000005</v>
      </c>
      <c r="BI17" s="64" t="s">
        <v>59</v>
      </c>
      <c r="BJ17" s="15"/>
      <c r="BK17" s="104">
        <f>BG17-BH17</f>
        <v>-0.49236734924999759</v>
      </c>
      <c r="BL17" s="104">
        <f>metas!$J16</f>
        <v>0.01</v>
      </c>
      <c r="BM17" s="110">
        <f>BK17-BL17</f>
        <v>-0.5023673492499976</v>
      </c>
      <c r="BN17" s="144">
        <f>IF(BM17&lt;=0.98,1,IF(BM17&gt;1.05,0,0.5))</f>
        <v>1</v>
      </c>
      <c r="BO17" s="120">
        <f>BN17*BSC!$AU15</f>
        <v>20</v>
      </c>
      <c r="BP17" s="152"/>
      <c r="BQ17" s="15"/>
    </row>
    <row r="18" spans="2:69" ht="18.75" customHeight="1" thickBot="1" x14ac:dyDescent="0.3">
      <c r="B18" s="136">
        <v>15</v>
      </c>
      <c r="C18" s="137" t="s">
        <v>90</v>
      </c>
      <c r="D18" s="64">
        <f>DATOS!C$27</f>
        <v>170</v>
      </c>
      <c r="E18" s="64">
        <f>DATOS!C$30</f>
        <v>183</v>
      </c>
      <c r="F18" s="64" t="s">
        <v>59</v>
      </c>
      <c r="G18" s="124"/>
      <c r="H18" s="139">
        <f>D18/E18</f>
        <v>0.92896174863387981</v>
      </c>
      <c r="I18" s="139">
        <f>metas!$E$17</f>
        <v>0.97</v>
      </c>
      <c r="J18" s="126">
        <f t="shared" si="0"/>
        <v>0.95769252436482455</v>
      </c>
      <c r="K18" s="144">
        <f>IF(J18&lt;0.85,0,IF(J18&gt;0.9,1,0.5))</f>
        <v>1</v>
      </c>
      <c r="L18" s="120">
        <f>K18*BSC!$AU16</f>
        <v>20</v>
      </c>
      <c r="M18" s="152"/>
      <c r="O18" s="88">
        <f>DATOS!D$27</f>
        <v>171</v>
      </c>
      <c r="P18" s="65">
        <f>DATOS!D$30</f>
        <v>185</v>
      </c>
      <c r="Q18" s="65" t="s">
        <v>59</v>
      </c>
      <c r="R18" s="15"/>
      <c r="S18" s="105">
        <f>O18/P18</f>
        <v>0.92432432432432432</v>
      </c>
      <c r="T18" s="105">
        <f>metas!$F17</f>
        <v>0.97</v>
      </c>
      <c r="U18" s="109">
        <f t="shared" ref="U18:U22" si="6">S18/T18</f>
        <v>0.95291167456115911</v>
      </c>
      <c r="V18" s="144">
        <f>IF(U18&lt;0.85,0,IF(U18&gt;0.9,1,0.5))</f>
        <v>1</v>
      </c>
      <c r="W18" s="120">
        <f>V18*BSC!$AU16</f>
        <v>20</v>
      </c>
      <c r="X18" s="152"/>
      <c r="Z18" s="88">
        <f>DATOS!E$27</f>
        <v>172</v>
      </c>
      <c r="AA18" s="65">
        <f>DATOS!E$30</f>
        <v>187</v>
      </c>
      <c r="AB18" s="65" t="s">
        <v>59</v>
      </c>
      <c r="AC18" s="15"/>
      <c r="AD18" s="105">
        <f>Z18/AA18</f>
        <v>0.9197860962566845</v>
      </c>
      <c r="AE18" s="105">
        <f>metas!$G17</f>
        <v>0.97</v>
      </c>
      <c r="AF18" s="109">
        <f t="shared" ref="AF18:AF22" si="7">AD18/AE18</f>
        <v>0.94823308892441704</v>
      </c>
      <c r="AG18" s="144">
        <f>IF(AF18&lt;0.85,0,IF(AF18&gt;0.9,1,0.5))</f>
        <v>1</v>
      </c>
      <c r="AH18" s="120">
        <f>AG18*BSC!$AU16</f>
        <v>20</v>
      </c>
      <c r="AI18" s="152"/>
      <c r="AK18" s="88">
        <f>DATOS!F$27</f>
        <v>175</v>
      </c>
      <c r="AL18" s="65">
        <f>DATOS!F$30</f>
        <v>189</v>
      </c>
      <c r="AM18" s="65" t="s">
        <v>59</v>
      </c>
      <c r="AN18" s="15"/>
      <c r="AO18" s="105">
        <f>AK18/AL18</f>
        <v>0.92592592592592593</v>
      </c>
      <c r="AP18" s="105">
        <f>metas!$H17</f>
        <v>0.97</v>
      </c>
      <c r="AQ18" s="109">
        <f t="shared" ref="AQ18:AQ22" si="8">AO18/AP18</f>
        <v>0.95456281023291334</v>
      </c>
      <c r="AR18" s="144">
        <f>IF(AQ18&lt;0.85,0,IF(AQ18&gt;0.9,1,0.5))</f>
        <v>1</v>
      </c>
      <c r="AS18" s="120">
        <f>AR18*BSC!$AU16</f>
        <v>20</v>
      </c>
      <c r="AT18" s="152"/>
      <c r="AV18" s="88">
        <f>DATOS!G$27</f>
        <v>172</v>
      </c>
      <c r="AW18" s="65">
        <f>DATOS!G$30</f>
        <v>186</v>
      </c>
      <c r="AX18" s="65" t="s">
        <v>59</v>
      </c>
      <c r="AY18" s="15"/>
      <c r="AZ18" s="105">
        <f>AV18/AW18</f>
        <v>0.92473118279569888</v>
      </c>
      <c r="BA18" s="105">
        <f>metas!$I17</f>
        <v>0.97</v>
      </c>
      <c r="BB18" s="109">
        <f t="shared" ref="BB18:BB22" si="9">AZ18/BA18</f>
        <v>0.95333111628422562</v>
      </c>
      <c r="BC18" s="144">
        <f>IF(BB18&lt;0.85,0,IF(BB18&gt;0.9,1,0.5))</f>
        <v>1</v>
      </c>
      <c r="BD18" s="120">
        <f>BC18*BSC!$AU16</f>
        <v>20</v>
      </c>
      <c r="BE18" s="152"/>
      <c r="BG18" s="88">
        <f>DATOS!H$27</f>
        <v>181</v>
      </c>
      <c r="BH18" s="65">
        <f>DATOS!H$30</f>
        <v>194</v>
      </c>
      <c r="BI18" s="65" t="s">
        <v>59</v>
      </c>
      <c r="BJ18" s="15"/>
      <c r="BK18" s="105">
        <f>BG18/BH18</f>
        <v>0.9329896907216495</v>
      </c>
      <c r="BL18" s="105">
        <f>metas!$J17</f>
        <v>0.97</v>
      </c>
      <c r="BM18" s="109">
        <f t="shared" ref="BM18:BM22" si="10">BK18/BL18</f>
        <v>0.96184504198108201</v>
      </c>
      <c r="BN18" s="144">
        <f>IF(BM18&lt;0.85,0,IF(BM18&gt;0.9,1,0.5))</f>
        <v>1</v>
      </c>
      <c r="BO18" s="120">
        <f>BN18*BSC!$AU16</f>
        <v>20</v>
      </c>
      <c r="BP18" s="152"/>
      <c r="BQ18" s="15"/>
    </row>
    <row r="19" spans="2:69" ht="18.75" customHeight="1" x14ac:dyDescent="0.25">
      <c r="B19" s="140">
        <v>16</v>
      </c>
      <c r="C19" s="141" t="s">
        <v>91</v>
      </c>
      <c r="D19" s="142">
        <f>DATOS!C$31</f>
        <v>150611.22719999999</v>
      </c>
      <c r="E19" s="67">
        <f>DATOS!C$35</f>
        <v>83</v>
      </c>
      <c r="F19" s="67" t="s">
        <v>59</v>
      </c>
      <c r="G19" s="124"/>
      <c r="H19" s="142">
        <f>D19/E19</f>
        <v>1814.5930987951806</v>
      </c>
      <c r="I19" s="142">
        <f>metas!$E$18</f>
        <v>2000</v>
      </c>
      <c r="J19" s="126">
        <f t="shared" si="0"/>
        <v>0.9072965493975903</v>
      </c>
      <c r="K19" s="145">
        <f>IF(J19&lt;=0.98,1,IF(J19&gt;1.05,0,0.5))</f>
        <v>1</v>
      </c>
      <c r="L19" s="121">
        <f>K19*BSC!$AU17</f>
        <v>20</v>
      </c>
      <c r="M19" s="153">
        <f>SUM(L19:L22)/SUM(BSC!$AU$17:$AU$20)</f>
        <v>0.875</v>
      </c>
      <c r="O19" s="89">
        <f>DATOS!D$31</f>
        <v>157783.19040000002</v>
      </c>
      <c r="P19" s="66">
        <f>DATOS!D$35</f>
        <v>83</v>
      </c>
      <c r="Q19" s="66" t="s">
        <v>59</v>
      </c>
      <c r="R19" s="15"/>
      <c r="S19" s="106">
        <f>O19/P19</f>
        <v>1901.002293975904</v>
      </c>
      <c r="T19" s="106">
        <f>metas!$F18</f>
        <v>2000</v>
      </c>
      <c r="U19" s="109">
        <f t="shared" si="6"/>
        <v>0.95050114698795196</v>
      </c>
      <c r="V19" s="145">
        <f>IF(U19&lt;=0.98,1,IF(U19&gt;1.05,0,0.5))</f>
        <v>1</v>
      </c>
      <c r="W19" s="121">
        <f>V19*BSC!$AU17</f>
        <v>20</v>
      </c>
      <c r="X19" s="153">
        <f>SUM(W19:W22)/SUM(BSC!$AU$17:$AU$20)</f>
        <v>0.85</v>
      </c>
      <c r="Z19" s="89">
        <f>DATOS!E$31</f>
        <v>159060.98770600502</v>
      </c>
      <c r="AA19" s="66">
        <f>DATOS!E$35</f>
        <v>82</v>
      </c>
      <c r="AB19" s="66" t="s">
        <v>59</v>
      </c>
      <c r="AC19" s="15"/>
      <c r="AD19" s="106">
        <f>Z19/AA19</f>
        <v>1939.7681427561588</v>
      </c>
      <c r="AE19" s="106">
        <f>metas!$G18</f>
        <v>2000</v>
      </c>
      <c r="AF19" s="109">
        <f t="shared" si="7"/>
        <v>0.96988407137807942</v>
      </c>
      <c r="AG19" s="145">
        <f>IF(AF19&lt;=0.98,1,IF(AF19&gt;1.05,0,0.5))</f>
        <v>1</v>
      </c>
      <c r="AH19" s="121">
        <f>AG19*BSC!$AU17</f>
        <v>20</v>
      </c>
      <c r="AI19" s="153">
        <f>SUM(AH19:AH22)/SUM(BSC!$AU$17:$AU$20)</f>
        <v>1</v>
      </c>
      <c r="AK19" s="89">
        <f>DATOS!F$31</f>
        <v>132247.84977842131</v>
      </c>
      <c r="AL19" s="66">
        <f>DATOS!F$35</f>
        <v>80</v>
      </c>
      <c r="AM19" s="66" t="s">
        <v>59</v>
      </c>
      <c r="AN19" s="15"/>
      <c r="AO19" s="106">
        <f>AK19/AL19</f>
        <v>1653.0981222302664</v>
      </c>
      <c r="AP19" s="106">
        <f>metas!$H18</f>
        <v>2000</v>
      </c>
      <c r="AQ19" s="109">
        <f t="shared" si="8"/>
        <v>0.82654906111513327</v>
      </c>
      <c r="AR19" s="145">
        <f>IF(AQ19&lt;=0.98,1,IF(AQ19&gt;1.05,0,0.5))</f>
        <v>1</v>
      </c>
      <c r="AS19" s="121">
        <f>AR19*BSC!$AU17</f>
        <v>20</v>
      </c>
      <c r="AT19" s="153">
        <f>SUM(AS19:AS22)/SUM(BSC!$AU$17:$AU$20)</f>
        <v>1</v>
      </c>
      <c r="AV19" s="89">
        <f>DATOS!G$31</f>
        <v>159362.99459388002</v>
      </c>
      <c r="AW19" s="66">
        <f>DATOS!G$35</f>
        <v>80</v>
      </c>
      <c r="AX19" s="66" t="s">
        <v>59</v>
      </c>
      <c r="AY19" s="15"/>
      <c r="AZ19" s="106">
        <f>AV19/AW19</f>
        <v>1992.0374324235004</v>
      </c>
      <c r="BA19" s="106">
        <f>metas!$I18</f>
        <v>2000</v>
      </c>
      <c r="BB19" s="109">
        <f t="shared" si="9"/>
        <v>0.9960187162117502</v>
      </c>
      <c r="BC19" s="145">
        <f>IF(BB19&lt;=0.98,1,IF(BB19&gt;1.05,0,0.5))</f>
        <v>0.5</v>
      </c>
      <c r="BD19" s="121">
        <f>BC19*BSC!$AU17</f>
        <v>10</v>
      </c>
      <c r="BE19" s="153">
        <f>SUM(BD19:BD22)/SUM(BSC!$AU$17:$AU$20)</f>
        <v>0.65</v>
      </c>
      <c r="BG19" s="89">
        <f>DATOS!H$31</f>
        <v>147586.06929339227</v>
      </c>
      <c r="BH19" s="66">
        <f>DATOS!H$35</f>
        <v>79</v>
      </c>
      <c r="BI19" s="66" t="s">
        <v>59</v>
      </c>
      <c r="BJ19" s="15"/>
      <c r="BK19" s="106">
        <f>BG19/BH19</f>
        <v>1868.1780923214212</v>
      </c>
      <c r="BL19" s="106">
        <f>metas!$J18</f>
        <v>2000</v>
      </c>
      <c r="BM19" s="109">
        <f t="shared" si="10"/>
        <v>0.93408904616071065</v>
      </c>
      <c r="BN19" s="145">
        <f>IF(BM19&lt;=0.98,1,IF(BM19&gt;1.05,0,0.5))</f>
        <v>1</v>
      </c>
      <c r="BO19" s="121">
        <f>BN19*BSC!$AU17</f>
        <v>20</v>
      </c>
      <c r="BP19" s="153">
        <f>SUM(BO19:BO22)/SUM(BSC!$AU$17:$AU$20)</f>
        <v>1</v>
      </c>
      <c r="BQ19" s="15"/>
    </row>
    <row r="20" spans="2:69" ht="18.75" customHeight="1" x14ac:dyDescent="0.25">
      <c r="B20" s="140">
        <v>17</v>
      </c>
      <c r="C20" s="141" t="s">
        <v>92</v>
      </c>
      <c r="D20" s="67">
        <f>DATOS!C$32</f>
        <v>25</v>
      </c>
      <c r="E20" s="67">
        <f>DATOS!C35</f>
        <v>83</v>
      </c>
      <c r="F20" s="67" t="s">
        <v>59</v>
      </c>
      <c r="G20" s="124"/>
      <c r="H20" s="143">
        <f>D20/E20</f>
        <v>0.30120481927710846</v>
      </c>
      <c r="I20" s="143">
        <f>metas!$E$19</f>
        <v>0.35</v>
      </c>
      <c r="J20" s="126">
        <f t="shared" si="0"/>
        <v>0.86058519793459565</v>
      </c>
      <c r="K20" s="145">
        <f>IF(J20&lt;0.85,0,IF(J20&gt;0.9,1,0.5))</f>
        <v>0.5</v>
      </c>
      <c r="L20" s="121">
        <f>K20*BSC!$AU18</f>
        <v>12.5</v>
      </c>
      <c r="M20" s="153"/>
      <c r="O20" s="90">
        <f>DATOS!D$32</f>
        <v>25</v>
      </c>
      <c r="P20" s="67">
        <f>DATOS!D35</f>
        <v>83</v>
      </c>
      <c r="Q20" s="67" t="s">
        <v>59</v>
      </c>
      <c r="R20" s="15"/>
      <c r="S20" s="107">
        <f>O20/P20</f>
        <v>0.30120481927710846</v>
      </c>
      <c r="T20" s="107">
        <f>metas!$F19</f>
        <v>0.25</v>
      </c>
      <c r="U20" s="109">
        <f t="shared" si="6"/>
        <v>1.2048192771084338</v>
      </c>
      <c r="V20" s="145">
        <f>IF(U20&lt;0.85,0,IF(U20&gt;0.9,1,0.5))</f>
        <v>1</v>
      </c>
      <c r="W20" s="121">
        <f>V20*BSC!$AU18</f>
        <v>25</v>
      </c>
      <c r="X20" s="153"/>
      <c r="Z20" s="90">
        <f>DATOS!E$32</f>
        <v>24</v>
      </c>
      <c r="AA20" s="67">
        <f>DATOS!E35</f>
        <v>82</v>
      </c>
      <c r="AB20" s="67" t="s">
        <v>59</v>
      </c>
      <c r="AC20" s="15"/>
      <c r="AD20" s="107">
        <f>Z20/AA20</f>
        <v>0.29268292682926828</v>
      </c>
      <c r="AE20" s="107">
        <f>metas!$G19</f>
        <v>0.15</v>
      </c>
      <c r="AF20" s="109">
        <f t="shared" si="7"/>
        <v>1.9512195121951219</v>
      </c>
      <c r="AG20" s="145">
        <f>IF(AF20&lt;0.85,0,IF(AF20&gt;0.9,1,0.5))</f>
        <v>1</v>
      </c>
      <c r="AH20" s="121">
        <f>AG20*BSC!$AU18</f>
        <v>25</v>
      </c>
      <c r="AI20" s="153"/>
      <c r="AK20" s="90">
        <f>DATOS!F$32</f>
        <v>23</v>
      </c>
      <c r="AL20" s="67">
        <f>DATOS!F35</f>
        <v>80</v>
      </c>
      <c r="AM20" s="67" t="s">
        <v>59</v>
      </c>
      <c r="AN20" s="15"/>
      <c r="AO20" s="107">
        <f>AK20/AL20</f>
        <v>0.28749999999999998</v>
      </c>
      <c r="AP20" s="107">
        <f>metas!$H19</f>
        <v>0.1</v>
      </c>
      <c r="AQ20" s="109">
        <f t="shared" si="8"/>
        <v>2.8749999999999996</v>
      </c>
      <c r="AR20" s="145">
        <f>IF(AQ20&lt;0.85,0,IF(AQ20&gt;0.9,1,0.5))</f>
        <v>1</v>
      </c>
      <c r="AS20" s="121">
        <f>AR20*BSC!$AU18</f>
        <v>25</v>
      </c>
      <c r="AT20" s="153"/>
      <c r="AV20" s="90">
        <f>DATOS!G$32</f>
        <v>23</v>
      </c>
      <c r="AW20" s="67">
        <f>DATOS!G35</f>
        <v>80</v>
      </c>
      <c r="AX20" s="67" t="s">
        <v>59</v>
      </c>
      <c r="AY20" s="15"/>
      <c r="AZ20" s="107">
        <f>AV20/AW20</f>
        <v>0.28749999999999998</v>
      </c>
      <c r="BA20" s="107">
        <f>metas!$I19</f>
        <v>0.35</v>
      </c>
      <c r="BB20" s="109">
        <f t="shared" si="9"/>
        <v>0.8214285714285714</v>
      </c>
      <c r="BC20" s="145">
        <f>IF(BB20&lt;0.85,0,IF(BB20&gt;0.9,1,0.5))</f>
        <v>0</v>
      </c>
      <c r="BD20" s="121">
        <f>BC20*BSC!$AU18</f>
        <v>0</v>
      </c>
      <c r="BE20" s="153"/>
      <c r="BG20" s="90">
        <f>DATOS!H$32</f>
        <v>22</v>
      </c>
      <c r="BH20" s="67">
        <f>DATOS!H35</f>
        <v>79</v>
      </c>
      <c r="BI20" s="67" t="s">
        <v>59</v>
      </c>
      <c r="BJ20" s="15"/>
      <c r="BK20" s="107">
        <f>BG20/BH20</f>
        <v>0.27848101265822783</v>
      </c>
      <c r="BL20" s="107">
        <f>metas!$J19</f>
        <v>0.25</v>
      </c>
      <c r="BM20" s="109">
        <f t="shared" si="10"/>
        <v>1.1139240506329113</v>
      </c>
      <c r="BN20" s="145">
        <f>IF(BM20&lt;0.85,0,IF(BM20&gt;0.9,1,0.5))</f>
        <v>1</v>
      </c>
      <c r="BO20" s="121">
        <f>BN20*BSC!$AU18</f>
        <v>25</v>
      </c>
      <c r="BP20" s="153"/>
      <c r="BQ20" s="15"/>
    </row>
    <row r="21" spans="2:69" ht="18.75" customHeight="1" x14ac:dyDescent="0.25">
      <c r="B21" s="140">
        <v>18</v>
      </c>
      <c r="C21" s="141" t="s">
        <v>93</v>
      </c>
      <c r="D21" s="67">
        <f>DATOS!C$33</f>
        <v>70</v>
      </c>
      <c r="E21" s="67">
        <f>DATOS!C$36</f>
        <v>76</v>
      </c>
      <c r="F21" s="67" t="s">
        <v>59</v>
      </c>
      <c r="G21" s="124"/>
      <c r="H21" s="143">
        <f>D21/E21</f>
        <v>0.92105263157894735</v>
      </c>
      <c r="I21" s="143">
        <f>metas!$E$20</f>
        <v>0.95</v>
      </c>
      <c r="J21" s="126">
        <f t="shared" si="0"/>
        <v>0.96952908587257625</v>
      </c>
      <c r="K21" s="145">
        <f>IF(J21&lt;0.85,0,IF(J21&gt;0.9,1,0.5))</f>
        <v>1</v>
      </c>
      <c r="L21" s="121">
        <f>K21*BSC!$AU19</f>
        <v>30</v>
      </c>
      <c r="M21" s="153"/>
      <c r="O21" s="90">
        <f>DATOS!D$33</f>
        <v>65</v>
      </c>
      <c r="P21" s="67">
        <f>DATOS!D$36</f>
        <v>77</v>
      </c>
      <c r="Q21" s="67" t="s">
        <v>59</v>
      </c>
      <c r="R21" s="15"/>
      <c r="S21" s="107">
        <f>O21/P21</f>
        <v>0.8441558441558441</v>
      </c>
      <c r="T21" s="107">
        <f>metas!$F20</f>
        <v>0.95</v>
      </c>
      <c r="U21" s="109">
        <f t="shared" si="6"/>
        <v>0.88858509911141492</v>
      </c>
      <c r="V21" s="145">
        <f>IF(U21&lt;0.85,0,IF(U21&gt;0.9,1,0.5))</f>
        <v>0.5</v>
      </c>
      <c r="W21" s="121">
        <f>V21*BSC!$AU19</f>
        <v>15</v>
      </c>
      <c r="X21" s="153"/>
      <c r="Z21" s="90">
        <f>DATOS!E$33</f>
        <v>70</v>
      </c>
      <c r="AA21" s="67">
        <f>DATOS!E$36</f>
        <v>76</v>
      </c>
      <c r="AB21" s="67" t="s">
        <v>59</v>
      </c>
      <c r="AC21" s="15"/>
      <c r="AD21" s="107">
        <f>Z21/AA21</f>
        <v>0.92105263157894735</v>
      </c>
      <c r="AE21" s="107">
        <f>metas!$G20</f>
        <v>0.95</v>
      </c>
      <c r="AF21" s="109">
        <f t="shared" si="7"/>
        <v>0.96952908587257625</v>
      </c>
      <c r="AG21" s="145">
        <f>IF(AF21&lt;0.85,0,IF(AF21&gt;0.9,1,0.5))</f>
        <v>1</v>
      </c>
      <c r="AH21" s="121">
        <f>AG21*BSC!$AU19</f>
        <v>30</v>
      </c>
      <c r="AI21" s="153"/>
      <c r="AK21" s="90">
        <f>DATOS!F$33</f>
        <v>63</v>
      </c>
      <c r="AL21" s="67">
        <f>DATOS!F$36</f>
        <v>73</v>
      </c>
      <c r="AM21" s="67" t="s">
        <v>59</v>
      </c>
      <c r="AN21" s="15"/>
      <c r="AO21" s="107">
        <f>AK21/AL21</f>
        <v>0.86301369863013699</v>
      </c>
      <c r="AP21" s="107">
        <f>metas!$H20</f>
        <v>0.95</v>
      </c>
      <c r="AQ21" s="109">
        <f t="shared" si="8"/>
        <v>0.90843547224224952</v>
      </c>
      <c r="AR21" s="145">
        <f>IF(AQ21&lt;0.85,0,IF(AQ21&gt;0.9,1,0.5))</f>
        <v>1</v>
      </c>
      <c r="AS21" s="121">
        <f>AR21*BSC!$AU19</f>
        <v>30</v>
      </c>
      <c r="AT21" s="153"/>
      <c r="AV21" s="90">
        <f>DATOS!G$33</f>
        <v>68</v>
      </c>
      <c r="AW21" s="67">
        <f>DATOS!G$36</f>
        <v>73</v>
      </c>
      <c r="AX21" s="67" t="s">
        <v>59</v>
      </c>
      <c r="AY21" s="15"/>
      <c r="AZ21" s="107">
        <f>AV21/AW21</f>
        <v>0.93150684931506844</v>
      </c>
      <c r="BA21" s="107">
        <f>metas!$I20</f>
        <v>0.95</v>
      </c>
      <c r="BB21" s="109">
        <f t="shared" si="9"/>
        <v>0.98053352559480889</v>
      </c>
      <c r="BC21" s="145">
        <f>IF(BB21&lt;0.85,0,IF(BB21&gt;0.9,1,0.5))</f>
        <v>1</v>
      </c>
      <c r="BD21" s="121">
        <f>BC21*BSC!$AU19</f>
        <v>30</v>
      </c>
      <c r="BE21" s="153"/>
      <c r="BG21" s="90">
        <f>DATOS!H$33</f>
        <v>66</v>
      </c>
      <c r="BH21" s="67">
        <f>DATOS!H$36</f>
        <v>73</v>
      </c>
      <c r="BI21" s="67" t="s">
        <v>59</v>
      </c>
      <c r="BJ21" s="15"/>
      <c r="BK21" s="107">
        <f>BG21/BH21</f>
        <v>0.90410958904109584</v>
      </c>
      <c r="BL21" s="107">
        <f>metas!$J20</f>
        <v>0.95</v>
      </c>
      <c r="BM21" s="109">
        <f t="shared" si="10"/>
        <v>0.95169430425378509</v>
      </c>
      <c r="BN21" s="145">
        <f>IF(BM21&lt;0.85,0,IF(BM21&gt;0.9,1,0.5))</f>
        <v>1</v>
      </c>
      <c r="BO21" s="121">
        <f>BN21*BSC!$AU19</f>
        <v>30</v>
      </c>
      <c r="BP21" s="153"/>
      <c r="BQ21" s="15"/>
    </row>
    <row r="22" spans="2:69" ht="18.75" customHeight="1" thickBot="1" x14ac:dyDescent="0.3">
      <c r="B22" s="140">
        <v>19</v>
      </c>
      <c r="C22" s="141" t="s">
        <v>94</v>
      </c>
      <c r="D22" s="67">
        <f>DATOS!C$34</f>
        <v>3</v>
      </c>
      <c r="E22" s="67">
        <f>DATOS!C$37</f>
        <v>83</v>
      </c>
      <c r="F22" s="67" t="s">
        <v>59</v>
      </c>
      <c r="G22" s="124"/>
      <c r="H22" s="143">
        <f>D22/E22</f>
        <v>3.614457831325301E-2</v>
      </c>
      <c r="I22" s="143">
        <f>metas!$E$21</f>
        <v>5.5E-2</v>
      </c>
      <c r="J22" s="129">
        <f t="shared" si="0"/>
        <v>0.65717415115005473</v>
      </c>
      <c r="K22" s="145">
        <f>IF(J22&lt;=0.98,1,IF(J22&gt;1.05,0,0.5))</f>
        <v>1</v>
      </c>
      <c r="L22" s="121">
        <f>K22*BSC!$AU20</f>
        <v>25</v>
      </c>
      <c r="M22" s="153"/>
      <c r="O22" s="91">
        <f>DATOS!D$34</f>
        <v>0</v>
      </c>
      <c r="P22" s="68">
        <f>DATOS!D$37</f>
        <v>83</v>
      </c>
      <c r="Q22" s="68" t="s">
        <v>59</v>
      </c>
      <c r="R22" s="15"/>
      <c r="S22" s="108">
        <f>O22/P22</f>
        <v>0</v>
      </c>
      <c r="T22" s="108">
        <f>metas!$F21</f>
        <v>5.45E-2</v>
      </c>
      <c r="U22" s="111">
        <f t="shared" si="6"/>
        <v>0</v>
      </c>
      <c r="V22" s="145">
        <f>IF(U22&lt;=0.98,1,IF(U22&gt;1.05,0,0.5))</f>
        <v>1</v>
      </c>
      <c r="W22" s="121">
        <f>V22*BSC!$AU20</f>
        <v>25</v>
      </c>
      <c r="X22" s="153"/>
      <c r="Z22" s="91">
        <f>DATOS!E$34</f>
        <v>1</v>
      </c>
      <c r="AA22" s="68">
        <f>DATOS!E$37</f>
        <v>82.666666666666671</v>
      </c>
      <c r="AB22" s="68" t="s">
        <v>59</v>
      </c>
      <c r="AC22" s="15"/>
      <c r="AD22" s="108">
        <f>Z22/AA22</f>
        <v>1.2096774193548387E-2</v>
      </c>
      <c r="AE22" s="108">
        <f>metas!$G21</f>
        <v>5.3999999999999999E-2</v>
      </c>
      <c r="AF22" s="111">
        <f t="shared" si="7"/>
        <v>0.22401433691756273</v>
      </c>
      <c r="AG22" s="145">
        <f>IF(AF22&lt;=0.98,1,IF(AF22&gt;1.05,0,0.5))</f>
        <v>1</v>
      </c>
      <c r="AH22" s="121">
        <f>AG22*BSC!$AU20</f>
        <v>25</v>
      </c>
      <c r="AI22" s="153"/>
      <c r="AK22" s="91">
        <f>DATOS!F$34</f>
        <v>2</v>
      </c>
      <c r="AL22" s="68">
        <f>DATOS!F$37</f>
        <v>82</v>
      </c>
      <c r="AM22" s="68" t="s">
        <v>59</v>
      </c>
      <c r="AN22" s="15"/>
      <c r="AO22" s="108">
        <f>AK22/AL22</f>
        <v>2.4390243902439025E-2</v>
      </c>
      <c r="AP22" s="108">
        <f>metas!$H21</f>
        <v>5.3499999999999999E-2</v>
      </c>
      <c r="AQ22" s="111">
        <f t="shared" si="8"/>
        <v>0.45589240939138365</v>
      </c>
      <c r="AR22" s="145">
        <f>IF(AQ22&lt;=0.98,1,IF(AQ22&gt;1.05,0,0.5))</f>
        <v>1</v>
      </c>
      <c r="AS22" s="121">
        <f>AR22*BSC!$AU20</f>
        <v>25</v>
      </c>
      <c r="AT22" s="153"/>
      <c r="AV22" s="91">
        <f>DATOS!G$34</f>
        <v>0</v>
      </c>
      <c r="AW22" s="68">
        <f>DATOS!G$37</f>
        <v>81.599999999999994</v>
      </c>
      <c r="AX22" s="68" t="s">
        <v>59</v>
      </c>
      <c r="AY22" s="15"/>
      <c r="AZ22" s="108">
        <f>AV22/AW22</f>
        <v>0</v>
      </c>
      <c r="BA22" s="108">
        <f>metas!$I21</f>
        <v>5.2999999999999999E-2</v>
      </c>
      <c r="BB22" s="111">
        <f t="shared" si="9"/>
        <v>0</v>
      </c>
      <c r="BC22" s="145">
        <f>IF(BB22&lt;=0.98,1,IF(BB22&gt;1.05,0,0.5))</f>
        <v>1</v>
      </c>
      <c r="BD22" s="121">
        <f>BC22*BSC!$AU20</f>
        <v>25</v>
      </c>
      <c r="BE22" s="153"/>
      <c r="BG22" s="91">
        <f>DATOS!H$34</f>
        <v>1</v>
      </c>
      <c r="BH22" s="68">
        <f>DATOS!H$37</f>
        <v>81.166666666666671</v>
      </c>
      <c r="BI22" s="68" t="s">
        <v>59</v>
      </c>
      <c r="BJ22" s="15"/>
      <c r="BK22" s="108">
        <f>BG22/BH22</f>
        <v>1.2320328542094455E-2</v>
      </c>
      <c r="BL22" s="108">
        <f>metas!$J21</f>
        <v>5.2499999999999998E-2</v>
      </c>
      <c r="BM22" s="111">
        <f t="shared" si="10"/>
        <v>0.23467292461132294</v>
      </c>
      <c r="BN22" s="145">
        <f>IF(BM22&lt;=0.98,1,IF(BM22&gt;1.05,0,0.5))</f>
        <v>1</v>
      </c>
      <c r="BO22" s="121">
        <f>BN22*BSC!$AU20</f>
        <v>25</v>
      </c>
      <c r="BP22" s="153"/>
      <c r="BQ22" s="15"/>
    </row>
    <row r="23" spans="2:69" ht="18.75" customHeight="1" x14ac:dyDescent="0.25">
      <c r="B23" s="15"/>
      <c r="C23" s="15"/>
      <c r="D23" s="15"/>
      <c r="E23" s="15"/>
      <c r="F23" s="15"/>
      <c r="H23" s="15"/>
      <c r="I23" s="15"/>
      <c r="J23" s="15"/>
      <c r="K23" s="15"/>
      <c r="L23" s="15"/>
      <c r="M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</row>
    <row r="24" spans="2:69" ht="18.75" customHeight="1" x14ac:dyDescent="0.25">
      <c r="B24" s="15"/>
      <c r="C24" s="15"/>
      <c r="D24" s="15"/>
      <c r="E24" s="15"/>
      <c r="F24" s="15"/>
      <c r="H24" s="15"/>
      <c r="I24" s="15"/>
      <c r="J24" s="15"/>
      <c r="K24" s="15"/>
      <c r="L24" s="15"/>
      <c r="M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</row>
    <row r="25" spans="2:69" ht="18.75" customHeight="1" x14ac:dyDescent="0.25">
      <c r="B25" s="15"/>
      <c r="C25" s="15"/>
      <c r="D25" s="15"/>
      <c r="E25" s="15"/>
      <c r="F25" s="15"/>
      <c r="H25" s="15"/>
      <c r="I25" s="15"/>
      <c r="J25" s="15"/>
      <c r="K25" s="15"/>
      <c r="L25" s="15"/>
      <c r="M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</row>
    <row r="26" spans="2:69" ht="18.75" customHeight="1" x14ac:dyDescent="0.25">
      <c r="B26" s="15"/>
      <c r="C26" s="15"/>
      <c r="D26" s="15"/>
      <c r="E26" s="15"/>
      <c r="F26" s="15"/>
      <c r="H26" s="15"/>
      <c r="I26" s="15"/>
      <c r="J26" s="15"/>
      <c r="K26" s="15"/>
      <c r="L26" s="15"/>
      <c r="M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</row>
    <row r="27" spans="2:69" ht="18.75" customHeight="1" x14ac:dyDescent="0.25">
      <c r="B27" s="15"/>
      <c r="C27" s="15"/>
      <c r="D27" s="15"/>
      <c r="E27" s="15"/>
      <c r="F27" s="15"/>
      <c r="H27" s="15"/>
      <c r="I27" s="15"/>
      <c r="J27" s="15"/>
      <c r="K27" s="15"/>
      <c r="L27" s="15"/>
      <c r="M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</row>
    <row r="28" spans="2:69" ht="18.75" customHeight="1" x14ac:dyDescent="0.25">
      <c r="B28" s="15"/>
      <c r="C28" s="15"/>
      <c r="D28" s="15"/>
      <c r="E28" s="15"/>
      <c r="F28" s="15"/>
      <c r="H28" s="15"/>
      <c r="I28" s="15"/>
      <c r="J28" s="15"/>
      <c r="K28" s="15"/>
      <c r="L28" s="15"/>
      <c r="M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</row>
    <row r="29" spans="2:69" ht="18.75" customHeight="1" x14ac:dyDescent="0.25">
      <c r="B29" s="15"/>
      <c r="C29" s="15"/>
      <c r="D29" s="15"/>
      <c r="E29" s="15"/>
      <c r="F29" s="15"/>
      <c r="H29" s="15"/>
      <c r="I29" s="15"/>
      <c r="J29" s="15"/>
      <c r="K29" s="15"/>
      <c r="L29" s="15"/>
      <c r="M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</row>
    <row r="30" spans="2:69" ht="18.75" customHeight="1" x14ac:dyDescent="0.25">
      <c r="B30" s="15"/>
      <c r="C30" s="15"/>
      <c r="D30" s="15"/>
      <c r="E30" s="15"/>
      <c r="F30" s="15"/>
      <c r="H30" s="15"/>
      <c r="I30" s="15"/>
      <c r="J30" s="15"/>
      <c r="K30" s="15"/>
      <c r="L30" s="15"/>
      <c r="M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</row>
    <row r="31" spans="2:69" ht="18.75" customHeight="1" x14ac:dyDescent="0.25">
      <c r="B31" s="15"/>
      <c r="C31" s="15"/>
      <c r="D31" s="15"/>
      <c r="E31" s="15"/>
      <c r="F31" s="15"/>
      <c r="H31" s="15"/>
      <c r="I31" s="15"/>
      <c r="J31" s="15"/>
      <c r="K31" s="15"/>
      <c r="L31" s="15"/>
      <c r="M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</row>
    <row r="32" spans="2:69" ht="18.75" customHeight="1" x14ac:dyDescent="0.25">
      <c r="B32" s="15"/>
      <c r="C32" s="15"/>
      <c r="D32" s="15"/>
      <c r="E32" s="15"/>
      <c r="F32" s="15"/>
      <c r="H32" s="15"/>
      <c r="I32" s="15"/>
      <c r="J32" s="15"/>
      <c r="K32" s="15"/>
      <c r="L32" s="15"/>
      <c r="M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</row>
    <row r="33" spans="2:69" ht="18.75" customHeight="1" x14ac:dyDescent="0.25">
      <c r="B33" s="15"/>
      <c r="C33" s="15"/>
      <c r="D33" s="15"/>
      <c r="E33" s="15"/>
      <c r="F33" s="15"/>
      <c r="H33" s="15"/>
      <c r="I33" s="15"/>
      <c r="J33" s="15"/>
      <c r="K33" s="15"/>
      <c r="L33" s="15"/>
      <c r="M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</row>
    <row r="34" spans="2:69" ht="18.75" customHeight="1" x14ac:dyDescent="0.25">
      <c r="B34" s="15"/>
      <c r="C34" s="15"/>
      <c r="D34" s="15"/>
      <c r="E34" s="15"/>
      <c r="F34" s="15"/>
      <c r="H34" s="15"/>
      <c r="I34" s="15"/>
      <c r="J34" s="15"/>
      <c r="K34" s="15"/>
      <c r="L34" s="15"/>
      <c r="M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</row>
    <row r="35" spans="2:69" ht="18.75" customHeight="1" x14ac:dyDescent="0.25">
      <c r="B35" s="15"/>
      <c r="C35" s="15"/>
      <c r="D35" s="15"/>
      <c r="E35" s="15"/>
      <c r="F35" s="15"/>
      <c r="H35" s="15"/>
      <c r="I35" s="15"/>
      <c r="J35" s="15"/>
      <c r="K35" s="15"/>
      <c r="L35" s="15"/>
      <c r="M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</row>
    <row r="36" spans="2:69" ht="18.75" customHeight="1" x14ac:dyDescent="0.25">
      <c r="B36" s="15"/>
      <c r="C36" s="15"/>
      <c r="D36" s="15"/>
      <c r="E36" s="15"/>
      <c r="F36" s="15"/>
      <c r="H36" s="15"/>
      <c r="I36" s="15"/>
      <c r="J36" s="15"/>
      <c r="K36" s="15"/>
      <c r="L36" s="15"/>
      <c r="M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</row>
  </sheetData>
  <mergeCells count="36">
    <mergeCell ref="AK2:AQ2"/>
    <mergeCell ref="AV2:BB2"/>
    <mergeCell ref="BG2:BM2"/>
    <mergeCell ref="D2:J2"/>
    <mergeCell ref="O2:U2"/>
    <mergeCell ref="Z2:AF2"/>
    <mergeCell ref="M4:M8"/>
    <mergeCell ref="L1:M2"/>
    <mergeCell ref="M9:M13"/>
    <mergeCell ref="M14:M18"/>
    <mergeCell ref="M19:M22"/>
    <mergeCell ref="X4:X8"/>
    <mergeCell ref="X9:X13"/>
    <mergeCell ref="X14:X18"/>
    <mergeCell ref="X19:X22"/>
    <mergeCell ref="W1:X2"/>
    <mergeCell ref="AI4:AI8"/>
    <mergeCell ref="AI9:AI13"/>
    <mergeCell ref="AI14:AI18"/>
    <mergeCell ref="AI19:AI22"/>
    <mergeCell ref="AH1:AI2"/>
    <mergeCell ref="AT4:AT8"/>
    <mergeCell ref="AT9:AT13"/>
    <mergeCell ref="AT14:AT18"/>
    <mergeCell ref="AT19:AT22"/>
    <mergeCell ref="AS1:AT2"/>
    <mergeCell ref="BE4:BE8"/>
    <mergeCell ref="BE9:BE13"/>
    <mergeCell ref="BE14:BE18"/>
    <mergeCell ref="BE19:BE22"/>
    <mergeCell ref="BD1:BE2"/>
    <mergeCell ref="BO1:BP2"/>
    <mergeCell ref="BP4:BP8"/>
    <mergeCell ref="BP9:BP13"/>
    <mergeCell ref="BP14:BP18"/>
    <mergeCell ref="BP19:BP22"/>
  </mergeCells>
  <conditionalFormatting sqref="J4:J7 J9:J11">
    <cfRule type="cellIs" dxfId="173" priority="202" operator="lessThan">
      <formula>0.85</formula>
    </cfRule>
    <cfRule type="cellIs" dxfId="172" priority="203" operator="between">
      <formula>0.85</formula>
      <formula>0.9</formula>
    </cfRule>
    <cfRule type="cellIs" dxfId="171" priority="204" operator="greaterThanOrEqual">
      <formula>0.9</formula>
    </cfRule>
  </conditionalFormatting>
  <conditionalFormatting sqref="J8">
    <cfRule type="cellIs" dxfId="170" priority="40" operator="lessThanOrEqual">
      <formula>0.98</formula>
    </cfRule>
    <cfRule type="cellIs" dxfId="169" priority="41" operator="between">
      <formula>0.98</formula>
      <formula>1.05</formula>
    </cfRule>
    <cfRule type="cellIs" dxfId="168" priority="42" operator="greaterThan">
      <formula>1.05</formula>
    </cfRule>
  </conditionalFormatting>
  <conditionalFormatting sqref="J12">
    <cfRule type="cellIs" dxfId="167" priority="190" operator="lessThanOrEqual">
      <formula>0.98</formula>
    </cfRule>
    <cfRule type="cellIs" dxfId="166" priority="191" operator="between">
      <formula>0.98</formula>
      <formula>1.05</formula>
    </cfRule>
    <cfRule type="cellIs" dxfId="165" priority="192" operator="greaterThan">
      <formula>1.05</formula>
    </cfRule>
  </conditionalFormatting>
  <conditionalFormatting sqref="J13">
    <cfRule type="cellIs" dxfId="164" priority="199" operator="lessThan">
      <formula>0.85</formula>
    </cfRule>
    <cfRule type="cellIs" dxfId="163" priority="200" operator="between">
      <formula>0.85</formula>
      <formula>0.9</formula>
    </cfRule>
    <cfRule type="cellIs" dxfId="162" priority="201" operator="greaterThanOrEqual">
      <formula>0.9</formula>
    </cfRule>
  </conditionalFormatting>
  <conditionalFormatting sqref="J14:J15">
    <cfRule type="cellIs" dxfId="161" priority="187" operator="lessThanOrEqual">
      <formula>0.98</formula>
    </cfRule>
    <cfRule type="cellIs" dxfId="160" priority="188" operator="between">
      <formula>0.98</formula>
      <formula>1.05</formula>
    </cfRule>
    <cfRule type="cellIs" dxfId="159" priority="189" operator="greaterThan">
      <formula>1.05</formula>
    </cfRule>
  </conditionalFormatting>
  <conditionalFormatting sqref="J16">
    <cfRule type="cellIs" dxfId="158" priority="196" operator="lessThan">
      <formula>0.85</formula>
    </cfRule>
    <cfRule type="cellIs" dxfId="157" priority="197" operator="between">
      <formula>0.85</formula>
      <formula>0.9</formula>
    </cfRule>
    <cfRule type="cellIs" dxfId="156" priority="198" operator="greaterThanOrEqual">
      <formula>0.9</formula>
    </cfRule>
  </conditionalFormatting>
  <conditionalFormatting sqref="J17">
    <cfRule type="cellIs" dxfId="155" priority="184" operator="greaterThanOrEqual">
      <formula>0</formula>
    </cfRule>
    <cfRule type="cellIs" dxfId="154" priority="186" operator="lessThan">
      <formula>0</formula>
    </cfRule>
  </conditionalFormatting>
  <conditionalFormatting sqref="J18:J21">
    <cfRule type="cellIs" dxfId="153" priority="193" operator="lessThan">
      <formula>0.85</formula>
    </cfRule>
    <cfRule type="cellIs" dxfId="152" priority="194" operator="between">
      <formula>0.85</formula>
      <formula>0.9</formula>
    </cfRule>
    <cfRule type="cellIs" dxfId="151" priority="195" operator="greaterThanOrEqual">
      <formula>0.9</formula>
    </cfRule>
  </conditionalFormatting>
  <conditionalFormatting sqref="J22">
    <cfRule type="cellIs" dxfId="150" priority="181" operator="lessThanOrEqual">
      <formula>0.98</formula>
    </cfRule>
    <cfRule type="cellIs" dxfId="149" priority="182" operator="between">
      <formula>0.98</formula>
      <formula>1.05</formula>
    </cfRule>
    <cfRule type="cellIs" dxfId="148" priority="183" operator="greaterThan">
      <formula>1.05</formula>
    </cfRule>
  </conditionalFormatting>
  <conditionalFormatting sqref="K4:K22">
    <cfRule type="iconSet" priority="24">
      <iconSet iconSet="3Symbols">
        <cfvo type="percent" val="0"/>
        <cfvo type="percent" val="33"/>
        <cfvo type="percent" val="67"/>
      </iconSet>
    </cfRule>
  </conditionalFormatting>
  <conditionalFormatting sqref="L1">
    <cfRule type="cellIs" dxfId="147" priority="21" operator="lessThan">
      <formula>0.85</formula>
    </cfRule>
    <cfRule type="cellIs" dxfId="146" priority="22" operator="between">
      <formula>0.85</formula>
      <formula>0.9</formula>
    </cfRule>
    <cfRule type="cellIs" dxfId="145" priority="23" operator="greaterThanOrEqual">
      <formula>0.9</formula>
    </cfRule>
  </conditionalFormatting>
  <conditionalFormatting sqref="U4:U7 U9:U11">
    <cfRule type="cellIs" dxfId="144" priority="178" operator="lessThan">
      <formula>0.85</formula>
    </cfRule>
    <cfRule type="cellIs" dxfId="143" priority="179" operator="between">
      <formula>0.85</formula>
      <formula>0.9</formula>
    </cfRule>
    <cfRule type="cellIs" dxfId="142" priority="180" operator="greaterThanOrEqual">
      <formula>0.9</formula>
    </cfRule>
  </conditionalFormatting>
  <conditionalFormatting sqref="U8">
    <cfRule type="cellIs" dxfId="141" priority="37" operator="lessThanOrEqual">
      <formula>0.98</formula>
    </cfRule>
    <cfRule type="cellIs" dxfId="140" priority="38" operator="between">
      <formula>0.98</formula>
      <formula>1.05</formula>
    </cfRule>
    <cfRule type="cellIs" dxfId="139" priority="39" operator="greaterThan">
      <formula>1.05</formula>
    </cfRule>
  </conditionalFormatting>
  <conditionalFormatting sqref="U12">
    <cfRule type="cellIs" dxfId="138" priority="166" operator="lessThanOrEqual">
      <formula>0.98</formula>
    </cfRule>
    <cfRule type="cellIs" dxfId="137" priority="167" operator="between">
      <formula>0.98</formula>
      <formula>1.05</formula>
    </cfRule>
    <cfRule type="cellIs" dxfId="136" priority="168" operator="greaterThan">
      <formula>1.05</formula>
    </cfRule>
  </conditionalFormatting>
  <conditionalFormatting sqref="U13">
    <cfRule type="cellIs" dxfId="135" priority="175" operator="lessThan">
      <formula>0.85</formula>
    </cfRule>
    <cfRule type="cellIs" dxfId="134" priority="176" operator="between">
      <formula>0.85</formula>
      <formula>0.9</formula>
    </cfRule>
    <cfRule type="cellIs" dxfId="133" priority="177" operator="greaterThanOrEqual">
      <formula>0.9</formula>
    </cfRule>
  </conditionalFormatting>
  <conditionalFormatting sqref="U14:U15">
    <cfRule type="cellIs" dxfId="132" priority="163" operator="lessThanOrEqual">
      <formula>0.98</formula>
    </cfRule>
    <cfRule type="cellIs" dxfId="131" priority="164" operator="between">
      <formula>0.98</formula>
      <formula>1.05</formula>
    </cfRule>
    <cfRule type="cellIs" dxfId="130" priority="165" operator="greaterThan">
      <formula>1.05</formula>
    </cfRule>
  </conditionalFormatting>
  <conditionalFormatting sqref="U16">
    <cfRule type="cellIs" dxfId="129" priority="172" operator="lessThan">
      <formula>0.85</formula>
    </cfRule>
    <cfRule type="cellIs" dxfId="128" priority="173" operator="between">
      <formula>0.85</formula>
      <formula>0.9</formula>
    </cfRule>
    <cfRule type="cellIs" dxfId="127" priority="174" operator="greaterThanOrEqual">
      <formula>0.9</formula>
    </cfRule>
  </conditionalFormatting>
  <conditionalFormatting sqref="U17">
    <cfRule type="cellIs" dxfId="126" priority="161" operator="greaterThanOrEqual">
      <formula>0</formula>
    </cfRule>
    <cfRule type="cellIs" dxfId="125" priority="162" operator="lessThan">
      <formula>0</formula>
    </cfRule>
  </conditionalFormatting>
  <conditionalFormatting sqref="U18:U21">
    <cfRule type="cellIs" dxfId="124" priority="169" operator="lessThan">
      <formula>0.85</formula>
    </cfRule>
    <cfRule type="cellIs" dxfId="123" priority="170" operator="between">
      <formula>0.85</formula>
      <formula>0.9</formula>
    </cfRule>
    <cfRule type="cellIs" dxfId="122" priority="171" operator="greaterThanOrEqual">
      <formula>0.9</formula>
    </cfRule>
  </conditionalFormatting>
  <conditionalFormatting sqref="U22">
    <cfRule type="cellIs" dxfId="121" priority="158" operator="lessThanOrEqual">
      <formula>0.98</formula>
    </cfRule>
    <cfRule type="cellIs" dxfId="120" priority="159" operator="between">
      <formula>0.98</formula>
      <formula>1.05</formula>
    </cfRule>
    <cfRule type="cellIs" dxfId="119" priority="160" operator="greaterThan">
      <formula>1.05</formula>
    </cfRule>
  </conditionalFormatting>
  <conditionalFormatting sqref="V4:V22">
    <cfRule type="iconSet" priority="20">
      <iconSet iconSet="3Symbols">
        <cfvo type="percent" val="0"/>
        <cfvo type="percent" val="33"/>
        <cfvo type="percent" val="67"/>
      </iconSet>
    </cfRule>
  </conditionalFormatting>
  <conditionalFormatting sqref="W1">
    <cfRule type="cellIs" dxfId="118" priority="17" operator="lessThan">
      <formula>0.85</formula>
    </cfRule>
    <cfRule type="cellIs" dxfId="117" priority="18" operator="between">
      <formula>0.85</formula>
      <formula>0.9</formula>
    </cfRule>
    <cfRule type="cellIs" dxfId="116" priority="19" operator="greaterThanOrEqual">
      <formula>0.9</formula>
    </cfRule>
  </conditionalFormatting>
  <conditionalFormatting sqref="AF4:AF7 AF9:AF11">
    <cfRule type="cellIs" dxfId="115" priority="132" operator="lessThan">
      <formula>0.85</formula>
    </cfRule>
    <cfRule type="cellIs" dxfId="114" priority="133" operator="between">
      <formula>0.85</formula>
      <formula>0.9</formula>
    </cfRule>
    <cfRule type="cellIs" dxfId="113" priority="134" operator="greaterThanOrEqual">
      <formula>0.9</formula>
    </cfRule>
  </conditionalFormatting>
  <conditionalFormatting sqref="AF8">
    <cfRule type="cellIs" dxfId="112" priority="34" operator="lessThanOrEqual">
      <formula>0.98</formula>
    </cfRule>
    <cfRule type="cellIs" dxfId="111" priority="35" operator="between">
      <formula>0.98</formula>
      <formula>1.05</formula>
    </cfRule>
    <cfRule type="cellIs" dxfId="110" priority="36" operator="greaterThan">
      <formula>1.05</formula>
    </cfRule>
  </conditionalFormatting>
  <conditionalFormatting sqref="AF12">
    <cfRule type="cellIs" dxfId="109" priority="120" operator="lessThanOrEqual">
      <formula>0.98</formula>
    </cfRule>
    <cfRule type="cellIs" dxfId="108" priority="121" operator="between">
      <formula>0.98</formula>
      <formula>1.05</formula>
    </cfRule>
    <cfRule type="cellIs" dxfId="107" priority="122" operator="greaterThan">
      <formula>1.05</formula>
    </cfRule>
  </conditionalFormatting>
  <conditionalFormatting sqref="AF13">
    <cfRule type="cellIs" dxfId="106" priority="129" operator="lessThan">
      <formula>0.85</formula>
    </cfRule>
    <cfRule type="cellIs" dxfId="105" priority="130" operator="between">
      <formula>0.85</formula>
      <formula>0.9</formula>
    </cfRule>
    <cfRule type="cellIs" dxfId="104" priority="131" operator="greaterThanOrEqual">
      <formula>0.9</formula>
    </cfRule>
  </conditionalFormatting>
  <conditionalFormatting sqref="AF14:AF15">
    <cfRule type="cellIs" dxfId="103" priority="117" operator="lessThanOrEqual">
      <formula>0.98</formula>
    </cfRule>
    <cfRule type="cellIs" dxfId="102" priority="118" operator="between">
      <formula>0.98</formula>
      <formula>1.05</formula>
    </cfRule>
    <cfRule type="cellIs" dxfId="101" priority="119" operator="greaterThan">
      <formula>1.05</formula>
    </cfRule>
  </conditionalFormatting>
  <conditionalFormatting sqref="AF16">
    <cfRule type="cellIs" dxfId="100" priority="126" operator="lessThan">
      <formula>0.85</formula>
    </cfRule>
    <cfRule type="cellIs" dxfId="99" priority="127" operator="between">
      <formula>0.85</formula>
      <formula>0.9</formula>
    </cfRule>
    <cfRule type="cellIs" dxfId="98" priority="128" operator="greaterThanOrEqual">
      <formula>0.9</formula>
    </cfRule>
  </conditionalFormatting>
  <conditionalFormatting sqref="AF17">
    <cfRule type="cellIs" dxfId="97" priority="115" operator="greaterThanOrEqual">
      <formula>0</formula>
    </cfRule>
    <cfRule type="cellIs" dxfId="96" priority="116" operator="lessThan">
      <formula>0</formula>
    </cfRule>
  </conditionalFormatting>
  <conditionalFormatting sqref="AF18:AF21">
    <cfRule type="cellIs" dxfId="95" priority="123" operator="lessThan">
      <formula>0.85</formula>
    </cfRule>
    <cfRule type="cellIs" dxfId="94" priority="124" operator="between">
      <formula>0.85</formula>
      <formula>0.9</formula>
    </cfRule>
    <cfRule type="cellIs" dxfId="93" priority="125" operator="greaterThanOrEqual">
      <formula>0.9</formula>
    </cfRule>
  </conditionalFormatting>
  <conditionalFormatting sqref="AF22">
    <cfRule type="cellIs" dxfId="92" priority="112" operator="lessThanOrEqual">
      <formula>0.98</formula>
    </cfRule>
    <cfRule type="cellIs" dxfId="91" priority="113" operator="between">
      <formula>0.98</formula>
      <formula>1.05</formula>
    </cfRule>
    <cfRule type="cellIs" dxfId="90" priority="114" operator="greaterThan">
      <formula>1.05</formula>
    </cfRule>
  </conditionalFormatting>
  <conditionalFormatting sqref="AG4:AG22">
    <cfRule type="iconSet" priority="16">
      <iconSet iconSet="3Symbols">
        <cfvo type="percent" val="0"/>
        <cfvo type="percent" val="33"/>
        <cfvo type="percent" val="67"/>
      </iconSet>
    </cfRule>
  </conditionalFormatting>
  <conditionalFormatting sqref="AH1">
    <cfRule type="cellIs" dxfId="89" priority="13" operator="lessThan">
      <formula>0.85</formula>
    </cfRule>
    <cfRule type="cellIs" dxfId="88" priority="14" operator="between">
      <formula>0.85</formula>
      <formula>0.9</formula>
    </cfRule>
    <cfRule type="cellIs" dxfId="87" priority="15" operator="greaterThanOrEqual">
      <formula>0.9</formula>
    </cfRule>
  </conditionalFormatting>
  <conditionalFormatting sqref="AQ4:AQ7 AQ9:AQ11">
    <cfRule type="cellIs" dxfId="86" priority="109" operator="lessThan">
      <formula>0.85</formula>
    </cfRule>
    <cfRule type="cellIs" dxfId="85" priority="110" operator="between">
      <formula>0.85</formula>
      <formula>0.9</formula>
    </cfRule>
    <cfRule type="cellIs" dxfId="84" priority="111" operator="greaterThanOrEqual">
      <formula>0.9</formula>
    </cfRule>
  </conditionalFormatting>
  <conditionalFormatting sqref="AQ8">
    <cfRule type="cellIs" dxfId="83" priority="31" operator="lessThanOrEqual">
      <formula>0.98</formula>
    </cfRule>
    <cfRule type="cellIs" dxfId="82" priority="32" operator="between">
      <formula>0.98</formula>
      <formula>1.05</formula>
    </cfRule>
    <cfRule type="cellIs" dxfId="81" priority="33" operator="greaterThan">
      <formula>1.05</formula>
    </cfRule>
  </conditionalFormatting>
  <conditionalFormatting sqref="AQ12">
    <cfRule type="cellIs" dxfId="80" priority="97" operator="lessThanOrEqual">
      <formula>0.98</formula>
    </cfRule>
    <cfRule type="cellIs" dxfId="79" priority="98" operator="between">
      <formula>0.98</formula>
      <formula>1.05</formula>
    </cfRule>
    <cfRule type="cellIs" dxfId="78" priority="99" operator="greaterThan">
      <formula>1.05</formula>
    </cfRule>
  </conditionalFormatting>
  <conditionalFormatting sqref="AQ13">
    <cfRule type="cellIs" dxfId="77" priority="106" operator="lessThan">
      <formula>0.85</formula>
    </cfRule>
    <cfRule type="cellIs" dxfId="76" priority="107" operator="between">
      <formula>0.85</formula>
      <formula>0.9</formula>
    </cfRule>
    <cfRule type="cellIs" dxfId="75" priority="108" operator="greaterThanOrEqual">
      <formula>0.9</formula>
    </cfRule>
  </conditionalFormatting>
  <conditionalFormatting sqref="AQ14:AQ15">
    <cfRule type="cellIs" dxfId="74" priority="94" operator="lessThanOrEqual">
      <formula>0.98</formula>
    </cfRule>
    <cfRule type="cellIs" dxfId="73" priority="95" operator="between">
      <formula>0.98</formula>
      <formula>1.05</formula>
    </cfRule>
    <cfRule type="cellIs" dxfId="72" priority="96" operator="greaterThan">
      <formula>1.05</formula>
    </cfRule>
  </conditionalFormatting>
  <conditionalFormatting sqref="AQ16">
    <cfRule type="cellIs" dxfId="71" priority="103" operator="lessThan">
      <formula>0.85</formula>
    </cfRule>
    <cfRule type="cellIs" dxfId="70" priority="104" operator="between">
      <formula>0.85</formula>
      <formula>0.9</formula>
    </cfRule>
    <cfRule type="cellIs" dxfId="69" priority="105" operator="greaterThanOrEqual">
      <formula>0.9</formula>
    </cfRule>
  </conditionalFormatting>
  <conditionalFormatting sqref="AQ17">
    <cfRule type="cellIs" dxfId="68" priority="92" operator="greaterThanOrEqual">
      <formula>0</formula>
    </cfRule>
    <cfRule type="cellIs" dxfId="67" priority="93" operator="lessThan">
      <formula>0</formula>
    </cfRule>
  </conditionalFormatting>
  <conditionalFormatting sqref="AQ18:AQ21">
    <cfRule type="cellIs" dxfId="66" priority="100" operator="lessThan">
      <formula>0.85</formula>
    </cfRule>
    <cfRule type="cellIs" dxfId="65" priority="101" operator="between">
      <formula>0.85</formula>
      <formula>0.9</formula>
    </cfRule>
    <cfRule type="cellIs" dxfId="64" priority="102" operator="greaterThanOrEqual">
      <formula>0.9</formula>
    </cfRule>
  </conditionalFormatting>
  <conditionalFormatting sqref="AQ22">
    <cfRule type="cellIs" dxfId="63" priority="89" operator="lessThanOrEqual">
      <formula>0.98</formula>
    </cfRule>
    <cfRule type="cellIs" dxfId="62" priority="90" operator="between">
      <formula>0.98</formula>
      <formula>1.05</formula>
    </cfRule>
    <cfRule type="cellIs" dxfId="61" priority="91" operator="greaterThan">
      <formula>1.05</formula>
    </cfRule>
  </conditionalFormatting>
  <conditionalFormatting sqref="AR4:AR22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AS1">
    <cfRule type="cellIs" dxfId="60" priority="9" operator="lessThan">
      <formula>0.85</formula>
    </cfRule>
    <cfRule type="cellIs" dxfId="59" priority="10" operator="between">
      <formula>0.85</formula>
      <formula>0.9</formula>
    </cfRule>
    <cfRule type="cellIs" dxfId="58" priority="11" operator="greaterThanOrEqual">
      <formula>0.9</formula>
    </cfRule>
  </conditionalFormatting>
  <conditionalFormatting sqref="BB4:BB7 BB9:BB11">
    <cfRule type="cellIs" dxfId="57" priority="86" operator="lessThan">
      <formula>0.85</formula>
    </cfRule>
    <cfRule type="cellIs" dxfId="56" priority="87" operator="between">
      <formula>0.85</formula>
      <formula>0.9</formula>
    </cfRule>
    <cfRule type="cellIs" dxfId="55" priority="88" operator="greaterThanOrEqual">
      <formula>0.9</formula>
    </cfRule>
  </conditionalFormatting>
  <conditionalFormatting sqref="BB8">
    <cfRule type="cellIs" dxfId="54" priority="28" operator="lessThanOrEqual">
      <formula>0.98</formula>
    </cfRule>
    <cfRule type="cellIs" dxfId="53" priority="29" operator="between">
      <formula>0.98</formula>
      <formula>1.05</formula>
    </cfRule>
    <cfRule type="cellIs" dxfId="52" priority="30" operator="greaterThan">
      <formula>1.05</formula>
    </cfRule>
  </conditionalFormatting>
  <conditionalFormatting sqref="BB12">
    <cfRule type="cellIs" dxfId="51" priority="74" operator="lessThanOrEqual">
      <formula>0.98</formula>
    </cfRule>
    <cfRule type="cellIs" dxfId="50" priority="75" operator="between">
      <formula>0.98</formula>
      <formula>1.05</formula>
    </cfRule>
    <cfRule type="cellIs" dxfId="49" priority="76" operator="greaterThan">
      <formula>1.05</formula>
    </cfRule>
  </conditionalFormatting>
  <conditionalFormatting sqref="BB13">
    <cfRule type="cellIs" dxfId="48" priority="83" operator="lessThan">
      <formula>0.85</formula>
    </cfRule>
    <cfRule type="cellIs" dxfId="47" priority="84" operator="between">
      <formula>0.85</formula>
      <formula>0.9</formula>
    </cfRule>
    <cfRule type="cellIs" dxfId="46" priority="85" operator="greaterThanOrEqual">
      <formula>0.9</formula>
    </cfRule>
  </conditionalFormatting>
  <conditionalFormatting sqref="BB14:BB15">
    <cfRule type="cellIs" dxfId="45" priority="71" operator="lessThanOrEqual">
      <formula>0.98</formula>
    </cfRule>
    <cfRule type="cellIs" dxfId="44" priority="72" operator="between">
      <formula>0.98</formula>
      <formula>1.05</formula>
    </cfRule>
    <cfRule type="cellIs" dxfId="43" priority="73" operator="greaterThan">
      <formula>1.05</formula>
    </cfRule>
  </conditionalFormatting>
  <conditionalFormatting sqref="BB16">
    <cfRule type="cellIs" dxfId="42" priority="80" operator="lessThan">
      <formula>0.85</formula>
    </cfRule>
    <cfRule type="cellIs" dxfId="41" priority="81" operator="between">
      <formula>0.85</formula>
      <formula>0.9</formula>
    </cfRule>
    <cfRule type="cellIs" dxfId="40" priority="82" operator="greaterThanOrEqual">
      <formula>0.9</formula>
    </cfRule>
  </conditionalFormatting>
  <conditionalFormatting sqref="BB17">
    <cfRule type="cellIs" dxfId="39" priority="69" operator="greaterThanOrEqual">
      <formula>0</formula>
    </cfRule>
    <cfRule type="cellIs" dxfId="38" priority="70" operator="lessThan">
      <formula>0</formula>
    </cfRule>
  </conditionalFormatting>
  <conditionalFormatting sqref="BB18:BB21">
    <cfRule type="cellIs" dxfId="37" priority="77" operator="lessThan">
      <formula>0.85</formula>
    </cfRule>
    <cfRule type="cellIs" dxfId="36" priority="78" operator="between">
      <formula>0.85</formula>
      <formula>0.9</formula>
    </cfRule>
    <cfRule type="cellIs" dxfId="35" priority="79" operator="greaterThanOrEqual">
      <formula>0.9</formula>
    </cfRule>
  </conditionalFormatting>
  <conditionalFormatting sqref="BB22">
    <cfRule type="cellIs" dxfId="34" priority="66" operator="lessThanOrEqual">
      <formula>0.98</formula>
    </cfRule>
    <cfRule type="cellIs" dxfId="33" priority="67" operator="between">
      <formula>0.98</formula>
      <formula>1.05</formula>
    </cfRule>
    <cfRule type="cellIs" dxfId="32" priority="68" operator="greaterThan">
      <formula>1.05</formula>
    </cfRule>
  </conditionalFormatting>
  <conditionalFormatting sqref="BC4:BC22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BD1">
    <cfRule type="cellIs" dxfId="31" priority="5" operator="lessThan">
      <formula>0.85</formula>
    </cfRule>
    <cfRule type="cellIs" dxfId="30" priority="6" operator="between">
      <formula>0.85</formula>
      <formula>0.9</formula>
    </cfRule>
    <cfRule type="cellIs" dxfId="29" priority="7" operator="greaterThanOrEqual">
      <formula>0.9</formula>
    </cfRule>
  </conditionalFormatting>
  <conditionalFormatting sqref="BM4:BM7 BM9:BM11">
    <cfRule type="cellIs" dxfId="28" priority="63" operator="lessThan">
      <formula>0.85</formula>
    </cfRule>
    <cfRule type="cellIs" dxfId="27" priority="64" operator="between">
      <formula>0.85</formula>
      <formula>0.9</formula>
    </cfRule>
    <cfRule type="cellIs" dxfId="26" priority="65" operator="greaterThanOrEqual">
      <formula>0.9</formula>
    </cfRule>
  </conditionalFormatting>
  <conditionalFormatting sqref="BM8">
    <cfRule type="cellIs" dxfId="25" priority="25" operator="lessThanOrEqual">
      <formula>0.98</formula>
    </cfRule>
    <cfRule type="cellIs" dxfId="24" priority="26" operator="between">
      <formula>0.98</formula>
      <formula>1.05</formula>
    </cfRule>
    <cfRule type="cellIs" dxfId="23" priority="27" operator="greaterThan">
      <formula>1.05</formula>
    </cfRule>
  </conditionalFormatting>
  <conditionalFormatting sqref="BM12">
    <cfRule type="cellIs" dxfId="22" priority="51" operator="lessThanOrEqual">
      <formula>0.98</formula>
    </cfRule>
    <cfRule type="cellIs" dxfId="21" priority="52" operator="between">
      <formula>0.98</formula>
      <formula>1.05</formula>
    </cfRule>
    <cfRule type="cellIs" dxfId="20" priority="53" operator="greaterThan">
      <formula>1.05</formula>
    </cfRule>
  </conditionalFormatting>
  <conditionalFormatting sqref="BM13">
    <cfRule type="cellIs" dxfId="19" priority="60" operator="lessThan">
      <formula>0.85</formula>
    </cfRule>
    <cfRule type="cellIs" dxfId="18" priority="61" operator="between">
      <formula>0.85</formula>
      <formula>0.9</formula>
    </cfRule>
    <cfRule type="cellIs" dxfId="17" priority="62" operator="greaterThanOrEqual">
      <formula>0.9</formula>
    </cfRule>
  </conditionalFormatting>
  <conditionalFormatting sqref="BM14:BM15">
    <cfRule type="cellIs" dxfId="16" priority="48" operator="lessThanOrEqual">
      <formula>0.98</formula>
    </cfRule>
    <cfRule type="cellIs" dxfId="15" priority="49" operator="between">
      <formula>0.98</formula>
      <formula>1.05</formula>
    </cfRule>
    <cfRule type="cellIs" dxfId="14" priority="50" operator="greaterThan">
      <formula>1.05</formula>
    </cfRule>
  </conditionalFormatting>
  <conditionalFormatting sqref="BM16">
    <cfRule type="cellIs" dxfId="13" priority="57" operator="lessThan">
      <formula>0.85</formula>
    </cfRule>
    <cfRule type="cellIs" dxfId="12" priority="58" operator="between">
      <formula>0.85</formula>
      <formula>0.9</formula>
    </cfRule>
    <cfRule type="cellIs" dxfId="11" priority="59" operator="greaterThanOrEqual">
      <formula>0.9</formula>
    </cfRule>
  </conditionalFormatting>
  <conditionalFormatting sqref="BM17">
    <cfRule type="cellIs" dxfId="10" priority="46" operator="greaterThanOrEqual">
      <formula>0</formula>
    </cfRule>
    <cfRule type="cellIs" dxfId="9" priority="47" operator="lessThan">
      <formula>0</formula>
    </cfRule>
  </conditionalFormatting>
  <conditionalFormatting sqref="BM18:BM21">
    <cfRule type="cellIs" dxfId="8" priority="54" operator="lessThan">
      <formula>0.85</formula>
    </cfRule>
    <cfRule type="cellIs" dxfId="7" priority="55" operator="between">
      <formula>0.85</formula>
      <formula>0.9</formula>
    </cfRule>
    <cfRule type="cellIs" dxfId="6" priority="56" operator="greaterThanOrEqual">
      <formula>0.9</formula>
    </cfRule>
  </conditionalFormatting>
  <conditionalFormatting sqref="BM22">
    <cfRule type="cellIs" dxfId="5" priority="43" operator="lessThanOrEqual">
      <formula>0.98</formula>
    </cfRule>
    <cfRule type="cellIs" dxfId="4" priority="44" operator="between">
      <formula>0.98</formula>
      <formula>1.05</formula>
    </cfRule>
    <cfRule type="cellIs" dxfId="3" priority="45" operator="greaterThan">
      <formula>1.05</formula>
    </cfRule>
  </conditionalFormatting>
  <conditionalFormatting sqref="BN4:BN22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BO1">
    <cfRule type="cellIs" dxfId="2" priority="1" operator="lessThan">
      <formula>0.85</formula>
    </cfRule>
    <cfRule type="cellIs" dxfId="1" priority="2" operator="between">
      <formula>0.85</formula>
      <formula>0.9</formula>
    </cfRule>
    <cfRule type="cellIs" dxfId="0" priority="3" operator="greaterThanOrEqual">
      <formula>0.9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CC428-8B90-431C-9CF0-7DED24F9F0B5}">
  <dimension ref="A1:P21"/>
  <sheetViews>
    <sheetView workbookViewId="0">
      <selection activeCell="A3" sqref="A3"/>
    </sheetView>
  </sheetViews>
  <sheetFormatPr baseColWidth="10" defaultRowHeight="15" x14ac:dyDescent="0.25"/>
  <cols>
    <col min="1" max="1" width="3" customWidth="1"/>
    <col min="2" max="2" width="3" bestFit="1" customWidth="1"/>
    <col min="3" max="3" width="59.7109375" bestFit="1" customWidth="1"/>
    <col min="4" max="4" width="22" customWidth="1"/>
    <col min="5" max="10" width="11.5703125" bestFit="1" customWidth="1"/>
    <col min="11" max="11" width="11.5703125" style="55" bestFit="1" customWidth="1"/>
    <col min="12" max="13" width="11.5703125" bestFit="1" customWidth="1"/>
    <col min="14" max="16" width="11.85546875" bestFit="1" customWidth="1"/>
  </cols>
  <sheetData>
    <row r="1" spans="1:16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</row>
    <row r="2" spans="1:16" ht="15.75" thickBot="1" x14ac:dyDescent="0.3">
      <c r="A2" s="15"/>
      <c r="B2" s="1" t="s">
        <v>1</v>
      </c>
      <c r="C2" s="1" t="s">
        <v>8</v>
      </c>
      <c r="D2" s="1" t="s">
        <v>220</v>
      </c>
      <c r="E2" t="s">
        <v>223</v>
      </c>
      <c r="F2" t="s">
        <v>224</v>
      </c>
      <c r="G2" t="s">
        <v>225</v>
      </c>
      <c r="H2" t="s">
        <v>226</v>
      </c>
      <c r="I2" t="s">
        <v>227</v>
      </c>
      <c r="J2" t="s">
        <v>228</v>
      </c>
      <c r="K2" t="s">
        <v>229</v>
      </c>
      <c r="L2" t="s">
        <v>230</v>
      </c>
      <c r="M2" t="s">
        <v>231</v>
      </c>
      <c r="N2" t="s">
        <v>232</v>
      </c>
      <c r="O2" t="s">
        <v>233</v>
      </c>
      <c r="P2" t="s">
        <v>234</v>
      </c>
    </row>
    <row r="3" spans="1:16" x14ac:dyDescent="0.25">
      <c r="A3" s="15"/>
      <c r="B3" s="31">
        <v>1</v>
      </c>
      <c r="C3" s="43" t="s">
        <v>78</v>
      </c>
      <c r="D3" s="159">
        <v>0.28000000000000003</v>
      </c>
      <c r="E3" s="16">
        <v>0.5</v>
      </c>
      <c r="F3" s="16">
        <v>0.5</v>
      </c>
      <c r="G3" s="16">
        <v>0.5</v>
      </c>
      <c r="H3" s="16">
        <v>0.5</v>
      </c>
      <c r="I3" s="16">
        <v>0.5</v>
      </c>
      <c r="J3" s="16">
        <v>0.5</v>
      </c>
      <c r="K3" s="16">
        <v>0.5</v>
      </c>
      <c r="L3" s="16">
        <v>0.5</v>
      </c>
      <c r="M3" s="16">
        <v>0.5</v>
      </c>
      <c r="N3" s="16">
        <v>0.5</v>
      </c>
      <c r="O3" s="16">
        <v>0.5</v>
      </c>
      <c r="P3" s="16">
        <v>0.5</v>
      </c>
    </row>
    <row r="4" spans="1:16" x14ac:dyDescent="0.25">
      <c r="A4" s="15"/>
      <c r="B4" s="32">
        <v>2</v>
      </c>
      <c r="C4" s="44" t="s">
        <v>79</v>
      </c>
      <c r="D4" s="160"/>
      <c r="E4" s="17">
        <v>0.2</v>
      </c>
      <c r="F4" s="17">
        <v>0.2</v>
      </c>
      <c r="G4" s="17">
        <v>0.2</v>
      </c>
      <c r="H4" s="17">
        <v>0.2</v>
      </c>
      <c r="I4" s="17">
        <v>0.2</v>
      </c>
      <c r="J4" s="17">
        <v>0.2</v>
      </c>
      <c r="K4" s="17">
        <v>0.2</v>
      </c>
      <c r="L4" s="17">
        <v>0.2</v>
      </c>
      <c r="M4" s="17">
        <v>0.2</v>
      </c>
      <c r="N4" s="17">
        <v>0.2</v>
      </c>
      <c r="O4" s="17">
        <v>0.2</v>
      </c>
      <c r="P4" s="17">
        <v>0.2</v>
      </c>
    </row>
    <row r="5" spans="1:16" x14ac:dyDescent="0.25">
      <c r="A5" s="15"/>
      <c r="B5" s="32">
        <v>3</v>
      </c>
      <c r="C5" s="44" t="s">
        <v>97</v>
      </c>
      <c r="D5" s="160"/>
      <c r="E5" s="171">
        <v>3800000</v>
      </c>
      <c r="F5" s="171">
        <f>E5+25000</f>
        <v>3825000</v>
      </c>
      <c r="G5" s="171">
        <f>F5+25000</f>
        <v>3850000</v>
      </c>
      <c r="H5" s="171">
        <f>G5+25000</f>
        <v>3875000</v>
      </c>
      <c r="I5" s="171">
        <v>3750000</v>
      </c>
      <c r="J5" s="171">
        <f>I5+25000</f>
        <v>3775000</v>
      </c>
      <c r="K5" s="171">
        <f>J5+25000</f>
        <v>3800000</v>
      </c>
      <c r="L5" s="171">
        <f>K5+25000</f>
        <v>3825000</v>
      </c>
      <c r="M5" s="171">
        <f>L5+25000</f>
        <v>3850000</v>
      </c>
      <c r="N5" s="171">
        <v>3750000</v>
      </c>
      <c r="O5" s="171">
        <f>N5+25000</f>
        <v>3775000</v>
      </c>
      <c r="P5" s="171">
        <f>O5+25000</f>
        <v>3800000</v>
      </c>
    </row>
    <row r="6" spans="1:16" x14ac:dyDescent="0.25">
      <c r="A6" s="15"/>
      <c r="B6" s="32">
        <v>4</v>
      </c>
      <c r="C6" s="44" t="s">
        <v>80</v>
      </c>
      <c r="D6" s="160"/>
      <c r="E6" s="18">
        <v>0.12</v>
      </c>
      <c r="F6" s="18">
        <v>0.12</v>
      </c>
      <c r="G6" s="18">
        <v>0.12</v>
      </c>
      <c r="H6" s="18">
        <v>0.12</v>
      </c>
      <c r="I6" s="18">
        <v>0.12</v>
      </c>
      <c r="J6" s="18">
        <v>0.12</v>
      </c>
      <c r="K6" s="18">
        <v>0.11</v>
      </c>
      <c r="L6" s="18">
        <v>0.11</v>
      </c>
      <c r="M6" s="18">
        <v>0.11</v>
      </c>
      <c r="N6" s="18">
        <v>0.11</v>
      </c>
      <c r="O6" s="18">
        <v>0.11</v>
      </c>
      <c r="P6" s="18">
        <v>0.11</v>
      </c>
    </row>
    <row r="7" spans="1:16" ht="15.75" thickBot="1" x14ac:dyDescent="0.3">
      <c r="A7" s="15"/>
      <c r="B7" s="33">
        <v>5</v>
      </c>
      <c r="C7" s="45" t="s">
        <v>81</v>
      </c>
      <c r="D7" s="161"/>
      <c r="E7" s="172">
        <v>60000</v>
      </c>
      <c r="F7" s="172">
        <f>E7-3500</f>
        <v>56500</v>
      </c>
      <c r="G7" s="172">
        <f t="shared" ref="G7:P7" si="0">F7-3500</f>
        <v>53000</v>
      </c>
      <c r="H7" s="172">
        <f t="shared" si="0"/>
        <v>49500</v>
      </c>
      <c r="I7" s="172">
        <f t="shared" si="0"/>
        <v>46000</v>
      </c>
      <c r="J7" s="172">
        <f t="shared" si="0"/>
        <v>42500</v>
      </c>
      <c r="K7" s="172">
        <f t="shared" si="0"/>
        <v>39000</v>
      </c>
      <c r="L7" s="172">
        <f t="shared" si="0"/>
        <v>35500</v>
      </c>
      <c r="M7" s="172">
        <f t="shared" si="0"/>
        <v>32000</v>
      </c>
      <c r="N7" s="172">
        <f t="shared" si="0"/>
        <v>28500</v>
      </c>
      <c r="O7" s="172">
        <f t="shared" si="0"/>
        <v>25000</v>
      </c>
      <c r="P7" s="172">
        <f t="shared" si="0"/>
        <v>21500</v>
      </c>
    </row>
    <row r="8" spans="1:16" x14ac:dyDescent="0.25">
      <c r="A8" s="15"/>
      <c r="B8" s="34">
        <v>6</v>
      </c>
      <c r="C8" s="46" t="s">
        <v>82</v>
      </c>
      <c r="D8" s="162">
        <v>0.27</v>
      </c>
      <c r="E8" s="19">
        <v>0.95</v>
      </c>
      <c r="F8" s="19">
        <v>0.95</v>
      </c>
      <c r="G8" s="19">
        <v>0.95</v>
      </c>
      <c r="H8" s="19">
        <v>0.95</v>
      </c>
      <c r="I8" s="19">
        <v>0.95</v>
      </c>
      <c r="J8" s="19">
        <v>0.95</v>
      </c>
      <c r="K8" s="19">
        <v>0.97</v>
      </c>
      <c r="L8" s="19">
        <v>0.97</v>
      </c>
      <c r="M8" s="19">
        <v>0.97</v>
      </c>
      <c r="N8" s="19">
        <v>0.97</v>
      </c>
      <c r="O8" s="19">
        <v>0.97</v>
      </c>
      <c r="P8" s="19">
        <v>0.97</v>
      </c>
    </row>
    <row r="9" spans="1:16" x14ac:dyDescent="0.25">
      <c r="A9" s="15"/>
      <c r="B9" s="35">
        <v>7</v>
      </c>
      <c r="C9" s="47" t="s">
        <v>83</v>
      </c>
      <c r="D9" s="163"/>
      <c r="E9" s="20">
        <v>0.85</v>
      </c>
      <c r="F9" s="20">
        <v>0.85</v>
      </c>
      <c r="G9" s="20">
        <v>0.85</v>
      </c>
      <c r="H9" s="20">
        <v>0.85</v>
      </c>
      <c r="I9" s="20">
        <v>0.85</v>
      </c>
      <c r="J9" s="20">
        <v>0.85</v>
      </c>
      <c r="K9" s="20">
        <v>0.85</v>
      </c>
      <c r="L9" s="20">
        <v>0.85</v>
      </c>
      <c r="M9" s="20">
        <v>0.85</v>
      </c>
      <c r="N9" s="20">
        <v>0.85</v>
      </c>
      <c r="O9" s="20">
        <v>0.85</v>
      </c>
      <c r="P9" s="20">
        <v>0.85</v>
      </c>
    </row>
    <row r="10" spans="1:16" x14ac:dyDescent="0.25">
      <c r="A10" s="15"/>
      <c r="B10" s="35">
        <v>8</v>
      </c>
      <c r="C10" s="47" t="s">
        <v>84</v>
      </c>
      <c r="D10" s="163"/>
      <c r="E10" s="21">
        <v>0.95</v>
      </c>
      <c r="F10" s="21">
        <v>0.95</v>
      </c>
      <c r="G10" s="21">
        <v>0.95</v>
      </c>
      <c r="H10" s="21">
        <v>0.95</v>
      </c>
      <c r="I10" s="21">
        <v>0.95</v>
      </c>
      <c r="J10" s="21">
        <v>0.95</v>
      </c>
      <c r="K10" s="21">
        <v>0.95</v>
      </c>
      <c r="L10" s="21">
        <v>0.95</v>
      </c>
      <c r="M10" s="21">
        <v>0.95</v>
      </c>
      <c r="N10" s="21">
        <v>0.95</v>
      </c>
      <c r="O10" s="21">
        <v>0.95</v>
      </c>
      <c r="P10" s="21">
        <v>0.95</v>
      </c>
    </row>
    <row r="11" spans="1:16" x14ac:dyDescent="0.25">
      <c r="A11" s="15"/>
      <c r="B11" s="35">
        <v>9</v>
      </c>
      <c r="C11" s="47" t="s">
        <v>85</v>
      </c>
      <c r="D11" s="163"/>
      <c r="E11" s="22">
        <v>0.02</v>
      </c>
      <c r="F11" s="22">
        <v>0.02</v>
      </c>
      <c r="G11" s="22">
        <v>0.02</v>
      </c>
      <c r="H11" s="22">
        <v>0.02</v>
      </c>
      <c r="I11" s="22">
        <v>0.02</v>
      </c>
      <c r="J11" s="22">
        <v>0.02</v>
      </c>
      <c r="K11" s="22">
        <v>0.02</v>
      </c>
      <c r="L11" s="22">
        <v>0.02</v>
      </c>
      <c r="M11" s="22">
        <v>0.02</v>
      </c>
      <c r="N11" s="22">
        <v>0.02</v>
      </c>
      <c r="O11" s="22">
        <v>0.02</v>
      </c>
      <c r="P11" s="22">
        <v>0.02</v>
      </c>
    </row>
    <row r="12" spans="1:16" ht="15.75" thickBot="1" x14ac:dyDescent="0.3">
      <c r="A12" s="15"/>
      <c r="B12" s="36">
        <v>10</v>
      </c>
      <c r="C12" s="48" t="s">
        <v>103</v>
      </c>
      <c r="D12" s="164"/>
      <c r="E12" s="23">
        <v>1</v>
      </c>
      <c r="F12" s="23">
        <v>1</v>
      </c>
      <c r="G12" s="23">
        <v>1</v>
      </c>
      <c r="H12" s="23">
        <v>1</v>
      </c>
      <c r="I12" s="23">
        <v>1</v>
      </c>
      <c r="J12" s="23">
        <v>1</v>
      </c>
      <c r="K12" s="23">
        <v>1</v>
      </c>
      <c r="L12" s="23">
        <v>1</v>
      </c>
      <c r="M12" s="23">
        <v>1</v>
      </c>
      <c r="N12" s="23">
        <v>1</v>
      </c>
      <c r="O12" s="23">
        <v>1</v>
      </c>
      <c r="P12" s="23">
        <v>1</v>
      </c>
    </row>
    <row r="13" spans="1:16" x14ac:dyDescent="0.25">
      <c r="A13" s="15"/>
      <c r="B13" s="37">
        <v>11</v>
      </c>
      <c r="C13" s="49" t="s">
        <v>86</v>
      </c>
      <c r="D13" s="165">
        <v>0.25</v>
      </c>
      <c r="E13" s="29">
        <v>2</v>
      </c>
      <c r="F13" s="29">
        <v>2</v>
      </c>
      <c r="G13" s="29">
        <v>2</v>
      </c>
      <c r="H13" s="29">
        <v>2</v>
      </c>
      <c r="I13" s="29">
        <v>2</v>
      </c>
      <c r="J13" s="29">
        <v>2</v>
      </c>
      <c r="K13" s="29">
        <v>2</v>
      </c>
      <c r="L13" s="29">
        <v>2</v>
      </c>
      <c r="M13" s="29">
        <v>2</v>
      </c>
      <c r="N13" s="29">
        <v>2</v>
      </c>
      <c r="O13" s="29">
        <v>2</v>
      </c>
      <c r="P13" s="29">
        <v>2</v>
      </c>
    </row>
    <row r="14" spans="1:16" x14ac:dyDescent="0.25">
      <c r="A14" s="15"/>
      <c r="B14" s="38">
        <v>12</v>
      </c>
      <c r="C14" s="50" t="s">
        <v>87</v>
      </c>
      <c r="D14" s="166"/>
      <c r="E14" s="24">
        <v>0.03</v>
      </c>
      <c r="F14" s="24">
        <v>0.03</v>
      </c>
      <c r="G14" s="24">
        <v>0.03</v>
      </c>
      <c r="H14" s="24">
        <v>0.03</v>
      </c>
      <c r="I14" s="24">
        <v>0.03</v>
      </c>
      <c r="J14" s="24">
        <v>0.03</v>
      </c>
      <c r="K14" s="24">
        <v>0.03</v>
      </c>
      <c r="L14" s="24">
        <v>0.03</v>
      </c>
      <c r="M14" s="24">
        <v>0.03</v>
      </c>
      <c r="N14" s="24">
        <v>0.03</v>
      </c>
      <c r="O14" s="24">
        <v>0.03</v>
      </c>
      <c r="P14" s="24">
        <v>0.03</v>
      </c>
    </row>
    <row r="15" spans="1:16" x14ac:dyDescent="0.25">
      <c r="A15" s="15"/>
      <c r="B15" s="38">
        <v>13</v>
      </c>
      <c r="C15" s="50" t="s">
        <v>88</v>
      </c>
      <c r="D15" s="166"/>
      <c r="E15" s="24">
        <v>0.8</v>
      </c>
      <c r="F15" s="24">
        <v>0.8</v>
      </c>
      <c r="G15" s="24">
        <v>0.8</v>
      </c>
      <c r="H15" s="24">
        <v>0.8</v>
      </c>
      <c r="I15" s="24">
        <v>0.8</v>
      </c>
      <c r="J15" s="24">
        <v>0.8</v>
      </c>
      <c r="K15" s="24">
        <v>0.85</v>
      </c>
      <c r="L15" s="24">
        <v>0.85</v>
      </c>
      <c r="M15" s="24">
        <v>0.8</v>
      </c>
      <c r="N15" s="24">
        <v>0.8</v>
      </c>
      <c r="O15" s="24">
        <v>0.8</v>
      </c>
      <c r="P15" s="24">
        <v>0.75</v>
      </c>
    </row>
    <row r="16" spans="1:16" x14ac:dyDescent="0.25">
      <c r="A16" s="15"/>
      <c r="B16" s="38">
        <v>14</v>
      </c>
      <c r="C16" s="50" t="s">
        <v>89</v>
      </c>
      <c r="D16" s="166"/>
      <c r="E16" s="25">
        <v>0.01</v>
      </c>
      <c r="F16" s="25">
        <v>0.01</v>
      </c>
      <c r="G16" s="25">
        <v>0.01</v>
      </c>
      <c r="H16" s="25">
        <v>0.01</v>
      </c>
      <c r="I16" s="25">
        <v>0.01</v>
      </c>
      <c r="J16" s="25">
        <v>0.01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</row>
    <row r="17" spans="1:16" ht="15.75" thickBot="1" x14ac:dyDescent="0.3">
      <c r="A17" s="15"/>
      <c r="B17" s="39">
        <v>15</v>
      </c>
      <c r="C17" s="51" t="s">
        <v>90</v>
      </c>
      <c r="D17" s="167"/>
      <c r="E17" s="26">
        <v>0.97</v>
      </c>
      <c r="F17" s="26">
        <v>0.97</v>
      </c>
      <c r="G17" s="26">
        <v>0.97</v>
      </c>
      <c r="H17" s="26">
        <v>0.97</v>
      </c>
      <c r="I17" s="26">
        <v>0.97</v>
      </c>
      <c r="J17" s="26">
        <v>0.97</v>
      </c>
      <c r="K17" s="26">
        <v>0.97</v>
      </c>
      <c r="L17" s="26">
        <v>0.97</v>
      </c>
      <c r="M17" s="26">
        <v>0.97</v>
      </c>
      <c r="N17" s="26">
        <v>0.97</v>
      </c>
      <c r="O17" s="26">
        <v>0.97</v>
      </c>
      <c r="P17" s="26">
        <v>0.97</v>
      </c>
    </row>
    <row r="18" spans="1:16" x14ac:dyDescent="0.25">
      <c r="A18" s="15"/>
      <c r="B18" s="40">
        <v>16</v>
      </c>
      <c r="C18" s="52" t="s">
        <v>91</v>
      </c>
      <c r="D18" s="168">
        <v>0.2</v>
      </c>
      <c r="E18" s="30">
        <v>2000</v>
      </c>
      <c r="F18" s="30">
        <v>2000</v>
      </c>
      <c r="G18" s="30">
        <v>2000</v>
      </c>
      <c r="H18" s="30">
        <v>2000</v>
      </c>
      <c r="I18" s="30">
        <v>2000</v>
      </c>
      <c r="J18" s="30">
        <v>2000</v>
      </c>
      <c r="K18" s="30">
        <v>2000</v>
      </c>
      <c r="L18" s="30">
        <v>2000</v>
      </c>
      <c r="M18" s="30">
        <v>2000</v>
      </c>
      <c r="N18" s="30">
        <v>2000</v>
      </c>
      <c r="O18" s="30">
        <v>2000</v>
      </c>
      <c r="P18" s="30">
        <v>2000</v>
      </c>
    </row>
    <row r="19" spans="1:16" x14ac:dyDescent="0.25">
      <c r="A19" s="15"/>
      <c r="B19" s="41">
        <v>17</v>
      </c>
      <c r="C19" s="53" t="s">
        <v>92</v>
      </c>
      <c r="D19" s="169"/>
      <c r="E19" s="27">
        <v>0.35</v>
      </c>
      <c r="F19" s="27">
        <v>0.25</v>
      </c>
      <c r="G19" s="27">
        <v>0.15</v>
      </c>
      <c r="H19" s="27">
        <v>0.1</v>
      </c>
      <c r="I19" s="27">
        <v>0.35</v>
      </c>
      <c r="J19" s="27">
        <v>0.25</v>
      </c>
      <c r="K19" s="27">
        <v>0.15</v>
      </c>
      <c r="L19" s="27">
        <v>0.1</v>
      </c>
      <c r="M19" s="27">
        <v>0.35</v>
      </c>
      <c r="N19" s="27">
        <v>0.25</v>
      </c>
      <c r="O19" s="27">
        <v>0.15</v>
      </c>
      <c r="P19" s="27">
        <v>0.1</v>
      </c>
    </row>
    <row r="20" spans="1:16" x14ac:dyDescent="0.25">
      <c r="A20" s="15"/>
      <c r="B20" s="41">
        <v>18</v>
      </c>
      <c r="C20" s="53" t="s">
        <v>93</v>
      </c>
      <c r="D20" s="169"/>
      <c r="E20" s="27">
        <v>0.95</v>
      </c>
      <c r="F20" s="27">
        <v>0.95</v>
      </c>
      <c r="G20" s="27">
        <v>0.95</v>
      </c>
      <c r="H20" s="27">
        <v>0.95</v>
      </c>
      <c r="I20" s="27">
        <v>0.95</v>
      </c>
      <c r="J20" s="27">
        <v>0.95</v>
      </c>
      <c r="K20" s="27">
        <v>0.95</v>
      </c>
      <c r="L20" s="27">
        <v>0.95</v>
      </c>
      <c r="M20" s="27">
        <v>0.95</v>
      </c>
      <c r="N20" s="27">
        <v>0.95</v>
      </c>
      <c r="O20" s="27">
        <v>0.95</v>
      </c>
      <c r="P20" s="27">
        <v>0.95</v>
      </c>
    </row>
    <row r="21" spans="1:16" ht="15.75" thickBot="1" x14ac:dyDescent="0.3">
      <c r="A21" s="15"/>
      <c r="B21" s="42">
        <v>19</v>
      </c>
      <c r="C21" s="54" t="s">
        <v>94</v>
      </c>
      <c r="D21" s="170"/>
      <c r="E21" s="28">
        <v>5.5E-2</v>
      </c>
      <c r="F21" s="28">
        <v>5.45E-2</v>
      </c>
      <c r="G21" s="28">
        <v>5.3999999999999999E-2</v>
      </c>
      <c r="H21" s="28">
        <v>5.3499999999999999E-2</v>
      </c>
      <c r="I21" s="28">
        <v>5.2999999999999999E-2</v>
      </c>
      <c r="J21" s="28">
        <v>5.2499999999999998E-2</v>
      </c>
      <c r="K21" s="28">
        <v>5.1999999999999998E-2</v>
      </c>
      <c r="L21" s="28">
        <v>5.1499999999999997E-2</v>
      </c>
      <c r="M21" s="28">
        <v>5.0999999999999997E-2</v>
      </c>
      <c r="N21" s="28">
        <v>5.0500000000000003E-2</v>
      </c>
      <c r="O21" s="28">
        <v>0.05</v>
      </c>
      <c r="P21" s="28">
        <v>4.9500000000000002E-2</v>
      </c>
    </row>
  </sheetData>
  <mergeCells count="4">
    <mergeCell ref="D3:D7"/>
    <mergeCell ref="D8:D12"/>
    <mergeCell ref="D13:D17"/>
    <mergeCell ref="D18:D21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302D6-B358-419F-92E1-DB7F7357F8E8}">
  <dimension ref="A1:K21"/>
  <sheetViews>
    <sheetView workbookViewId="0"/>
  </sheetViews>
  <sheetFormatPr baseColWidth="10" defaultRowHeight="15" x14ac:dyDescent="0.25"/>
  <cols>
    <col min="1" max="1" width="2.7109375" customWidth="1"/>
    <col min="2" max="2" width="3" bestFit="1" customWidth="1"/>
    <col min="3" max="3" width="59.7109375" bestFit="1" customWidth="1"/>
    <col min="4" max="4" width="13.42578125" bestFit="1" customWidth="1"/>
    <col min="5" max="5" width="14.140625" bestFit="1" customWidth="1"/>
    <col min="6" max="9" width="13.42578125" bestFit="1" customWidth="1"/>
  </cols>
  <sheetData>
    <row r="1" spans="1:1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5.75" thickBot="1" x14ac:dyDescent="0.3">
      <c r="A2" s="15"/>
      <c r="B2" s="1" t="s">
        <v>1</v>
      </c>
      <c r="C2" s="1" t="s">
        <v>8</v>
      </c>
      <c r="D2" t="s">
        <v>179</v>
      </c>
      <c r="E2" t="s">
        <v>201</v>
      </c>
      <c r="F2" t="s">
        <v>202</v>
      </c>
      <c r="G2" t="s">
        <v>203</v>
      </c>
      <c r="H2" t="s">
        <v>204</v>
      </c>
      <c r="I2" t="s">
        <v>205</v>
      </c>
      <c r="J2" t="s">
        <v>206</v>
      </c>
      <c r="K2" t="s">
        <v>207</v>
      </c>
    </row>
    <row r="3" spans="1:11" ht="16.5" customHeight="1" x14ac:dyDescent="0.25">
      <c r="A3" s="15"/>
      <c r="B3" s="31">
        <v>1</v>
      </c>
      <c r="C3" s="43" t="s">
        <v>78</v>
      </c>
      <c r="D3" s="92">
        <f>Tablero!H4</f>
        <v>0.42777174316789579</v>
      </c>
      <c r="E3" s="92">
        <f>Tablero!S4</f>
        <v>0.42199165976555131</v>
      </c>
      <c r="F3" s="92">
        <f>Tablero!AD4</f>
        <v>0.41609361547744472</v>
      </c>
      <c r="G3" s="92">
        <f>Tablero!AO4</f>
        <v>0.39803465513138625</v>
      </c>
      <c r="H3" s="92">
        <f>Tablero!AZ4</f>
        <v>0.42844259498258985</v>
      </c>
      <c r="I3" s="92">
        <f>Tablero!BK4</f>
        <v>0.46214755860832896</v>
      </c>
    </row>
    <row r="4" spans="1:11" ht="16.5" customHeight="1" x14ac:dyDescent="0.25">
      <c r="A4" s="15"/>
      <c r="B4" s="32">
        <v>2</v>
      </c>
      <c r="C4" s="44" t="s">
        <v>79</v>
      </c>
      <c r="D4" s="93">
        <f>Tablero!H5</f>
        <v>0.19780219780219779</v>
      </c>
      <c r="E4" s="93">
        <f>Tablero!S5</f>
        <v>0.21505376344086022</v>
      </c>
      <c r="F4" s="93">
        <f>Tablero!AD5</f>
        <v>0.22826086956521738</v>
      </c>
      <c r="G4" s="93">
        <f>Tablero!AO5</f>
        <v>0.19354838709677419</v>
      </c>
      <c r="H4" s="93">
        <f>Tablero!AZ5</f>
        <v>0.21978021978021975</v>
      </c>
      <c r="I4" s="93">
        <f>Tablero!BK5</f>
        <v>0.19565217391304349</v>
      </c>
    </row>
    <row r="5" spans="1:11" ht="16.5" customHeight="1" x14ac:dyDescent="0.25">
      <c r="A5" s="15"/>
      <c r="B5" s="32">
        <v>3</v>
      </c>
      <c r="C5" s="44" t="s">
        <v>97</v>
      </c>
      <c r="D5" s="94">
        <f>Tablero!H6</f>
        <v>3901892.9000000004</v>
      </c>
      <c r="E5" s="94">
        <f>Tablero!S6</f>
        <v>3907250.4933000002</v>
      </c>
      <c r="F5" s="94">
        <f>Tablero!AD6</f>
        <v>3836670.6575339995</v>
      </c>
      <c r="G5" s="94">
        <f>Tablero!AO6</f>
        <v>3701854.7827865998</v>
      </c>
      <c r="H5" s="94">
        <f>Tablero!AZ6</f>
        <v>3328054.8175259549</v>
      </c>
      <c r="I5" s="94">
        <f>Tablero!BK6</f>
        <v>3723181.3011807809</v>
      </c>
    </row>
    <row r="6" spans="1:11" ht="16.5" customHeight="1" x14ac:dyDescent="0.25">
      <c r="A6" s="15"/>
      <c r="B6" s="32">
        <v>4</v>
      </c>
      <c r="C6" s="44" t="s">
        <v>80</v>
      </c>
      <c r="D6" s="95">
        <f>Tablero!H7</f>
        <v>0.1</v>
      </c>
      <c r="E6" s="95">
        <f>Tablero!S7</f>
        <v>0.1</v>
      </c>
      <c r="F6" s="95">
        <f>Tablero!AD7</f>
        <v>9.8989898989898989E-2</v>
      </c>
      <c r="G6" s="95">
        <f>Tablero!AO7</f>
        <v>9.602020202020202E-2</v>
      </c>
      <c r="H6" s="95">
        <f>Tablero!AZ7</f>
        <v>0.10011737260488711</v>
      </c>
      <c r="I6" s="95">
        <f>Tablero!BK7</f>
        <v>0.10639130973385323</v>
      </c>
    </row>
    <row r="7" spans="1:11" ht="16.5" customHeight="1" thickBot="1" x14ac:dyDescent="0.3">
      <c r="A7" s="15"/>
      <c r="B7" s="33">
        <v>5</v>
      </c>
      <c r="C7" s="45" t="s">
        <v>81</v>
      </c>
      <c r="D7" s="96">
        <f>Tablero!H8</f>
        <v>39221.673749999994</v>
      </c>
      <c r="E7" s="96">
        <f>Tablero!S8</f>
        <v>61634.058750000004</v>
      </c>
      <c r="F7" s="96">
        <f>Tablero!AD8</f>
        <v>96400.598609700013</v>
      </c>
      <c r="G7" s="96">
        <f>Tablero!AO8</f>
        <v>66791.843322435001</v>
      </c>
      <c r="H7" s="96">
        <f>Tablero!AZ8</f>
        <v>66959.241426000008</v>
      </c>
      <c r="I7" s="96">
        <f>Tablero!BK8</f>
        <v>72346.1123987217</v>
      </c>
    </row>
    <row r="8" spans="1:11" ht="16.5" customHeight="1" x14ac:dyDescent="0.25">
      <c r="A8" s="15"/>
      <c r="B8" s="34">
        <v>6</v>
      </c>
      <c r="C8" s="46" t="s">
        <v>82</v>
      </c>
      <c r="D8" s="97">
        <f>Tablero!H9</f>
        <v>0.96373056994818651</v>
      </c>
      <c r="E8" s="97">
        <f>Tablero!S9</f>
        <v>0.9521276595744681</v>
      </c>
      <c r="F8" s="97">
        <f>Tablero!AD9</f>
        <v>0.95530726256983245</v>
      </c>
      <c r="G8" s="97">
        <f>Tablero!AO9</f>
        <v>0.94413407821229045</v>
      </c>
      <c r="H8" s="97">
        <f>Tablero!AZ9</f>
        <v>0.946524064171123</v>
      </c>
      <c r="I8" s="97">
        <f>Tablero!BK9</f>
        <v>0.94764397905759157</v>
      </c>
    </row>
    <row r="9" spans="1:11" ht="16.5" customHeight="1" x14ac:dyDescent="0.25">
      <c r="A9" s="15"/>
      <c r="B9" s="35">
        <v>7</v>
      </c>
      <c r="C9" s="47" t="s">
        <v>83</v>
      </c>
      <c r="D9" s="98">
        <f>Tablero!H10</f>
        <v>0.83725388601036266</v>
      </c>
      <c r="E9" s="98">
        <f>Tablero!S10</f>
        <v>0.75744680851063828</v>
      </c>
      <c r="F9" s="98">
        <f>Tablero!AD10</f>
        <v>0.87027932960893861</v>
      </c>
      <c r="G9" s="98">
        <f>Tablero!AO10</f>
        <v>0.84206703910614522</v>
      </c>
      <c r="H9" s="98">
        <f>Tablero!AZ10</f>
        <v>0.79294117647058826</v>
      </c>
      <c r="I9" s="98">
        <f>Tablero!BK10</f>
        <v>0.73565445026178011</v>
      </c>
    </row>
    <row r="10" spans="1:11" ht="16.5" customHeight="1" x14ac:dyDescent="0.25">
      <c r="A10" s="15"/>
      <c r="B10" s="35">
        <v>8</v>
      </c>
      <c r="C10" s="47" t="s">
        <v>84</v>
      </c>
      <c r="D10" s="99">
        <f>Tablero!H11</f>
        <v>0.95880149812734083</v>
      </c>
      <c r="E10" s="99">
        <f>Tablero!S11</f>
        <v>0.99626865671641796</v>
      </c>
      <c r="F10" s="99">
        <f>Tablero!AD11</f>
        <v>0.98181818181818181</v>
      </c>
      <c r="G10" s="99">
        <f>Tablero!AO11</f>
        <v>0.97818181818181815</v>
      </c>
      <c r="H10" s="99">
        <f>Tablero!AZ11</f>
        <v>0.97818181818181815</v>
      </c>
      <c r="I10" s="99">
        <f>Tablero!BK11</f>
        <v>0.99637681159420288</v>
      </c>
    </row>
    <row r="11" spans="1:11" ht="16.5" customHeight="1" x14ac:dyDescent="0.25">
      <c r="A11" s="15"/>
      <c r="B11" s="35">
        <v>9</v>
      </c>
      <c r="C11" s="47" t="s">
        <v>85</v>
      </c>
      <c r="D11" s="100">
        <f>Tablero!H12</f>
        <v>3.2371428571428571</v>
      </c>
      <c r="E11" s="100">
        <f>Tablero!S12</f>
        <v>3.1400285714285716</v>
      </c>
      <c r="F11" s="100">
        <f>Tablero!AD12</f>
        <v>3.1400285714285716</v>
      </c>
      <c r="G11" s="100">
        <f>Tablero!AO12</f>
        <v>3.0772280000000003</v>
      </c>
      <c r="H11" s="100">
        <f>Tablero!AZ12</f>
        <v>3.2145197107692307</v>
      </c>
      <c r="I11" s="100">
        <f>Tablero!BK12</f>
        <v>3.2466649078769225</v>
      </c>
    </row>
    <row r="12" spans="1:11" ht="16.5" customHeight="1" thickBot="1" x14ac:dyDescent="0.3">
      <c r="A12" s="15"/>
      <c r="B12" s="36">
        <v>10</v>
      </c>
      <c r="C12" s="48" t="s">
        <v>103</v>
      </c>
      <c r="D12" s="101">
        <f>Tablero!H13</f>
        <v>1</v>
      </c>
      <c r="E12" s="101">
        <f>Tablero!S13</f>
        <v>0.9</v>
      </c>
      <c r="F12" s="101">
        <f>Tablero!AD13</f>
        <v>1</v>
      </c>
      <c r="G12" s="101">
        <f>Tablero!AO13</f>
        <v>0.81818181818181823</v>
      </c>
      <c r="H12" s="101">
        <f>Tablero!AZ13</f>
        <v>0.81818181818181823</v>
      </c>
      <c r="I12" s="101">
        <f>Tablero!BK13</f>
        <v>0.81818181818181823</v>
      </c>
    </row>
    <row r="13" spans="1:11" ht="16.5" customHeight="1" x14ac:dyDescent="0.25">
      <c r="A13" s="15"/>
      <c r="B13" s="37">
        <v>11</v>
      </c>
      <c r="C13" s="49" t="s">
        <v>86</v>
      </c>
      <c r="D13" s="102">
        <f>Tablero!H14</f>
        <v>1.9672131147540983</v>
      </c>
      <c r="E13" s="102">
        <f>Tablero!S14</f>
        <v>1.9850594594594597</v>
      </c>
      <c r="F13" s="102">
        <f>Tablero!AD14</f>
        <v>1.9630433454545453</v>
      </c>
      <c r="G13" s="102">
        <f>Tablero!AO14</f>
        <v>1.9613046499200002</v>
      </c>
      <c r="H13" s="102">
        <f>Tablero!AZ14</f>
        <v>1.9921414204480967</v>
      </c>
      <c r="I13" s="102">
        <f>Tablero!BK14</f>
        <v>1.834355604932441</v>
      </c>
    </row>
    <row r="14" spans="1:11" ht="16.5" customHeight="1" x14ac:dyDescent="0.25">
      <c r="A14" s="15"/>
      <c r="B14" s="38">
        <v>12</v>
      </c>
      <c r="C14" s="50" t="s">
        <v>87</v>
      </c>
      <c r="D14" s="103">
        <f>Tablero!H15</f>
        <v>7.1038251366120214E-2</v>
      </c>
      <c r="E14" s="103">
        <f>Tablero!S15</f>
        <v>7.567567567567568E-2</v>
      </c>
      <c r="F14" s="103">
        <f>Tablero!AD15</f>
        <v>8.0213903743315509E-2</v>
      </c>
      <c r="G14" s="103">
        <f>Tablero!AO15</f>
        <v>7.407407407407407E-2</v>
      </c>
      <c r="H14" s="103">
        <f>Tablero!AZ15</f>
        <v>7.5268817204301078E-2</v>
      </c>
      <c r="I14" s="103">
        <f>Tablero!BK15</f>
        <v>6.7010309278350513E-2</v>
      </c>
    </row>
    <row r="15" spans="1:11" ht="16.5" customHeight="1" x14ac:dyDescent="0.25">
      <c r="A15" s="15"/>
      <c r="B15" s="38">
        <v>13</v>
      </c>
      <c r="C15" s="50" t="s">
        <v>88</v>
      </c>
      <c r="D15" s="103">
        <f>Tablero!H16</f>
        <v>0.73333333333333328</v>
      </c>
      <c r="E15" s="103">
        <f>Tablero!S16</f>
        <v>0.7</v>
      </c>
      <c r="F15" s="103">
        <f>Tablero!AD16</f>
        <v>0.66666666666666663</v>
      </c>
      <c r="G15" s="103">
        <f>Tablero!AO16</f>
        <v>0.6333333333333333</v>
      </c>
      <c r="H15" s="103">
        <f>Tablero!AZ16</f>
        <v>0.66666666666666663</v>
      </c>
      <c r="I15" s="103">
        <f>Tablero!BK16</f>
        <v>0.66666666666666663</v>
      </c>
    </row>
    <row r="16" spans="1:11" ht="16.5" customHeight="1" x14ac:dyDescent="0.25">
      <c r="A16" s="15"/>
      <c r="B16" s="38">
        <v>14</v>
      </c>
      <c r="C16" s="50" t="s">
        <v>89</v>
      </c>
      <c r="D16" s="104">
        <f>Tablero!H17</f>
        <v>0.5</v>
      </c>
      <c r="E16" s="104">
        <f>Tablero!S17</f>
        <v>-0.47343750000000018</v>
      </c>
      <c r="F16" s="104">
        <f>Tablero!AD17</f>
        <v>0.51509999999999945</v>
      </c>
      <c r="G16" s="104">
        <f>Tablero!AO17</f>
        <v>-0.49256437499999883</v>
      </c>
      <c r="H16" s="104">
        <f>Tablero!AZ17</f>
        <v>0.53591003999999742</v>
      </c>
      <c r="I16" s="104">
        <f>Tablero!BK17</f>
        <v>-0.49236734924999759</v>
      </c>
    </row>
    <row r="17" spans="1:9" ht="16.5" customHeight="1" thickBot="1" x14ac:dyDescent="0.3">
      <c r="A17" s="15"/>
      <c r="B17" s="39">
        <v>15</v>
      </c>
      <c r="C17" s="51" t="s">
        <v>90</v>
      </c>
      <c r="D17" s="105">
        <f>Tablero!H18</f>
        <v>0.92896174863387981</v>
      </c>
      <c r="E17" s="105">
        <f>Tablero!S18</f>
        <v>0.92432432432432432</v>
      </c>
      <c r="F17" s="105">
        <f>Tablero!AD18</f>
        <v>0.9197860962566845</v>
      </c>
      <c r="G17" s="105">
        <f>Tablero!AO18</f>
        <v>0.92592592592592593</v>
      </c>
      <c r="H17" s="105">
        <f>Tablero!AZ18</f>
        <v>0.92473118279569888</v>
      </c>
      <c r="I17" s="105">
        <f>Tablero!BK18</f>
        <v>0.9329896907216495</v>
      </c>
    </row>
    <row r="18" spans="1:9" ht="16.5" customHeight="1" x14ac:dyDescent="0.25">
      <c r="A18" s="15"/>
      <c r="B18" s="40">
        <v>16</v>
      </c>
      <c r="C18" s="52" t="s">
        <v>91</v>
      </c>
      <c r="D18" s="106">
        <f>Tablero!H19</f>
        <v>1814.5930987951806</v>
      </c>
      <c r="E18" s="106">
        <f>Tablero!S19</f>
        <v>1901.002293975904</v>
      </c>
      <c r="F18" s="106">
        <f>Tablero!AD19</f>
        <v>1939.7681427561588</v>
      </c>
      <c r="G18" s="106">
        <f>Tablero!AO19</f>
        <v>1653.0981222302664</v>
      </c>
      <c r="H18" s="106">
        <f>Tablero!AZ19</f>
        <v>1992.0374324235004</v>
      </c>
      <c r="I18" s="106">
        <f>Tablero!BK19</f>
        <v>1868.1780923214212</v>
      </c>
    </row>
    <row r="19" spans="1:9" ht="16.5" customHeight="1" x14ac:dyDescent="0.25">
      <c r="A19" s="15"/>
      <c r="B19" s="41">
        <v>17</v>
      </c>
      <c r="C19" s="53" t="s">
        <v>92</v>
      </c>
      <c r="D19" s="107">
        <f>Tablero!H20</f>
        <v>0.30120481927710846</v>
      </c>
      <c r="E19" s="107">
        <f>Tablero!S20</f>
        <v>0.30120481927710846</v>
      </c>
      <c r="F19" s="107">
        <f>Tablero!AD20</f>
        <v>0.29268292682926828</v>
      </c>
      <c r="G19" s="107">
        <f>Tablero!AO20</f>
        <v>0.28749999999999998</v>
      </c>
      <c r="H19" s="107">
        <f>Tablero!AZ20</f>
        <v>0.28749999999999998</v>
      </c>
      <c r="I19" s="107">
        <f>Tablero!BK20</f>
        <v>0.27848101265822783</v>
      </c>
    </row>
    <row r="20" spans="1:9" ht="16.5" customHeight="1" x14ac:dyDescent="0.25">
      <c r="A20" s="15"/>
      <c r="B20" s="41">
        <v>18</v>
      </c>
      <c r="C20" s="53" t="s">
        <v>93</v>
      </c>
      <c r="D20" s="107">
        <f>Tablero!H21</f>
        <v>0.92105263157894735</v>
      </c>
      <c r="E20" s="107">
        <f>Tablero!S21</f>
        <v>0.8441558441558441</v>
      </c>
      <c r="F20" s="107">
        <f>Tablero!AD21</f>
        <v>0.92105263157894735</v>
      </c>
      <c r="G20" s="107">
        <f>Tablero!AO21</f>
        <v>0.86301369863013699</v>
      </c>
      <c r="H20" s="107">
        <f>Tablero!AZ21</f>
        <v>0.93150684931506844</v>
      </c>
      <c r="I20" s="107">
        <f>Tablero!BK21</f>
        <v>0.90410958904109584</v>
      </c>
    </row>
    <row r="21" spans="1:9" ht="16.5" customHeight="1" thickBot="1" x14ac:dyDescent="0.3">
      <c r="A21" s="15"/>
      <c r="B21" s="42">
        <v>19</v>
      </c>
      <c r="C21" s="54" t="s">
        <v>94</v>
      </c>
      <c r="D21" s="108">
        <f>Tablero!H22</f>
        <v>3.614457831325301E-2</v>
      </c>
      <c r="E21" s="108">
        <f>Tablero!S22</f>
        <v>0</v>
      </c>
      <c r="F21" s="108">
        <f>Tablero!AD22</f>
        <v>1.2096774193548387E-2</v>
      </c>
      <c r="G21" s="108">
        <f>Tablero!AO22</f>
        <v>2.4390243902439025E-2</v>
      </c>
      <c r="H21" s="108">
        <f>Tablero!AZ22</f>
        <v>0</v>
      </c>
      <c r="I21" s="108">
        <f>Tablero!BK22</f>
        <v>1.2320328542094455E-2</v>
      </c>
    </row>
  </sheetData>
  <phoneticPr fontId="3" type="noConversion"/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high="1" low="1" xr2:uid="{829A02CF-4757-4EB7-9CB9-6A9DF2AFEDD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00B050"/>
          <x14:colorLow rgb="FFFF0000"/>
          <x14:sparklines>
            <x14:sparkline>
              <xm:f>Acumulado!D6:I6</xm:f>
              <xm:sqref>K6</xm:sqref>
            </x14:sparkline>
          </x14:sparklines>
        </x14:sparklineGroup>
        <x14:sparklineGroup type="column" displayEmptyCellsAs="gap" high="1" low="1" xr2:uid="{02C008A3-AED9-4CE4-9B94-4F667065907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FF0000"/>
          <x14:colorLow rgb="FF00B050"/>
          <x14:sparklines>
            <x14:sparkline>
              <xm:f>Acumulado!D21:I21</xm:f>
              <xm:sqref>K21</xm:sqref>
            </x14:sparkline>
          </x14:sparklines>
        </x14:sparklineGroup>
        <x14:sparklineGroup type="column" displayEmptyCellsAs="gap" high="1" low="1" xr2:uid="{25C44AD8-71C2-4CA5-A007-31FF7C2C727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00B050"/>
          <x14:colorLow rgb="FFFF0000"/>
          <x14:sparklines>
            <x14:sparkline>
              <xm:f>Acumulado!D20:I20</xm:f>
              <xm:sqref>K20</xm:sqref>
            </x14:sparkline>
          </x14:sparklines>
        </x14:sparklineGroup>
        <x14:sparklineGroup type="column" displayEmptyCellsAs="gap" high="1" low="1" xr2:uid="{FCA96D5E-8F62-44DA-BC6A-C83324E6687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00B050"/>
          <x14:colorLow rgb="FFFF0000"/>
          <x14:sparklines>
            <x14:sparkline>
              <xm:f>Acumulado!D19:I19</xm:f>
              <xm:sqref>K19</xm:sqref>
            </x14:sparkline>
          </x14:sparklines>
        </x14:sparklineGroup>
        <x14:sparklineGroup type="column" displayEmptyCellsAs="gap" high="1" low="1" xr2:uid="{9D4A5976-C373-4A57-8818-D63F1A5A0B7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00B050"/>
          <x14:colorLow rgb="FFFF0000"/>
          <x14:sparklines>
            <x14:sparkline>
              <xm:f>Acumulado!D18:I18</xm:f>
              <xm:sqref>K18</xm:sqref>
            </x14:sparkline>
          </x14:sparklines>
        </x14:sparklineGroup>
        <x14:sparklineGroup type="column" displayEmptyCellsAs="gap" high="1" low="1" xr2:uid="{EC3BBAD2-5293-4192-A7AA-0F53862ABCB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00B050"/>
          <x14:colorLow rgb="FFFF0000"/>
          <x14:sparklines>
            <x14:sparkline>
              <xm:f>Acumulado!D17:I17</xm:f>
              <xm:sqref>K17</xm:sqref>
            </x14:sparkline>
          </x14:sparklines>
        </x14:sparklineGroup>
        <x14:sparklineGroup type="column" displayEmptyCellsAs="gap" high="1" low="1" xr2:uid="{9D1DADFA-D437-4A93-BAB5-FF49C4F251C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FF0000"/>
          <x14:colorLow rgb="FF00B050"/>
          <x14:sparklines>
            <x14:sparkline>
              <xm:f>Acumulado!D16:I16</xm:f>
              <xm:sqref>K16</xm:sqref>
            </x14:sparkline>
          </x14:sparklines>
        </x14:sparklineGroup>
        <x14:sparklineGroup type="column" displayEmptyCellsAs="gap" high="1" low="1" xr2:uid="{22B867DC-D71E-44B4-A684-50CFC15C1B4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00B050"/>
          <x14:colorLow rgb="FFFF0000"/>
          <x14:sparklines>
            <x14:sparkline>
              <xm:f>Acumulado!D15:I15</xm:f>
              <xm:sqref>K15</xm:sqref>
            </x14:sparkline>
          </x14:sparklines>
        </x14:sparklineGroup>
        <x14:sparklineGroup type="column" displayEmptyCellsAs="gap" high="1" low="1" xr2:uid="{0BF16174-AB69-4642-A6C6-B50EE9FEB1D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FF0000"/>
          <x14:colorLow rgb="FF00B050"/>
          <x14:sparklines>
            <x14:sparkline>
              <xm:f>Acumulado!D14:I14</xm:f>
              <xm:sqref>K14</xm:sqref>
            </x14:sparkline>
          </x14:sparklines>
        </x14:sparklineGroup>
        <x14:sparklineGroup type="column" displayEmptyCellsAs="gap" high="1" low="1" xr2:uid="{406BB4B9-4ADC-41B5-975E-959BA84710C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FF0000"/>
          <x14:colorLow rgb="FF00B050"/>
          <x14:sparklines>
            <x14:sparkline>
              <xm:f>Acumulado!D13:I13</xm:f>
              <xm:sqref>K13</xm:sqref>
            </x14:sparkline>
          </x14:sparklines>
        </x14:sparklineGroup>
        <x14:sparklineGroup type="column" displayEmptyCellsAs="gap" high="1" low="1" xr2:uid="{A35D5448-0470-47E1-A344-2369960E103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00B050"/>
          <x14:colorLow rgb="FFFF0000"/>
          <x14:sparklines>
            <x14:sparkline>
              <xm:f>Acumulado!D12:I12</xm:f>
              <xm:sqref>K12</xm:sqref>
            </x14:sparkline>
          </x14:sparklines>
        </x14:sparklineGroup>
        <x14:sparklineGroup type="column" displayEmptyCellsAs="gap" high="1" low="1" xr2:uid="{D11FF44E-D9BC-4AFA-A500-A899402403AF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FF0000"/>
          <x14:colorLow rgb="FF00B050"/>
          <x14:sparklines>
            <x14:sparkline>
              <xm:f>Acumulado!D11:I11</xm:f>
              <xm:sqref>K11</xm:sqref>
            </x14:sparkline>
          </x14:sparklines>
        </x14:sparklineGroup>
        <x14:sparklineGroup type="column" displayEmptyCellsAs="gap" high="1" low="1" xr2:uid="{588C2468-71BD-476C-8A88-BD7BBE929C7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00B050"/>
          <x14:colorLow rgb="FFFF0000"/>
          <x14:sparklines>
            <x14:sparkline>
              <xm:f>Acumulado!D10:I10</xm:f>
              <xm:sqref>K10</xm:sqref>
            </x14:sparkline>
          </x14:sparklines>
        </x14:sparklineGroup>
        <x14:sparklineGroup type="column" displayEmptyCellsAs="gap" high="1" low="1" xr2:uid="{DBAEB2E6-5C6D-47D3-9E76-8BB805AED38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00B050"/>
          <x14:colorLow rgb="FFFF0000"/>
          <x14:sparklines>
            <x14:sparkline>
              <xm:f>Acumulado!D9:I9</xm:f>
              <xm:sqref>K9</xm:sqref>
            </x14:sparkline>
          </x14:sparklines>
        </x14:sparklineGroup>
        <x14:sparklineGroup type="column" displayEmptyCellsAs="gap" high="1" low="1" xr2:uid="{78EA9942-54A6-4E3C-B76E-C38D8DF930D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00B050"/>
          <x14:colorLow rgb="FFFF0000"/>
          <x14:sparklines>
            <x14:sparkline>
              <xm:f>Acumulado!D8:I8</xm:f>
              <xm:sqref>K8</xm:sqref>
            </x14:sparkline>
          </x14:sparklines>
        </x14:sparklineGroup>
        <x14:sparklineGroup type="column" displayEmptyCellsAs="gap" high="1" low="1" xr2:uid="{D9715B57-06AA-4308-B774-52A1D82E710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FF0000"/>
          <x14:colorLow rgb="FF00B050"/>
          <x14:sparklines>
            <x14:sparkline>
              <xm:f>Acumulado!D7:I7</xm:f>
              <xm:sqref>K7</xm:sqref>
            </x14:sparkline>
          </x14:sparklines>
        </x14:sparklineGroup>
        <x14:sparklineGroup type="column" displayEmptyCellsAs="gap" high="1" low="1" xr2:uid="{F3A1FAE1-AC6C-4DF3-A3B4-55418EE77B5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00B050"/>
          <x14:colorLow rgb="FFFF0000"/>
          <x14:sparklines>
            <x14:sparkline>
              <xm:f>Acumulado!D5:I5</xm:f>
              <xm:sqref>K5</xm:sqref>
            </x14:sparkline>
          </x14:sparklines>
        </x14:sparklineGroup>
        <x14:sparklineGroup type="column" displayEmptyCellsAs="gap" high="1" low="1" xr2:uid="{2C083632-0641-4B11-BF81-7856C2284DF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00B050"/>
          <x14:colorLow rgb="FFFF0000"/>
          <x14:sparklines>
            <x14:sparkline>
              <xm:f>Acumulado!D4:I4</xm:f>
              <xm:sqref>K4</xm:sqref>
            </x14:sparkline>
          </x14:sparklines>
        </x14:sparklineGroup>
        <x14:sparklineGroup type="column" displayEmptyCellsAs="gap" high="1" low="1" xr2:uid="{CCE22329-0CAB-45D3-AC44-5626AE26D13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00B050"/>
          <x14:colorLow rgb="FFFF0000"/>
          <x14:sparklines>
            <x14:sparkline>
              <xm:f>Acumulado!D3:I3</xm:f>
              <xm:sqref>K3</xm:sqref>
            </x14:sparkline>
          </x14:sparklines>
        </x14:sparklineGroup>
        <x14:sparklineGroup displayEmptyCellsAs="gap" xr2:uid="{12EF8C49-2480-46B1-9E9E-BB84D172E2D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Acumulado!D21:I21</xm:f>
              <xm:sqref>J21</xm:sqref>
            </x14:sparkline>
          </x14:sparklines>
        </x14:sparklineGroup>
        <x14:sparklineGroup displayEmptyCellsAs="gap" xr2:uid="{78A560A9-43DF-47F9-A3B0-C40BCB95415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Acumulado!D20:I20</xm:f>
              <xm:sqref>J20</xm:sqref>
            </x14:sparkline>
          </x14:sparklines>
        </x14:sparklineGroup>
        <x14:sparklineGroup displayEmptyCellsAs="gap" xr2:uid="{9AF6D84F-9EF4-4EA4-8A0A-6A41A1A72E7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Acumulado!D19:I19</xm:f>
              <xm:sqref>J19</xm:sqref>
            </x14:sparkline>
          </x14:sparklines>
        </x14:sparklineGroup>
        <x14:sparklineGroup displayEmptyCellsAs="gap" xr2:uid="{6BC322D8-DCA0-48ED-A7FA-B6632DDB371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Acumulado!D18:I18</xm:f>
              <xm:sqref>J18</xm:sqref>
            </x14:sparkline>
          </x14:sparklines>
        </x14:sparklineGroup>
        <x14:sparklineGroup displayEmptyCellsAs="gap" xr2:uid="{D656CD76-537D-4DE5-B988-FDF372D27502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Acumulado!D17:I17</xm:f>
              <xm:sqref>J17</xm:sqref>
            </x14:sparkline>
          </x14:sparklines>
        </x14:sparklineGroup>
        <x14:sparklineGroup displayEmptyCellsAs="gap" xr2:uid="{0FFC71ED-FBB1-44F0-B3AA-55C9BCF95A8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Acumulado!D16:I16</xm:f>
              <xm:sqref>J16</xm:sqref>
            </x14:sparkline>
          </x14:sparklines>
        </x14:sparklineGroup>
        <x14:sparklineGroup displayEmptyCellsAs="gap" xr2:uid="{2F7AD26D-2865-45B5-A096-2824CA8AB1C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Acumulado!D15:I15</xm:f>
              <xm:sqref>J15</xm:sqref>
            </x14:sparkline>
          </x14:sparklines>
        </x14:sparklineGroup>
        <x14:sparklineGroup displayEmptyCellsAs="gap" xr2:uid="{E67D3804-8371-4418-B7D7-D89F21FB2FBB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Acumulado!D14:I14</xm:f>
              <xm:sqref>J14</xm:sqref>
            </x14:sparkline>
          </x14:sparklines>
        </x14:sparklineGroup>
        <x14:sparklineGroup displayEmptyCellsAs="gap" xr2:uid="{6C5065F4-2E3B-42FF-96F9-642D58EB9DF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Acumulado!D13:I13</xm:f>
              <xm:sqref>J13</xm:sqref>
            </x14:sparkline>
          </x14:sparklines>
        </x14:sparklineGroup>
        <x14:sparklineGroup displayEmptyCellsAs="gap" xr2:uid="{A4C7F01D-5BC0-40A1-9DDE-D653354EBEF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Acumulado!D12:I12</xm:f>
              <xm:sqref>J12</xm:sqref>
            </x14:sparkline>
          </x14:sparklines>
        </x14:sparklineGroup>
        <x14:sparklineGroup displayEmptyCellsAs="gap" xr2:uid="{85639951-96D7-4845-8DBE-56A5D46DB9C5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Acumulado!D11:I11</xm:f>
              <xm:sqref>J11</xm:sqref>
            </x14:sparkline>
          </x14:sparklines>
        </x14:sparklineGroup>
        <x14:sparklineGroup displayEmptyCellsAs="gap" xr2:uid="{FCDA19F5-3C71-4A98-9DF4-347425F912B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Acumulado!D10:I10</xm:f>
              <xm:sqref>J10</xm:sqref>
            </x14:sparkline>
          </x14:sparklines>
        </x14:sparklineGroup>
        <x14:sparklineGroup displayEmptyCellsAs="gap" xr2:uid="{EC6AA40B-EBFB-4D4F-8408-FA0DDDA51AAE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Acumulado!D9:I9</xm:f>
              <xm:sqref>J9</xm:sqref>
            </x14:sparkline>
          </x14:sparklines>
        </x14:sparklineGroup>
        <x14:sparklineGroup displayEmptyCellsAs="gap" xr2:uid="{E42BE072-A0DA-416D-A98A-BC47749EFBF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Acumulado!D8:I8</xm:f>
              <xm:sqref>J8</xm:sqref>
            </x14:sparkline>
          </x14:sparklines>
        </x14:sparklineGroup>
        <x14:sparklineGroup displayEmptyCellsAs="gap" xr2:uid="{D8D8FD4C-5783-4E7E-9FE2-10A005A9DC3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Acumulado!D7:I7</xm:f>
              <xm:sqref>J7</xm:sqref>
            </x14:sparkline>
          </x14:sparklines>
        </x14:sparklineGroup>
        <x14:sparklineGroup displayEmptyCellsAs="gap" xr2:uid="{E721EE03-7AF7-46D0-871A-83C0A779AAA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Acumulado!D6:I6</xm:f>
              <xm:sqref>J6</xm:sqref>
            </x14:sparkline>
          </x14:sparklines>
        </x14:sparklineGroup>
        <x14:sparklineGroup displayEmptyCellsAs="gap" xr2:uid="{97F003A7-CAF4-4E66-8ED7-26B788DCF1AD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Acumulado!D5:I5</xm:f>
              <xm:sqref>J5</xm:sqref>
            </x14:sparkline>
          </x14:sparklines>
        </x14:sparklineGroup>
        <x14:sparklineGroup displayEmptyCellsAs="gap" xr2:uid="{AA4527F4-181F-416F-AEB2-432F452458A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Acumulado!D4:I4</xm:f>
              <xm:sqref>J4</xm:sqref>
            </x14:sparkline>
          </x14:sparklines>
        </x14:sparklineGroup>
        <x14:sparklineGroup displayEmptyCellsAs="gap" xr2:uid="{0AD4D92F-46FA-43B7-8E91-52E97D9262A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Acumulado!D3:I3</xm:f>
              <xm:sqref>J3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BSC</vt:lpstr>
      <vt:lpstr>DATOS</vt:lpstr>
      <vt:lpstr>Tablero</vt:lpstr>
      <vt:lpstr>metas</vt:lpstr>
      <vt:lpstr>Acumulado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Bravo</dc:creator>
  <cp:lastModifiedBy>Miguel Bravo</cp:lastModifiedBy>
  <dcterms:created xsi:type="dcterms:W3CDTF">2024-04-09T22:52:53Z</dcterms:created>
  <dcterms:modified xsi:type="dcterms:W3CDTF">2024-04-23T00:24:35Z</dcterms:modified>
</cp:coreProperties>
</file>