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7355" windowHeight="8925"/>
  </bookViews>
  <sheets>
    <sheet name="Abstract" sheetId="22" r:id="rId1"/>
    <sheet name="Detailed" sheetId="21" r:id="rId2"/>
    <sheet name="SUB-ABS" sheetId="33" r:id="rId3"/>
    <sheet name="DET" sheetId="34" r:id="rId4"/>
    <sheet name="Calcu SH" sheetId="35" r:id="rId5"/>
    <sheet name="gear63" sheetId="36" r:id="rId6"/>
    <sheet name="gear (50" sheetId="39" state="hidden" r:id="rId7"/>
    <sheet name="sand" sheetId="25" r:id="rId8"/>
    <sheet name="LEAD" sheetId="24" r:id="rId9"/>
    <sheet name="shutter data" sheetId="37" r:id="rId10"/>
    <sheet name="DWG1.2" sheetId="3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HDR1" localSheetId="6">#REF!</definedName>
    <definedName name="__HDR1">#REF!</definedName>
    <definedName name="__hdr2" localSheetId="6">#REF!</definedName>
    <definedName name="__hdr2">#REF!</definedName>
    <definedName name="__mfl1" localSheetId="6">#REF!</definedName>
    <definedName name="__mfl1">#REF!</definedName>
    <definedName name="_F1" localSheetId="6">#REF!</definedName>
    <definedName name="_F1">#REF!</definedName>
    <definedName name="_HDR1" localSheetId="6">#REF!</definedName>
    <definedName name="_HDR1">#REF!</definedName>
    <definedName name="_hdr2" localSheetId="6">#REF!</definedName>
    <definedName name="_hdr2">#REF!</definedName>
    <definedName name="a" localSheetId="6">#REF!</definedName>
    <definedName name="a">#REF!</definedName>
    <definedName name="aaaaaaaaaaa1" localSheetId="6">#REF!</definedName>
    <definedName name="aaaaaaaaaaa1">#REF!</definedName>
    <definedName name="AE" localSheetId="6">#REF!</definedName>
    <definedName name="AE">#REF!</definedName>
    <definedName name="ASL" localSheetId="6">[1]DATA!#REF!</definedName>
    <definedName name="ASL">[1]DATA!#REF!</definedName>
    <definedName name="ASR" localSheetId="6">[1]DATA!#REF!</definedName>
    <definedName name="ASR">[1]DATA!#REF!</definedName>
    <definedName name="B" localSheetId="6">#REF!</definedName>
    <definedName name="B">#REF!</definedName>
    <definedName name="bc" localSheetId="6">#REF!</definedName>
    <definedName name="bc">#REF!</definedName>
    <definedName name="Berm" localSheetId="6">#REF!</definedName>
    <definedName name="Berm">#REF!</definedName>
    <definedName name="bf" localSheetId="6">#REF!</definedName>
    <definedName name="bf">#REF!</definedName>
    <definedName name="Bls" localSheetId="6">#REF!</definedName>
    <definedName name="Bls">#REF!</definedName>
    <definedName name="Brm1max" localSheetId="6">#REF!</definedName>
    <definedName name="Brm1max">#REF!</definedName>
    <definedName name="Brm1min" localSheetId="6">#REF!</definedName>
    <definedName name="Brm1min">#REF!</definedName>
    <definedName name="Brm2max" localSheetId="6">#REF!</definedName>
    <definedName name="Brm2max">#REF!</definedName>
    <definedName name="Brm2min" localSheetId="6">#REF!</definedName>
    <definedName name="Brm2min">#REF!</definedName>
    <definedName name="Brm3max" localSheetId="6">#REF!</definedName>
    <definedName name="Brm3max">#REF!</definedName>
    <definedName name="Brm3min" localSheetId="6">#REF!</definedName>
    <definedName name="Brm3min">#REF!</definedName>
    <definedName name="Brm4max" localSheetId="6">#REF!</definedName>
    <definedName name="Brm4max">#REF!</definedName>
    <definedName name="Brm4min" localSheetId="6">#REF!</definedName>
    <definedName name="Brm4min">#REF!</definedName>
    <definedName name="Brm5max" localSheetId="6">#REF!</definedName>
    <definedName name="Brm5max">#REF!</definedName>
    <definedName name="Brm5min" localSheetId="6">#REF!</definedName>
    <definedName name="Brm5min">#REF!</definedName>
    <definedName name="Brm6max" localSheetId="6">#REF!</definedName>
    <definedName name="Brm6max">#REF!</definedName>
    <definedName name="Brm6min" localSheetId="6">#REF!</definedName>
    <definedName name="Brm6min">#REF!</definedName>
    <definedName name="Brs" localSheetId="6">#REF!</definedName>
    <definedName name="Brs">#REF!</definedName>
    <definedName name="bs" localSheetId="6">#REF!</definedName>
    <definedName name="bs">#REF!</definedName>
    <definedName name="bsi" localSheetId="6">#REF!</definedName>
    <definedName name="bsi">#REF!</definedName>
    <definedName name="bso" localSheetId="6">#REF!</definedName>
    <definedName name="bso">#REF!</definedName>
    <definedName name="Bssc" localSheetId="6">#REF!</definedName>
    <definedName name="Bssc">#REF!</definedName>
    <definedName name="bw" localSheetId="6">#REF!</definedName>
    <definedName name="bw">#REF!</definedName>
    <definedName name="C.S" localSheetId="6">'[2]Road data'!#REF!</definedName>
    <definedName name="C.S" localSheetId="7">'[2]Road data'!#REF!</definedName>
    <definedName name="C.S">'[2]Road data'!#REF!</definedName>
    <definedName name="CBLround" localSheetId="6">#REF!</definedName>
    <definedName name="CBLround">#REF!</definedName>
    <definedName name="cccc" localSheetId="6">'[3]Road Detail Est.'!#REF!</definedName>
    <definedName name="cccc" localSheetId="7">'[3]Road Detail Est.'!#REF!</definedName>
    <definedName name="cccc">'[3]Road Detail Est.'!#REF!</definedName>
    <definedName name="CEL">[1]DATA!$F$89</definedName>
    <definedName name="CP" localSheetId="8">[4]MRATES!$I$47</definedName>
    <definedName name="CP" localSheetId="7">[5]MRATES!$I$47</definedName>
    <definedName name="CP">[5]MRATES!$I$47</definedName>
    <definedName name="data" localSheetId="6">'[6]Road data'!#REF!</definedName>
    <definedName name="data" localSheetId="7">'[7]Road data'!#REF!</definedName>
    <definedName name="data">'[6]Road data'!#REF!</definedName>
    <definedName name="E_W_SIDE">#N/A</definedName>
    <definedName name="EWSTM">[8]ewst!$E$13:$R$172</definedName>
    <definedName name="extra" localSheetId="6">#REF!</definedName>
    <definedName name="extra">#REF!</definedName>
    <definedName name="f" localSheetId="6">#REF!</definedName>
    <definedName name="f">#REF!</definedName>
    <definedName name="F.B" localSheetId="6">#REF!</definedName>
    <definedName name="F.B">#REF!</definedName>
    <definedName name="FB" localSheetId="6">#REF!</definedName>
    <definedName name="FB">#REF!</definedName>
    <definedName name="FF" localSheetId="6">#REF!</definedName>
    <definedName name="FF">#REF!</definedName>
    <definedName name="fsd" localSheetId="6">#REF!</definedName>
    <definedName name="fsd">#REF!</definedName>
    <definedName name="FTL" localSheetId="6">#REF!</definedName>
    <definedName name="FTL">#REF!</definedName>
    <definedName name="gap" localSheetId="6">#REF!</definedName>
    <definedName name="gap">#REF!</definedName>
    <definedName name="hr" localSheetId="6">#REF!</definedName>
    <definedName name="hr">#REF!</definedName>
    <definedName name="htsb" localSheetId="6">#REF!</definedName>
    <definedName name="htsb">#REF!</definedName>
    <definedName name="Htspb" localSheetId="6">#REF!</definedName>
    <definedName name="Htspb">#REF!</definedName>
    <definedName name="Hydmax" localSheetId="6">#REF!</definedName>
    <definedName name="Hydmax">#REF!</definedName>
    <definedName name="Hydmin" localSheetId="6">#REF!</definedName>
    <definedName name="Hydmin">#REF!</definedName>
    <definedName name="KM">[1]DATA!$F$4</definedName>
    <definedName name="L_Mazdoor">[9]Labour!$D$17</definedName>
    <definedName name="lane" localSheetId="6">#REF!</definedName>
    <definedName name="lane">#REF!</definedName>
    <definedName name="LS" localSheetId="6">#REF!</definedName>
    <definedName name="LS">#REF!</definedName>
    <definedName name="MEL">[1]DATA!$F$87</definedName>
    <definedName name="mew" localSheetId="6">#REF!</definedName>
    <definedName name="mew">#REF!</definedName>
    <definedName name="MFL" localSheetId="6">#REF!</definedName>
    <definedName name="MFL">#REF!</definedName>
    <definedName name="mintw" localSheetId="6">#REF!</definedName>
    <definedName name="mintw">#REF!</definedName>
    <definedName name="MWL" localSheetId="6">#REF!</definedName>
    <definedName name="MWL">#REF!</definedName>
    <definedName name="name" localSheetId="8">[10]BTR!$D$4</definedName>
    <definedName name="name" localSheetId="7">[11]BTR!$D$4</definedName>
    <definedName name="name">[11]BTR!$D$4</definedName>
    <definedName name="OH" localSheetId="8">[4]MRATES!$I$45</definedName>
    <definedName name="OH" localSheetId="7">[5]MRATES!$I$45</definedName>
    <definedName name="OH">[5]MRATES!$I$45</definedName>
    <definedName name="PI" localSheetId="6">#REF!</definedName>
    <definedName name="PI">#REF!</definedName>
    <definedName name="_xlnm.Print_Area" localSheetId="4">'Calcu SH'!$A$1:$F$40</definedName>
    <definedName name="_xlnm.Print_Area" localSheetId="3">DET!$A$1:$G$16</definedName>
    <definedName name="_xlnm.Print_Area" localSheetId="1">Detailed!$A$1:$G$14</definedName>
    <definedName name="_xlnm.Print_Area" localSheetId="10">DWG1.2!$A$1:$K$28</definedName>
    <definedName name="_xlnm.Print_Area" localSheetId="8">LEAD!$A$1:$J$19</definedName>
    <definedName name="_xlnm.Print_Area" localSheetId="7">sand!$A$1:$H$20</definedName>
    <definedName name="_xlnm.Print_Area" localSheetId="9">'shutter data'!$A$1:$F$184</definedName>
    <definedName name="_xlnm.Print_Area" localSheetId="2">'SUB-ABS'!$A$1:$F$12</definedName>
    <definedName name="R_EW_S" localSheetId="8">'[10]Road data'!$K$32</definedName>
    <definedName name="R_EW_S" localSheetId="7">'[11]Road data'!$K$32</definedName>
    <definedName name="R_EW_S">'[11]Road data'!$K$32</definedName>
    <definedName name="R_EW_T" localSheetId="8">'[10]Road data'!$K$87</definedName>
    <definedName name="R_EW_T" localSheetId="7">'[11]Road data'!$K$87</definedName>
    <definedName name="R_EW_T">'[11]Road data'!$K$87</definedName>
    <definedName name="R_GSB" localSheetId="8">'[10]Road data'!$K$139</definedName>
    <definedName name="R_GSB" localSheetId="7">'[11]Road data'!$K$139</definedName>
    <definedName name="R_GSB">'[11]Road data'!$K$139</definedName>
    <definedName name="R_SCAR_GRA" localSheetId="8">'[10]Road data'!$K$159</definedName>
    <definedName name="R_SCAR_GRA" localSheetId="7">'[11]Road data'!$K$159</definedName>
    <definedName name="R_SCAR_GRA">'[11]Road data'!$K$159</definedName>
    <definedName name="R_WMM" localSheetId="8">'[10]Road data'!$K$425</definedName>
    <definedName name="R_WMM" localSheetId="7">'[11]Road data'!$K$425</definedName>
    <definedName name="R_WMM">'[11]Road data'!$K$425</definedName>
    <definedName name="REVETMENT" localSheetId="6">'[7]Road Detail Est.'!#REF!</definedName>
    <definedName name="REVETMENT" localSheetId="8">'[12]Road Detail Est.'!#REF!</definedName>
    <definedName name="REVETMENT" localSheetId="7">'[7]Road Detail Est.'!#REF!</definedName>
    <definedName name="REVETMENT">'[7]Road Detail Est.'!#REF!</definedName>
    <definedName name="RS" localSheetId="6">#REF!</definedName>
    <definedName name="RS">#REF!</definedName>
    <definedName name="s" localSheetId="6">#REF!</definedName>
    <definedName name="s">#REF!</definedName>
    <definedName name="SAL">[1]DATA!$F$88</definedName>
    <definedName name="SD" localSheetId="6">#REF!</definedName>
    <definedName name="SD">#REF!</definedName>
    <definedName name="Seinarage" localSheetId="6">'[7]Road Detail Est.'!#REF!</definedName>
    <definedName name="Seinarage" localSheetId="8">'[12]Road Detail Est.'!#REF!</definedName>
    <definedName name="Seinarage" localSheetId="7">'[7]Road Detail Est.'!#REF!</definedName>
    <definedName name="Seinarage">'[7]Road Detail Est.'!#REF!</definedName>
    <definedName name="SPREADING_65MM" localSheetId="6">'[7]Road data'!#REF!</definedName>
    <definedName name="SPREADING_65MM" localSheetId="8">'[12]Road data'!#REF!</definedName>
    <definedName name="SPREADING_65MM" localSheetId="7">'[7]Road data'!#REF!</definedName>
    <definedName name="SPREADING_65MM">'[7]Road data'!#REF!</definedName>
    <definedName name="SS" localSheetId="6">#REF!</definedName>
    <definedName name="SS">#REF!</definedName>
    <definedName name="Sspb" localSheetId="6">#REF!</definedName>
    <definedName name="Sspb">#REF!</definedName>
    <definedName name="sssb" localSheetId="6">#REF!</definedName>
    <definedName name="sssb">#REF!</definedName>
    <definedName name="ssss" localSheetId="6">'[13]Road Detail Est.'!#REF!</definedName>
    <definedName name="ssss">'[13]Road Detail Est.'!#REF!</definedName>
    <definedName name="STL">[1]DATA!$F$90</definedName>
    <definedName name="swellall" localSheetId="6">#REF!</definedName>
    <definedName name="swellall">#REF!</definedName>
    <definedName name="swellff" localSheetId="6">#REF!</definedName>
    <definedName name="swellff">#REF!</definedName>
    <definedName name="swellhdr" localSheetId="6">#REF!</definedName>
    <definedName name="swellhdr">#REF!</definedName>
    <definedName name="swellhr" localSheetId="6">#REF!</definedName>
    <definedName name="swellhr">#REF!</definedName>
    <definedName name="TBL" localSheetId="6">#REF!</definedName>
    <definedName name="TBL">#REF!</definedName>
    <definedName name="TW" localSheetId="6">#REF!</definedName>
    <definedName name="TW">#REF!</definedName>
    <definedName name="twinside" localSheetId="6">#REF!</definedName>
    <definedName name="twinside">#REF!</definedName>
    <definedName name="twmn" localSheetId="6">#REF!</definedName>
    <definedName name="twmn">#REF!</definedName>
    <definedName name="twout" localSheetId="6">#REF!</definedName>
    <definedName name="twout">#REF!</definedName>
    <definedName name="WACL">[1]DATA!$F$91</definedName>
    <definedName name="WAEL">[1]DATA!$F$92</definedName>
  </definedNames>
  <calcPr calcId="124519"/>
</workbook>
</file>

<file path=xl/calcChain.xml><?xml version="1.0" encoding="utf-8"?>
<calcChain xmlns="http://schemas.openxmlformats.org/spreadsheetml/2006/main">
  <c r="A2" i="37"/>
  <c r="A2" i="33"/>
  <c r="A1" i="38" s="1"/>
  <c r="B3" i="21"/>
  <c r="P9" i="25"/>
  <c r="R9" s="1"/>
  <c r="P8"/>
  <c r="R5"/>
  <c r="Q4"/>
  <c r="F13" i="24"/>
  <c r="G8" i="21"/>
  <c r="D6" i="33"/>
  <c r="D5"/>
  <c r="D4"/>
  <c r="F167" i="37"/>
  <c r="F159"/>
  <c r="F151"/>
  <c r="F137"/>
  <c r="G136"/>
  <c r="F136"/>
  <c r="F132"/>
  <c r="F131"/>
  <c r="F130"/>
  <c r="F129"/>
  <c r="F127"/>
  <c r="F126"/>
  <c r="F125"/>
  <c r="F124"/>
  <c r="F118"/>
  <c r="F105"/>
  <c r="F91"/>
  <c r="F51"/>
  <c r="F38"/>
  <c r="F23"/>
  <c r="D15" i="39"/>
  <c r="F37" i="35"/>
  <c r="F36"/>
  <c r="F35"/>
  <c r="F34"/>
  <c r="F33"/>
  <c r="F32"/>
  <c r="F31"/>
  <c r="C30"/>
  <c r="F30" s="1"/>
  <c r="F23"/>
  <c r="F22"/>
  <c r="F21"/>
  <c r="F20"/>
  <c r="F19"/>
  <c r="F18"/>
  <c r="F17"/>
  <c r="F11"/>
  <c r="F10"/>
  <c r="F9"/>
  <c r="F8"/>
  <c r="F7"/>
  <c r="F6"/>
  <c r="F5"/>
  <c r="F14" i="34"/>
  <c r="G14" s="1"/>
  <c r="G15" s="1"/>
  <c r="B6" i="33" s="1"/>
  <c r="F6" s="1"/>
  <c r="F10" i="34"/>
  <c r="G10" s="1"/>
  <c r="G11" s="1"/>
  <c r="B5" i="33" s="1"/>
  <c r="F5" s="1"/>
  <c r="F6" i="34"/>
  <c r="G6" s="1"/>
  <c r="G7" s="1"/>
  <c r="H5" i="24"/>
  <c r="G5"/>
  <c r="H4"/>
  <c r="G4"/>
  <c r="A2" i="34" l="1"/>
  <c r="A1" i="35"/>
  <c r="B4" i="33"/>
  <c r="F4" s="1"/>
  <c r="F7" s="1"/>
  <c r="R8" i="25"/>
  <c r="F24" i="35"/>
  <c r="F12"/>
  <c r="F13" s="1"/>
  <c r="F14" s="1"/>
  <c r="F38"/>
  <c r="F40" s="1"/>
  <c r="F25" l="1"/>
  <c r="F26" s="1"/>
  <c r="E5" i="22"/>
  <c r="G4" i="25" l="1"/>
  <c r="E8" s="1"/>
  <c r="G8" s="1"/>
  <c r="E9" l="1"/>
  <c r="G9" s="1"/>
  <c r="D5" i="22"/>
  <c r="D6"/>
  <c r="I5" i="24" l="1"/>
  <c r="I4"/>
  <c r="J14" l="1"/>
  <c r="E6" i="22" l="1"/>
  <c r="G6" s="1"/>
  <c r="J15" i="24"/>
  <c r="J16" l="1"/>
  <c r="J17" l="1"/>
  <c r="J18" s="1"/>
  <c r="G8" i="22" s="1"/>
  <c r="G5"/>
  <c r="G7" s="1"/>
  <c r="G9" l="1"/>
  <c r="G10" s="1"/>
  <c r="G13" s="1"/>
  <c r="F14" l="1"/>
</calcChain>
</file>

<file path=xl/sharedStrings.xml><?xml version="1.0" encoding="utf-8"?>
<sst xmlns="http://schemas.openxmlformats.org/spreadsheetml/2006/main" count="682" uniqueCount="316">
  <si>
    <t>B. Hire charges of Machinery</t>
  </si>
  <si>
    <t>C. Cost of Labour</t>
  </si>
  <si>
    <t>Sl. No.</t>
  </si>
  <si>
    <t>Quantity</t>
  </si>
  <si>
    <t>Description of work</t>
  </si>
  <si>
    <t>Rate</t>
  </si>
  <si>
    <t>Per</t>
  </si>
  <si>
    <t>Amount</t>
  </si>
  <si>
    <t>B</t>
  </si>
  <si>
    <t>Unit</t>
  </si>
  <si>
    <t>Total</t>
  </si>
  <si>
    <t>MT</t>
  </si>
  <si>
    <t>Description</t>
  </si>
  <si>
    <t>cum</t>
  </si>
  <si>
    <t>Hour</t>
  </si>
  <si>
    <t>kg</t>
  </si>
  <si>
    <t>RATE ANALYSIS</t>
  </si>
  <si>
    <t>UNIT :</t>
  </si>
  <si>
    <t>A. MATERIALS:</t>
  </si>
  <si>
    <t>Sl No</t>
  </si>
  <si>
    <t>in Rs.</t>
  </si>
  <si>
    <t>Sundries</t>
  </si>
  <si>
    <t>LS</t>
  </si>
  <si>
    <t>Rs:</t>
  </si>
  <si>
    <t>Total cost of Materials</t>
  </si>
  <si>
    <t>B. MACHINERY:</t>
  </si>
  <si>
    <t>Fuel / Energy charges</t>
  </si>
  <si>
    <t>Total hire charges of Machinery</t>
  </si>
  <si>
    <t>C. LABOUR:</t>
  </si>
  <si>
    <t>Day</t>
  </si>
  <si>
    <t>Total cost of Labour</t>
  </si>
  <si>
    <t>labour component/unit qty</t>
  </si>
  <si>
    <t>Add contractor's profit and overhead charges</t>
  </si>
  <si>
    <t>labour component/unit qty (including contractor's profit)</t>
  </si>
  <si>
    <t>ABSTRACT:</t>
  </si>
  <si>
    <t>Contents</t>
  </si>
  <si>
    <t>L</t>
  </si>
  <si>
    <t>D</t>
  </si>
  <si>
    <t>A. Cost of Materials</t>
  </si>
  <si>
    <t>Nos</t>
  </si>
  <si>
    <t>tonne</t>
  </si>
  <si>
    <t>particulars</t>
  </si>
  <si>
    <t>Structural steel angles/ beams / channels</t>
  </si>
  <si>
    <t>Structural steel plates / flats</t>
  </si>
  <si>
    <t>GI Bolts/Nut/Washer</t>
  </si>
  <si>
    <t>Rubber Seals</t>
  </si>
  <si>
    <t>Bottom Seal</t>
  </si>
  <si>
    <t>Rm</t>
  </si>
  <si>
    <t>Oxygen gas</t>
  </si>
  <si>
    <t>Acetyline gas</t>
  </si>
  <si>
    <t>Welding electrodes</t>
  </si>
  <si>
    <t>Use rate welding holder set</t>
  </si>
  <si>
    <t>Use rate gas cutting torch set</t>
  </si>
  <si>
    <t>Welding transformer</t>
  </si>
  <si>
    <t>Pug cutting machine</t>
  </si>
  <si>
    <t>Drilling machine</t>
  </si>
  <si>
    <t>Grinding machine</t>
  </si>
  <si>
    <t>Crew for Drilling machine</t>
  </si>
  <si>
    <t>Crew for Grinding machine</t>
  </si>
  <si>
    <t>Foreman</t>
  </si>
  <si>
    <t>Marker / Fabricator / Erector</t>
  </si>
  <si>
    <t>Gas cutter</t>
  </si>
  <si>
    <t>Welder ( General )</t>
  </si>
  <si>
    <t>Mazdoors</t>
  </si>
  <si>
    <t>Helper fabrication / erection</t>
  </si>
  <si>
    <t>(on 75 percent cost excluding cost of materials)</t>
  </si>
  <si>
    <t>F. Add for contractor's profit and overheads on (A+B+C+D+E)</t>
  </si>
  <si>
    <t>Add 2 leads</t>
  </si>
  <si>
    <t>Add 1 km lead charges for fabricated parts                                Rs.</t>
  </si>
  <si>
    <t>per tonne</t>
  </si>
  <si>
    <t>Unloading charges of fabricated parts  Rs</t>
  </si>
  <si>
    <t>ltr</t>
  </si>
  <si>
    <t>Zinc rich epoxy primer</t>
  </si>
  <si>
    <t>Thinner@10%</t>
  </si>
  <si>
    <t>Helper</t>
  </si>
  <si>
    <t>No</t>
  </si>
  <si>
    <t>Grand Total</t>
  </si>
  <si>
    <t>Provision towards Photographic charges</t>
  </si>
  <si>
    <t>Provision towards GST @18%</t>
  </si>
  <si>
    <t>Provision towards NAC @ 0.1%</t>
  </si>
  <si>
    <t>Job</t>
  </si>
  <si>
    <t>Sl No.</t>
  </si>
  <si>
    <t>Name of Work:</t>
  </si>
  <si>
    <t>ABSTRACT ESTIMATE</t>
  </si>
  <si>
    <t>1 Job</t>
  </si>
  <si>
    <t>Measurements</t>
  </si>
  <si>
    <t>Description of Item</t>
  </si>
  <si>
    <t>DETAILED ESTIMATE</t>
  </si>
  <si>
    <t>Providing and laying insitu vibrated M-15 ( 28 days cube compressive strength not less than15 N /sq mm ) grade cement concrete using 40 mm down size approved, clean, hard, graded aggregates for foundation filling including cost of all materials, machinery, labour, formwork,cleaning, batching, mixing, placing in position, levelling, vibrating, finishing, curing etc.,complete with initial lead upto 50 m and all lifts. (Cement content: 260 kg / cum with use of super plasticiser(0.4% by wt. of cement),CA : 0.90cum, Blending Ratio of CA--50:30:20, FA : 0.40 cum)</t>
  </si>
  <si>
    <t>a</t>
  </si>
  <si>
    <t>Provision towards Seignorage charges</t>
  </si>
  <si>
    <t>Provision towards Contingencies</t>
  </si>
  <si>
    <t xml:space="preserve"> </t>
  </si>
  <si>
    <t>sqm</t>
  </si>
  <si>
    <t>Cum</t>
  </si>
  <si>
    <t>Total cost for</t>
  </si>
  <si>
    <t>Lead statement</t>
  </si>
  <si>
    <t>Sl. No</t>
  </si>
  <si>
    <t>Description of materials</t>
  </si>
  <si>
    <t>Quarry</t>
  </si>
  <si>
    <t>Lead</t>
  </si>
  <si>
    <t>Conveyance charges</t>
  </si>
  <si>
    <t>Remarks</t>
  </si>
  <si>
    <t>Upto 5km</t>
  </si>
  <si>
    <t>5-30Km</t>
  </si>
  <si>
    <t>above 30Km</t>
  </si>
  <si>
    <t xml:space="preserve">HBG Metal </t>
  </si>
  <si>
    <t>Pangidi</t>
  </si>
  <si>
    <t>Sand</t>
  </si>
  <si>
    <t>1. Certified that the leads noted above or correct and nearest to the best of my knowledge.</t>
  </si>
  <si>
    <t>2. Certified that the sufficient materials are available in the quarry.</t>
  </si>
  <si>
    <t>Seigniorage Charges statement</t>
  </si>
  <si>
    <t>S.No</t>
  </si>
  <si>
    <t>Description of item</t>
  </si>
  <si>
    <t>Quantity in cum</t>
  </si>
  <si>
    <t>seigniorage charge in Rs.</t>
  </si>
  <si>
    <t>Multiplication Factor</t>
  </si>
  <si>
    <t>Total amount in Rs.</t>
  </si>
  <si>
    <t>1 cum</t>
  </si>
  <si>
    <t>Total in Rs.</t>
  </si>
  <si>
    <t>Metal</t>
  </si>
  <si>
    <t xml:space="preserve">DATA SHEET - COST OF SAND </t>
  </si>
  <si>
    <t>Excavation, Transportation, Unloading &amp; Loading</t>
  </si>
  <si>
    <t>Admn Cost</t>
  </si>
  <si>
    <t>CTE &amp; CTO Fees</t>
  </si>
  <si>
    <t>Total Price per Ton in Rs</t>
  </si>
  <si>
    <t>Kakaraparru-1</t>
  </si>
  <si>
    <t>Type of Sand</t>
  </si>
  <si>
    <t>Basic Rate per tonne</t>
  </si>
  <si>
    <t>Conversion Factor</t>
  </si>
  <si>
    <t>Rate Per Cum</t>
  </si>
  <si>
    <t>Sand for filling</t>
  </si>
  <si>
    <t>Sand for Mortar</t>
  </si>
  <si>
    <t>Kakaraparru</t>
  </si>
  <si>
    <t>1x2</t>
  </si>
  <si>
    <t>DMF 30%, Merit 2%, Consideration 100%</t>
  </si>
  <si>
    <t xml:space="preserve"> Rs.</t>
  </si>
  <si>
    <t>CC M-15 Mix Super Structure</t>
  </si>
  <si>
    <t>“Shuttering arrangements to Kotimoga minor drain head sluice in Kothapusalamarru(V) of Bhimavaram(M).</t>
  </si>
  <si>
    <t xml:space="preserve">Fabrication and supply of MS Shutter, Frame made with ISA 50mm angle and inside supports with ISA 50 and 8mm thick MS plate welded to the frame and other items cost including cutting, welding, drilling holes, painting with Red-oxide paint, two coats with anti corrosive black paint, dismantling and erection charges, transportation charges and other miscellaneous items etc., complete </t>
  </si>
  <si>
    <t xml:space="preserve">Shuttering arrangements to Kotimoga minor drain </t>
  </si>
  <si>
    <t>Qty</t>
  </si>
  <si>
    <t xml:space="preserve"> per</t>
  </si>
  <si>
    <t xml:space="preserve">OT SLUICE SHUTTERS for Below 5 Tons capacity (small gates) As per Guidelines of Chief Engineer, Central Designs Organization, Hyderabad Specification drawing for Krishna Delta System Fabrication, supply, erection, testing and commissioning of Sluice Shutters consisting of skin plate, horizontal and vertical angles, stiffeners, rubber seals, clamps with all accessories for sluice shutters including cost of all materials, machinery, labour, seal fixing etc., complete as per specifications and approved drawings (without painting on mechanical cleaning surfaces which are added extra as per schedule of rates under items in this chapter and add as applicable </t>
  </si>
  <si>
    <t>1 MT</t>
  </si>
  <si>
    <t xml:space="preserve">OT SLUICE SHUTTERS Screw Gear Hoist Including Platform for below 5 Tons Capacity (Small Gates) As per Guidelines of Chief Engineer, Central Designs Organization, Hyderabad Specification drawing for Krishna Delta System Fabrication, supply, erection, testing and commissioning of Embedded parts consisting of supporting structure, platform etc. with all accessories for operating canal escape/ regulator gate with all accessories including cost of all materials, machinery, labour, cutting, bending, aligning, anchoring, welding, finishing etc. complete as per Specification and approved drawings (without painting on mechanical cleaning surfaces which are added extra as per schedule of rates under items in this chapter and add as applicable </t>
  </si>
  <si>
    <t>Surface cleaning of metal surface by chemical cleaners and by then hand and power tool cleaners and remove dust. after cleaning applying primary coat with one coat of Zinc Rich epoxy primer for a thickness of 100 microns, fallowed by finishing coats 2 coats with Coal Tar epoxy with material, labour and all other accesaries with all leads and lifts.</t>
  </si>
  <si>
    <t>1 sqm</t>
  </si>
  <si>
    <t>Provision towards NAC  @ 0.1%</t>
  </si>
  <si>
    <t>__</t>
  </si>
  <si>
    <t>Provision towards GST @ 18%</t>
  </si>
  <si>
    <t xml:space="preserve">      </t>
  </si>
  <si>
    <t>Description of Work</t>
  </si>
  <si>
    <t xml:space="preserve">     No.s</t>
  </si>
  <si>
    <t xml:space="preserve">   Measurements</t>
  </si>
  <si>
    <t xml:space="preserve">    L</t>
  </si>
  <si>
    <t xml:space="preserve">   B</t>
  </si>
  <si>
    <t xml:space="preserve">  D</t>
  </si>
  <si>
    <t xml:space="preserve">OT SLUICE SHUTTERS for Below 5 Tons capacity (small gates) As per Guidelines of Chief Engineer, Central Designs Organization, Hyderabad Specification drawing for Krishna Delta System Fabrication, supply, erection, testing and commissioning of Sluice Shutters consisting of skin plate, horizontal and vertical angles, stiffeners, rubber seals, clamps with all accessories for sluice shutters including cost of all materials, machinery, labour, seal fixing etc., complete as per specifications and approved drawings (without painting on mechanical cleaning surfaces which are added extra as per schedule of rates under items in this chapter and add as </t>
  </si>
  <si>
    <t>OT SLUICE SHUTTERS Screw Gear Hoist Including Platform for below 5 Tons Capacity (Small Gates) As per Guidelines of Chief Engineer, Central Designs Organization, Hyderabad Specification drawing for Krishna Delta System Fabrication, supply, erection, testing and commissioning of Embedded parts consisting of supporting structure, platform etc. with all accessories for operating canal escape/ regulator gate with all accessories including cost of all materials, machinery, labour, cutting, bending, aligning, anchoring, welding, finishing etc. complete as per Specification and approved drawings (without painting on mechanical cleaning surfaces which are added extra as per schedule of rates under items in this chapter and add as applicable separately)</t>
  </si>
  <si>
    <t xml:space="preserve">WEIGHT CALCULATIONS </t>
  </si>
  <si>
    <t>Shutter of 1.20 x 1.20 m size for  Kotimoga minor drain</t>
  </si>
  <si>
    <t xml:space="preserve">part no </t>
  </si>
  <si>
    <t xml:space="preserve"> Description</t>
  </si>
  <si>
    <t xml:space="preserve">length </t>
  </si>
  <si>
    <t xml:space="preserve">Sectional weight </t>
  </si>
  <si>
    <t>weight in KG</t>
  </si>
  <si>
    <r>
      <t>Skin Plate</t>
    </r>
    <r>
      <rPr>
        <sz val="11"/>
        <color rgb="FFFF0000"/>
        <rFont val="Times New Roman"/>
        <family val="1"/>
      </rPr>
      <t xml:space="preserve"> 8 mm</t>
    </r>
    <r>
      <rPr>
        <sz val="11"/>
        <color theme="1"/>
        <rFont val="Times New Roman"/>
        <family val="1"/>
      </rPr>
      <t xml:space="preserve"> thickness : 1200 mm height </t>
    </r>
  </si>
  <si>
    <t>Skin plate Fixing plates 200X130x8mm thick</t>
  </si>
  <si>
    <t>0.20*0.13</t>
  </si>
  <si>
    <t>Shutter Frame Angle (1200+1200)50X50x6mm Thick</t>
  </si>
  <si>
    <t>1*2</t>
  </si>
  <si>
    <t>Lifting angles ISA 50X50X6</t>
  </si>
  <si>
    <t>Horizantal Stiffner angle 50X50X6</t>
  </si>
  <si>
    <t>Vertical Stiffner angle 50X50X6</t>
  </si>
  <si>
    <t>Vertical grove angle 75X75X8</t>
  </si>
  <si>
    <t xml:space="preserve"> Weight</t>
  </si>
  <si>
    <t>Add for wastage@2. 5%</t>
  </si>
  <si>
    <t>Total Weight</t>
  </si>
  <si>
    <t>(ii) Hoist beam including gear box &amp; 63 mm dia screw rod</t>
  </si>
  <si>
    <t xml:space="preserve">Screw Rod 63 mm dia </t>
  </si>
  <si>
    <t xml:space="preserve">Top &amp; bottom </t>
  </si>
  <si>
    <t xml:space="preserve">Middle plate </t>
  </si>
  <si>
    <t xml:space="preserve">CI Nut </t>
  </si>
  <si>
    <t xml:space="preserve">Bearing </t>
  </si>
  <si>
    <t xml:space="preserve">Handle &amp; pin </t>
  </si>
  <si>
    <t>Hoist beam gudders ISMC 150 x 75</t>
  </si>
  <si>
    <t>PAINTING CALCULAIONS</t>
  </si>
  <si>
    <t>sl no</t>
  </si>
  <si>
    <t>width/Hight</t>
  </si>
  <si>
    <t>area in  Sq.m</t>
  </si>
  <si>
    <t xml:space="preserve">Skin Plate 8 mm thickness : 12000 mm hight </t>
  </si>
  <si>
    <t>2*2</t>
  </si>
  <si>
    <t>4(50)</t>
  </si>
  <si>
    <t>Vertical Groove angle 75X75X8</t>
  </si>
  <si>
    <t>4(75)</t>
  </si>
  <si>
    <t>2 x (150+75+75)</t>
  </si>
  <si>
    <t>Area</t>
  </si>
  <si>
    <t>Add for Mislanious</t>
  </si>
  <si>
    <t>Total Area</t>
  </si>
  <si>
    <t xml:space="preserve">FABRICATION AND ERECTION OF GEAR BOX TO SUITE 63 MM SCREW ROD </t>
  </si>
  <si>
    <t>Top Plate :</t>
  </si>
  <si>
    <t>length: 300mm</t>
  </si>
  <si>
    <t>Width:400mm</t>
  </si>
  <si>
    <t>Thickness : 20mm</t>
  </si>
  <si>
    <t>Middle Screw rod hole dia : 160mm</t>
  </si>
  <si>
    <t>Bolts &amp; Nuts holes dia : 25mm - 4no.s</t>
  </si>
  <si>
    <t xml:space="preserve">TTop plate wieht = (0.30*.400*78.54)-((Π/4*0.16^2*0.02*7850)+(4*Π/4*0.025^2*0.025*7850)) </t>
  </si>
  <si>
    <t xml:space="preserve">                      = 9.425 - 1.740  = 7.685 x 2            = 15.37 Kg</t>
  </si>
  <si>
    <t>For Top &amp; Bottom plates</t>
  </si>
  <si>
    <t>MiddlePlate :</t>
  </si>
  <si>
    <t>Height : 125mm</t>
  </si>
  <si>
    <t>Middle plate weight = (2*0.30*0.125*78.54*2)+(2*0.40*0.125*78.54*2)</t>
  </si>
  <si>
    <t>=</t>
  </si>
  <si>
    <t>Middle Plate weight :</t>
  </si>
  <si>
    <t>27.45 Kg</t>
  </si>
  <si>
    <t>Kg</t>
  </si>
  <si>
    <t>C.I Nut Weight:</t>
  </si>
  <si>
    <t>O.D1 : 120mm</t>
  </si>
  <si>
    <t>ID: 63mm</t>
  </si>
  <si>
    <t>Collar height : 35mm</t>
  </si>
  <si>
    <t>Collar O.D 2: 140mm</t>
  </si>
  <si>
    <t>Nut height  with out collar :105mm</t>
  </si>
  <si>
    <t>Nut Weight:  (Π/4* (0.12^2-0.063^2)*0.105*7065) +(Π/4*(0.14^2-0.063^2)*0.035*7065)</t>
  </si>
  <si>
    <t xml:space="preserve">C.I Nut weight : </t>
  </si>
  <si>
    <t>9.1 Kg</t>
  </si>
  <si>
    <t>Bearing Weight :</t>
  </si>
  <si>
    <t>2 .00</t>
  </si>
  <si>
    <t>2.00 Kg</t>
  </si>
  <si>
    <t>Handle weight :</t>
  </si>
  <si>
    <t>Outer dia : 150mm</t>
  </si>
  <si>
    <t>Inner dia : 120mm</t>
  </si>
  <si>
    <t>Width:65mm</t>
  </si>
  <si>
    <t>Handle rods dia :25mm</t>
  </si>
  <si>
    <t>Handle rods length :800mm</t>
  </si>
  <si>
    <t xml:space="preserve">Handle weight  = (Π/4*( 0.15^2-0.12^2)*0.065*7850) + 2*(Π/4*0.025^2*0.8*7850)  </t>
  </si>
  <si>
    <t xml:space="preserve">                                 =  10 Kg</t>
  </si>
  <si>
    <t xml:space="preserve">FABRICATION AND ERECTION OF GEAR BOX TO SUITE 50 MM SCREW ROD </t>
  </si>
  <si>
    <t xml:space="preserve">Top plate </t>
  </si>
  <si>
    <t>length: 160mm</t>
  </si>
  <si>
    <t>Thickness : 10mm</t>
  </si>
  <si>
    <t>Middle Screw rod hole dia : 100mm</t>
  </si>
  <si>
    <t>Bolts &amp; Nuts holes dia : 10mm - 4no.s</t>
  </si>
  <si>
    <r>
      <rPr>
        <sz val="11"/>
        <color theme="1"/>
        <rFont val="Calibri"/>
        <family val="2"/>
        <scheme val="minor"/>
      </rPr>
      <t>Top plate wieht = (0.160*.400*78.54)-((</t>
    </r>
    <r>
      <rPr>
        <sz val="11"/>
        <color theme="1"/>
        <rFont val="Calibri"/>
        <family val="2"/>
      </rPr>
      <t>Π/4*0.10^2*0.01*7850)+(4*Π/4*0.01^2*0.01*7850))</t>
    </r>
    <r>
      <rPr>
        <sz val="11"/>
        <color theme="1"/>
        <rFont val="Calibri"/>
        <family val="2"/>
        <scheme val="minor"/>
      </rPr>
      <t xml:space="preserve"> </t>
    </r>
  </si>
  <si>
    <t xml:space="preserve">                                    =  5.026-(0.616+0.024) = </t>
  </si>
  <si>
    <r>
      <rPr>
        <b/>
        <sz val="11"/>
        <color theme="1"/>
        <rFont val="Calibri"/>
        <family val="2"/>
        <scheme val="minor"/>
      </rPr>
      <t xml:space="preserve">Bottom plate:  </t>
    </r>
    <r>
      <rPr>
        <sz val="11"/>
        <color theme="1"/>
        <rFont val="Calibri"/>
        <family val="2"/>
        <scheme val="minor"/>
      </rPr>
      <t xml:space="preserve">Bottom plate is same as top plate  </t>
    </r>
  </si>
  <si>
    <t>Middle plate :</t>
  </si>
  <si>
    <t>Height : 100mm</t>
  </si>
  <si>
    <t>Middle plate weight = (2*0.160*0.100*78.54)+(2*0.400*0.100*78.54)</t>
  </si>
  <si>
    <t xml:space="preserve">                                           = 2.513+ 6.25 = 8.79 Kg  </t>
  </si>
  <si>
    <t>C.I.Nut</t>
  </si>
  <si>
    <t>O.D1 : 90mm</t>
  </si>
  <si>
    <t>ID: 50mm</t>
  </si>
  <si>
    <t>Collar height : 25mm</t>
  </si>
  <si>
    <t>Collar O.D 2: 100mm</t>
  </si>
  <si>
    <t>Nut height  with out collar :75mm</t>
  </si>
  <si>
    <t>Nut Weight:  (Π/4* (0.09^2-0.05^2)*0.075*7065) +(Π/4*(0.1^2-0.05^2)*0.025*7065)</t>
  </si>
  <si>
    <t xml:space="preserve">                         = 2.33+1.040 = 3.37 </t>
  </si>
  <si>
    <t>Bearing : Approximately 2Kg</t>
  </si>
  <si>
    <t xml:space="preserve">Handle : </t>
  </si>
  <si>
    <t>Outer dia : 120mm</t>
  </si>
  <si>
    <t>Inner dia : 90mm</t>
  </si>
  <si>
    <t>Thickness:10mm</t>
  </si>
  <si>
    <t xml:space="preserve">Handle weight  = (Π/4*( 0.12^2-0.09^2)*0.065*7850) + 2*(Π/4*0.025^2*0.8*7850)  </t>
  </si>
  <si>
    <t xml:space="preserve">                                = (2.524 ) + (6.167 </t>
  </si>
  <si>
    <t xml:space="preserve">                                = 8.8</t>
  </si>
  <si>
    <t xml:space="preserve">                                </t>
  </si>
  <si>
    <t>DATA - SHEET</t>
  </si>
  <si>
    <t>IRR-GAW-2- 12 New Item 2015-16-2</t>
  </si>
  <si>
    <t>Chequered plate</t>
  </si>
  <si>
    <t>Cast iron Components</t>
  </si>
  <si>
    <t>Hoist Body/lock nut/Main Nut etc.</t>
  </si>
  <si>
    <t>Bronze Alloy Steel Components</t>
  </si>
  <si>
    <t>Thrust Bearings</t>
  </si>
  <si>
    <t>MS Bolt/Nut/ Washer</t>
  </si>
  <si>
    <t>Welding electrodes (LH)</t>
  </si>
  <si>
    <t>Lathe machine (Screw Rod M/C)</t>
  </si>
  <si>
    <t>D. Add for excise duty</t>
  </si>
  <si>
    <t>E. Add for transportation upto work site @</t>
  </si>
  <si>
    <t>Rate per</t>
  </si>
  <si>
    <t>IRR-GAW-2- 14 New Item 2015-16 -4</t>
  </si>
  <si>
    <t>OT SLUICE SHUTTERS for Below 5 Tons capacity (small gates) As per Guidelines of Chief Engineer, Central Designs Organization, Hyderabad Specification drawing for Krishna Delta System Fabrication, supply, erection, testing and commissioning of Sluice Shutters consisting of skin plate, horizontal and vertical angles, stiffeners, rubber seals, clamps with all accessories for sluice shutters including cost of all materials, machinery, labour, seal fixing etc., complete as per specifications and approved drawings (without painting on mechanical cleaning surfaces which are added extra as per schedule of rates under items in this chapter and add as applicable separately)</t>
  </si>
  <si>
    <t>Gate Size: 0.99 X 0.875 M</t>
  </si>
  <si>
    <t>Side Seal/ Top Seal</t>
  </si>
  <si>
    <t>IRR-GAW-4-4</t>
  </si>
  <si>
    <t>Surface cleaning of metal surfaces by chemical cleaners and then by hand and power tool cleaners and removing dust. After cleaning,applying primary coat with one coat of Zinc rich epoxy primer to a thickness of 40 microns ,followed by  finishing  coats 2 coats  with Solventless Coal tar epoxy with material, labour and all accessories with all leads and lifts</t>
  </si>
  <si>
    <t>Sq.m</t>
  </si>
  <si>
    <t>Rust cleaner / inhibitor</t>
  </si>
  <si>
    <t>Solvetnless Coal tar epoxy paint</t>
  </si>
  <si>
    <t>Wire brush</t>
  </si>
  <si>
    <t>Hire Charges of Airless Spray Gun</t>
  </si>
  <si>
    <t>Hr</t>
  </si>
  <si>
    <t>Hire Charges of Air Compressor-7 Cmm (diesel)</t>
  </si>
  <si>
    <t>Fuel Charges of Air Compressor</t>
  </si>
  <si>
    <t>Total cost of Machinery</t>
  </si>
  <si>
    <t>Crew Charges of Air Compressor</t>
  </si>
  <si>
    <t>Painter Class-I</t>
  </si>
  <si>
    <t>sq.meter</t>
  </si>
  <si>
    <t xml:space="preserve">63 mm dia screw rod 2.0 m long </t>
  </si>
  <si>
    <t xml:space="preserve">Trust bearing gear box </t>
  </si>
  <si>
    <t>75 x 75 x 8 size angles 2.50 m long for groove</t>
  </si>
  <si>
    <t>1.80 m long ISMC 150 x 75 (2 nos) for beam</t>
  </si>
  <si>
    <t>0.3 m long angles 50 x 50 x 6  size 2 nos</t>
  </si>
  <si>
    <t xml:space="preserve">            </t>
  </si>
  <si>
    <t xml:space="preserve">50 x 50 x 6 mm angles 1.20 m long </t>
  </si>
  <si>
    <t>50 x 50 x 6 mm angles 1.20 m long</t>
  </si>
  <si>
    <t>8 mm thick plate 1.20 x 1.20 size</t>
  </si>
  <si>
    <t>2 Job</t>
  </si>
  <si>
    <t xml:space="preserve">Kotimoga Drain Left and Right side walls </t>
  </si>
  <si>
    <t xml:space="preserve">  SUB-DETAILED ESTIMATE</t>
  </si>
  <si>
    <t>SUB- ABSTARCT -  ESTIMATE</t>
  </si>
  <si>
    <t>BVRM</t>
  </si>
  <si>
    <t>GST</t>
  </si>
  <si>
    <t>INC GST</t>
  </si>
  <si>
    <t>LESS</t>
  </si>
  <si>
    <t>BVRM TO KOTAPOSL31,TOKATIPPA27</t>
  </si>
</sst>
</file>

<file path=xl/styles.xml><?xml version="1.0" encoding="utf-8"?>
<styleSheet xmlns="http://schemas.openxmlformats.org/spreadsheetml/2006/main">
  <numFmts count="8">
    <numFmt numFmtId="43" formatCode="_(* #,##0.00_);_(* \(#,##0.00\);_(* &quot;-&quot;??_);_(@_)"/>
    <numFmt numFmtId="164" formatCode="0.000%"/>
    <numFmt numFmtId="165" formatCode="0.000"/>
    <numFmt numFmtId="166" formatCode="mm/dd/yy"/>
    <numFmt numFmtId="168" formatCode="0.0%"/>
    <numFmt numFmtId="169" formatCode="_ * #,##0.00_ ;_ * \-#,##0.00_ ;_ * &quot;-&quot;??_ ;_ @_ "/>
    <numFmt numFmtId="170" formatCode="_ * #,##0_ ;_ * \-#,##0_ ;_ * &quot;-&quot;??_ ;_ @_ "/>
    <numFmt numFmtId="171" formatCode="0.0"/>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Verdana"/>
      <family val="2"/>
    </font>
    <font>
      <b/>
      <sz val="10"/>
      <name val="Arial"/>
      <family val="2"/>
    </font>
    <font>
      <b/>
      <sz val="12"/>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7F7F7F"/>
      <name val="Calibri"/>
      <family val="2"/>
      <scheme val="minor"/>
    </font>
    <font>
      <sz val="12"/>
      <name val="Arial"/>
      <family val="2"/>
    </font>
    <font>
      <b/>
      <sz val="11"/>
      <name val="Arial"/>
      <family val="2"/>
    </font>
    <font>
      <sz val="10"/>
      <color indexed="8"/>
      <name val="Arial"/>
      <family val="2"/>
    </font>
    <font>
      <sz val="10"/>
      <name val="MS Serif"/>
      <family val="1"/>
    </font>
    <font>
      <sz val="10"/>
      <color indexed="16"/>
      <name val="MS Serif"/>
      <family val="1"/>
    </font>
    <font>
      <u/>
      <sz val="10"/>
      <color indexed="12"/>
      <name val="Arial"/>
      <family val="2"/>
    </font>
    <font>
      <sz val="8"/>
      <name val="Helv"/>
    </font>
    <font>
      <b/>
      <sz val="18"/>
      <color indexed="62"/>
      <name val="Cambria"/>
      <family val="2"/>
    </font>
    <font>
      <b/>
      <sz val="8"/>
      <color indexed="8"/>
      <name val="Helv"/>
    </font>
    <font>
      <sz val="11"/>
      <name val="Arial"/>
      <family val="2"/>
    </font>
    <font>
      <sz val="9"/>
      <name val="Arial"/>
      <family val="2"/>
    </font>
    <font>
      <sz val="12"/>
      <color theme="1"/>
      <name val="Times New Roman"/>
      <family val="1"/>
    </font>
    <font>
      <b/>
      <sz val="11"/>
      <color indexed="8"/>
      <name val="Arial"/>
      <family val="2"/>
    </font>
    <font>
      <sz val="11"/>
      <color indexed="8"/>
      <name val="Arial"/>
      <family val="2"/>
    </font>
    <font>
      <sz val="10"/>
      <name val="Arial"/>
      <family val="2"/>
      <charset val="1"/>
    </font>
    <font>
      <sz val="10"/>
      <color indexed="23"/>
      <name val="Calibri"/>
      <family val="2"/>
    </font>
    <font>
      <b/>
      <sz val="11"/>
      <name val="Times New Roman"/>
      <family val="1"/>
    </font>
    <font>
      <sz val="12"/>
      <color theme="1"/>
      <name val="Calibri"/>
      <family val="2"/>
      <charset val="1"/>
      <scheme val="minor"/>
    </font>
    <font>
      <sz val="11"/>
      <name val="Times New Roman"/>
      <family val="1"/>
    </font>
    <font>
      <b/>
      <sz val="12"/>
      <color theme="1"/>
      <name val="Calibri"/>
      <family val="2"/>
      <scheme val="minor"/>
    </font>
    <font>
      <sz val="9"/>
      <color theme="1"/>
      <name val="Arial"/>
      <family val="2"/>
    </font>
    <font>
      <b/>
      <sz val="10"/>
      <color indexed="8"/>
      <name val="Arial"/>
      <family val="2"/>
    </font>
    <font>
      <b/>
      <sz val="11"/>
      <color theme="1"/>
      <name val="Calibri"/>
      <family val="2"/>
      <scheme val="minor"/>
    </font>
    <font>
      <sz val="10"/>
      <color theme="1"/>
      <name val="Arial"/>
      <family val="2"/>
    </font>
    <font>
      <sz val="11"/>
      <color theme="1"/>
      <name val="Arial"/>
      <family val="2"/>
    </font>
    <font>
      <sz val="7"/>
      <color theme="1"/>
      <name val="Arial"/>
      <family val="2"/>
    </font>
    <font>
      <u/>
      <sz val="11"/>
      <color theme="1"/>
      <name val="Arial"/>
      <family val="2"/>
    </font>
    <font>
      <u/>
      <sz val="10"/>
      <color theme="1"/>
      <name val="Arial"/>
      <family val="2"/>
    </font>
    <font>
      <b/>
      <u/>
      <sz val="10"/>
      <color theme="1"/>
      <name val="Arial"/>
      <family val="2"/>
    </font>
    <font>
      <sz val="12"/>
      <color theme="1"/>
      <name val="Arial"/>
      <family val="2"/>
    </font>
    <font>
      <b/>
      <u/>
      <sz val="11"/>
      <color theme="1"/>
      <name val="Arial"/>
      <family val="2"/>
    </font>
    <font>
      <b/>
      <u/>
      <sz val="16"/>
      <color theme="1"/>
      <name val="Times New Roman"/>
      <family val="1"/>
    </font>
    <font>
      <b/>
      <u/>
      <sz val="14"/>
      <color theme="1"/>
      <name val="Times New Roman"/>
      <family val="1"/>
    </font>
    <font>
      <sz val="11"/>
      <color theme="1"/>
      <name val="Times New Roman"/>
      <family val="1"/>
    </font>
    <font>
      <sz val="11"/>
      <color rgb="FFFF0000"/>
      <name val="Times New Roman"/>
      <family val="1"/>
    </font>
    <font>
      <b/>
      <sz val="11"/>
      <color theme="1"/>
      <name val="Times New Roman"/>
      <family val="1"/>
    </font>
    <font>
      <b/>
      <sz val="12"/>
      <color theme="1"/>
      <name val="Times New Roman"/>
      <family val="1"/>
    </font>
    <font>
      <sz val="8"/>
      <color theme="1"/>
      <name val="Times New Roman"/>
      <family val="1"/>
    </font>
    <font>
      <b/>
      <u/>
      <sz val="11"/>
      <color theme="1"/>
      <name val="Calibri"/>
      <family val="2"/>
      <scheme val="minor"/>
    </font>
    <font>
      <sz val="11"/>
      <color theme="1"/>
      <name val="Calibri"/>
      <family val="2"/>
    </font>
    <font>
      <sz val="10"/>
      <color theme="1"/>
      <name val="Calibri"/>
      <family val="2"/>
      <scheme val="minor"/>
    </font>
    <font>
      <b/>
      <sz val="10"/>
      <color theme="1"/>
      <name val="Calibri"/>
      <family val="2"/>
      <scheme val="minor"/>
    </font>
    <font>
      <b/>
      <sz val="12"/>
      <name val="Arial"/>
      <family val="2"/>
      <charset val="1"/>
    </font>
    <font>
      <sz val="12"/>
      <color theme="1"/>
      <name val="Calibri"/>
      <family val="2"/>
      <scheme val="minor"/>
    </font>
    <font>
      <sz val="12"/>
      <name val="Arial"/>
      <family val="2"/>
      <charset val="1"/>
    </font>
    <font>
      <b/>
      <sz val="10"/>
      <color rgb="FFFF0000"/>
      <name val="Calibri"/>
      <family val="2"/>
      <scheme val="minor"/>
    </font>
    <font>
      <b/>
      <sz val="14"/>
      <color theme="1"/>
      <name val="Calibri"/>
      <family val="2"/>
      <scheme val="minor"/>
    </font>
    <font>
      <b/>
      <sz val="12"/>
      <color theme="1"/>
      <name val="Arial"/>
      <family val="2"/>
    </font>
    <font>
      <b/>
      <u/>
      <sz val="10"/>
      <color theme="1"/>
      <name val="Times New Roman"/>
      <family val="1"/>
    </font>
    <font>
      <b/>
      <sz val="15"/>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26"/>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right/>
      <top/>
      <bottom style="thin">
        <color indexed="8"/>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indexed="8"/>
      </left>
      <right style="thin">
        <color indexed="8"/>
      </right>
      <top/>
      <bottom/>
      <diagonal/>
    </border>
    <border>
      <left style="thin">
        <color indexed="8"/>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auto="1"/>
      </right>
      <top style="hair">
        <color auto="1"/>
      </top>
      <bottom style="hair">
        <color auto="1"/>
      </bottom>
      <diagonal/>
    </border>
  </borders>
  <cellStyleXfs count="657">
    <xf numFmtId="0" fontId="0" fillId="0" borderId="0"/>
    <xf numFmtId="0" fontId="8"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7" fillId="20" borderId="7"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8" fillId="21" borderId="8"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4" fillId="7" borderId="7" applyNumberFormat="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5" fillId="0" borderId="12" applyNumberFormat="0" applyFill="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9" fillId="23" borderId="13" applyNumberFormat="0" applyFon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7" fillId="20" borderId="14"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5" fillId="0" borderId="0"/>
    <xf numFmtId="0" fontId="14" fillId="25"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4" fillId="27" borderId="0" applyNumberFormat="0" applyBorder="0" applyAlignment="0" applyProtection="0"/>
    <xf numFmtId="0" fontId="14" fillId="30" borderId="0" applyNumberFormat="0" applyBorder="0" applyAlignment="0" applyProtection="0"/>
    <xf numFmtId="0" fontId="15" fillId="28" borderId="0" applyNumberFormat="0" applyBorder="0" applyAlignment="0" applyProtection="0"/>
    <xf numFmtId="0" fontId="14" fillId="25" borderId="0" applyNumberFormat="0" applyBorder="0" applyAlignment="0" applyProtection="0"/>
    <xf numFmtId="0" fontId="14" fillId="28" borderId="0" applyNumberFormat="0" applyBorder="0" applyAlignment="0" applyProtection="0"/>
    <xf numFmtId="0" fontId="15" fillId="28" borderId="0" applyNumberFormat="0" applyBorder="0" applyAlignment="0" applyProtection="0"/>
    <xf numFmtId="0" fontId="14" fillId="31"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4" fillId="27" borderId="0" applyNumberFormat="0" applyBorder="0" applyAlignment="0" applyProtection="0"/>
    <xf numFmtId="0" fontId="14" fillId="32" borderId="0" applyNumberFormat="0" applyBorder="0" applyAlignment="0" applyProtection="0"/>
    <xf numFmtId="0" fontId="15" fillId="32" borderId="0" applyNumberFormat="0" applyBorder="0" applyAlignment="0" applyProtection="0"/>
    <xf numFmtId="0" fontId="34" fillId="0" borderId="0" applyFill="0" applyBorder="0" applyAlignment="0"/>
    <xf numFmtId="43" fontId="9" fillId="0" borderId="0" applyFont="0" applyFill="0" applyBorder="0" applyAlignment="0" applyProtection="0"/>
    <xf numFmtId="0" fontId="35" fillId="0" borderId="0" applyNumberFormat="0" applyAlignment="0">
      <alignment horizontal="left"/>
    </xf>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36" fillId="0" borderId="0" applyNumberFormat="0" applyAlignment="0">
      <alignment horizontal="left"/>
    </xf>
    <xf numFmtId="38" fontId="13" fillId="36" borderId="0" applyNumberFormat="0" applyBorder="0" applyAlignment="0" applyProtection="0"/>
    <xf numFmtId="0" fontId="12" fillId="0" borderId="16" applyNumberFormat="0" applyAlignment="0" applyProtection="0">
      <alignment horizontal="left" vertical="center"/>
    </xf>
    <xf numFmtId="0" fontId="12" fillId="0" borderId="6">
      <alignment horizontal="left" vertical="center"/>
    </xf>
    <xf numFmtId="0" fontId="37" fillId="0" borderId="0" applyNumberFormat="0" applyFill="0" applyBorder="0" applyAlignment="0" applyProtection="0">
      <alignment vertical="top"/>
      <protection locked="0"/>
    </xf>
    <xf numFmtId="10" fontId="13" fillId="37" borderId="1" applyNumberFormat="0" applyBorder="0" applyAlignment="0" applyProtection="0"/>
    <xf numFmtId="0" fontId="9" fillId="0" borderId="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6" fontId="38" fillId="0" borderId="0" applyNumberFormat="0" applyFill="0" applyBorder="0" applyAlignment="0" applyProtection="0">
      <alignment horizontal="left"/>
    </xf>
    <xf numFmtId="0" fontId="39" fillId="0" borderId="0" applyNumberFormat="0" applyFill="0" applyBorder="0" applyAlignment="0" applyProtection="0"/>
    <xf numFmtId="40" fontId="40" fillId="0" borderId="0" applyBorder="0">
      <alignment horizontal="right"/>
    </xf>
    <xf numFmtId="0" fontId="4" fillId="0" borderId="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46" fillId="0" borderId="0"/>
    <xf numFmtId="0" fontId="9" fillId="0" borderId="0"/>
    <xf numFmtId="0" fontId="14" fillId="0" borderId="0"/>
    <xf numFmtId="0" fontId="4" fillId="0" borderId="0"/>
    <xf numFmtId="0" fontId="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9" fillId="0" borderId="0"/>
    <xf numFmtId="0" fontId="46" fillId="0" borderId="0"/>
    <xf numFmtId="0" fontId="46" fillId="0" borderId="0"/>
    <xf numFmtId="0" fontId="47" fillId="0" borderId="0"/>
    <xf numFmtId="0" fontId="9" fillId="0" borderId="0"/>
    <xf numFmtId="0" fontId="9" fillId="0" borderId="0"/>
    <xf numFmtId="0" fontId="3" fillId="0" borderId="0"/>
    <xf numFmtId="0" fontId="3" fillId="0" borderId="0"/>
    <xf numFmtId="0" fontId="9" fillId="0" borderId="0"/>
    <xf numFmtId="0" fontId="9" fillId="0" borderId="0"/>
    <xf numFmtId="0" fontId="9" fillId="0" borderId="0"/>
    <xf numFmtId="0" fontId="2" fillId="0" borderId="0"/>
    <xf numFmtId="0" fontId="1" fillId="0" borderId="0"/>
    <xf numFmtId="169" fontId="1" fillId="0" borderId="0" applyFont="0" applyFill="0" applyBorder="0" applyAlignment="0" applyProtection="0"/>
    <xf numFmtId="0" fontId="1" fillId="0" borderId="0"/>
    <xf numFmtId="9" fontId="1" fillId="0" borderId="0" applyFont="0" applyFill="0" applyBorder="0" applyAlignment="0" applyProtection="0"/>
  </cellStyleXfs>
  <cellXfs count="300">
    <xf numFmtId="0" fontId="0" fillId="0" borderId="0" xfId="0"/>
    <xf numFmtId="0" fontId="41" fillId="0" borderId="0" xfId="0" applyFont="1"/>
    <xf numFmtId="0" fontId="9" fillId="0" borderId="0" xfId="615"/>
    <xf numFmtId="0" fontId="9" fillId="0" borderId="0" xfId="0" applyFont="1" applyAlignment="1">
      <alignment horizontal="center" vertical="center"/>
    </xf>
    <xf numFmtId="0" fontId="41" fillId="0" borderId="19" xfId="0" applyFont="1" applyBorder="1" applyAlignment="1">
      <alignment horizontal="left" vertical="center" wrapText="1"/>
    </xf>
    <xf numFmtId="0" fontId="45" fillId="0" borderId="19" xfId="623" applyFont="1" applyBorder="1" applyAlignment="1">
      <alignment horizontal="center" vertical="center" wrapText="1"/>
    </xf>
    <xf numFmtId="0" fontId="45" fillId="0" borderId="19" xfId="623" applyFont="1" applyBorder="1" applyAlignment="1">
      <alignment horizontal="center" vertical="center"/>
    </xf>
    <xf numFmtId="0" fontId="44" fillId="0" borderId="19" xfId="623" applyFont="1" applyBorder="1" applyAlignment="1">
      <alignment horizontal="right" vertical="center" wrapText="1"/>
    </xf>
    <xf numFmtId="0" fontId="45" fillId="0" borderId="19" xfId="623" applyFont="1" applyBorder="1" applyAlignment="1">
      <alignment horizontal="justify" vertical="center" wrapText="1"/>
    </xf>
    <xf numFmtId="1" fontId="45" fillId="0" borderId="19" xfId="623" applyNumberFormat="1" applyFont="1" applyBorder="1" applyAlignment="1">
      <alignment horizontal="center" vertical="center"/>
    </xf>
    <xf numFmtId="2" fontId="45" fillId="0" borderId="19" xfId="623" applyNumberFormat="1" applyFont="1" applyBorder="1" applyAlignment="1">
      <alignment horizontal="center" vertical="center" wrapText="1"/>
    </xf>
    <xf numFmtId="1" fontId="45" fillId="0" borderId="19" xfId="623" applyNumberFormat="1" applyFont="1" applyBorder="1" applyAlignment="1">
      <alignment horizontal="center" vertical="center" wrapText="1"/>
    </xf>
    <xf numFmtId="0" fontId="45" fillId="0" borderId="19" xfId="623" applyFont="1" applyBorder="1" applyAlignment="1">
      <alignment horizontal="left" vertical="center" wrapText="1"/>
    </xf>
    <xf numFmtId="0" fontId="41" fillId="0" borderId="0" xfId="0" applyFont="1" applyAlignment="1">
      <alignment horizontal="center" vertical="center"/>
    </xf>
    <xf numFmtId="0" fontId="45" fillId="0" borderId="0" xfId="623" applyFont="1" applyAlignment="1">
      <alignment vertical="center" wrapText="1"/>
    </xf>
    <xf numFmtId="0" fontId="41" fillId="0" borderId="19" xfId="0" applyFont="1" applyBorder="1" applyAlignment="1">
      <alignment horizontal="center" vertical="center" wrapText="1"/>
    </xf>
    <xf numFmtId="1" fontId="9" fillId="0" borderId="0" xfId="0" applyNumberFormat="1" applyFont="1" applyAlignment="1">
      <alignment horizontal="center" vertical="center"/>
    </xf>
    <xf numFmtId="0" fontId="45" fillId="0" borderId="0" xfId="623" applyFont="1" applyAlignment="1">
      <alignment horizontal="center" vertical="center" wrapText="1"/>
    </xf>
    <xf numFmtId="1" fontId="45" fillId="0" borderId="0" xfId="623" applyNumberFormat="1" applyFont="1" applyAlignment="1">
      <alignment horizontal="center" vertical="center" wrapText="1"/>
    </xf>
    <xf numFmtId="2" fontId="45" fillId="0" borderId="0" xfId="623" applyNumberFormat="1" applyFont="1" applyAlignment="1">
      <alignment horizontal="center" vertical="center" wrapText="1"/>
    </xf>
    <xf numFmtId="0" fontId="41" fillId="0" borderId="0" xfId="632" applyFont="1" applyAlignment="1">
      <alignment vertical="center"/>
    </xf>
    <xf numFmtId="0" fontId="41" fillId="0" borderId="0" xfId="632" applyFont="1" applyAlignment="1">
      <alignment horizontal="justify" vertical="center"/>
    </xf>
    <xf numFmtId="0" fontId="41" fillId="0" borderId="0" xfId="563" applyFont="1" applyAlignment="1">
      <alignment horizontal="center" vertical="center" wrapText="1"/>
    </xf>
    <xf numFmtId="0" fontId="41" fillId="0" borderId="0" xfId="632" applyFont="1" applyAlignment="1">
      <alignment horizontal="center" vertical="center" wrapText="1"/>
    </xf>
    <xf numFmtId="0" fontId="41" fillId="0" borderId="0" xfId="632" applyFont="1" applyAlignment="1">
      <alignment horizontal="justify" vertical="center" wrapText="1"/>
    </xf>
    <xf numFmtId="0" fontId="41" fillId="0" borderId="0" xfId="632" applyFont="1" applyAlignment="1">
      <alignment horizontal="center" vertical="center"/>
    </xf>
    <xf numFmtId="2" fontId="41" fillId="0" borderId="0" xfId="632" applyNumberFormat="1" applyFont="1" applyAlignment="1">
      <alignment horizontal="center" vertical="center" wrapText="1"/>
    </xf>
    <xf numFmtId="2" fontId="41" fillId="0" borderId="0" xfId="632" applyNumberFormat="1" applyFont="1" applyAlignment="1">
      <alignment horizontal="justify" vertical="center"/>
    </xf>
    <xf numFmtId="0" fontId="43" fillId="0" borderId="1" xfId="0" applyFont="1" applyBorder="1" applyAlignment="1">
      <alignment horizontal="center" vertical="center" wrapText="1"/>
    </xf>
    <xf numFmtId="0" fontId="43" fillId="0" borderId="1" xfId="0" applyFont="1" applyBorder="1" applyAlignment="1">
      <alignment horizontal="center"/>
    </xf>
    <xf numFmtId="0" fontId="43" fillId="0" borderId="1" xfId="0" applyFont="1" applyBorder="1" applyAlignment="1">
      <alignment horizontal="center" vertical="center"/>
    </xf>
    <xf numFmtId="2" fontId="43" fillId="0" borderId="1" xfId="0" applyNumberFormat="1" applyFont="1" applyBorder="1" applyAlignment="1">
      <alignment horizontal="center" vertical="center"/>
    </xf>
    <xf numFmtId="0" fontId="41" fillId="0" borderId="1" xfId="632" applyFont="1" applyBorder="1" applyAlignment="1">
      <alignment vertical="center"/>
    </xf>
    <xf numFmtId="0" fontId="41" fillId="0" borderId="1" xfId="632" applyFont="1" applyBorder="1" applyAlignment="1">
      <alignment horizontal="center" vertical="center" wrapText="1"/>
    </xf>
    <xf numFmtId="0" fontId="41" fillId="0" borderId="1" xfId="632" applyFont="1" applyBorder="1" applyAlignment="1">
      <alignment horizontal="justify" vertical="center" wrapText="1"/>
    </xf>
    <xf numFmtId="0" fontId="42" fillId="0" borderId="1" xfId="632" applyFont="1" applyBorder="1" applyAlignment="1">
      <alignment horizontal="justify" vertical="center" wrapText="1"/>
    </xf>
    <xf numFmtId="0" fontId="42" fillId="0" borderId="1" xfId="632" applyFont="1" applyBorder="1" applyAlignment="1">
      <alignment horizontal="center" vertical="center" wrapText="1"/>
    </xf>
    <xf numFmtId="2" fontId="41" fillId="0" borderId="1" xfId="632" applyNumberFormat="1" applyFont="1" applyBorder="1" applyAlignment="1">
      <alignment horizontal="center" vertical="center" wrapText="1"/>
    </xf>
    <xf numFmtId="2" fontId="41" fillId="0" borderId="1" xfId="632" applyNumberFormat="1" applyFont="1" applyBorder="1" applyAlignment="1">
      <alignment horizontal="center" vertical="center"/>
    </xf>
    <xf numFmtId="1" fontId="10" fillId="0" borderId="0" xfId="0" applyNumberFormat="1" applyFont="1" applyAlignment="1">
      <alignment horizontal="center" vertical="center" wrapText="1"/>
    </xf>
    <xf numFmtId="2" fontId="43" fillId="0" borderId="33" xfId="0" applyNumberFormat="1" applyFont="1" applyBorder="1" applyAlignment="1">
      <alignment vertical="center" wrapText="1"/>
    </xf>
    <xf numFmtId="2" fontId="43" fillId="0" borderId="1" xfId="0" applyNumberFormat="1" applyFont="1" applyBorder="1" applyAlignment="1">
      <alignment horizontal="center" vertical="center" wrapText="1"/>
    </xf>
    <xf numFmtId="165" fontId="43" fillId="0" borderId="1" xfId="0" applyNumberFormat="1" applyFont="1" applyBorder="1" applyAlignment="1">
      <alignment horizontal="center" vertical="center"/>
    </xf>
    <xf numFmtId="2" fontId="45" fillId="0" borderId="19" xfId="623" applyNumberFormat="1" applyFont="1" applyBorder="1" applyAlignment="1">
      <alignment horizontal="center" vertical="center"/>
    </xf>
    <xf numFmtId="0" fontId="11" fillId="0" borderId="1" xfId="615" applyFont="1" applyBorder="1" applyAlignment="1">
      <alignment horizontal="center" vertical="center"/>
    </xf>
    <xf numFmtId="0" fontId="11" fillId="0" borderId="1" xfId="615" applyFont="1" applyBorder="1" applyAlignment="1">
      <alignment horizontal="center" vertical="center" wrapText="1"/>
    </xf>
    <xf numFmtId="0" fontId="9" fillId="0" borderId="1" xfId="615" applyBorder="1" applyAlignment="1">
      <alignment horizontal="center" vertical="center"/>
    </xf>
    <xf numFmtId="2" fontId="9" fillId="0" borderId="1" xfId="615" applyNumberFormat="1" applyBorder="1" applyAlignment="1">
      <alignment horizontal="center" vertical="center"/>
    </xf>
    <xf numFmtId="0" fontId="3" fillId="0" borderId="0" xfId="647"/>
    <xf numFmtId="2" fontId="45" fillId="0" borderId="19" xfId="623" applyNumberFormat="1" applyFont="1" applyBorder="1" applyAlignment="1">
      <alignment horizontal="center" vertical="center" wrapText="1"/>
    </xf>
    <xf numFmtId="0" fontId="45" fillId="0" borderId="19" xfId="623" applyFont="1" applyBorder="1" applyAlignment="1">
      <alignment horizontal="center" vertical="center" wrapText="1"/>
    </xf>
    <xf numFmtId="0" fontId="45" fillId="0" borderId="19" xfId="623" applyFont="1" applyBorder="1" applyAlignment="1">
      <alignment horizontal="center" vertical="center" wrapText="1"/>
    </xf>
    <xf numFmtId="0" fontId="49" fillId="0" borderId="1" xfId="0" applyFont="1" applyBorder="1"/>
    <xf numFmtId="0" fontId="43" fillId="0" borderId="1" xfId="0" applyFont="1" applyBorder="1"/>
    <xf numFmtId="2" fontId="48" fillId="0" borderId="1" xfId="632" applyNumberFormat="1" applyFont="1" applyBorder="1" applyAlignment="1">
      <alignment horizontal="center" vertical="center"/>
    </xf>
    <xf numFmtId="0" fontId="9" fillId="0" borderId="1" xfId="632" applyFont="1" applyBorder="1" applyAlignment="1">
      <alignment horizontal="center" vertical="center" wrapText="1"/>
    </xf>
    <xf numFmtId="2" fontId="9" fillId="0" borderId="1" xfId="632" applyNumberFormat="1" applyFont="1" applyBorder="1" applyAlignment="1">
      <alignment horizontal="center" vertical="center" wrapText="1"/>
    </xf>
    <xf numFmtId="0" fontId="42" fillId="0" borderId="1" xfId="632" applyFont="1" applyBorder="1" applyAlignment="1">
      <alignment horizontal="center" vertical="center"/>
    </xf>
    <xf numFmtId="0" fontId="1" fillId="0" borderId="0" xfId="653"/>
    <xf numFmtId="0" fontId="55" fillId="0" borderId="36" xfId="653" applyFont="1" applyBorder="1" applyAlignment="1">
      <alignment horizontal="center" vertical="top" wrapText="1"/>
    </xf>
    <xf numFmtId="0" fontId="55" fillId="0" borderId="37" xfId="653" applyFont="1" applyBorder="1" applyAlignment="1">
      <alignment vertical="top" wrapText="1"/>
    </xf>
    <xf numFmtId="0" fontId="55" fillId="0" borderId="37" xfId="653" applyFont="1" applyBorder="1" applyAlignment="1">
      <alignment horizontal="center" vertical="top" wrapText="1"/>
    </xf>
    <xf numFmtId="0" fontId="55" fillId="0" borderId="38" xfId="653" applyFont="1" applyBorder="1" applyAlignment="1">
      <alignment vertical="top" wrapText="1"/>
    </xf>
    <xf numFmtId="0" fontId="55" fillId="0" borderId="39" xfId="653" applyFont="1" applyBorder="1" applyAlignment="1">
      <alignment horizontal="center" vertical="center" wrapText="1"/>
    </xf>
    <xf numFmtId="165" fontId="55" fillId="0" borderId="35" xfId="653" applyNumberFormat="1" applyFont="1" applyBorder="1" applyAlignment="1">
      <alignment horizontal="center" vertical="center" wrapText="1"/>
    </xf>
    <xf numFmtId="2" fontId="52" fillId="0" borderId="35" xfId="653" applyNumberFormat="1" applyFont="1" applyBorder="1" applyAlignment="1">
      <alignment horizontal="left" vertical="top" wrapText="1"/>
    </xf>
    <xf numFmtId="2" fontId="55" fillId="0" borderId="35" xfId="653" applyNumberFormat="1" applyFont="1" applyBorder="1" applyAlignment="1">
      <alignment horizontal="center" vertical="center" wrapText="1"/>
    </xf>
    <xf numFmtId="1" fontId="55" fillId="0" borderId="40" xfId="653" applyNumberFormat="1" applyFont="1" applyBorder="1" applyAlignment="1">
      <alignment horizontal="center" vertical="center" wrapText="1"/>
    </xf>
    <xf numFmtId="0" fontId="55" fillId="0" borderId="39" xfId="653" applyFont="1" applyBorder="1" applyAlignment="1">
      <alignment horizontal="center" vertical="top" wrapText="1"/>
    </xf>
    <xf numFmtId="2" fontId="55" fillId="0" borderId="35" xfId="653" applyNumberFormat="1" applyFont="1" applyBorder="1" applyAlignment="1">
      <alignment horizontal="center" vertical="top" wrapText="1"/>
    </xf>
    <xf numFmtId="2" fontId="55" fillId="0" borderId="35" xfId="653" applyNumberFormat="1" applyFont="1" applyBorder="1" applyAlignment="1">
      <alignment horizontal="center" vertical="top"/>
    </xf>
    <xf numFmtId="1" fontId="59" fillId="0" borderId="40" xfId="653" applyNumberFormat="1" applyFont="1" applyBorder="1" applyAlignment="1">
      <alignment horizontal="center" vertical="top" wrapText="1"/>
    </xf>
    <xf numFmtId="0" fontId="1" fillId="24" borderId="1" xfId="653" applyFill="1" applyBorder="1"/>
    <xf numFmtId="0" fontId="55" fillId="0" borderId="39" xfId="653" applyFont="1" applyBorder="1" applyAlignment="1">
      <alignment horizontal="center" vertical="top"/>
    </xf>
    <xf numFmtId="168" fontId="55" fillId="0" borderId="35" xfId="653" applyNumberFormat="1" applyFont="1" applyBorder="1" applyAlignment="1">
      <alignment horizontal="center" vertical="top"/>
    </xf>
    <xf numFmtId="0" fontId="55" fillId="0" borderId="35" xfId="653" applyFont="1" applyBorder="1" applyAlignment="1">
      <alignment horizontal="left" vertical="top"/>
    </xf>
    <xf numFmtId="0" fontId="55" fillId="0" borderId="35" xfId="653" applyFont="1" applyBorder="1" applyAlignment="1">
      <alignment horizontal="center"/>
    </xf>
    <xf numFmtId="1" fontId="55" fillId="0" borderId="40" xfId="653" applyNumberFormat="1" applyFont="1" applyBorder="1" applyAlignment="1">
      <alignment horizontal="center"/>
    </xf>
    <xf numFmtId="9" fontId="55" fillId="0" borderId="35" xfId="653" applyNumberFormat="1" applyFont="1" applyBorder="1" applyAlignment="1">
      <alignment horizontal="center" vertical="top"/>
    </xf>
    <xf numFmtId="1" fontId="1" fillId="0" borderId="0" xfId="653" applyNumberFormat="1"/>
    <xf numFmtId="0" fontId="55" fillId="0" borderId="35" xfId="653" applyFont="1" applyBorder="1" applyAlignment="1">
      <alignment horizontal="center" vertical="top"/>
    </xf>
    <xf numFmtId="2" fontId="55" fillId="0" borderId="35" xfId="653" applyNumberFormat="1" applyFont="1" applyBorder="1" applyAlignment="1">
      <alignment horizontal="left" vertical="top"/>
    </xf>
    <xf numFmtId="1" fontId="59" fillId="0" borderId="40" xfId="653" applyNumberFormat="1" applyFont="1" applyBorder="1" applyAlignment="1">
      <alignment horizontal="center" vertical="top"/>
    </xf>
    <xf numFmtId="0" fontId="55" fillId="0" borderId="41" xfId="653" applyFont="1" applyBorder="1" applyAlignment="1">
      <alignment horizontal="center" vertical="top"/>
    </xf>
    <xf numFmtId="0" fontId="56" fillId="0" borderId="42" xfId="653" applyFont="1" applyBorder="1"/>
    <xf numFmtId="0" fontId="55" fillId="0" borderId="42" xfId="653" applyFont="1" applyBorder="1" applyAlignment="1">
      <alignment horizontal="center" vertical="top"/>
    </xf>
    <xf numFmtId="170" fontId="60" fillId="0" borderId="43" xfId="654" applyNumberFormat="1" applyFont="1" applyBorder="1" applyAlignment="1">
      <alignment vertical="top"/>
    </xf>
    <xf numFmtId="0" fontId="57" fillId="0" borderId="0" xfId="653" applyFont="1" applyAlignment="1"/>
    <xf numFmtId="0" fontId="61" fillId="0" borderId="0" xfId="653" applyFont="1" applyAlignment="1">
      <alignment horizontal="center" vertical="top"/>
    </xf>
    <xf numFmtId="0" fontId="56" fillId="0" borderId="0" xfId="653" applyFont="1" applyAlignment="1">
      <alignment horizontal="center" vertical="top"/>
    </xf>
    <xf numFmtId="0" fontId="56" fillId="0" borderId="35" xfId="653" applyFont="1" applyBorder="1" applyAlignment="1">
      <alignment horizontal="center" vertical="top" wrapText="1"/>
    </xf>
    <xf numFmtId="0" fontId="55" fillId="0" borderId="1" xfId="653" applyFont="1" applyBorder="1" applyAlignment="1">
      <alignment horizontal="center" vertical="top" wrapText="1"/>
    </xf>
    <xf numFmtId="2" fontId="55" fillId="0" borderId="1" xfId="653" applyNumberFormat="1" applyFont="1" applyBorder="1" applyAlignment="1">
      <alignment horizontal="center" vertical="top" wrapText="1"/>
    </xf>
    <xf numFmtId="0" fontId="60" fillId="0" borderId="1" xfId="653" applyFont="1" applyBorder="1" applyAlignment="1">
      <alignment horizontal="center" vertical="top"/>
    </xf>
    <xf numFmtId="1" fontId="55" fillId="0" borderId="1" xfId="653" applyNumberFormat="1" applyFont="1" applyBorder="1" applyAlignment="1">
      <alignment horizontal="center" vertical="top" wrapText="1"/>
    </xf>
    <xf numFmtId="2" fontId="55" fillId="0" borderId="1" xfId="653" applyNumberFormat="1" applyFont="1" applyBorder="1" applyAlignment="1">
      <alignment horizontal="center" vertical="top"/>
    </xf>
    <xf numFmtId="2" fontId="55" fillId="0" borderId="50" xfId="653" applyNumberFormat="1" applyFont="1" applyBorder="1" applyAlignment="1">
      <alignment horizontal="center" vertical="top" wrapText="1"/>
    </xf>
    <xf numFmtId="2" fontId="60" fillId="0" borderId="50" xfId="653" applyNumberFormat="1" applyFont="1" applyBorder="1" applyAlignment="1">
      <alignment horizontal="center" vertical="top"/>
    </xf>
    <xf numFmtId="0" fontId="55" fillId="0" borderId="50" xfId="653" applyFont="1" applyBorder="1" applyAlignment="1">
      <alignment horizontal="center" vertical="top" wrapText="1"/>
    </xf>
    <xf numFmtId="1" fontId="55" fillId="0" borderId="50" xfId="653" applyNumberFormat="1" applyFont="1" applyBorder="1" applyAlignment="1">
      <alignment horizontal="center" vertical="top" wrapText="1"/>
    </xf>
    <xf numFmtId="2" fontId="55" fillId="0" borderId="50" xfId="653" applyNumberFormat="1" applyFont="1" applyBorder="1" applyAlignment="1">
      <alignment horizontal="center" vertical="top"/>
    </xf>
    <xf numFmtId="0" fontId="63" fillId="0" borderId="0" xfId="653" applyFont="1" applyAlignment="1">
      <alignment horizontal="center" vertical="center"/>
    </xf>
    <xf numFmtId="0" fontId="64" fillId="0" borderId="51" xfId="653" applyFont="1" applyBorder="1" applyAlignment="1">
      <alignment vertical="center"/>
    </xf>
    <xf numFmtId="0" fontId="65" fillId="0" borderId="0" xfId="653" applyFont="1"/>
    <xf numFmtId="0" fontId="65" fillId="0" borderId="50" xfId="653" applyFont="1" applyBorder="1" applyAlignment="1">
      <alignment horizontal="center" vertical="center"/>
    </xf>
    <xf numFmtId="0" fontId="65" fillId="0" borderId="50" xfId="653" applyFont="1" applyBorder="1" applyAlignment="1">
      <alignment wrapText="1"/>
    </xf>
    <xf numFmtId="0" fontId="65" fillId="0" borderId="50" xfId="653" applyFont="1" applyBorder="1" applyAlignment="1">
      <alignment horizontal="center" vertical="center" wrapText="1"/>
    </xf>
    <xf numFmtId="2" fontId="65" fillId="0" borderId="50" xfId="653" applyNumberFormat="1" applyFont="1" applyBorder="1" applyAlignment="1">
      <alignment horizontal="center" vertical="center"/>
    </xf>
    <xf numFmtId="0" fontId="65" fillId="0" borderId="50" xfId="653" applyFont="1" applyBorder="1"/>
    <xf numFmtId="0" fontId="65" fillId="0" borderId="0" xfId="653" applyFont="1" applyAlignment="1">
      <alignment horizontal="center"/>
    </xf>
    <xf numFmtId="0" fontId="65" fillId="0" borderId="0" xfId="653" applyFont="1" applyFill="1" applyBorder="1" applyAlignment="1">
      <alignment horizontal="center" wrapText="1"/>
    </xf>
    <xf numFmtId="2" fontId="67" fillId="0" borderId="50" xfId="653" applyNumberFormat="1" applyFont="1" applyFill="1" applyBorder="1" applyAlignment="1">
      <alignment horizontal="center"/>
    </xf>
    <xf numFmtId="0" fontId="67" fillId="0" borderId="50" xfId="653" applyFont="1" applyFill="1" applyBorder="1" applyAlignment="1">
      <alignment horizontal="center"/>
    </xf>
    <xf numFmtId="0" fontId="67" fillId="0" borderId="0" xfId="653" applyFont="1" applyFill="1" applyBorder="1" applyAlignment="1">
      <alignment horizontal="center" wrapText="1"/>
    </xf>
    <xf numFmtId="0" fontId="67" fillId="0" borderId="0" xfId="653" applyFont="1" applyFill="1" applyBorder="1" applyAlignment="1">
      <alignment horizontal="center"/>
    </xf>
    <xf numFmtId="0" fontId="65" fillId="0" borderId="50" xfId="653" applyFont="1" applyBorder="1" applyAlignment="1">
      <alignment horizontal="center"/>
    </xf>
    <xf numFmtId="2" fontId="65" fillId="0" borderId="50" xfId="653" applyNumberFormat="1" applyFont="1" applyBorder="1" applyAlignment="1">
      <alignment horizontal="center"/>
    </xf>
    <xf numFmtId="0" fontId="65" fillId="0" borderId="50" xfId="653" applyFont="1" applyBorder="1" applyAlignment="1">
      <alignment horizontal="left" wrapText="1"/>
    </xf>
    <xf numFmtId="0" fontId="65" fillId="0" borderId="50" xfId="653" applyFont="1" applyBorder="1" applyAlignment="1">
      <alignment horizontal="center" vertical="top"/>
    </xf>
    <xf numFmtId="0" fontId="65" fillId="0" borderId="50" xfId="653" applyFont="1" applyBorder="1" applyAlignment="1">
      <alignment vertical="top" wrapText="1"/>
    </xf>
    <xf numFmtId="0" fontId="69" fillId="0" borderId="50" xfId="653" applyFont="1" applyBorder="1" applyAlignment="1">
      <alignment horizontal="center" vertical="top" wrapText="1"/>
    </xf>
    <xf numFmtId="0" fontId="65" fillId="0" borderId="0" xfId="653" applyFont="1" applyFill="1" applyBorder="1" applyAlignment="1">
      <alignment horizontal="left" wrapText="1"/>
    </xf>
    <xf numFmtId="0" fontId="67" fillId="0" borderId="53" xfId="653" applyFont="1" applyFill="1" applyBorder="1" applyAlignment="1">
      <alignment horizontal="center"/>
    </xf>
    <xf numFmtId="2" fontId="1" fillId="0" borderId="0" xfId="653" applyNumberFormat="1" applyFont="1"/>
    <xf numFmtId="0" fontId="51" fillId="0" borderId="0" xfId="653" applyFont="1" applyAlignment="1"/>
    <xf numFmtId="0" fontId="1" fillId="0" borderId="0" xfId="653" applyFont="1"/>
    <xf numFmtId="0" fontId="70" fillId="0" borderId="0" xfId="653" applyFont="1" applyAlignment="1">
      <alignment horizontal="center"/>
    </xf>
    <xf numFmtId="0" fontId="70" fillId="0" borderId="0" xfId="653" applyFont="1"/>
    <xf numFmtId="165" fontId="1" fillId="0" borderId="0" xfId="653" applyNumberFormat="1" applyFont="1" applyAlignment="1">
      <alignment horizontal="left"/>
    </xf>
    <xf numFmtId="0" fontId="1" fillId="0" borderId="0" xfId="653" applyFont="1" applyAlignment="1">
      <alignment horizontal="right"/>
    </xf>
    <xf numFmtId="2" fontId="70" fillId="0" borderId="0" xfId="653" applyNumberFormat="1" applyFont="1"/>
    <xf numFmtId="0" fontId="54" fillId="0" borderId="0" xfId="653" applyFont="1"/>
    <xf numFmtId="0" fontId="51" fillId="0" borderId="0" xfId="653" applyFont="1"/>
    <xf numFmtId="0" fontId="72" fillId="0" borderId="0" xfId="653" applyFont="1"/>
    <xf numFmtId="0" fontId="51" fillId="0" borderId="55" xfId="653" applyFont="1" applyBorder="1" applyAlignment="1">
      <alignment horizontal="center" vertical="center" wrapText="1"/>
    </xf>
    <xf numFmtId="0" fontId="74" fillId="0" borderId="0" xfId="653" applyFont="1" applyAlignment="1" applyProtection="1">
      <alignment horizontal="left"/>
      <protection hidden="1"/>
    </xf>
    <xf numFmtId="0" fontId="75" fillId="0" borderId="0" xfId="653" applyFont="1"/>
    <xf numFmtId="1" fontId="76" fillId="0" borderId="0" xfId="653" applyNumberFormat="1" applyFont="1" applyProtection="1">
      <protection hidden="1"/>
    </xf>
    <xf numFmtId="0" fontId="76" fillId="0" borderId="23" xfId="653" applyFont="1" applyBorder="1" applyAlignment="1" applyProtection="1">
      <alignment horizontal="center"/>
      <protection hidden="1"/>
    </xf>
    <xf numFmtId="0" fontId="76" fillId="0" borderId="24" xfId="653" applyFont="1" applyBorder="1" applyAlignment="1" applyProtection="1">
      <alignment horizontal="center"/>
      <protection hidden="1"/>
    </xf>
    <xf numFmtId="0" fontId="76" fillId="0" borderId="25" xfId="653" applyFont="1" applyBorder="1" applyAlignment="1" applyProtection="1">
      <alignment horizontal="center"/>
      <protection hidden="1"/>
    </xf>
    <xf numFmtId="0" fontId="76" fillId="0" borderId="26" xfId="653" applyFont="1" applyBorder="1" applyProtection="1">
      <protection hidden="1"/>
    </xf>
    <xf numFmtId="0" fontId="76" fillId="0" borderId="17" xfId="653" applyFont="1" applyBorder="1" applyAlignment="1" applyProtection="1">
      <alignment horizontal="center"/>
      <protection hidden="1"/>
    </xf>
    <xf numFmtId="0" fontId="76" fillId="0" borderId="0" xfId="653" applyFont="1" applyBorder="1" applyAlignment="1" applyProtection="1">
      <alignment horizontal="left"/>
      <protection hidden="1"/>
    </xf>
    <xf numFmtId="0" fontId="76" fillId="0" borderId="23" xfId="653" applyFont="1" applyBorder="1" applyAlignment="1" applyProtection="1">
      <alignment horizontal="left" indent="4"/>
      <protection hidden="1"/>
    </xf>
    <xf numFmtId="2" fontId="76" fillId="0" borderId="56" xfId="653" applyNumberFormat="1" applyFont="1" applyBorder="1" applyProtection="1">
      <protection hidden="1"/>
    </xf>
    <xf numFmtId="2" fontId="76" fillId="0" borderId="56" xfId="653" applyNumberFormat="1" applyFont="1" applyBorder="1" applyAlignment="1" applyProtection="1">
      <alignment horizontal="right"/>
      <protection hidden="1"/>
    </xf>
    <xf numFmtId="0" fontId="76" fillId="0" borderId="56" xfId="653" applyFont="1" applyBorder="1" applyAlignment="1" applyProtection="1">
      <alignment horizontal="left" indent="4"/>
      <protection hidden="1"/>
    </xf>
    <xf numFmtId="0" fontId="76" fillId="0" borderId="56" xfId="653" applyFont="1" applyBorder="1" applyProtection="1">
      <protection hidden="1"/>
    </xf>
    <xf numFmtId="2" fontId="76" fillId="0" borderId="0" xfId="653" applyNumberFormat="1" applyFont="1" applyAlignment="1" applyProtection="1">
      <alignment horizontal="right"/>
      <protection hidden="1"/>
    </xf>
    <xf numFmtId="0" fontId="76" fillId="0" borderId="27" xfId="653" applyFont="1" applyBorder="1" applyAlignment="1" applyProtection="1">
      <alignment horizontal="center"/>
      <protection hidden="1"/>
    </xf>
    <xf numFmtId="0" fontId="76" fillId="0" borderId="28" xfId="653" applyFont="1" applyBorder="1" applyAlignment="1" applyProtection="1">
      <alignment horizontal="right"/>
      <protection hidden="1"/>
    </xf>
    <xf numFmtId="0" fontId="76" fillId="0" borderId="28" xfId="653" applyFont="1" applyBorder="1" applyAlignment="1" applyProtection="1">
      <alignment horizontal="left"/>
      <protection hidden="1"/>
    </xf>
    <xf numFmtId="0" fontId="76" fillId="0" borderId="29" xfId="653" applyFont="1" applyBorder="1" applyAlignment="1" applyProtection="1">
      <alignment horizontal="left"/>
      <protection hidden="1"/>
    </xf>
    <xf numFmtId="0" fontId="76" fillId="0" borderId="17" xfId="653" applyFont="1" applyBorder="1" applyAlignment="1" applyProtection="1">
      <alignment horizontal="right"/>
      <protection hidden="1"/>
    </xf>
    <xf numFmtId="2" fontId="74" fillId="0" borderId="17" xfId="653" applyNumberFormat="1" applyFont="1" applyBorder="1" applyProtection="1">
      <protection hidden="1"/>
    </xf>
    <xf numFmtId="0" fontId="76" fillId="0" borderId="0" xfId="653" applyFont="1" applyAlignment="1" applyProtection="1">
      <alignment horizontal="center"/>
      <protection hidden="1"/>
    </xf>
    <xf numFmtId="0" fontId="76" fillId="0" borderId="0" xfId="653" applyFont="1" applyProtection="1">
      <protection hidden="1"/>
    </xf>
    <xf numFmtId="0" fontId="76" fillId="0" borderId="57" xfId="653" applyFont="1" applyBorder="1" applyAlignment="1" applyProtection="1">
      <alignment horizontal="left"/>
      <protection hidden="1"/>
    </xf>
    <xf numFmtId="0" fontId="76" fillId="0" borderId="56" xfId="653" applyFont="1" applyBorder="1" applyAlignment="1" applyProtection="1">
      <alignment horizontal="center"/>
      <protection hidden="1"/>
    </xf>
    <xf numFmtId="0" fontId="76" fillId="0" borderId="26" xfId="653" applyFont="1" applyBorder="1" applyAlignment="1" applyProtection="1">
      <alignment horizontal="center"/>
      <protection hidden="1"/>
    </xf>
    <xf numFmtId="0" fontId="76" fillId="0" borderId="29" xfId="653" applyFont="1" applyBorder="1" applyAlignment="1" applyProtection="1">
      <alignment horizontal="right"/>
      <protection hidden="1"/>
    </xf>
    <xf numFmtId="2" fontId="76" fillId="0" borderId="30" xfId="653" applyNumberFormat="1" applyFont="1" applyBorder="1" applyProtection="1">
      <protection hidden="1"/>
    </xf>
    <xf numFmtId="0" fontId="76" fillId="0" borderId="0" xfId="653" applyFont="1" applyBorder="1" applyProtection="1">
      <protection hidden="1"/>
    </xf>
    <xf numFmtId="2" fontId="76" fillId="0" borderId="0" xfId="653" applyNumberFormat="1" applyFont="1" applyBorder="1" applyAlignment="1" applyProtection="1">
      <alignment horizontal="left"/>
      <protection hidden="1"/>
    </xf>
    <xf numFmtId="164" fontId="76" fillId="0" borderId="0" xfId="653" applyNumberFormat="1" applyFont="1" applyBorder="1" applyProtection="1">
      <protection hidden="1"/>
    </xf>
    <xf numFmtId="2" fontId="74" fillId="0" borderId="28" xfId="653" applyNumberFormat="1" applyFont="1" applyBorder="1" applyAlignment="1" applyProtection="1">
      <alignment horizontal="left"/>
      <protection hidden="1"/>
    </xf>
    <xf numFmtId="0" fontId="74" fillId="0" borderId="0" xfId="653" applyFont="1" applyProtection="1">
      <protection hidden="1"/>
    </xf>
    <xf numFmtId="0" fontId="76" fillId="0" borderId="0" xfId="653" applyFont="1" applyAlignment="1" applyProtection="1">
      <alignment horizontal="right"/>
      <protection hidden="1"/>
    </xf>
    <xf numFmtId="2" fontId="76" fillId="0" borderId="0" xfId="653" applyNumberFormat="1" applyFont="1" applyProtection="1">
      <protection hidden="1"/>
    </xf>
    <xf numFmtId="2" fontId="76" fillId="0" borderId="0" xfId="653" applyNumberFormat="1" applyFont="1" applyBorder="1" applyProtection="1">
      <protection hidden="1"/>
    </xf>
    <xf numFmtId="2" fontId="76" fillId="0" borderId="28" xfId="653" applyNumberFormat="1" applyFont="1" applyBorder="1" applyProtection="1">
      <protection hidden="1"/>
    </xf>
    <xf numFmtId="10" fontId="76" fillId="0" borderId="0" xfId="653" applyNumberFormat="1" applyFont="1" applyAlignment="1" applyProtection="1">
      <protection hidden="1"/>
    </xf>
    <xf numFmtId="9" fontId="76" fillId="0" borderId="0" xfId="653" applyNumberFormat="1" applyFont="1" applyProtection="1">
      <protection hidden="1"/>
    </xf>
    <xf numFmtId="0" fontId="76" fillId="0" borderId="0" xfId="653" applyFont="1" applyAlignment="1" applyProtection="1">
      <protection hidden="1"/>
    </xf>
    <xf numFmtId="0" fontId="76" fillId="0" borderId="0" xfId="653" applyFont="1" applyAlignment="1" applyProtection="1">
      <alignment wrapText="1"/>
      <protection hidden="1"/>
    </xf>
    <xf numFmtId="0" fontId="76" fillId="0" borderId="0" xfId="653" applyFont="1" applyAlignment="1" applyProtection="1">
      <alignment horizontal="left"/>
      <protection hidden="1"/>
    </xf>
    <xf numFmtId="165" fontId="76" fillId="0" borderId="0" xfId="653" applyNumberFormat="1" applyFont="1" applyProtection="1">
      <protection hidden="1"/>
    </xf>
    <xf numFmtId="0" fontId="74" fillId="0" borderId="58" xfId="653" applyFont="1" applyBorder="1" applyAlignment="1" applyProtection="1">
      <alignment horizontal="right"/>
      <protection hidden="1"/>
    </xf>
    <xf numFmtId="0" fontId="74" fillId="0" borderId="59" xfId="653" applyFont="1" applyBorder="1" applyProtection="1">
      <protection hidden="1"/>
    </xf>
    <xf numFmtId="0" fontId="76" fillId="0" borderId="59" xfId="653" applyFont="1" applyBorder="1" applyAlignment="1" applyProtection="1">
      <alignment horizontal="right"/>
      <protection hidden="1"/>
    </xf>
    <xf numFmtId="2" fontId="74" fillId="0" borderId="60" xfId="653" applyNumberFormat="1" applyFont="1" applyBorder="1" applyProtection="1">
      <protection hidden="1"/>
    </xf>
    <xf numFmtId="0" fontId="1" fillId="0" borderId="0" xfId="653" applyFont="1" applyFill="1" applyAlignment="1"/>
    <xf numFmtId="0" fontId="73" fillId="0" borderId="0" xfId="653" applyFont="1" applyFill="1" applyAlignment="1"/>
    <xf numFmtId="0" fontId="72" fillId="0" borderId="0" xfId="653" applyFont="1" applyFill="1" applyAlignment="1"/>
    <xf numFmtId="169" fontId="77" fillId="0" borderId="0" xfId="654" applyFont="1"/>
    <xf numFmtId="0" fontId="51" fillId="0" borderId="0" xfId="653" applyFont="1" applyFill="1" applyBorder="1" applyAlignment="1">
      <alignment horizontal="center" vertical="center" wrapText="1"/>
    </xf>
    <xf numFmtId="0" fontId="76" fillId="0" borderId="0" xfId="653" applyFont="1" applyAlignment="1" applyProtection="1">
      <alignment horizontal="left" indent="6"/>
      <protection hidden="1"/>
    </xf>
    <xf numFmtId="0" fontId="74" fillId="0" borderId="0" xfId="653" applyFont="1" applyAlignment="1" applyProtection="1">
      <alignment horizontal="right"/>
      <protection hidden="1"/>
    </xf>
    <xf numFmtId="165" fontId="74" fillId="0" borderId="0" xfId="653" applyNumberFormat="1" applyFont="1" applyAlignment="1" applyProtection="1">
      <alignment horizontal="right"/>
      <protection hidden="1"/>
    </xf>
    <xf numFmtId="171" fontId="77" fillId="0" borderId="0" xfId="653" applyNumberFormat="1" applyFont="1" applyFill="1" applyAlignment="1"/>
    <xf numFmtId="0" fontId="33" fillId="0" borderId="0" xfId="653" applyFont="1" applyFill="1" applyAlignment="1" applyProtection="1">
      <alignment horizontal="center" vertical="center" wrapText="1"/>
    </xf>
    <xf numFmtId="2" fontId="76" fillId="0" borderId="56" xfId="653" applyNumberFormat="1" applyFont="1" applyBorder="1" applyAlignment="1" applyProtection="1">
      <alignment horizontal="center"/>
      <protection hidden="1"/>
    </xf>
    <xf numFmtId="2" fontId="76" fillId="0" borderId="17" xfId="653" applyNumberFormat="1" applyFont="1" applyBorder="1" applyAlignment="1" applyProtection="1">
      <alignment horizontal="center"/>
      <protection hidden="1"/>
    </xf>
    <xf numFmtId="2" fontId="74" fillId="0" borderId="17" xfId="653" applyNumberFormat="1" applyFont="1" applyBorder="1" applyAlignment="1" applyProtection="1">
      <alignment horizontal="center"/>
      <protection hidden="1"/>
    </xf>
    <xf numFmtId="0" fontId="76" fillId="0" borderId="31" xfId="653" applyFont="1" applyBorder="1" applyProtection="1">
      <protection hidden="1"/>
    </xf>
    <xf numFmtId="0" fontId="76" fillId="0" borderId="17" xfId="653" applyFont="1" applyBorder="1" applyAlignment="1" applyProtection="1">
      <alignment horizontal="left"/>
      <protection hidden="1"/>
    </xf>
    <xf numFmtId="0" fontId="76" fillId="0" borderId="17" xfId="653" applyFont="1" applyBorder="1" applyAlignment="1" applyProtection="1">
      <alignment horizontal="left" wrapText="1"/>
      <protection hidden="1"/>
    </xf>
    <xf numFmtId="0" fontId="76" fillId="0" borderId="57" xfId="653" applyFont="1" applyBorder="1" applyProtection="1">
      <protection hidden="1"/>
    </xf>
    <xf numFmtId="2" fontId="76" fillId="0" borderId="23" xfId="653" applyNumberFormat="1" applyFont="1" applyBorder="1" applyAlignment="1" applyProtection="1">
      <alignment horizontal="center"/>
      <protection hidden="1"/>
    </xf>
    <xf numFmtId="0" fontId="76" fillId="0" borderId="24" xfId="653" applyFont="1" applyBorder="1" applyAlignment="1" applyProtection="1">
      <alignment horizontal="left"/>
      <protection hidden="1"/>
    </xf>
    <xf numFmtId="0" fontId="76" fillId="0" borderId="26" xfId="653" applyFont="1" applyBorder="1" applyAlignment="1" applyProtection="1">
      <alignment horizontal="left"/>
      <protection hidden="1"/>
    </xf>
    <xf numFmtId="2" fontId="76" fillId="0" borderId="25" xfId="653" applyNumberFormat="1" applyFont="1" applyBorder="1" applyAlignment="1" applyProtection="1">
      <alignment horizontal="center"/>
      <protection hidden="1"/>
    </xf>
    <xf numFmtId="2" fontId="74" fillId="0" borderId="0" xfId="653" applyNumberFormat="1" applyFont="1" applyBorder="1" applyAlignment="1" applyProtection="1">
      <alignment horizontal="left"/>
      <protection hidden="1"/>
    </xf>
    <xf numFmtId="0" fontId="74" fillId="0" borderId="0" xfId="653" applyFont="1" applyBorder="1" applyAlignment="1" applyProtection="1">
      <alignment horizontal="right"/>
      <protection hidden="1"/>
    </xf>
    <xf numFmtId="0" fontId="74" fillId="0" borderId="0" xfId="653" applyFont="1" applyBorder="1" applyProtection="1">
      <protection hidden="1"/>
    </xf>
    <xf numFmtId="0" fontId="76" fillId="0" borderId="0" xfId="653" applyFont="1" applyBorder="1" applyAlignment="1" applyProtection="1">
      <alignment horizontal="right"/>
      <protection hidden="1"/>
    </xf>
    <xf numFmtId="2" fontId="74" fillId="0" borderId="0" xfId="653" applyNumberFormat="1" applyFont="1" applyBorder="1" applyProtection="1">
      <protection hidden="1"/>
    </xf>
    <xf numFmtId="2" fontId="32" fillId="0" borderId="0" xfId="0" applyNumberFormat="1" applyFont="1" applyProtection="1">
      <protection hidden="1"/>
    </xf>
    <xf numFmtId="2" fontId="12" fillId="0" borderId="1" xfId="0" applyNumberFormat="1" applyFont="1" applyBorder="1" applyProtection="1">
      <protection hidden="1"/>
    </xf>
    <xf numFmtId="1" fontId="41" fillId="0" borderId="0" xfId="0" applyNumberFormat="1" applyFont="1" applyAlignment="1">
      <alignment horizontal="center" vertical="center"/>
    </xf>
    <xf numFmtId="2" fontId="9" fillId="0" borderId="0" xfId="615" applyNumberFormat="1"/>
    <xf numFmtId="0" fontId="81" fillId="0" borderId="0" xfId="615" applyFont="1"/>
    <xf numFmtId="1" fontId="44" fillId="0" borderId="34" xfId="623" applyNumberFormat="1" applyFont="1" applyBorder="1" applyAlignment="1">
      <alignment horizontal="right" vertical="center" wrapText="1"/>
    </xf>
    <xf numFmtId="1" fontId="45" fillId="0" borderId="21" xfId="623" applyNumberFormat="1" applyFont="1" applyBorder="1" applyAlignment="1">
      <alignment horizontal="center" vertical="center" wrapText="1"/>
    </xf>
    <xf numFmtId="1" fontId="45" fillId="0" borderId="20" xfId="623" applyNumberFormat="1" applyFont="1" applyBorder="1" applyAlignment="1">
      <alignment horizontal="center" vertical="center" wrapText="1"/>
    </xf>
    <xf numFmtId="1" fontId="45" fillId="0" borderId="19" xfId="623" applyNumberFormat="1" applyFont="1" applyBorder="1" applyAlignment="1">
      <alignment horizontal="center" vertical="center" wrapText="1"/>
    </xf>
    <xf numFmtId="2" fontId="45" fillId="0" borderId="19" xfId="623" applyNumberFormat="1" applyFont="1" applyBorder="1" applyAlignment="1">
      <alignment horizontal="center" vertical="center" wrapText="1"/>
    </xf>
    <xf numFmtId="0" fontId="34" fillId="0" borderId="19" xfId="623" applyFont="1" applyBorder="1" applyAlignment="1">
      <alignment horizontal="center" vertical="center" wrapText="1"/>
    </xf>
    <xf numFmtId="0" fontId="34" fillId="0" borderId="19" xfId="623" applyFont="1" applyBorder="1" applyAlignment="1">
      <alignment horizontal="center" vertical="center"/>
    </xf>
    <xf numFmtId="1" fontId="53" fillId="0" borderId="19" xfId="623" applyNumberFormat="1" applyFont="1" applyBorder="1" applyAlignment="1">
      <alignment horizontal="center" vertical="center" wrapText="1"/>
    </xf>
    <xf numFmtId="0" fontId="53" fillId="0" borderId="19" xfId="623" applyFont="1" applyBorder="1" applyAlignment="1">
      <alignment horizontal="center" vertical="center" wrapText="1"/>
    </xf>
    <xf numFmtId="0" fontId="41" fillId="0" borderId="21" xfId="0" applyFont="1" applyBorder="1" applyAlignment="1">
      <alignment horizontal="left" vertical="center" wrapText="1"/>
    </xf>
    <xf numFmtId="0" fontId="41" fillId="0" borderId="22" xfId="0" applyFont="1" applyBorder="1" applyAlignment="1">
      <alignment horizontal="left" vertical="center" wrapText="1"/>
    </xf>
    <xf numFmtId="0" fontId="41" fillId="0" borderId="20" xfId="0" applyFont="1" applyBorder="1" applyAlignment="1">
      <alignment horizontal="left" vertical="center" wrapText="1"/>
    </xf>
    <xf numFmtId="0" fontId="45" fillId="0" borderId="21" xfId="623" applyFont="1" applyBorder="1" applyAlignment="1">
      <alignment horizontal="left" vertical="center" wrapText="1"/>
    </xf>
    <xf numFmtId="0" fontId="45" fillId="0" borderId="22" xfId="623" applyFont="1" applyBorder="1" applyAlignment="1">
      <alignment horizontal="left" vertical="center" wrapText="1"/>
    </xf>
    <xf numFmtId="0" fontId="45" fillId="0" borderId="20" xfId="623" applyFont="1" applyBorder="1" applyAlignment="1">
      <alignment horizontal="left" vertical="center" wrapText="1"/>
    </xf>
    <xf numFmtId="0" fontId="41" fillId="0" borderId="21" xfId="0" applyFont="1" applyBorder="1" applyAlignment="1">
      <alignment horizontal="left" vertical="center"/>
    </xf>
    <xf numFmtId="0" fontId="41" fillId="0" borderId="22" xfId="0" applyFont="1" applyBorder="1" applyAlignment="1">
      <alignment horizontal="left" vertical="center"/>
    </xf>
    <xf numFmtId="0" fontId="41" fillId="0" borderId="20" xfId="0" applyFont="1" applyBorder="1" applyAlignment="1">
      <alignment horizontal="left" vertical="center"/>
    </xf>
    <xf numFmtId="0" fontId="45" fillId="0" borderId="0" xfId="623" applyFont="1" applyAlignment="1">
      <alignment horizontal="center" vertical="center" wrapText="1"/>
    </xf>
    <xf numFmtId="0" fontId="45" fillId="0" borderId="19" xfId="623" applyFont="1" applyBorder="1" applyAlignment="1">
      <alignment horizontal="left" vertical="center"/>
    </xf>
    <xf numFmtId="1" fontId="45" fillId="0" borderId="19" xfId="623" applyNumberFormat="1" applyFont="1" applyBorder="1" applyAlignment="1">
      <alignment horizontal="left" vertical="center" wrapText="1"/>
    </xf>
    <xf numFmtId="0" fontId="45" fillId="0" borderId="19" xfId="623" applyFont="1" applyBorder="1" applyAlignment="1">
      <alignment horizontal="left" vertical="center" wrapText="1"/>
    </xf>
    <xf numFmtId="0" fontId="45" fillId="0" borderId="19" xfId="623" applyFont="1" applyBorder="1" applyAlignment="1">
      <alignment horizontal="center" vertical="center" wrapText="1"/>
    </xf>
    <xf numFmtId="0" fontId="58" fillId="0" borderId="0" xfId="653" applyFont="1" applyAlignment="1">
      <alignment horizontal="center" vertical="top" wrapText="1"/>
    </xf>
    <xf numFmtId="1" fontId="79" fillId="0" borderId="18" xfId="653" applyNumberFormat="1" applyFont="1" applyBorder="1" applyAlignment="1">
      <alignment horizontal="justify" vertical="center" wrapText="1"/>
    </xf>
    <xf numFmtId="0" fontId="79" fillId="0" borderId="18" xfId="653" applyFont="1" applyBorder="1" applyAlignment="1">
      <alignment horizontal="justify" vertical="center" wrapText="1"/>
    </xf>
    <xf numFmtId="0" fontId="62" fillId="0" borderId="0" xfId="653" applyFont="1" applyAlignment="1">
      <alignment horizontal="center" vertical="top"/>
    </xf>
    <xf numFmtId="1" fontId="61" fillId="0" borderId="18" xfId="653" applyNumberFormat="1" applyFont="1" applyBorder="1" applyAlignment="1">
      <alignment horizontal="justify" vertical="top" wrapText="1"/>
    </xf>
    <xf numFmtId="0" fontId="61" fillId="0" borderId="18" xfId="653" applyFont="1" applyBorder="1" applyAlignment="1">
      <alignment horizontal="justify" vertical="top" wrapText="1"/>
    </xf>
    <xf numFmtId="0" fontId="56" fillId="0" borderId="44" xfId="653" applyFont="1" applyBorder="1" applyAlignment="1">
      <alignment horizontal="center" vertical="top" wrapText="1"/>
    </xf>
    <xf numFmtId="0" fontId="56" fillId="0" borderId="39" xfId="653" applyFont="1" applyBorder="1" applyAlignment="1">
      <alignment horizontal="center" vertical="top" wrapText="1"/>
    </xf>
    <xf numFmtId="0" fontId="56" fillId="0" borderId="45" xfId="653" applyFont="1" applyBorder="1" applyAlignment="1">
      <alignment horizontal="center" vertical="top" wrapText="1"/>
    </xf>
    <xf numFmtId="0" fontId="56" fillId="0" borderId="35" xfId="653" applyFont="1" applyBorder="1" applyAlignment="1">
      <alignment horizontal="center" vertical="top" wrapText="1"/>
    </xf>
    <xf numFmtId="0" fontId="56" fillId="0" borderId="37" xfId="653" applyFont="1" applyBorder="1" applyAlignment="1">
      <alignment horizontal="center" vertical="top" wrapText="1"/>
    </xf>
    <xf numFmtId="0" fontId="56" fillId="0" borderId="46" xfId="653" applyFont="1" applyBorder="1" applyAlignment="1">
      <alignment horizontal="center" vertical="top" wrapText="1"/>
    </xf>
    <xf numFmtId="0" fontId="56" fillId="0" borderId="40" xfId="653" applyFont="1" applyBorder="1" applyAlignment="1">
      <alignment horizontal="center" vertical="top" wrapText="1"/>
    </xf>
    <xf numFmtId="0" fontId="55" fillId="0" borderId="47" xfId="653" applyFont="1" applyBorder="1" applyAlignment="1">
      <alignment horizontal="center" vertical="top" wrapText="1"/>
    </xf>
    <xf numFmtId="0" fontId="55" fillId="0" borderId="48" xfId="653" applyFont="1" applyBorder="1" applyAlignment="1">
      <alignment horizontal="center" vertical="top" wrapText="1"/>
    </xf>
    <xf numFmtId="0" fontId="55" fillId="0" borderId="49" xfId="653" applyFont="1" applyBorder="1" applyAlignment="1">
      <alignment horizontal="center" vertical="top" wrapText="1"/>
    </xf>
    <xf numFmtId="0" fontId="55" fillId="0" borderId="1" xfId="653" applyFont="1" applyBorder="1" applyAlignment="1">
      <alignment horizontal="left" vertical="top" wrapText="1"/>
    </xf>
    <xf numFmtId="0" fontId="55" fillId="0" borderId="50" xfId="653" applyFont="1" applyBorder="1" applyAlignment="1">
      <alignment horizontal="left" vertical="top" wrapText="1"/>
    </xf>
    <xf numFmtId="0" fontId="67" fillId="0" borderId="47" xfId="653" applyFont="1" applyBorder="1" applyAlignment="1">
      <alignment horizontal="center"/>
    </xf>
    <xf numFmtId="0" fontId="67" fillId="0" borderId="49" xfId="653" applyFont="1" applyBorder="1" applyAlignment="1">
      <alignment horizontal="center"/>
    </xf>
    <xf numFmtId="1" fontId="78" fillId="0" borderId="0" xfId="653" applyNumberFormat="1" applyFont="1" applyBorder="1" applyAlignment="1">
      <alignment horizontal="justify" vertical="center" wrapText="1"/>
    </xf>
    <xf numFmtId="0" fontId="80" fillId="0" borderId="0" xfId="653" applyFont="1" applyAlignment="1">
      <alignment horizontal="left" vertical="center"/>
    </xf>
    <xf numFmtId="0" fontId="67" fillId="0" borderId="0" xfId="653" applyFont="1" applyBorder="1" applyAlignment="1">
      <alignment horizontal="center"/>
    </xf>
    <xf numFmtId="0" fontId="67" fillId="0" borderId="52" xfId="653" applyFont="1" applyBorder="1" applyAlignment="1">
      <alignment horizontal="center"/>
    </xf>
    <xf numFmtId="0" fontId="67" fillId="0" borderId="47" xfId="653" applyFont="1" applyFill="1" applyBorder="1" applyAlignment="1">
      <alignment horizontal="center" wrapText="1"/>
    </xf>
    <xf numFmtId="0" fontId="67" fillId="0" borderId="49" xfId="653" applyFont="1" applyFill="1" applyBorder="1" applyAlignment="1">
      <alignment horizontal="center" wrapText="1"/>
    </xf>
    <xf numFmtId="0" fontId="67" fillId="0" borderId="50" xfId="653" applyFont="1" applyFill="1" applyBorder="1" applyAlignment="1">
      <alignment horizontal="center" wrapText="1"/>
    </xf>
    <xf numFmtId="0" fontId="67" fillId="0" borderId="0" xfId="653" applyFont="1" applyFill="1" applyBorder="1" applyAlignment="1">
      <alignment horizontal="center"/>
    </xf>
    <xf numFmtId="0" fontId="68" fillId="0" borderId="0" xfId="653" applyFont="1" applyAlignment="1">
      <alignment horizontal="center"/>
    </xf>
    <xf numFmtId="0" fontId="67" fillId="0" borderId="53" xfId="653" applyFont="1" applyBorder="1" applyAlignment="1">
      <alignment horizontal="center"/>
    </xf>
    <xf numFmtId="0" fontId="67" fillId="0" borderId="50" xfId="653" applyFont="1" applyBorder="1" applyAlignment="1">
      <alignment horizontal="center"/>
    </xf>
    <xf numFmtId="0" fontId="51" fillId="0" borderId="5" xfId="615" applyFont="1" applyBorder="1" applyAlignment="1">
      <alignment horizontal="center" vertical="center"/>
    </xf>
    <xf numFmtId="0" fontId="33" fillId="0" borderId="32" xfId="632" applyFont="1" applyBorder="1" applyAlignment="1">
      <alignment horizontal="center" vertical="center"/>
    </xf>
    <xf numFmtId="0" fontId="41" fillId="0" borderId="1" xfId="632" applyFont="1" applyBorder="1" applyAlignment="1">
      <alignment horizontal="center" vertical="center" wrapText="1"/>
    </xf>
    <xf numFmtId="0" fontId="43" fillId="0" borderId="0" xfId="0" applyFont="1" applyAlignment="1">
      <alignment horizontal="center" vertical="center"/>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1" fillId="0" borderId="0" xfId="632" applyFont="1" applyAlignment="1">
      <alignment horizontal="justify" vertical="center" wrapText="1"/>
    </xf>
    <xf numFmtId="0" fontId="41" fillId="0" borderId="0" xfId="632" applyFont="1" applyAlignment="1">
      <alignment horizontal="justify" vertical="center"/>
    </xf>
    <xf numFmtId="0" fontId="50" fillId="0" borderId="2" xfId="632" applyFont="1" applyBorder="1" applyAlignment="1">
      <alignment horizontal="center" vertical="center"/>
    </xf>
    <xf numFmtId="0" fontId="50" fillId="0" borderId="6" xfId="632" applyFont="1" applyBorder="1" applyAlignment="1">
      <alignment horizontal="center" vertical="center"/>
    </xf>
    <xf numFmtId="0" fontId="50" fillId="0" borderId="3" xfId="632" applyFont="1" applyBorder="1" applyAlignment="1">
      <alignment horizontal="center" vertical="center"/>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41" fillId="0" borderId="1" xfId="632" applyFont="1" applyBorder="1" applyAlignment="1">
      <alignment horizontal="center" vertical="center"/>
    </xf>
    <xf numFmtId="2" fontId="43" fillId="0" borderId="4" xfId="0" applyNumberFormat="1" applyFont="1" applyBorder="1" applyAlignment="1">
      <alignment horizontal="center" vertical="center" wrapText="1"/>
    </xf>
    <xf numFmtId="2" fontId="43" fillId="0" borderId="35" xfId="0" applyNumberFormat="1" applyFont="1" applyBorder="1" applyAlignment="1">
      <alignment horizontal="center" vertical="center" wrapText="1"/>
    </xf>
    <xf numFmtId="2" fontId="43" fillId="0" borderId="33" xfId="0" applyNumberFormat="1" applyFont="1" applyBorder="1" applyAlignment="1">
      <alignment horizontal="center" vertical="center" wrapText="1"/>
    </xf>
    <xf numFmtId="0" fontId="76" fillId="0" borderId="0" xfId="653" applyFont="1" applyBorder="1" applyAlignment="1" applyProtection="1">
      <alignment horizontal="left" wrapText="1"/>
      <protection hidden="1"/>
    </xf>
    <xf numFmtId="0" fontId="51" fillId="0" borderId="22" xfId="653" applyFont="1" applyFill="1" applyBorder="1" applyAlignment="1">
      <alignment horizontal="left" vertical="top" wrapText="1"/>
    </xf>
    <xf numFmtId="0" fontId="51" fillId="0" borderId="61" xfId="653" applyFont="1" applyFill="1" applyBorder="1" applyAlignment="1">
      <alignment horizontal="left" vertical="top" wrapText="1"/>
    </xf>
    <xf numFmtId="0" fontId="1" fillId="0" borderId="0" xfId="653" applyAlignment="1">
      <alignment horizontal="center"/>
    </xf>
    <xf numFmtId="0" fontId="78" fillId="0" borderId="54" xfId="653" applyFont="1" applyBorder="1" applyAlignment="1">
      <alignment horizontal="center"/>
    </xf>
    <xf numFmtId="0" fontId="73" fillId="0" borderId="54" xfId="653" applyFont="1" applyBorder="1" applyAlignment="1">
      <alignment horizontal="center"/>
    </xf>
    <xf numFmtId="0" fontId="51" fillId="0" borderId="50" xfId="653" applyFont="1" applyFill="1" applyBorder="1" applyAlignment="1">
      <alignment horizontal="justify" vertical="top" wrapText="1"/>
    </xf>
    <xf numFmtId="0" fontId="51" fillId="0" borderId="1" xfId="653" applyFont="1" applyFill="1" applyBorder="1" applyAlignment="1">
      <alignment horizontal="justify" vertical="top" wrapText="1"/>
    </xf>
    <xf numFmtId="0" fontId="1" fillId="0" borderId="0" xfId="653" applyFont="1" applyAlignment="1">
      <alignment horizontal="center" wrapText="1"/>
    </xf>
    <xf numFmtId="0" fontId="1" fillId="0" borderId="0" xfId="653" applyAlignment="1">
      <alignment horizontal="center" wrapText="1"/>
    </xf>
    <xf numFmtId="1" fontId="51" fillId="0" borderId="0" xfId="653" applyNumberFormat="1" applyFont="1" applyAlignment="1">
      <alignment horizontal="justify" vertical="top" wrapText="1"/>
    </xf>
    <xf numFmtId="0" fontId="51" fillId="0" borderId="0" xfId="653" applyFont="1" applyAlignment="1">
      <alignment horizontal="justify" vertical="top" wrapText="1"/>
    </xf>
    <xf numFmtId="0" fontId="1" fillId="0" borderId="0" xfId="653" applyAlignment="1">
      <alignment horizontal="left" vertical="center"/>
    </xf>
    <xf numFmtId="1" fontId="78" fillId="0" borderId="54" xfId="653" applyNumberFormat="1" applyFont="1" applyBorder="1" applyAlignment="1">
      <alignment horizontal="center"/>
    </xf>
  </cellXfs>
  <cellStyles count="657">
    <cellStyle name="20% - Accent1 10" xfId="2"/>
    <cellStyle name="20% - Accent1 11" xfId="3"/>
    <cellStyle name="20% - Accent1 12" xfId="4"/>
    <cellStyle name="20% - Accent1 13" xfId="5"/>
    <cellStyle name="20% - Accent1 14" xfId="6"/>
    <cellStyle name="20% - Accent1 2" xfId="7"/>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2" xfId="20"/>
    <cellStyle name="20% - Accent2 3" xfId="21"/>
    <cellStyle name="20% - Accent2 4" xfId="22"/>
    <cellStyle name="20% - Accent2 5" xfId="23"/>
    <cellStyle name="20% - Accent2 6" xfId="24"/>
    <cellStyle name="20% - Accent2 7" xfId="25"/>
    <cellStyle name="20% - Accent2 8" xfId="26"/>
    <cellStyle name="20% - Accent2 9" xfId="27"/>
    <cellStyle name="20% - Accent3 10" xfId="28"/>
    <cellStyle name="20% - Accent3 11" xfId="29"/>
    <cellStyle name="20% - Accent3 12" xfId="30"/>
    <cellStyle name="20% - Accent3 13" xfId="31"/>
    <cellStyle name="20% - Accent3 14" xfId="32"/>
    <cellStyle name="20% - Accent3 2" xfId="33"/>
    <cellStyle name="20% - Accent3 3" xfId="34"/>
    <cellStyle name="20% - Accent3 4" xfId="35"/>
    <cellStyle name="20% - Accent3 5" xfId="36"/>
    <cellStyle name="20% - Accent3 6" xfId="37"/>
    <cellStyle name="20% - Accent3 7" xfId="38"/>
    <cellStyle name="20% - Accent3 8" xfId="39"/>
    <cellStyle name="20% - Accent3 9" xfId="40"/>
    <cellStyle name="20% - Accent4 10" xfId="41"/>
    <cellStyle name="20% - Accent4 11" xfId="42"/>
    <cellStyle name="20% - Accent4 12" xfId="43"/>
    <cellStyle name="20% - Accent4 13" xfId="44"/>
    <cellStyle name="20% - Accent4 14" xfId="45"/>
    <cellStyle name="20% - Accent4 2" xfId="46"/>
    <cellStyle name="20% - Accent4 3" xfId="47"/>
    <cellStyle name="20% - Accent4 4" xfId="48"/>
    <cellStyle name="20% - Accent4 5" xfId="49"/>
    <cellStyle name="20% - Accent4 6" xfId="50"/>
    <cellStyle name="20% - Accent4 7" xfId="51"/>
    <cellStyle name="20% - Accent4 8" xfId="52"/>
    <cellStyle name="20% - Accent4 9" xfId="53"/>
    <cellStyle name="20% - Accent5 10" xfId="54"/>
    <cellStyle name="20% - Accent5 11" xfId="55"/>
    <cellStyle name="20% - Accent5 12" xfId="56"/>
    <cellStyle name="20% - Accent5 13" xfId="57"/>
    <cellStyle name="20% - Accent5 14" xfId="58"/>
    <cellStyle name="20% - Accent5 2" xfId="59"/>
    <cellStyle name="20% - Accent5 3" xfId="60"/>
    <cellStyle name="20% - Accent5 4" xfId="61"/>
    <cellStyle name="20% - Accent5 5" xfId="62"/>
    <cellStyle name="20% - Accent5 6" xfId="63"/>
    <cellStyle name="20% - Accent5 7" xfId="64"/>
    <cellStyle name="20% - Accent5 8" xfId="65"/>
    <cellStyle name="20% - Accent5 9" xfId="66"/>
    <cellStyle name="20% - Accent6 10" xfId="67"/>
    <cellStyle name="20% - Accent6 11" xfId="68"/>
    <cellStyle name="20% - Accent6 12" xfId="69"/>
    <cellStyle name="20% - Accent6 13" xfId="70"/>
    <cellStyle name="20% - Accent6 14" xfId="71"/>
    <cellStyle name="20% - Accent6 2" xfId="72"/>
    <cellStyle name="20% - Accent6 3" xfId="73"/>
    <cellStyle name="20% - Accent6 4" xfId="74"/>
    <cellStyle name="20% - Accent6 5" xfId="75"/>
    <cellStyle name="20% - Accent6 6" xfId="76"/>
    <cellStyle name="20% - Accent6 7" xfId="77"/>
    <cellStyle name="20% - Accent6 8" xfId="78"/>
    <cellStyle name="20% - Accent6 9" xfId="79"/>
    <cellStyle name="40% - Accent1 10" xfId="80"/>
    <cellStyle name="40% - Accent1 11" xfId="81"/>
    <cellStyle name="40% - Accent1 12" xfId="82"/>
    <cellStyle name="40% - Accent1 13" xfId="83"/>
    <cellStyle name="40% - Accent1 14" xfId="84"/>
    <cellStyle name="40% - Accent1 2" xfId="85"/>
    <cellStyle name="40% - Accent1 3" xfId="86"/>
    <cellStyle name="40% - Accent1 4" xfId="87"/>
    <cellStyle name="40% - Accent1 5" xfId="88"/>
    <cellStyle name="40% - Accent1 6" xfId="89"/>
    <cellStyle name="40% - Accent1 7" xfId="90"/>
    <cellStyle name="40% - Accent1 8" xfId="91"/>
    <cellStyle name="40% - Accent1 9" xfId="92"/>
    <cellStyle name="40% - Accent2 10" xfId="93"/>
    <cellStyle name="40% - Accent2 11" xfId="94"/>
    <cellStyle name="40% - Accent2 12" xfId="95"/>
    <cellStyle name="40% - Accent2 13" xfId="96"/>
    <cellStyle name="40% - Accent2 14" xfId="97"/>
    <cellStyle name="40% - Accent2 2" xfId="98"/>
    <cellStyle name="40% - Accent2 3" xfId="99"/>
    <cellStyle name="40% - Accent2 4" xfId="100"/>
    <cellStyle name="40% - Accent2 5" xfId="101"/>
    <cellStyle name="40% - Accent2 6" xfId="102"/>
    <cellStyle name="40% - Accent2 7" xfId="103"/>
    <cellStyle name="40% - Accent2 8" xfId="104"/>
    <cellStyle name="40% - Accent2 9" xfId="105"/>
    <cellStyle name="40% - Accent3 10" xfId="106"/>
    <cellStyle name="40% - Accent3 11" xfId="107"/>
    <cellStyle name="40% - Accent3 12" xfId="108"/>
    <cellStyle name="40% - Accent3 13" xfId="109"/>
    <cellStyle name="40% - Accent3 14" xfId="110"/>
    <cellStyle name="40% - Accent3 2" xfId="111"/>
    <cellStyle name="40% - Accent3 3" xfId="112"/>
    <cellStyle name="40% - Accent3 4" xfId="113"/>
    <cellStyle name="40% - Accent3 5" xfId="114"/>
    <cellStyle name="40% - Accent3 6" xfId="115"/>
    <cellStyle name="40% - Accent3 7" xfId="116"/>
    <cellStyle name="40% - Accent3 8" xfId="117"/>
    <cellStyle name="40% - Accent3 9" xfId="118"/>
    <cellStyle name="40% - Accent4 10" xfId="119"/>
    <cellStyle name="40% - Accent4 11" xfId="120"/>
    <cellStyle name="40% - Accent4 12" xfId="121"/>
    <cellStyle name="40% - Accent4 13" xfId="122"/>
    <cellStyle name="40% - Accent4 14" xfId="123"/>
    <cellStyle name="40% - Accent4 2" xfId="124"/>
    <cellStyle name="40% - Accent4 3" xfId="125"/>
    <cellStyle name="40% - Accent4 4" xfId="126"/>
    <cellStyle name="40% - Accent4 5" xfId="127"/>
    <cellStyle name="40% - Accent4 6" xfId="128"/>
    <cellStyle name="40% - Accent4 7" xfId="129"/>
    <cellStyle name="40% - Accent4 8" xfId="130"/>
    <cellStyle name="40% - Accent4 9" xfId="131"/>
    <cellStyle name="40% - Accent5 10" xfId="132"/>
    <cellStyle name="40% - Accent5 11" xfId="133"/>
    <cellStyle name="40% - Accent5 12" xfId="134"/>
    <cellStyle name="40% - Accent5 13" xfId="135"/>
    <cellStyle name="40% - Accent5 14" xfId="136"/>
    <cellStyle name="40% - Accent5 2" xfId="137"/>
    <cellStyle name="40% - Accent5 3" xfId="138"/>
    <cellStyle name="40% - Accent5 4" xfId="139"/>
    <cellStyle name="40% - Accent5 5" xfId="140"/>
    <cellStyle name="40% - Accent5 6" xfId="141"/>
    <cellStyle name="40% - Accent5 7" xfId="142"/>
    <cellStyle name="40% - Accent5 8" xfId="143"/>
    <cellStyle name="40% - Accent5 9" xfId="144"/>
    <cellStyle name="40% - Accent6 10" xfId="145"/>
    <cellStyle name="40% - Accent6 11" xfId="146"/>
    <cellStyle name="40% - Accent6 12" xfId="147"/>
    <cellStyle name="40% - Accent6 13" xfId="148"/>
    <cellStyle name="40% - Accent6 14"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10" xfId="158"/>
    <cellStyle name="60% - Accent1 11" xfId="159"/>
    <cellStyle name="60% - Accent1 12" xfId="160"/>
    <cellStyle name="60% - Accent1 13" xfId="161"/>
    <cellStyle name="60% - Accent1 14" xfId="162"/>
    <cellStyle name="60% - Accent1 2" xfId="163"/>
    <cellStyle name="60% - Accent1 3" xfId="164"/>
    <cellStyle name="60% - Accent1 4" xfId="165"/>
    <cellStyle name="60% - Accent1 5" xfId="166"/>
    <cellStyle name="60% - Accent1 6" xfId="167"/>
    <cellStyle name="60% - Accent1 7" xfId="168"/>
    <cellStyle name="60% - Accent1 8" xfId="169"/>
    <cellStyle name="60% - Accent1 9" xfId="170"/>
    <cellStyle name="60% - Accent2 10" xfId="171"/>
    <cellStyle name="60% - Accent2 11" xfId="172"/>
    <cellStyle name="60% - Accent2 12" xfId="173"/>
    <cellStyle name="60% - Accent2 13" xfId="174"/>
    <cellStyle name="60% - Accent2 14" xfId="175"/>
    <cellStyle name="60% - Accent2 2" xfId="176"/>
    <cellStyle name="60% - Accent2 3" xfId="177"/>
    <cellStyle name="60% - Accent2 4" xfId="178"/>
    <cellStyle name="60% - Accent2 5" xfId="179"/>
    <cellStyle name="60% - Accent2 6" xfId="180"/>
    <cellStyle name="60% - Accent2 7" xfId="181"/>
    <cellStyle name="60% - Accent2 8" xfId="182"/>
    <cellStyle name="60% - Accent2 9" xfId="183"/>
    <cellStyle name="60% - Accent3 10" xfId="184"/>
    <cellStyle name="60% - Accent3 11" xfId="185"/>
    <cellStyle name="60% - Accent3 12" xfId="186"/>
    <cellStyle name="60% - Accent3 13" xfId="187"/>
    <cellStyle name="60% - Accent3 14" xfId="188"/>
    <cellStyle name="60% - Accent3 2" xfId="189"/>
    <cellStyle name="60% - Accent3 3" xfId="190"/>
    <cellStyle name="60% - Accent3 4" xfId="191"/>
    <cellStyle name="60% - Accent3 5" xfId="192"/>
    <cellStyle name="60% - Accent3 6" xfId="193"/>
    <cellStyle name="60% - Accent3 7" xfId="194"/>
    <cellStyle name="60% - Accent3 8" xfId="195"/>
    <cellStyle name="60% - Accent3 9" xfId="196"/>
    <cellStyle name="60% - Accent4 10" xfId="197"/>
    <cellStyle name="60% - Accent4 11" xfId="198"/>
    <cellStyle name="60% - Accent4 12" xfId="199"/>
    <cellStyle name="60% - Accent4 13" xfId="200"/>
    <cellStyle name="60% - Accent4 14" xfId="201"/>
    <cellStyle name="60% - Accent4 2" xfId="202"/>
    <cellStyle name="60% - Accent4 3" xfId="203"/>
    <cellStyle name="60% - Accent4 4" xfId="204"/>
    <cellStyle name="60% - Accent4 5" xfId="205"/>
    <cellStyle name="60% - Accent4 6" xfId="206"/>
    <cellStyle name="60% - Accent4 7" xfId="207"/>
    <cellStyle name="60% - Accent4 8" xfId="208"/>
    <cellStyle name="60% - Accent4 9" xfId="209"/>
    <cellStyle name="60% - Accent5 10" xfId="210"/>
    <cellStyle name="60% - Accent5 11" xfId="211"/>
    <cellStyle name="60% - Accent5 12" xfId="212"/>
    <cellStyle name="60% - Accent5 13" xfId="213"/>
    <cellStyle name="60% - Accent5 14" xfId="214"/>
    <cellStyle name="60% - Accent5 2" xfId="215"/>
    <cellStyle name="60% - Accent5 3" xfId="216"/>
    <cellStyle name="60% - Accent5 4" xfId="217"/>
    <cellStyle name="60% - Accent5 5" xfId="218"/>
    <cellStyle name="60% - Accent5 6" xfId="219"/>
    <cellStyle name="60% - Accent5 7" xfId="220"/>
    <cellStyle name="60% - Accent5 8" xfId="221"/>
    <cellStyle name="60% - Accent5 9" xfId="222"/>
    <cellStyle name="60% - Accent6 10" xfId="223"/>
    <cellStyle name="60% - Accent6 11" xfId="224"/>
    <cellStyle name="60% - Accent6 12" xfId="225"/>
    <cellStyle name="60% - Accent6 13" xfId="226"/>
    <cellStyle name="60% - Accent6 14" xfId="227"/>
    <cellStyle name="60% - Accent6 2" xfId="228"/>
    <cellStyle name="60% - Accent6 3" xfId="229"/>
    <cellStyle name="60% - Accent6 4" xfId="230"/>
    <cellStyle name="60% - Accent6 5" xfId="231"/>
    <cellStyle name="60% - Accent6 6" xfId="232"/>
    <cellStyle name="60% - Accent6 7" xfId="233"/>
    <cellStyle name="60% - Accent6 8" xfId="234"/>
    <cellStyle name="60% - Accent6 9" xfId="235"/>
    <cellStyle name="Accent1 - 20%" xfId="585"/>
    <cellStyle name="Accent1 - 40%" xfId="586"/>
    <cellStyle name="Accent1 - 60%" xfId="587"/>
    <cellStyle name="Accent1 10" xfId="236"/>
    <cellStyle name="Accent1 11" xfId="237"/>
    <cellStyle name="Accent1 12" xfId="238"/>
    <cellStyle name="Accent1 13" xfId="239"/>
    <cellStyle name="Accent1 14" xfId="240"/>
    <cellStyle name="Accent1 2" xfId="241"/>
    <cellStyle name="Accent1 3" xfId="242"/>
    <cellStyle name="Accent1 4" xfId="243"/>
    <cellStyle name="Accent1 5" xfId="244"/>
    <cellStyle name="Accent1 6" xfId="245"/>
    <cellStyle name="Accent1 7" xfId="246"/>
    <cellStyle name="Accent1 8" xfId="247"/>
    <cellStyle name="Accent1 9" xfId="248"/>
    <cellStyle name="Accent2 - 20%" xfId="588"/>
    <cellStyle name="Accent2 - 40%" xfId="589"/>
    <cellStyle name="Accent2 - 60%" xfId="590"/>
    <cellStyle name="Accent2 10" xfId="249"/>
    <cellStyle name="Accent2 11" xfId="250"/>
    <cellStyle name="Accent2 12" xfId="251"/>
    <cellStyle name="Accent2 13" xfId="252"/>
    <cellStyle name="Accent2 14" xfId="253"/>
    <cellStyle name="Accent2 2" xfId="254"/>
    <cellStyle name="Accent2 3" xfId="255"/>
    <cellStyle name="Accent2 4" xfId="256"/>
    <cellStyle name="Accent2 5" xfId="257"/>
    <cellStyle name="Accent2 6" xfId="258"/>
    <cellStyle name="Accent2 7" xfId="259"/>
    <cellStyle name="Accent2 8" xfId="260"/>
    <cellStyle name="Accent2 9" xfId="261"/>
    <cellStyle name="Accent3 - 20%" xfId="591"/>
    <cellStyle name="Accent3 - 40%" xfId="592"/>
    <cellStyle name="Accent3 - 60%" xfId="593"/>
    <cellStyle name="Accent3 10" xfId="262"/>
    <cellStyle name="Accent3 11" xfId="263"/>
    <cellStyle name="Accent3 12" xfId="264"/>
    <cellStyle name="Accent3 13" xfId="265"/>
    <cellStyle name="Accent3 14" xfId="266"/>
    <cellStyle name="Accent3 2" xfId="267"/>
    <cellStyle name="Accent3 3" xfId="268"/>
    <cellStyle name="Accent3 4" xfId="269"/>
    <cellStyle name="Accent3 5" xfId="270"/>
    <cellStyle name="Accent3 6" xfId="271"/>
    <cellStyle name="Accent3 7" xfId="272"/>
    <cellStyle name="Accent3 8" xfId="273"/>
    <cellStyle name="Accent3 9" xfId="274"/>
    <cellStyle name="Accent4 - 20%" xfId="594"/>
    <cellStyle name="Accent4 - 40%" xfId="595"/>
    <cellStyle name="Accent4 - 60%" xfId="596"/>
    <cellStyle name="Accent4 10" xfId="275"/>
    <cellStyle name="Accent4 11" xfId="276"/>
    <cellStyle name="Accent4 12" xfId="277"/>
    <cellStyle name="Accent4 13" xfId="278"/>
    <cellStyle name="Accent4 14" xfId="279"/>
    <cellStyle name="Accent4 2" xfId="280"/>
    <cellStyle name="Accent4 3" xfId="281"/>
    <cellStyle name="Accent4 4" xfId="282"/>
    <cellStyle name="Accent4 5" xfId="283"/>
    <cellStyle name="Accent4 6" xfId="284"/>
    <cellStyle name="Accent4 7" xfId="285"/>
    <cellStyle name="Accent4 8" xfId="286"/>
    <cellStyle name="Accent4 9" xfId="287"/>
    <cellStyle name="Accent5 - 20%" xfId="597"/>
    <cellStyle name="Accent5 - 40%" xfId="598"/>
    <cellStyle name="Accent5 - 60%" xfId="599"/>
    <cellStyle name="Accent5 10" xfId="288"/>
    <cellStyle name="Accent5 11" xfId="289"/>
    <cellStyle name="Accent5 12" xfId="290"/>
    <cellStyle name="Accent5 13" xfId="291"/>
    <cellStyle name="Accent5 14" xfId="292"/>
    <cellStyle name="Accent5 2" xfId="293"/>
    <cellStyle name="Accent5 3" xfId="294"/>
    <cellStyle name="Accent5 4" xfId="295"/>
    <cellStyle name="Accent5 5" xfId="296"/>
    <cellStyle name="Accent5 6" xfId="297"/>
    <cellStyle name="Accent5 7" xfId="298"/>
    <cellStyle name="Accent5 8" xfId="299"/>
    <cellStyle name="Accent5 9" xfId="300"/>
    <cellStyle name="Accent6 - 20%" xfId="600"/>
    <cellStyle name="Accent6 - 40%" xfId="601"/>
    <cellStyle name="Accent6 - 60%" xfId="602"/>
    <cellStyle name="Accent6 10" xfId="301"/>
    <cellStyle name="Accent6 11" xfId="302"/>
    <cellStyle name="Accent6 12" xfId="303"/>
    <cellStyle name="Accent6 13" xfId="304"/>
    <cellStyle name="Accent6 14" xfId="305"/>
    <cellStyle name="Accent6 2" xfId="306"/>
    <cellStyle name="Accent6 3" xfId="307"/>
    <cellStyle name="Accent6 4" xfId="308"/>
    <cellStyle name="Accent6 5" xfId="309"/>
    <cellStyle name="Accent6 6" xfId="310"/>
    <cellStyle name="Accent6 7" xfId="311"/>
    <cellStyle name="Accent6 8" xfId="312"/>
    <cellStyle name="Accent6 9" xfId="313"/>
    <cellStyle name="Bad 10" xfId="314"/>
    <cellStyle name="Bad 11" xfId="315"/>
    <cellStyle name="Bad 12" xfId="316"/>
    <cellStyle name="Bad 13" xfId="317"/>
    <cellStyle name="Bad 14" xfId="318"/>
    <cellStyle name="Bad 2" xfId="319"/>
    <cellStyle name="Bad 3" xfId="320"/>
    <cellStyle name="Bad 4" xfId="321"/>
    <cellStyle name="Bad 5" xfId="322"/>
    <cellStyle name="Bad 6" xfId="323"/>
    <cellStyle name="Bad 7" xfId="324"/>
    <cellStyle name="Bad 8" xfId="325"/>
    <cellStyle name="Bad 9" xfId="326"/>
    <cellStyle name="Calc Currency (0)" xfId="603"/>
    <cellStyle name="Calculation 10" xfId="327"/>
    <cellStyle name="Calculation 11" xfId="328"/>
    <cellStyle name="Calculation 12" xfId="329"/>
    <cellStyle name="Calculation 13" xfId="330"/>
    <cellStyle name="Calculation 14" xfId="331"/>
    <cellStyle name="Calculation 2" xfId="332"/>
    <cellStyle name="Calculation 3" xfId="333"/>
    <cellStyle name="Calculation 4" xfId="334"/>
    <cellStyle name="Calculation 5" xfId="335"/>
    <cellStyle name="Calculation 6" xfId="336"/>
    <cellStyle name="Calculation 7" xfId="337"/>
    <cellStyle name="Calculation 8" xfId="338"/>
    <cellStyle name="Calculation 9" xfId="339"/>
    <cellStyle name="Check Cell 10" xfId="340"/>
    <cellStyle name="Check Cell 11" xfId="341"/>
    <cellStyle name="Check Cell 12" xfId="342"/>
    <cellStyle name="Check Cell 13" xfId="343"/>
    <cellStyle name="Check Cell 14" xfId="344"/>
    <cellStyle name="Check Cell 2" xfId="345"/>
    <cellStyle name="Check Cell 3" xfId="346"/>
    <cellStyle name="Check Cell 4" xfId="347"/>
    <cellStyle name="Check Cell 5" xfId="348"/>
    <cellStyle name="Check Cell 6" xfId="349"/>
    <cellStyle name="Check Cell 7" xfId="350"/>
    <cellStyle name="Check Cell 8" xfId="351"/>
    <cellStyle name="Check Cell 9" xfId="352"/>
    <cellStyle name="Comma 2" xfId="604"/>
    <cellStyle name="Comma 3" xfId="625"/>
    <cellStyle name="Comma 4" xfId="626"/>
    <cellStyle name="Comma 4 2" xfId="627"/>
    <cellStyle name="Comma 4 3" xfId="628"/>
    <cellStyle name="Comma 5" xfId="654"/>
    <cellStyle name="Copied" xfId="605"/>
    <cellStyle name="Emphasis 1" xfId="606"/>
    <cellStyle name="Emphasis 2" xfId="607"/>
    <cellStyle name="Emphasis 3" xfId="608"/>
    <cellStyle name="Entered" xfId="609"/>
    <cellStyle name="Excel Built-in Normal 17" xfId="629"/>
    <cellStyle name="Explanatory Text 10" xfId="353"/>
    <cellStyle name="Explanatory Text 11" xfId="354"/>
    <cellStyle name="Explanatory Text 12" xfId="355"/>
    <cellStyle name="Explanatory Text 13" xfId="356"/>
    <cellStyle name="Explanatory Text 14" xfId="357"/>
    <cellStyle name="Explanatory Text 2" xfId="358"/>
    <cellStyle name="Explanatory Text 3" xfId="359"/>
    <cellStyle name="Explanatory Text 4" xfId="360"/>
    <cellStyle name="Explanatory Text 5" xfId="361"/>
    <cellStyle name="Explanatory Text 6" xfId="362"/>
    <cellStyle name="Explanatory Text 7" xfId="363"/>
    <cellStyle name="Explanatory Text 8" xfId="364"/>
    <cellStyle name="Explanatory Text 9" xfId="365"/>
    <cellStyle name="Good 10" xfId="366"/>
    <cellStyle name="Good 11" xfId="367"/>
    <cellStyle name="Good 12" xfId="368"/>
    <cellStyle name="Good 13" xfId="369"/>
    <cellStyle name="Good 14" xfId="370"/>
    <cellStyle name="Good 2" xfId="371"/>
    <cellStyle name="Good 3" xfId="372"/>
    <cellStyle name="Good 4" xfId="373"/>
    <cellStyle name="Good 5" xfId="374"/>
    <cellStyle name="Good 6" xfId="375"/>
    <cellStyle name="Good 7" xfId="376"/>
    <cellStyle name="Good 8" xfId="377"/>
    <cellStyle name="Good 9" xfId="378"/>
    <cellStyle name="Grey" xfId="610"/>
    <cellStyle name="Header1" xfId="611"/>
    <cellStyle name="Header2" xfId="612"/>
    <cellStyle name="Heading 1 10" xfId="379"/>
    <cellStyle name="Heading 1 11" xfId="380"/>
    <cellStyle name="Heading 1 12" xfId="381"/>
    <cellStyle name="Heading 1 13" xfId="382"/>
    <cellStyle name="Heading 1 14" xfId="383"/>
    <cellStyle name="Heading 1 2" xfId="384"/>
    <cellStyle name="Heading 1 3" xfId="385"/>
    <cellStyle name="Heading 1 4" xfId="386"/>
    <cellStyle name="Heading 1 5" xfId="387"/>
    <cellStyle name="Heading 1 6" xfId="388"/>
    <cellStyle name="Heading 1 7" xfId="389"/>
    <cellStyle name="Heading 1 8" xfId="390"/>
    <cellStyle name="Heading 1 9" xfId="391"/>
    <cellStyle name="Heading 2 10" xfId="392"/>
    <cellStyle name="Heading 2 11" xfId="393"/>
    <cellStyle name="Heading 2 12" xfId="394"/>
    <cellStyle name="Heading 2 13" xfId="395"/>
    <cellStyle name="Heading 2 14" xfId="396"/>
    <cellStyle name="Heading 2 2" xfId="397"/>
    <cellStyle name="Heading 2 3" xfId="398"/>
    <cellStyle name="Heading 2 4" xfId="399"/>
    <cellStyle name="Heading 2 5" xfId="400"/>
    <cellStyle name="Heading 2 6" xfId="401"/>
    <cellStyle name="Heading 2 7" xfId="402"/>
    <cellStyle name="Heading 2 8" xfId="403"/>
    <cellStyle name="Heading 2 9" xfId="404"/>
    <cellStyle name="Heading 3 10" xfId="405"/>
    <cellStyle name="Heading 3 11" xfId="406"/>
    <cellStyle name="Heading 3 12" xfId="407"/>
    <cellStyle name="Heading 3 13" xfId="408"/>
    <cellStyle name="Heading 3 14" xfId="409"/>
    <cellStyle name="Heading 3 2" xfId="410"/>
    <cellStyle name="Heading 3 3" xfId="411"/>
    <cellStyle name="Heading 3 4" xfId="412"/>
    <cellStyle name="Heading 3 5" xfId="413"/>
    <cellStyle name="Heading 3 6" xfId="414"/>
    <cellStyle name="Heading 3 7" xfId="415"/>
    <cellStyle name="Heading 3 8" xfId="416"/>
    <cellStyle name="Heading 3 9" xfId="417"/>
    <cellStyle name="Heading 4 10" xfId="418"/>
    <cellStyle name="Heading 4 11" xfId="419"/>
    <cellStyle name="Heading 4 12" xfId="420"/>
    <cellStyle name="Heading 4 13" xfId="421"/>
    <cellStyle name="Heading 4 14" xfId="422"/>
    <cellStyle name="Heading 4 2" xfId="423"/>
    <cellStyle name="Heading 4 3" xfId="424"/>
    <cellStyle name="Heading 4 4" xfId="425"/>
    <cellStyle name="Heading 4 5" xfId="426"/>
    <cellStyle name="Heading 4 6" xfId="427"/>
    <cellStyle name="Heading 4 7" xfId="428"/>
    <cellStyle name="Heading 4 8" xfId="429"/>
    <cellStyle name="Heading 4 9" xfId="430"/>
    <cellStyle name="Hyperlink 2" xfId="613"/>
    <cellStyle name="Input [yellow]" xfId="614"/>
    <cellStyle name="Input 10" xfId="431"/>
    <cellStyle name="Input 11" xfId="432"/>
    <cellStyle name="Input 12" xfId="433"/>
    <cellStyle name="Input 13" xfId="434"/>
    <cellStyle name="Input 14" xfId="435"/>
    <cellStyle name="Input 2" xfId="436"/>
    <cellStyle name="Input 3" xfId="437"/>
    <cellStyle name="Input 4" xfId="438"/>
    <cellStyle name="Input 5" xfId="439"/>
    <cellStyle name="Input 6" xfId="440"/>
    <cellStyle name="Input 7" xfId="441"/>
    <cellStyle name="Input 8" xfId="442"/>
    <cellStyle name="Input 9" xfId="443"/>
    <cellStyle name="Linked Cell 10" xfId="444"/>
    <cellStyle name="Linked Cell 11" xfId="445"/>
    <cellStyle name="Linked Cell 12" xfId="446"/>
    <cellStyle name="Linked Cell 13" xfId="447"/>
    <cellStyle name="Linked Cell 14" xfId="448"/>
    <cellStyle name="Linked Cell 2" xfId="449"/>
    <cellStyle name="Linked Cell 3" xfId="450"/>
    <cellStyle name="Linked Cell 4" xfId="451"/>
    <cellStyle name="Linked Cell 5" xfId="452"/>
    <cellStyle name="Linked Cell 6" xfId="453"/>
    <cellStyle name="Linked Cell 7" xfId="454"/>
    <cellStyle name="Linked Cell 8" xfId="455"/>
    <cellStyle name="Linked Cell 9" xfId="456"/>
    <cellStyle name="Neutral 10" xfId="457"/>
    <cellStyle name="Neutral 11" xfId="458"/>
    <cellStyle name="Neutral 12" xfId="459"/>
    <cellStyle name="Neutral 13" xfId="460"/>
    <cellStyle name="Neutral 14" xfId="461"/>
    <cellStyle name="Neutral 2" xfId="462"/>
    <cellStyle name="Neutral 3" xfId="463"/>
    <cellStyle name="Neutral 4" xfId="464"/>
    <cellStyle name="Neutral 5" xfId="465"/>
    <cellStyle name="Neutral 6" xfId="466"/>
    <cellStyle name="Neutral 7" xfId="467"/>
    <cellStyle name="Neutral 8" xfId="468"/>
    <cellStyle name="Neutral 9" xfId="469"/>
    <cellStyle name="Normal" xfId="0" builtinId="0"/>
    <cellStyle name="Normal - Style1" xfId="615"/>
    <cellStyle name="Normal - Style1 2" xfId="630"/>
    <cellStyle name="Normal 10" xfId="470"/>
    <cellStyle name="Normal 10 2" xfId="555"/>
    <cellStyle name="Normal 10 2 2" xfId="648"/>
    <cellStyle name="Normal 10 2 2 2" xfId="652"/>
    <cellStyle name="Normal 10 3" xfId="623"/>
    <cellStyle name="Normal 10_ASSINI KUNTA TANK of Boddanapalli" xfId="556"/>
    <cellStyle name="Normal 11" xfId="471"/>
    <cellStyle name="Normal 11 2" xfId="631"/>
    <cellStyle name="Normal 11 2 2" xfId="632"/>
    <cellStyle name="Normal 11 2 3" xfId="633"/>
    <cellStyle name="Normal 12" xfId="472"/>
    <cellStyle name="Normal 12 2" xfId="634"/>
    <cellStyle name="Normal 13" xfId="473"/>
    <cellStyle name="Normal 13 2" xfId="635"/>
    <cellStyle name="Normal 14" xfId="474"/>
    <cellStyle name="Normal 14 2" xfId="636"/>
    <cellStyle name="Normal 14 2 2" xfId="637"/>
    <cellStyle name="Normal 15" xfId="475"/>
    <cellStyle name="Normal 15 2" xfId="638"/>
    <cellStyle name="Normal 16" xfId="476"/>
    <cellStyle name="Normal 16 2" xfId="639"/>
    <cellStyle name="Normal 17" xfId="477"/>
    <cellStyle name="Normal 17 2" xfId="557"/>
    <cellStyle name="Normal 17_ASSINI KUNTA TANK of Boddanapalli" xfId="558"/>
    <cellStyle name="Normal 18" xfId="478"/>
    <cellStyle name="Normal 18 2" xfId="559"/>
    <cellStyle name="Normal 18_ASSINI KUNTA TANK of Boddanapalli" xfId="560"/>
    <cellStyle name="Normal 19" xfId="479"/>
    <cellStyle name="Normal 19 2" xfId="480"/>
    <cellStyle name="Normal 19 2 2" xfId="561"/>
    <cellStyle name="Normal 19 2_Koyyuru Box Culvert" xfId="562"/>
    <cellStyle name="Normal 19_Pedda tank of Koyuru" xfId="481"/>
    <cellStyle name="Normal 2" xfId="1"/>
    <cellStyle name="Normal 2 2" xfId="563"/>
    <cellStyle name="Normal 2 2 2" xfId="640"/>
    <cellStyle name="Normal 2 2 3" xfId="649"/>
    <cellStyle name="Normal 2 3" xfId="564"/>
    <cellStyle name="Normal 2 4" xfId="565"/>
    <cellStyle name="Normal 2 6" xfId="641"/>
    <cellStyle name="Normal 2_absract1" xfId="566"/>
    <cellStyle name="Normal 20" xfId="482"/>
    <cellStyle name="Normal 20 2" xfId="642"/>
    <cellStyle name="Normal 21" xfId="567"/>
    <cellStyle name="Normal 21 2" xfId="643"/>
    <cellStyle name="Normal 22" xfId="568"/>
    <cellStyle name="Normal 23" xfId="569"/>
    <cellStyle name="Normal 24" xfId="583"/>
    <cellStyle name="Normal 25" xfId="584"/>
    <cellStyle name="Normal 26" xfId="647"/>
    <cellStyle name="Normal 27" xfId="653"/>
    <cellStyle name="Normal 3" xfId="483"/>
    <cellStyle name="Normal 3 2" xfId="570"/>
    <cellStyle name="Normal 3 2 2" xfId="624"/>
    <cellStyle name="Normal 3 2 3" xfId="655"/>
    <cellStyle name="Normal 3_Anacoderu 0.000 to 0.300" xfId="644"/>
    <cellStyle name="Normal 4" xfId="484"/>
    <cellStyle name="Normal 4 2" xfId="571"/>
    <cellStyle name="Normal 4 3" xfId="645"/>
    <cellStyle name="Normal 4 3 2" xfId="650"/>
    <cellStyle name="Normal 4 4" xfId="646"/>
    <cellStyle name="Normal 4 4 2" xfId="651"/>
    <cellStyle name="Normal 4_ASSINI KUNTA TANK of Boddanapalli" xfId="572"/>
    <cellStyle name="Normal 5" xfId="485"/>
    <cellStyle name="Normal 5 2" xfId="573"/>
    <cellStyle name="Normal 5_ASSINI KUNTA TANK of Boddanapalli" xfId="574"/>
    <cellStyle name="Normal 6" xfId="486"/>
    <cellStyle name="Normal 6 2" xfId="575"/>
    <cellStyle name="Normal 6_ASSINI KUNTA TANK of Boddanapalli" xfId="576"/>
    <cellStyle name="Normal 7" xfId="487"/>
    <cellStyle name="Normal 7 2" xfId="577"/>
    <cellStyle name="Normal 7_ASSINI KUNTA TANK of Boddanapalli" xfId="578"/>
    <cellStyle name="Normal 8" xfId="488"/>
    <cellStyle name="Normal 8 2" xfId="579"/>
    <cellStyle name="Normal 8_ASSINI KUNTA TANK of Boddanapalli" xfId="580"/>
    <cellStyle name="Normal 9" xfId="489"/>
    <cellStyle name="Normal 9 2" xfId="581"/>
    <cellStyle name="Normal 9_ASSINI KUNTA TANK of Boddanapalli" xfId="582"/>
    <cellStyle name="Note 10" xfId="490"/>
    <cellStyle name="Note 11" xfId="491"/>
    <cellStyle name="Note 12" xfId="492"/>
    <cellStyle name="Note 13" xfId="493"/>
    <cellStyle name="Note 14" xfId="494"/>
    <cellStyle name="Note 2" xfId="495"/>
    <cellStyle name="Note 3" xfId="496"/>
    <cellStyle name="Note 4" xfId="497"/>
    <cellStyle name="Note 5" xfId="498"/>
    <cellStyle name="Note 6" xfId="499"/>
    <cellStyle name="Note 7" xfId="500"/>
    <cellStyle name="Note 8" xfId="501"/>
    <cellStyle name="Note 9" xfId="502"/>
    <cellStyle name="Output 10" xfId="503"/>
    <cellStyle name="Output 11" xfId="504"/>
    <cellStyle name="Output 12" xfId="505"/>
    <cellStyle name="Output 13" xfId="506"/>
    <cellStyle name="Output 14" xfId="507"/>
    <cellStyle name="Output 2" xfId="508"/>
    <cellStyle name="Output 3" xfId="509"/>
    <cellStyle name="Output 4" xfId="510"/>
    <cellStyle name="Output 5" xfId="511"/>
    <cellStyle name="Output 6" xfId="512"/>
    <cellStyle name="Output 7" xfId="513"/>
    <cellStyle name="Output 8" xfId="514"/>
    <cellStyle name="Output 9" xfId="515"/>
    <cellStyle name="Percent [2]" xfId="616"/>
    <cellStyle name="Percent 2" xfId="617"/>
    <cellStyle name="Percent 3" xfId="618"/>
    <cellStyle name="Percent 4" xfId="619"/>
    <cellStyle name="Percent 5" xfId="656"/>
    <cellStyle name="RevList" xfId="620"/>
    <cellStyle name="Sheet Title" xfId="621"/>
    <cellStyle name="Subtotal" xfId="622"/>
    <cellStyle name="Title 10" xfId="516"/>
    <cellStyle name="Title 11" xfId="517"/>
    <cellStyle name="Title 12" xfId="518"/>
    <cellStyle name="Title 13" xfId="519"/>
    <cellStyle name="Title 14" xfId="520"/>
    <cellStyle name="Title 2" xfId="521"/>
    <cellStyle name="Title 3" xfId="522"/>
    <cellStyle name="Title 4" xfId="523"/>
    <cellStyle name="Title 5" xfId="524"/>
    <cellStyle name="Title 6" xfId="525"/>
    <cellStyle name="Title 7" xfId="526"/>
    <cellStyle name="Title 8" xfId="527"/>
    <cellStyle name="Title 9" xfId="528"/>
    <cellStyle name="Total 10" xfId="529"/>
    <cellStyle name="Total 11" xfId="530"/>
    <cellStyle name="Total 12" xfId="531"/>
    <cellStyle name="Total 13" xfId="532"/>
    <cellStyle name="Total 14" xfId="533"/>
    <cellStyle name="Total 2" xfId="534"/>
    <cellStyle name="Total 3" xfId="535"/>
    <cellStyle name="Total 4" xfId="536"/>
    <cellStyle name="Total 5" xfId="537"/>
    <cellStyle name="Total 6" xfId="538"/>
    <cellStyle name="Total 7" xfId="539"/>
    <cellStyle name="Total 8" xfId="540"/>
    <cellStyle name="Total 9" xfId="541"/>
    <cellStyle name="Warning Text 10" xfId="542"/>
    <cellStyle name="Warning Text 11" xfId="543"/>
    <cellStyle name="Warning Text 12" xfId="544"/>
    <cellStyle name="Warning Text 13" xfId="545"/>
    <cellStyle name="Warning Text 14" xfId="546"/>
    <cellStyle name="Warning Text 2" xfId="547"/>
    <cellStyle name="Warning Text 3" xfId="548"/>
    <cellStyle name="Warning Text 4" xfId="549"/>
    <cellStyle name="Warning Text 5" xfId="550"/>
    <cellStyle name="Warning Text 6" xfId="551"/>
    <cellStyle name="Warning Text 7" xfId="552"/>
    <cellStyle name="Warning Text 8" xfId="553"/>
    <cellStyle name="Warning Text 9" xfId="5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76200</xdr:colOff>
      <xdr:row>9</xdr:row>
      <xdr:rowOff>15240</xdr:rowOff>
    </xdr:to>
    <xdr:sp macro="" textlink="">
      <xdr:nvSpPr>
        <xdr:cNvPr id="2" name="Text Box 1">
          <a:extLst>
            <a:ext uri="{FF2B5EF4-FFF2-40B4-BE49-F238E27FC236}">
              <a16:creationId xmlns="" xmlns:a16="http://schemas.microsoft.com/office/drawing/2014/main" id="{00000000-0008-0000-0300-000002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3" name="Text Box 1">
          <a:extLst>
            <a:ext uri="{FF2B5EF4-FFF2-40B4-BE49-F238E27FC236}">
              <a16:creationId xmlns="" xmlns:a16="http://schemas.microsoft.com/office/drawing/2014/main" id="{00000000-0008-0000-0300-000003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9</xdr:row>
      <xdr:rowOff>30480</xdr:rowOff>
    </xdr:to>
    <xdr:sp macro="" textlink="">
      <xdr:nvSpPr>
        <xdr:cNvPr id="4" name="Text Box 1">
          <a:extLst>
            <a:ext uri="{FF2B5EF4-FFF2-40B4-BE49-F238E27FC236}">
              <a16:creationId xmlns="" xmlns:a16="http://schemas.microsoft.com/office/drawing/2014/main" id="{00000000-0008-0000-0300-000004000000}"/>
            </a:ext>
          </a:extLst>
        </xdr:cNvPr>
        <xdr:cNvSpPr txBox="1">
          <a:spLocks noChangeArrowheads="1"/>
        </xdr:cNvSpPr>
      </xdr:nvSpPr>
      <xdr:spPr bwMode="auto">
        <a:xfrm>
          <a:off x="3954780" y="6225540"/>
          <a:ext cx="9144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9</xdr:row>
      <xdr:rowOff>30480</xdr:rowOff>
    </xdr:to>
    <xdr:sp macro="" textlink="">
      <xdr:nvSpPr>
        <xdr:cNvPr id="5" name="Text Box 2">
          <a:extLst>
            <a:ext uri="{FF2B5EF4-FFF2-40B4-BE49-F238E27FC236}">
              <a16:creationId xmlns="" xmlns:a16="http://schemas.microsoft.com/office/drawing/2014/main" id="{00000000-0008-0000-0300-000005000000}"/>
            </a:ext>
          </a:extLst>
        </xdr:cNvPr>
        <xdr:cNvSpPr txBox="1">
          <a:spLocks noChangeArrowheads="1"/>
        </xdr:cNvSpPr>
      </xdr:nvSpPr>
      <xdr:spPr bwMode="auto">
        <a:xfrm>
          <a:off x="3954780" y="6225540"/>
          <a:ext cx="9144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6" name="Text Box 1">
          <a:extLst>
            <a:ext uri="{FF2B5EF4-FFF2-40B4-BE49-F238E27FC236}">
              <a16:creationId xmlns="" xmlns:a16="http://schemas.microsoft.com/office/drawing/2014/main" id="{00000000-0008-0000-0300-000006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7" name="Text Box 1">
          <a:extLst>
            <a:ext uri="{FF2B5EF4-FFF2-40B4-BE49-F238E27FC236}">
              <a16:creationId xmlns="" xmlns:a16="http://schemas.microsoft.com/office/drawing/2014/main" id="{00000000-0008-0000-0300-000007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8" name="Text Box 1">
          <a:extLst>
            <a:ext uri="{FF2B5EF4-FFF2-40B4-BE49-F238E27FC236}">
              <a16:creationId xmlns="" xmlns:a16="http://schemas.microsoft.com/office/drawing/2014/main" id="{00000000-0008-0000-0300-000008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9" name="Text Box 1">
          <a:extLst>
            <a:ext uri="{FF2B5EF4-FFF2-40B4-BE49-F238E27FC236}">
              <a16:creationId xmlns="" xmlns:a16="http://schemas.microsoft.com/office/drawing/2014/main" id="{00000000-0008-0000-0300-000009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10" name="Text Box 1">
          <a:extLst>
            <a:ext uri="{FF2B5EF4-FFF2-40B4-BE49-F238E27FC236}">
              <a16:creationId xmlns="" xmlns:a16="http://schemas.microsoft.com/office/drawing/2014/main" id="{00000000-0008-0000-0300-00000A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9</xdr:row>
      <xdr:rowOff>30480</xdr:rowOff>
    </xdr:to>
    <xdr:sp macro="" textlink="">
      <xdr:nvSpPr>
        <xdr:cNvPr id="11" name="Text Box 1">
          <a:extLst>
            <a:ext uri="{FF2B5EF4-FFF2-40B4-BE49-F238E27FC236}">
              <a16:creationId xmlns="" xmlns:a16="http://schemas.microsoft.com/office/drawing/2014/main" id="{00000000-0008-0000-0300-00000B000000}"/>
            </a:ext>
          </a:extLst>
        </xdr:cNvPr>
        <xdr:cNvSpPr txBox="1">
          <a:spLocks noChangeArrowheads="1"/>
        </xdr:cNvSpPr>
      </xdr:nvSpPr>
      <xdr:spPr bwMode="auto">
        <a:xfrm>
          <a:off x="3954780" y="6225540"/>
          <a:ext cx="9144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9</xdr:row>
      <xdr:rowOff>30480</xdr:rowOff>
    </xdr:to>
    <xdr:sp macro="" textlink="">
      <xdr:nvSpPr>
        <xdr:cNvPr id="12" name="Text Box 2">
          <a:extLst>
            <a:ext uri="{FF2B5EF4-FFF2-40B4-BE49-F238E27FC236}">
              <a16:creationId xmlns="" xmlns:a16="http://schemas.microsoft.com/office/drawing/2014/main" id="{00000000-0008-0000-0300-00000C000000}"/>
            </a:ext>
          </a:extLst>
        </xdr:cNvPr>
        <xdr:cNvSpPr txBox="1">
          <a:spLocks noChangeArrowheads="1"/>
        </xdr:cNvSpPr>
      </xdr:nvSpPr>
      <xdr:spPr bwMode="auto">
        <a:xfrm>
          <a:off x="3954780" y="6225540"/>
          <a:ext cx="9144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13" name="Text Box 1">
          <a:extLst>
            <a:ext uri="{FF2B5EF4-FFF2-40B4-BE49-F238E27FC236}">
              <a16:creationId xmlns="" xmlns:a16="http://schemas.microsoft.com/office/drawing/2014/main" id="{00000000-0008-0000-0300-00000D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14" name="Text Box 1">
          <a:extLst>
            <a:ext uri="{FF2B5EF4-FFF2-40B4-BE49-F238E27FC236}">
              <a16:creationId xmlns="" xmlns:a16="http://schemas.microsoft.com/office/drawing/2014/main" id="{00000000-0008-0000-0300-00000E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15" name="Text Box 1">
          <a:extLst>
            <a:ext uri="{FF2B5EF4-FFF2-40B4-BE49-F238E27FC236}">
              <a16:creationId xmlns="" xmlns:a16="http://schemas.microsoft.com/office/drawing/2014/main" id="{00000000-0008-0000-0300-00000F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9</xdr:row>
      <xdr:rowOff>30480</xdr:rowOff>
    </xdr:to>
    <xdr:sp macro="" textlink="">
      <xdr:nvSpPr>
        <xdr:cNvPr id="16" name="Text Box 1">
          <a:extLst>
            <a:ext uri="{FF2B5EF4-FFF2-40B4-BE49-F238E27FC236}">
              <a16:creationId xmlns="" xmlns:a16="http://schemas.microsoft.com/office/drawing/2014/main" id="{00000000-0008-0000-0300-000010000000}"/>
            </a:ext>
          </a:extLst>
        </xdr:cNvPr>
        <xdr:cNvSpPr txBox="1">
          <a:spLocks noChangeArrowheads="1"/>
        </xdr:cNvSpPr>
      </xdr:nvSpPr>
      <xdr:spPr bwMode="auto">
        <a:xfrm>
          <a:off x="3954780" y="6225540"/>
          <a:ext cx="9144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9</xdr:row>
      <xdr:rowOff>30480</xdr:rowOff>
    </xdr:to>
    <xdr:sp macro="" textlink="">
      <xdr:nvSpPr>
        <xdr:cNvPr id="17" name="Text Box 2">
          <a:extLst>
            <a:ext uri="{FF2B5EF4-FFF2-40B4-BE49-F238E27FC236}">
              <a16:creationId xmlns="" xmlns:a16="http://schemas.microsoft.com/office/drawing/2014/main" id="{00000000-0008-0000-0300-000011000000}"/>
            </a:ext>
          </a:extLst>
        </xdr:cNvPr>
        <xdr:cNvSpPr txBox="1">
          <a:spLocks noChangeArrowheads="1"/>
        </xdr:cNvSpPr>
      </xdr:nvSpPr>
      <xdr:spPr bwMode="auto">
        <a:xfrm>
          <a:off x="3954780" y="6225540"/>
          <a:ext cx="9144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9</xdr:row>
      <xdr:rowOff>30480</xdr:rowOff>
    </xdr:to>
    <xdr:sp macro="" textlink="">
      <xdr:nvSpPr>
        <xdr:cNvPr id="18" name="Text Box 1">
          <a:extLst>
            <a:ext uri="{FF2B5EF4-FFF2-40B4-BE49-F238E27FC236}">
              <a16:creationId xmlns="" xmlns:a16="http://schemas.microsoft.com/office/drawing/2014/main" id="{00000000-0008-0000-0300-000012000000}"/>
            </a:ext>
          </a:extLst>
        </xdr:cNvPr>
        <xdr:cNvSpPr txBox="1">
          <a:spLocks noChangeArrowheads="1"/>
        </xdr:cNvSpPr>
      </xdr:nvSpPr>
      <xdr:spPr bwMode="auto">
        <a:xfrm>
          <a:off x="3954780" y="6225540"/>
          <a:ext cx="9144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9</xdr:row>
      <xdr:rowOff>30480</xdr:rowOff>
    </xdr:to>
    <xdr:sp macro="" textlink="">
      <xdr:nvSpPr>
        <xdr:cNvPr id="19" name="Text Box 2">
          <a:extLst>
            <a:ext uri="{FF2B5EF4-FFF2-40B4-BE49-F238E27FC236}">
              <a16:creationId xmlns="" xmlns:a16="http://schemas.microsoft.com/office/drawing/2014/main" id="{00000000-0008-0000-0300-000013000000}"/>
            </a:ext>
          </a:extLst>
        </xdr:cNvPr>
        <xdr:cNvSpPr txBox="1">
          <a:spLocks noChangeArrowheads="1"/>
        </xdr:cNvSpPr>
      </xdr:nvSpPr>
      <xdr:spPr bwMode="auto">
        <a:xfrm>
          <a:off x="3954780" y="6225540"/>
          <a:ext cx="9144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20" name="Text Box 1">
          <a:extLst>
            <a:ext uri="{FF2B5EF4-FFF2-40B4-BE49-F238E27FC236}">
              <a16:creationId xmlns="" xmlns:a16="http://schemas.microsoft.com/office/drawing/2014/main" id="{00000000-0008-0000-0300-000014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21" name="Text Box 1">
          <a:extLst>
            <a:ext uri="{FF2B5EF4-FFF2-40B4-BE49-F238E27FC236}">
              <a16:creationId xmlns="" xmlns:a16="http://schemas.microsoft.com/office/drawing/2014/main" id="{00000000-0008-0000-0300-000015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22" name="Text Box 1">
          <a:extLst>
            <a:ext uri="{FF2B5EF4-FFF2-40B4-BE49-F238E27FC236}">
              <a16:creationId xmlns="" xmlns:a16="http://schemas.microsoft.com/office/drawing/2014/main" id="{00000000-0008-0000-0300-000016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23" name="Text Box 1">
          <a:extLst>
            <a:ext uri="{FF2B5EF4-FFF2-40B4-BE49-F238E27FC236}">
              <a16:creationId xmlns="" xmlns:a16="http://schemas.microsoft.com/office/drawing/2014/main" id="{00000000-0008-0000-0300-000017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24" name="Text Box 1">
          <a:extLst>
            <a:ext uri="{FF2B5EF4-FFF2-40B4-BE49-F238E27FC236}">
              <a16:creationId xmlns="" xmlns:a16="http://schemas.microsoft.com/office/drawing/2014/main" id="{00000000-0008-0000-0300-000018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25" name="Text Box 1">
          <a:extLst>
            <a:ext uri="{FF2B5EF4-FFF2-40B4-BE49-F238E27FC236}">
              <a16:creationId xmlns="" xmlns:a16="http://schemas.microsoft.com/office/drawing/2014/main" id="{00000000-0008-0000-0300-000019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26" name="Text Box 1">
          <a:extLst>
            <a:ext uri="{FF2B5EF4-FFF2-40B4-BE49-F238E27FC236}">
              <a16:creationId xmlns="" xmlns:a16="http://schemas.microsoft.com/office/drawing/2014/main" id="{00000000-0008-0000-0300-00001A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27" name="Text Box 1">
          <a:extLst>
            <a:ext uri="{FF2B5EF4-FFF2-40B4-BE49-F238E27FC236}">
              <a16:creationId xmlns="" xmlns:a16="http://schemas.microsoft.com/office/drawing/2014/main" id="{00000000-0008-0000-0300-00001B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28" name="Text Box 1">
          <a:extLst>
            <a:ext uri="{FF2B5EF4-FFF2-40B4-BE49-F238E27FC236}">
              <a16:creationId xmlns="" xmlns:a16="http://schemas.microsoft.com/office/drawing/2014/main" id="{00000000-0008-0000-0300-00001C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29" name="Text Box 1">
          <a:extLst>
            <a:ext uri="{FF2B5EF4-FFF2-40B4-BE49-F238E27FC236}">
              <a16:creationId xmlns="" xmlns:a16="http://schemas.microsoft.com/office/drawing/2014/main" id="{00000000-0008-0000-0300-00001D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30" name="Text Box 1">
          <a:extLst>
            <a:ext uri="{FF2B5EF4-FFF2-40B4-BE49-F238E27FC236}">
              <a16:creationId xmlns="" xmlns:a16="http://schemas.microsoft.com/office/drawing/2014/main" id="{00000000-0008-0000-0300-00001E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31" name="Text Box 1">
          <a:extLst>
            <a:ext uri="{FF2B5EF4-FFF2-40B4-BE49-F238E27FC236}">
              <a16:creationId xmlns="" xmlns:a16="http://schemas.microsoft.com/office/drawing/2014/main" id="{00000000-0008-0000-0300-00001F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32" name="Text Box 1">
          <a:extLst>
            <a:ext uri="{FF2B5EF4-FFF2-40B4-BE49-F238E27FC236}">
              <a16:creationId xmlns="" xmlns:a16="http://schemas.microsoft.com/office/drawing/2014/main" id="{00000000-0008-0000-0300-000020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33" name="Text Box 1">
          <a:extLst>
            <a:ext uri="{FF2B5EF4-FFF2-40B4-BE49-F238E27FC236}">
              <a16:creationId xmlns="" xmlns:a16="http://schemas.microsoft.com/office/drawing/2014/main" id="{00000000-0008-0000-0300-000021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34" name="Text Box 1">
          <a:extLst>
            <a:ext uri="{FF2B5EF4-FFF2-40B4-BE49-F238E27FC236}">
              <a16:creationId xmlns="" xmlns:a16="http://schemas.microsoft.com/office/drawing/2014/main" id="{00000000-0008-0000-0300-000022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35" name="Text Box 1">
          <a:extLst>
            <a:ext uri="{FF2B5EF4-FFF2-40B4-BE49-F238E27FC236}">
              <a16:creationId xmlns="" xmlns:a16="http://schemas.microsoft.com/office/drawing/2014/main" id="{00000000-0008-0000-0300-000023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36" name="Text Box 1">
          <a:extLst>
            <a:ext uri="{FF2B5EF4-FFF2-40B4-BE49-F238E27FC236}">
              <a16:creationId xmlns="" xmlns:a16="http://schemas.microsoft.com/office/drawing/2014/main" id="{00000000-0008-0000-0300-000024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37" name="Text Box 1">
          <a:extLst>
            <a:ext uri="{FF2B5EF4-FFF2-40B4-BE49-F238E27FC236}">
              <a16:creationId xmlns="" xmlns:a16="http://schemas.microsoft.com/office/drawing/2014/main" id="{00000000-0008-0000-0300-000025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38" name="Text Box 1">
          <a:extLst>
            <a:ext uri="{FF2B5EF4-FFF2-40B4-BE49-F238E27FC236}">
              <a16:creationId xmlns="" xmlns:a16="http://schemas.microsoft.com/office/drawing/2014/main" id="{00000000-0008-0000-0300-000026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39" name="Text Box 1">
          <a:extLst>
            <a:ext uri="{FF2B5EF4-FFF2-40B4-BE49-F238E27FC236}">
              <a16:creationId xmlns="" xmlns:a16="http://schemas.microsoft.com/office/drawing/2014/main" id="{00000000-0008-0000-0300-000027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40" name="Text Box 1">
          <a:extLst>
            <a:ext uri="{FF2B5EF4-FFF2-40B4-BE49-F238E27FC236}">
              <a16:creationId xmlns="" xmlns:a16="http://schemas.microsoft.com/office/drawing/2014/main" id="{00000000-0008-0000-0300-000028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15240</xdr:rowOff>
    </xdr:to>
    <xdr:sp macro="" textlink="">
      <xdr:nvSpPr>
        <xdr:cNvPr id="41" name="Text Box 1">
          <a:extLst>
            <a:ext uri="{FF2B5EF4-FFF2-40B4-BE49-F238E27FC236}">
              <a16:creationId xmlns="" xmlns:a16="http://schemas.microsoft.com/office/drawing/2014/main" id="{00000000-0008-0000-0300-000029000000}"/>
            </a:ext>
          </a:extLst>
        </xdr:cNvPr>
        <xdr:cNvSpPr txBox="1">
          <a:spLocks noChangeArrowheads="1"/>
        </xdr:cNvSpPr>
      </xdr:nvSpPr>
      <xdr:spPr bwMode="auto">
        <a:xfrm>
          <a:off x="3954780" y="6225540"/>
          <a:ext cx="76200" cy="1524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30480</xdr:rowOff>
    </xdr:to>
    <xdr:sp macro="" textlink="">
      <xdr:nvSpPr>
        <xdr:cNvPr id="42" name="Text Box 1">
          <a:extLst>
            <a:ext uri="{FF2B5EF4-FFF2-40B4-BE49-F238E27FC236}">
              <a16:creationId xmlns="" xmlns:a16="http://schemas.microsoft.com/office/drawing/2014/main" id="{00000000-0008-0000-0300-00002A000000}"/>
            </a:ext>
          </a:extLst>
        </xdr:cNvPr>
        <xdr:cNvSpPr txBox="1">
          <a:spLocks noChangeArrowheads="1"/>
        </xdr:cNvSpPr>
      </xdr:nvSpPr>
      <xdr:spPr bwMode="auto">
        <a:xfrm>
          <a:off x="3954780" y="6225540"/>
          <a:ext cx="76200" cy="3048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175260</xdr:rowOff>
    </xdr:to>
    <xdr:sp macro="" textlink="">
      <xdr:nvSpPr>
        <xdr:cNvPr id="43" name="Text Box 1">
          <a:extLst>
            <a:ext uri="{FF2B5EF4-FFF2-40B4-BE49-F238E27FC236}">
              <a16:creationId xmlns="" xmlns:a16="http://schemas.microsoft.com/office/drawing/2014/main" id="{00000000-0008-0000-0300-00002B000000}"/>
            </a:ext>
          </a:extLst>
        </xdr:cNvPr>
        <xdr:cNvSpPr txBox="1">
          <a:spLocks noChangeArrowheads="1"/>
        </xdr:cNvSpPr>
      </xdr:nvSpPr>
      <xdr:spPr bwMode="auto">
        <a:xfrm>
          <a:off x="3954780" y="6225540"/>
          <a:ext cx="76200" cy="1752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175260</xdr:rowOff>
    </xdr:to>
    <xdr:sp macro="" textlink="">
      <xdr:nvSpPr>
        <xdr:cNvPr id="44" name="Text Box 1">
          <a:extLst>
            <a:ext uri="{FF2B5EF4-FFF2-40B4-BE49-F238E27FC236}">
              <a16:creationId xmlns="" xmlns:a16="http://schemas.microsoft.com/office/drawing/2014/main" id="{00000000-0008-0000-0300-00002C000000}"/>
            </a:ext>
          </a:extLst>
        </xdr:cNvPr>
        <xdr:cNvSpPr txBox="1">
          <a:spLocks noChangeArrowheads="1"/>
        </xdr:cNvSpPr>
      </xdr:nvSpPr>
      <xdr:spPr bwMode="auto">
        <a:xfrm>
          <a:off x="3954780" y="6225540"/>
          <a:ext cx="76200" cy="1752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175260</xdr:rowOff>
    </xdr:to>
    <xdr:sp macro="" textlink="">
      <xdr:nvSpPr>
        <xdr:cNvPr id="45" name="Text Box 1">
          <a:extLst>
            <a:ext uri="{FF2B5EF4-FFF2-40B4-BE49-F238E27FC236}">
              <a16:creationId xmlns="" xmlns:a16="http://schemas.microsoft.com/office/drawing/2014/main" id="{00000000-0008-0000-0300-00002D000000}"/>
            </a:ext>
          </a:extLst>
        </xdr:cNvPr>
        <xdr:cNvSpPr txBox="1">
          <a:spLocks noChangeArrowheads="1"/>
        </xdr:cNvSpPr>
      </xdr:nvSpPr>
      <xdr:spPr bwMode="auto">
        <a:xfrm>
          <a:off x="3954780" y="6225540"/>
          <a:ext cx="76200" cy="1752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76200</xdr:colOff>
      <xdr:row>9</xdr:row>
      <xdr:rowOff>175260</xdr:rowOff>
    </xdr:to>
    <xdr:sp macro="" textlink="">
      <xdr:nvSpPr>
        <xdr:cNvPr id="46" name="Text Box 1">
          <a:extLst>
            <a:ext uri="{FF2B5EF4-FFF2-40B4-BE49-F238E27FC236}">
              <a16:creationId xmlns="" xmlns:a16="http://schemas.microsoft.com/office/drawing/2014/main" id="{00000000-0008-0000-0300-00002E000000}"/>
            </a:ext>
          </a:extLst>
        </xdr:cNvPr>
        <xdr:cNvSpPr txBox="1">
          <a:spLocks noChangeArrowheads="1"/>
        </xdr:cNvSpPr>
      </xdr:nvSpPr>
      <xdr:spPr bwMode="auto">
        <a:xfrm>
          <a:off x="3954780" y="6225540"/>
          <a:ext cx="76200" cy="1752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205740</xdr:rowOff>
    </xdr:to>
    <xdr:sp macro="" textlink="">
      <xdr:nvSpPr>
        <xdr:cNvPr id="47" name="Text Box 1">
          <a:extLst>
            <a:ext uri="{FF2B5EF4-FFF2-40B4-BE49-F238E27FC236}">
              <a16:creationId xmlns="" xmlns:a16="http://schemas.microsoft.com/office/drawing/2014/main" id="{00000000-0008-0000-0300-00002F000000}"/>
            </a:ext>
          </a:extLst>
        </xdr:cNvPr>
        <xdr:cNvSpPr txBox="1">
          <a:spLocks noChangeArrowheads="1"/>
        </xdr:cNvSpPr>
      </xdr:nvSpPr>
      <xdr:spPr bwMode="auto">
        <a:xfrm>
          <a:off x="3954780" y="6225540"/>
          <a:ext cx="91440" cy="5181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205740</xdr:rowOff>
    </xdr:to>
    <xdr:sp macro="" textlink="">
      <xdr:nvSpPr>
        <xdr:cNvPr id="48" name="Text Box 2">
          <a:extLst>
            <a:ext uri="{FF2B5EF4-FFF2-40B4-BE49-F238E27FC236}">
              <a16:creationId xmlns="" xmlns:a16="http://schemas.microsoft.com/office/drawing/2014/main" id="{00000000-0008-0000-0300-000030000000}"/>
            </a:ext>
          </a:extLst>
        </xdr:cNvPr>
        <xdr:cNvSpPr txBox="1">
          <a:spLocks noChangeArrowheads="1"/>
        </xdr:cNvSpPr>
      </xdr:nvSpPr>
      <xdr:spPr bwMode="auto">
        <a:xfrm>
          <a:off x="3954780" y="6225540"/>
          <a:ext cx="91440" cy="5181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205740</xdr:rowOff>
    </xdr:to>
    <xdr:sp macro="" textlink="">
      <xdr:nvSpPr>
        <xdr:cNvPr id="49" name="Text Box 1">
          <a:extLst>
            <a:ext uri="{FF2B5EF4-FFF2-40B4-BE49-F238E27FC236}">
              <a16:creationId xmlns="" xmlns:a16="http://schemas.microsoft.com/office/drawing/2014/main" id="{00000000-0008-0000-0300-000031000000}"/>
            </a:ext>
          </a:extLst>
        </xdr:cNvPr>
        <xdr:cNvSpPr txBox="1">
          <a:spLocks noChangeArrowheads="1"/>
        </xdr:cNvSpPr>
      </xdr:nvSpPr>
      <xdr:spPr bwMode="auto">
        <a:xfrm>
          <a:off x="3954780" y="6225540"/>
          <a:ext cx="91440" cy="5181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205740</xdr:rowOff>
    </xdr:to>
    <xdr:sp macro="" textlink="">
      <xdr:nvSpPr>
        <xdr:cNvPr id="50" name="Text Box 2">
          <a:extLst>
            <a:ext uri="{FF2B5EF4-FFF2-40B4-BE49-F238E27FC236}">
              <a16:creationId xmlns="" xmlns:a16="http://schemas.microsoft.com/office/drawing/2014/main" id="{00000000-0008-0000-0300-000032000000}"/>
            </a:ext>
          </a:extLst>
        </xdr:cNvPr>
        <xdr:cNvSpPr txBox="1">
          <a:spLocks noChangeArrowheads="1"/>
        </xdr:cNvSpPr>
      </xdr:nvSpPr>
      <xdr:spPr bwMode="auto">
        <a:xfrm>
          <a:off x="3954780" y="6225540"/>
          <a:ext cx="91440" cy="5181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205740</xdr:rowOff>
    </xdr:to>
    <xdr:sp macro="" textlink="">
      <xdr:nvSpPr>
        <xdr:cNvPr id="51" name="Text Box 1">
          <a:extLst>
            <a:ext uri="{FF2B5EF4-FFF2-40B4-BE49-F238E27FC236}">
              <a16:creationId xmlns="" xmlns:a16="http://schemas.microsoft.com/office/drawing/2014/main" id="{00000000-0008-0000-0300-000033000000}"/>
            </a:ext>
          </a:extLst>
        </xdr:cNvPr>
        <xdr:cNvSpPr txBox="1">
          <a:spLocks noChangeArrowheads="1"/>
        </xdr:cNvSpPr>
      </xdr:nvSpPr>
      <xdr:spPr bwMode="auto">
        <a:xfrm>
          <a:off x="3954780" y="6225540"/>
          <a:ext cx="91440" cy="5181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205740</xdr:rowOff>
    </xdr:to>
    <xdr:sp macro="" textlink="">
      <xdr:nvSpPr>
        <xdr:cNvPr id="52" name="Text Box 2">
          <a:extLst>
            <a:ext uri="{FF2B5EF4-FFF2-40B4-BE49-F238E27FC236}">
              <a16:creationId xmlns="" xmlns:a16="http://schemas.microsoft.com/office/drawing/2014/main" id="{00000000-0008-0000-0300-000034000000}"/>
            </a:ext>
          </a:extLst>
        </xdr:cNvPr>
        <xdr:cNvSpPr txBox="1">
          <a:spLocks noChangeArrowheads="1"/>
        </xdr:cNvSpPr>
      </xdr:nvSpPr>
      <xdr:spPr bwMode="auto">
        <a:xfrm>
          <a:off x="3954780" y="6225540"/>
          <a:ext cx="91440" cy="5181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205740</xdr:rowOff>
    </xdr:to>
    <xdr:sp macro="" textlink="">
      <xdr:nvSpPr>
        <xdr:cNvPr id="53" name="Text Box 1">
          <a:extLst>
            <a:ext uri="{FF2B5EF4-FFF2-40B4-BE49-F238E27FC236}">
              <a16:creationId xmlns="" xmlns:a16="http://schemas.microsoft.com/office/drawing/2014/main" id="{00000000-0008-0000-0300-000035000000}"/>
            </a:ext>
          </a:extLst>
        </xdr:cNvPr>
        <xdr:cNvSpPr txBox="1">
          <a:spLocks noChangeArrowheads="1"/>
        </xdr:cNvSpPr>
      </xdr:nvSpPr>
      <xdr:spPr bwMode="auto">
        <a:xfrm>
          <a:off x="3954780" y="6225540"/>
          <a:ext cx="91440" cy="5181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205740</xdr:rowOff>
    </xdr:to>
    <xdr:sp macro="" textlink="">
      <xdr:nvSpPr>
        <xdr:cNvPr id="54" name="Text Box 2">
          <a:extLst>
            <a:ext uri="{FF2B5EF4-FFF2-40B4-BE49-F238E27FC236}">
              <a16:creationId xmlns="" xmlns:a16="http://schemas.microsoft.com/office/drawing/2014/main" id="{00000000-0008-0000-0300-000036000000}"/>
            </a:ext>
          </a:extLst>
        </xdr:cNvPr>
        <xdr:cNvSpPr txBox="1">
          <a:spLocks noChangeArrowheads="1"/>
        </xdr:cNvSpPr>
      </xdr:nvSpPr>
      <xdr:spPr bwMode="auto">
        <a:xfrm>
          <a:off x="3954780" y="6225540"/>
          <a:ext cx="91440" cy="5181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53340</xdr:rowOff>
    </xdr:to>
    <xdr:sp macro="" textlink="">
      <xdr:nvSpPr>
        <xdr:cNvPr id="55" name="Text Box 1">
          <a:extLst>
            <a:ext uri="{FF2B5EF4-FFF2-40B4-BE49-F238E27FC236}">
              <a16:creationId xmlns="" xmlns:a16="http://schemas.microsoft.com/office/drawing/2014/main" id="{00000000-0008-0000-0300-000037000000}"/>
            </a:ext>
          </a:extLst>
        </xdr:cNvPr>
        <xdr:cNvSpPr txBox="1">
          <a:spLocks noChangeArrowheads="1"/>
        </xdr:cNvSpPr>
      </xdr:nvSpPr>
      <xdr:spPr bwMode="auto">
        <a:xfrm>
          <a:off x="3954780" y="6225540"/>
          <a:ext cx="91440" cy="3657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53340</xdr:rowOff>
    </xdr:to>
    <xdr:sp macro="" textlink="">
      <xdr:nvSpPr>
        <xdr:cNvPr id="56" name="Text Box 2">
          <a:extLst>
            <a:ext uri="{FF2B5EF4-FFF2-40B4-BE49-F238E27FC236}">
              <a16:creationId xmlns="" xmlns:a16="http://schemas.microsoft.com/office/drawing/2014/main" id="{00000000-0008-0000-0300-000038000000}"/>
            </a:ext>
          </a:extLst>
        </xdr:cNvPr>
        <xdr:cNvSpPr txBox="1">
          <a:spLocks noChangeArrowheads="1"/>
        </xdr:cNvSpPr>
      </xdr:nvSpPr>
      <xdr:spPr bwMode="auto">
        <a:xfrm>
          <a:off x="3954780" y="6225540"/>
          <a:ext cx="91440" cy="3657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53340</xdr:rowOff>
    </xdr:to>
    <xdr:sp macro="" textlink="">
      <xdr:nvSpPr>
        <xdr:cNvPr id="57" name="Text Box 1">
          <a:extLst>
            <a:ext uri="{FF2B5EF4-FFF2-40B4-BE49-F238E27FC236}">
              <a16:creationId xmlns="" xmlns:a16="http://schemas.microsoft.com/office/drawing/2014/main" id="{00000000-0008-0000-0300-000039000000}"/>
            </a:ext>
          </a:extLst>
        </xdr:cNvPr>
        <xdr:cNvSpPr txBox="1">
          <a:spLocks noChangeArrowheads="1"/>
        </xdr:cNvSpPr>
      </xdr:nvSpPr>
      <xdr:spPr bwMode="auto">
        <a:xfrm>
          <a:off x="3954780" y="6225540"/>
          <a:ext cx="91440" cy="3657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53340</xdr:rowOff>
    </xdr:to>
    <xdr:sp macro="" textlink="">
      <xdr:nvSpPr>
        <xdr:cNvPr id="58" name="Text Box 2">
          <a:extLst>
            <a:ext uri="{FF2B5EF4-FFF2-40B4-BE49-F238E27FC236}">
              <a16:creationId xmlns="" xmlns:a16="http://schemas.microsoft.com/office/drawing/2014/main" id="{00000000-0008-0000-0300-00003A000000}"/>
            </a:ext>
          </a:extLst>
        </xdr:cNvPr>
        <xdr:cNvSpPr txBox="1">
          <a:spLocks noChangeArrowheads="1"/>
        </xdr:cNvSpPr>
      </xdr:nvSpPr>
      <xdr:spPr bwMode="auto">
        <a:xfrm>
          <a:off x="3954780" y="6225540"/>
          <a:ext cx="91440" cy="3657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53340</xdr:rowOff>
    </xdr:to>
    <xdr:sp macro="" textlink="">
      <xdr:nvSpPr>
        <xdr:cNvPr id="59" name="Text Box 1">
          <a:extLst>
            <a:ext uri="{FF2B5EF4-FFF2-40B4-BE49-F238E27FC236}">
              <a16:creationId xmlns="" xmlns:a16="http://schemas.microsoft.com/office/drawing/2014/main" id="{00000000-0008-0000-0300-00003B000000}"/>
            </a:ext>
          </a:extLst>
        </xdr:cNvPr>
        <xdr:cNvSpPr txBox="1">
          <a:spLocks noChangeArrowheads="1"/>
        </xdr:cNvSpPr>
      </xdr:nvSpPr>
      <xdr:spPr bwMode="auto">
        <a:xfrm>
          <a:off x="3954780" y="6225540"/>
          <a:ext cx="91440" cy="3657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53340</xdr:rowOff>
    </xdr:to>
    <xdr:sp macro="" textlink="">
      <xdr:nvSpPr>
        <xdr:cNvPr id="60" name="Text Box 2">
          <a:extLst>
            <a:ext uri="{FF2B5EF4-FFF2-40B4-BE49-F238E27FC236}">
              <a16:creationId xmlns="" xmlns:a16="http://schemas.microsoft.com/office/drawing/2014/main" id="{00000000-0008-0000-0300-00003C000000}"/>
            </a:ext>
          </a:extLst>
        </xdr:cNvPr>
        <xdr:cNvSpPr txBox="1">
          <a:spLocks noChangeArrowheads="1"/>
        </xdr:cNvSpPr>
      </xdr:nvSpPr>
      <xdr:spPr bwMode="auto">
        <a:xfrm>
          <a:off x="3954780" y="6225540"/>
          <a:ext cx="91440" cy="3657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53340</xdr:rowOff>
    </xdr:to>
    <xdr:sp macro="" textlink="">
      <xdr:nvSpPr>
        <xdr:cNvPr id="61" name="Text Box 1">
          <a:extLst>
            <a:ext uri="{FF2B5EF4-FFF2-40B4-BE49-F238E27FC236}">
              <a16:creationId xmlns="" xmlns:a16="http://schemas.microsoft.com/office/drawing/2014/main" id="{00000000-0008-0000-0300-00003D000000}"/>
            </a:ext>
          </a:extLst>
        </xdr:cNvPr>
        <xdr:cNvSpPr txBox="1">
          <a:spLocks noChangeArrowheads="1"/>
        </xdr:cNvSpPr>
      </xdr:nvSpPr>
      <xdr:spPr bwMode="auto">
        <a:xfrm>
          <a:off x="3954780" y="6225540"/>
          <a:ext cx="91440" cy="365760"/>
        </a:xfrm>
        <a:prstGeom prst="rect">
          <a:avLst/>
        </a:prstGeom>
        <a:noFill/>
        <a:ln w="9525">
          <a:noFill/>
          <a:miter lim="800000"/>
          <a:headEnd/>
          <a:tailEnd/>
        </a:ln>
      </xdr:spPr>
    </xdr:sp>
    <xdr:clientData/>
  </xdr:twoCellAnchor>
  <xdr:twoCellAnchor editAs="oneCell">
    <xdr:from>
      <xdr:col>2</xdr:col>
      <xdr:colOff>0</xdr:colOff>
      <xdr:row>9</xdr:row>
      <xdr:rowOff>0</xdr:rowOff>
    </xdr:from>
    <xdr:to>
      <xdr:col>2</xdr:col>
      <xdr:colOff>91440</xdr:colOff>
      <xdr:row>10</xdr:row>
      <xdr:rowOff>53340</xdr:rowOff>
    </xdr:to>
    <xdr:sp macro="" textlink="">
      <xdr:nvSpPr>
        <xdr:cNvPr id="62" name="Text Box 2">
          <a:extLst>
            <a:ext uri="{FF2B5EF4-FFF2-40B4-BE49-F238E27FC236}">
              <a16:creationId xmlns="" xmlns:a16="http://schemas.microsoft.com/office/drawing/2014/main" id="{00000000-0008-0000-0300-00003E000000}"/>
            </a:ext>
          </a:extLst>
        </xdr:cNvPr>
        <xdr:cNvSpPr txBox="1">
          <a:spLocks noChangeArrowheads="1"/>
        </xdr:cNvSpPr>
      </xdr:nvSpPr>
      <xdr:spPr bwMode="auto">
        <a:xfrm>
          <a:off x="3954780" y="6225540"/>
          <a:ext cx="91440" cy="3657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205740</xdr:rowOff>
    </xdr:to>
    <xdr:sp macro="" textlink="">
      <xdr:nvSpPr>
        <xdr:cNvPr id="63" name="Text Box 1">
          <a:extLst>
            <a:ext uri="{FF2B5EF4-FFF2-40B4-BE49-F238E27FC236}">
              <a16:creationId xmlns="" xmlns:a16="http://schemas.microsoft.com/office/drawing/2014/main" id="{00000000-0008-0000-0300-00003F000000}"/>
            </a:ext>
          </a:extLst>
        </xdr:cNvPr>
        <xdr:cNvSpPr txBox="1">
          <a:spLocks noChangeArrowheads="1"/>
        </xdr:cNvSpPr>
      </xdr:nvSpPr>
      <xdr:spPr bwMode="auto">
        <a:xfrm>
          <a:off x="4480560" y="6225540"/>
          <a:ext cx="91440" cy="5181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205740</xdr:rowOff>
    </xdr:to>
    <xdr:sp macro="" textlink="">
      <xdr:nvSpPr>
        <xdr:cNvPr id="64" name="Text Box 2">
          <a:extLst>
            <a:ext uri="{FF2B5EF4-FFF2-40B4-BE49-F238E27FC236}">
              <a16:creationId xmlns="" xmlns:a16="http://schemas.microsoft.com/office/drawing/2014/main" id="{00000000-0008-0000-0300-000040000000}"/>
            </a:ext>
          </a:extLst>
        </xdr:cNvPr>
        <xdr:cNvSpPr txBox="1">
          <a:spLocks noChangeArrowheads="1"/>
        </xdr:cNvSpPr>
      </xdr:nvSpPr>
      <xdr:spPr bwMode="auto">
        <a:xfrm>
          <a:off x="4480560" y="6225540"/>
          <a:ext cx="91440" cy="5181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205740</xdr:rowOff>
    </xdr:to>
    <xdr:sp macro="" textlink="">
      <xdr:nvSpPr>
        <xdr:cNvPr id="65" name="Text Box 1">
          <a:extLst>
            <a:ext uri="{FF2B5EF4-FFF2-40B4-BE49-F238E27FC236}">
              <a16:creationId xmlns="" xmlns:a16="http://schemas.microsoft.com/office/drawing/2014/main" id="{00000000-0008-0000-0300-000041000000}"/>
            </a:ext>
          </a:extLst>
        </xdr:cNvPr>
        <xdr:cNvSpPr txBox="1">
          <a:spLocks noChangeArrowheads="1"/>
        </xdr:cNvSpPr>
      </xdr:nvSpPr>
      <xdr:spPr bwMode="auto">
        <a:xfrm>
          <a:off x="4480560" y="6225540"/>
          <a:ext cx="91440" cy="5181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205740</xdr:rowOff>
    </xdr:to>
    <xdr:sp macro="" textlink="">
      <xdr:nvSpPr>
        <xdr:cNvPr id="66" name="Text Box 2">
          <a:extLst>
            <a:ext uri="{FF2B5EF4-FFF2-40B4-BE49-F238E27FC236}">
              <a16:creationId xmlns="" xmlns:a16="http://schemas.microsoft.com/office/drawing/2014/main" id="{00000000-0008-0000-0300-000042000000}"/>
            </a:ext>
          </a:extLst>
        </xdr:cNvPr>
        <xdr:cNvSpPr txBox="1">
          <a:spLocks noChangeArrowheads="1"/>
        </xdr:cNvSpPr>
      </xdr:nvSpPr>
      <xdr:spPr bwMode="auto">
        <a:xfrm>
          <a:off x="4480560" y="6225540"/>
          <a:ext cx="91440" cy="5181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205740</xdr:rowOff>
    </xdr:to>
    <xdr:sp macro="" textlink="">
      <xdr:nvSpPr>
        <xdr:cNvPr id="67" name="Text Box 1">
          <a:extLst>
            <a:ext uri="{FF2B5EF4-FFF2-40B4-BE49-F238E27FC236}">
              <a16:creationId xmlns="" xmlns:a16="http://schemas.microsoft.com/office/drawing/2014/main" id="{00000000-0008-0000-0300-000043000000}"/>
            </a:ext>
          </a:extLst>
        </xdr:cNvPr>
        <xdr:cNvSpPr txBox="1">
          <a:spLocks noChangeArrowheads="1"/>
        </xdr:cNvSpPr>
      </xdr:nvSpPr>
      <xdr:spPr bwMode="auto">
        <a:xfrm>
          <a:off x="4480560" y="6225540"/>
          <a:ext cx="91440" cy="5181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205740</xdr:rowOff>
    </xdr:to>
    <xdr:sp macro="" textlink="">
      <xdr:nvSpPr>
        <xdr:cNvPr id="68" name="Text Box 2">
          <a:extLst>
            <a:ext uri="{FF2B5EF4-FFF2-40B4-BE49-F238E27FC236}">
              <a16:creationId xmlns="" xmlns:a16="http://schemas.microsoft.com/office/drawing/2014/main" id="{00000000-0008-0000-0300-000044000000}"/>
            </a:ext>
          </a:extLst>
        </xdr:cNvPr>
        <xdr:cNvSpPr txBox="1">
          <a:spLocks noChangeArrowheads="1"/>
        </xdr:cNvSpPr>
      </xdr:nvSpPr>
      <xdr:spPr bwMode="auto">
        <a:xfrm>
          <a:off x="4480560" y="6225540"/>
          <a:ext cx="91440" cy="5181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205740</xdr:rowOff>
    </xdr:to>
    <xdr:sp macro="" textlink="">
      <xdr:nvSpPr>
        <xdr:cNvPr id="69" name="Text Box 1">
          <a:extLst>
            <a:ext uri="{FF2B5EF4-FFF2-40B4-BE49-F238E27FC236}">
              <a16:creationId xmlns="" xmlns:a16="http://schemas.microsoft.com/office/drawing/2014/main" id="{00000000-0008-0000-0300-000045000000}"/>
            </a:ext>
          </a:extLst>
        </xdr:cNvPr>
        <xdr:cNvSpPr txBox="1">
          <a:spLocks noChangeArrowheads="1"/>
        </xdr:cNvSpPr>
      </xdr:nvSpPr>
      <xdr:spPr bwMode="auto">
        <a:xfrm>
          <a:off x="4480560" y="6225540"/>
          <a:ext cx="91440" cy="5181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205740</xdr:rowOff>
    </xdr:to>
    <xdr:sp macro="" textlink="">
      <xdr:nvSpPr>
        <xdr:cNvPr id="70" name="Text Box 2">
          <a:extLst>
            <a:ext uri="{FF2B5EF4-FFF2-40B4-BE49-F238E27FC236}">
              <a16:creationId xmlns="" xmlns:a16="http://schemas.microsoft.com/office/drawing/2014/main" id="{00000000-0008-0000-0300-000046000000}"/>
            </a:ext>
          </a:extLst>
        </xdr:cNvPr>
        <xdr:cNvSpPr txBox="1">
          <a:spLocks noChangeArrowheads="1"/>
        </xdr:cNvSpPr>
      </xdr:nvSpPr>
      <xdr:spPr bwMode="auto">
        <a:xfrm>
          <a:off x="4480560" y="6225540"/>
          <a:ext cx="91440" cy="5181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53340</xdr:rowOff>
    </xdr:to>
    <xdr:sp macro="" textlink="">
      <xdr:nvSpPr>
        <xdr:cNvPr id="71" name="Text Box 1">
          <a:extLst>
            <a:ext uri="{FF2B5EF4-FFF2-40B4-BE49-F238E27FC236}">
              <a16:creationId xmlns="" xmlns:a16="http://schemas.microsoft.com/office/drawing/2014/main" id="{00000000-0008-0000-0300-000047000000}"/>
            </a:ext>
          </a:extLst>
        </xdr:cNvPr>
        <xdr:cNvSpPr txBox="1">
          <a:spLocks noChangeArrowheads="1"/>
        </xdr:cNvSpPr>
      </xdr:nvSpPr>
      <xdr:spPr bwMode="auto">
        <a:xfrm>
          <a:off x="4480560" y="6225540"/>
          <a:ext cx="91440" cy="3657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53340</xdr:rowOff>
    </xdr:to>
    <xdr:sp macro="" textlink="">
      <xdr:nvSpPr>
        <xdr:cNvPr id="72" name="Text Box 2">
          <a:extLst>
            <a:ext uri="{FF2B5EF4-FFF2-40B4-BE49-F238E27FC236}">
              <a16:creationId xmlns="" xmlns:a16="http://schemas.microsoft.com/office/drawing/2014/main" id="{00000000-0008-0000-0300-000048000000}"/>
            </a:ext>
          </a:extLst>
        </xdr:cNvPr>
        <xdr:cNvSpPr txBox="1">
          <a:spLocks noChangeArrowheads="1"/>
        </xdr:cNvSpPr>
      </xdr:nvSpPr>
      <xdr:spPr bwMode="auto">
        <a:xfrm>
          <a:off x="4480560" y="6225540"/>
          <a:ext cx="91440" cy="3657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53340</xdr:rowOff>
    </xdr:to>
    <xdr:sp macro="" textlink="">
      <xdr:nvSpPr>
        <xdr:cNvPr id="73" name="Text Box 1">
          <a:extLst>
            <a:ext uri="{FF2B5EF4-FFF2-40B4-BE49-F238E27FC236}">
              <a16:creationId xmlns="" xmlns:a16="http://schemas.microsoft.com/office/drawing/2014/main" id="{00000000-0008-0000-0300-000049000000}"/>
            </a:ext>
          </a:extLst>
        </xdr:cNvPr>
        <xdr:cNvSpPr txBox="1">
          <a:spLocks noChangeArrowheads="1"/>
        </xdr:cNvSpPr>
      </xdr:nvSpPr>
      <xdr:spPr bwMode="auto">
        <a:xfrm>
          <a:off x="4480560" y="6225540"/>
          <a:ext cx="91440" cy="3657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53340</xdr:rowOff>
    </xdr:to>
    <xdr:sp macro="" textlink="">
      <xdr:nvSpPr>
        <xdr:cNvPr id="74" name="Text Box 2">
          <a:extLst>
            <a:ext uri="{FF2B5EF4-FFF2-40B4-BE49-F238E27FC236}">
              <a16:creationId xmlns="" xmlns:a16="http://schemas.microsoft.com/office/drawing/2014/main" id="{00000000-0008-0000-0300-00004A000000}"/>
            </a:ext>
          </a:extLst>
        </xdr:cNvPr>
        <xdr:cNvSpPr txBox="1">
          <a:spLocks noChangeArrowheads="1"/>
        </xdr:cNvSpPr>
      </xdr:nvSpPr>
      <xdr:spPr bwMode="auto">
        <a:xfrm>
          <a:off x="4480560" y="6225540"/>
          <a:ext cx="91440" cy="3657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53340</xdr:rowOff>
    </xdr:to>
    <xdr:sp macro="" textlink="">
      <xdr:nvSpPr>
        <xdr:cNvPr id="75" name="Text Box 1">
          <a:extLst>
            <a:ext uri="{FF2B5EF4-FFF2-40B4-BE49-F238E27FC236}">
              <a16:creationId xmlns="" xmlns:a16="http://schemas.microsoft.com/office/drawing/2014/main" id="{00000000-0008-0000-0300-00004B000000}"/>
            </a:ext>
          </a:extLst>
        </xdr:cNvPr>
        <xdr:cNvSpPr txBox="1">
          <a:spLocks noChangeArrowheads="1"/>
        </xdr:cNvSpPr>
      </xdr:nvSpPr>
      <xdr:spPr bwMode="auto">
        <a:xfrm>
          <a:off x="4480560" y="6225540"/>
          <a:ext cx="91440" cy="3657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53340</xdr:rowOff>
    </xdr:to>
    <xdr:sp macro="" textlink="">
      <xdr:nvSpPr>
        <xdr:cNvPr id="76" name="Text Box 2">
          <a:extLst>
            <a:ext uri="{FF2B5EF4-FFF2-40B4-BE49-F238E27FC236}">
              <a16:creationId xmlns="" xmlns:a16="http://schemas.microsoft.com/office/drawing/2014/main" id="{00000000-0008-0000-0300-00004C000000}"/>
            </a:ext>
          </a:extLst>
        </xdr:cNvPr>
        <xdr:cNvSpPr txBox="1">
          <a:spLocks noChangeArrowheads="1"/>
        </xdr:cNvSpPr>
      </xdr:nvSpPr>
      <xdr:spPr bwMode="auto">
        <a:xfrm>
          <a:off x="4480560" y="6225540"/>
          <a:ext cx="91440" cy="3657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53340</xdr:rowOff>
    </xdr:to>
    <xdr:sp macro="" textlink="">
      <xdr:nvSpPr>
        <xdr:cNvPr id="77" name="Text Box 1">
          <a:extLst>
            <a:ext uri="{FF2B5EF4-FFF2-40B4-BE49-F238E27FC236}">
              <a16:creationId xmlns="" xmlns:a16="http://schemas.microsoft.com/office/drawing/2014/main" id="{00000000-0008-0000-0300-00004D000000}"/>
            </a:ext>
          </a:extLst>
        </xdr:cNvPr>
        <xdr:cNvSpPr txBox="1">
          <a:spLocks noChangeArrowheads="1"/>
        </xdr:cNvSpPr>
      </xdr:nvSpPr>
      <xdr:spPr bwMode="auto">
        <a:xfrm>
          <a:off x="4480560" y="6225540"/>
          <a:ext cx="91440" cy="36576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91440</xdr:colOff>
      <xdr:row>10</xdr:row>
      <xdr:rowOff>53340</xdr:rowOff>
    </xdr:to>
    <xdr:sp macro="" textlink="">
      <xdr:nvSpPr>
        <xdr:cNvPr id="78" name="Text Box 2">
          <a:extLst>
            <a:ext uri="{FF2B5EF4-FFF2-40B4-BE49-F238E27FC236}">
              <a16:creationId xmlns="" xmlns:a16="http://schemas.microsoft.com/office/drawing/2014/main" id="{00000000-0008-0000-0300-00004E000000}"/>
            </a:ext>
          </a:extLst>
        </xdr:cNvPr>
        <xdr:cNvSpPr txBox="1">
          <a:spLocks noChangeArrowheads="1"/>
        </xdr:cNvSpPr>
      </xdr:nvSpPr>
      <xdr:spPr bwMode="auto">
        <a:xfrm>
          <a:off x="4480560" y="6225540"/>
          <a:ext cx="91440" cy="36576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12</xdr:row>
      <xdr:rowOff>0</xdr:rowOff>
    </xdr:from>
    <xdr:ext cx="1533525" cy="619125"/>
    <xdr:sp macro="" textlink="">
      <xdr:nvSpPr>
        <xdr:cNvPr id="2" name="TextBox 1">
          <a:extLst>
            <a:ext uri="{FF2B5EF4-FFF2-40B4-BE49-F238E27FC236}">
              <a16:creationId xmlns="" xmlns:a16="http://schemas.microsoft.com/office/drawing/2014/main" id="{00000000-0008-0000-0B00-000004000000}"/>
            </a:ext>
          </a:extLst>
        </xdr:cNvPr>
        <xdr:cNvSpPr txBox="1"/>
      </xdr:nvSpPr>
      <xdr:spPr>
        <a:xfrm>
          <a:off x="0" y="6966585"/>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2</xdr:col>
      <xdr:colOff>1064050</xdr:colOff>
      <xdr:row>12</xdr:row>
      <xdr:rowOff>0</xdr:rowOff>
    </xdr:from>
    <xdr:ext cx="1698734" cy="657860"/>
    <xdr:sp macro="" textlink="">
      <xdr:nvSpPr>
        <xdr:cNvPr id="3" name="TextBox 2">
          <a:extLst>
            <a:ext uri="{FF2B5EF4-FFF2-40B4-BE49-F238E27FC236}">
              <a16:creationId xmlns="" xmlns:a16="http://schemas.microsoft.com/office/drawing/2014/main" id="{00000000-0008-0000-0B00-000005000000}"/>
            </a:ext>
          </a:extLst>
        </xdr:cNvPr>
        <xdr:cNvSpPr txBox="1"/>
      </xdr:nvSpPr>
      <xdr:spPr>
        <a:xfrm>
          <a:off x="1986070" y="7025005"/>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3</xdr:col>
      <xdr:colOff>11220</xdr:colOff>
      <xdr:row>12</xdr:row>
      <xdr:rowOff>0</xdr:rowOff>
    </xdr:from>
    <xdr:ext cx="1698734" cy="657860"/>
    <xdr:sp macro="" textlink="">
      <xdr:nvSpPr>
        <xdr:cNvPr id="4" name="TextBox 3">
          <a:extLst>
            <a:ext uri="{FF2B5EF4-FFF2-40B4-BE49-F238E27FC236}">
              <a16:creationId xmlns="" xmlns:a16="http://schemas.microsoft.com/office/drawing/2014/main" id="{00000000-0008-0000-0B00-000005000000}"/>
            </a:ext>
          </a:extLst>
        </xdr:cNvPr>
        <xdr:cNvSpPr txBox="1"/>
      </xdr:nvSpPr>
      <xdr:spPr>
        <a:xfrm>
          <a:off x="4354620" y="7025005"/>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0</xdr:col>
      <xdr:colOff>0</xdr:colOff>
      <xdr:row>12</xdr:row>
      <xdr:rowOff>0</xdr:rowOff>
    </xdr:from>
    <xdr:ext cx="1533525" cy="619125"/>
    <xdr:sp macro="" textlink="">
      <xdr:nvSpPr>
        <xdr:cNvPr id="5" name="TextBox 4">
          <a:extLst>
            <a:ext uri="{FF2B5EF4-FFF2-40B4-BE49-F238E27FC236}">
              <a16:creationId xmlns="" xmlns:a16="http://schemas.microsoft.com/office/drawing/2014/main" id="{00000000-0008-0000-0B00-000004000000}"/>
            </a:ext>
          </a:extLst>
        </xdr:cNvPr>
        <xdr:cNvSpPr txBox="1"/>
      </xdr:nvSpPr>
      <xdr:spPr>
        <a:xfrm>
          <a:off x="0" y="9463347"/>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1</xdr:col>
      <xdr:colOff>1136787</xdr:colOff>
      <xdr:row>12</xdr:row>
      <xdr:rowOff>0</xdr:rowOff>
    </xdr:from>
    <xdr:ext cx="1698734" cy="657860"/>
    <xdr:sp macro="" textlink="">
      <xdr:nvSpPr>
        <xdr:cNvPr id="6" name="TextBox 5">
          <a:extLst>
            <a:ext uri="{FF2B5EF4-FFF2-40B4-BE49-F238E27FC236}">
              <a16:creationId xmlns="" xmlns:a16="http://schemas.microsoft.com/office/drawing/2014/main" id="{00000000-0008-0000-0B00-000005000000}"/>
            </a:ext>
          </a:extLst>
        </xdr:cNvPr>
        <xdr:cNvSpPr txBox="1"/>
      </xdr:nvSpPr>
      <xdr:spPr>
        <a:xfrm>
          <a:off x="1754007" y="9478472"/>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2</xdr:col>
      <xdr:colOff>559340</xdr:colOff>
      <xdr:row>12</xdr:row>
      <xdr:rowOff>0</xdr:rowOff>
    </xdr:from>
    <xdr:ext cx="1698734" cy="657860"/>
    <xdr:sp macro="" textlink="">
      <xdr:nvSpPr>
        <xdr:cNvPr id="7" name="TextBox 6">
          <a:extLst>
            <a:ext uri="{FF2B5EF4-FFF2-40B4-BE49-F238E27FC236}">
              <a16:creationId xmlns="" xmlns:a16="http://schemas.microsoft.com/office/drawing/2014/main" id="{00000000-0008-0000-0B00-000005000000}"/>
            </a:ext>
          </a:extLst>
        </xdr:cNvPr>
        <xdr:cNvSpPr txBox="1"/>
      </xdr:nvSpPr>
      <xdr:spPr>
        <a:xfrm>
          <a:off x="3759740" y="9512069"/>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16</xdr:row>
      <xdr:rowOff>0</xdr:rowOff>
    </xdr:from>
    <xdr:ext cx="1533525" cy="619125"/>
    <xdr:sp macro="" textlink="">
      <xdr:nvSpPr>
        <xdr:cNvPr id="2" name="TextBox 1">
          <a:extLst>
            <a:ext uri="{FF2B5EF4-FFF2-40B4-BE49-F238E27FC236}">
              <a16:creationId xmlns="" xmlns:a16="http://schemas.microsoft.com/office/drawing/2014/main" id="{00000000-0008-0000-0B00-000004000000}"/>
            </a:ext>
          </a:extLst>
        </xdr:cNvPr>
        <xdr:cNvSpPr txBox="1"/>
      </xdr:nvSpPr>
      <xdr:spPr>
        <a:xfrm>
          <a:off x="76200" y="8187690"/>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1</xdr:col>
      <xdr:colOff>1626025</xdr:colOff>
      <xdr:row>16</xdr:row>
      <xdr:rowOff>0</xdr:rowOff>
    </xdr:from>
    <xdr:ext cx="1698734" cy="657860"/>
    <xdr:sp macro="" textlink="">
      <xdr:nvSpPr>
        <xdr:cNvPr id="3" name="TextBox 2">
          <a:extLst>
            <a:ext uri="{FF2B5EF4-FFF2-40B4-BE49-F238E27FC236}">
              <a16:creationId xmlns="" xmlns:a16="http://schemas.microsoft.com/office/drawing/2014/main" id="{00000000-0008-0000-0B00-000005000000}"/>
            </a:ext>
          </a:extLst>
        </xdr:cNvPr>
        <xdr:cNvSpPr txBox="1"/>
      </xdr:nvSpPr>
      <xdr:spPr>
        <a:xfrm>
          <a:off x="2045125" y="8238490"/>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4</xdr:col>
      <xdr:colOff>77895</xdr:colOff>
      <xdr:row>16</xdr:row>
      <xdr:rowOff>0</xdr:rowOff>
    </xdr:from>
    <xdr:ext cx="1698734" cy="657860"/>
    <xdr:sp macro="" textlink="">
      <xdr:nvSpPr>
        <xdr:cNvPr id="4" name="TextBox 3">
          <a:extLst>
            <a:ext uri="{FF2B5EF4-FFF2-40B4-BE49-F238E27FC236}">
              <a16:creationId xmlns="" xmlns:a16="http://schemas.microsoft.com/office/drawing/2014/main" id="{00000000-0008-0000-0B00-000005000000}"/>
            </a:ext>
          </a:extLst>
        </xdr:cNvPr>
        <xdr:cNvSpPr txBox="1"/>
      </xdr:nvSpPr>
      <xdr:spPr>
        <a:xfrm>
          <a:off x="4428915" y="8246110"/>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0</xdr:col>
      <xdr:colOff>0</xdr:colOff>
      <xdr:row>16</xdr:row>
      <xdr:rowOff>0</xdr:rowOff>
    </xdr:from>
    <xdr:ext cx="1533525" cy="619125"/>
    <xdr:sp macro="" textlink="">
      <xdr:nvSpPr>
        <xdr:cNvPr id="5" name="TextBox 4">
          <a:extLst>
            <a:ext uri="{FF2B5EF4-FFF2-40B4-BE49-F238E27FC236}">
              <a16:creationId xmlns="" xmlns:a16="http://schemas.microsoft.com/office/drawing/2014/main" id="{00000000-0008-0000-0B00-000004000000}"/>
            </a:ext>
          </a:extLst>
        </xdr:cNvPr>
        <xdr:cNvSpPr txBox="1"/>
      </xdr:nvSpPr>
      <xdr:spPr>
        <a:xfrm>
          <a:off x="0" y="6837045"/>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2</xdr:col>
      <xdr:colOff>1064050</xdr:colOff>
      <xdr:row>16</xdr:row>
      <xdr:rowOff>0</xdr:rowOff>
    </xdr:from>
    <xdr:ext cx="1698734" cy="657860"/>
    <xdr:sp macro="" textlink="">
      <xdr:nvSpPr>
        <xdr:cNvPr id="6" name="TextBox 5">
          <a:extLst>
            <a:ext uri="{FF2B5EF4-FFF2-40B4-BE49-F238E27FC236}">
              <a16:creationId xmlns="" xmlns:a16="http://schemas.microsoft.com/office/drawing/2014/main" id="{00000000-0008-0000-0B00-000005000000}"/>
            </a:ext>
          </a:extLst>
        </xdr:cNvPr>
        <xdr:cNvSpPr txBox="1"/>
      </xdr:nvSpPr>
      <xdr:spPr>
        <a:xfrm>
          <a:off x="1986070" y="6895465"/>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3</xdr:col>
      <xdr:colOff>11220</xdr:colOff>
      <xdr:row>16</xdr:row>
      <xdr:rowOff>0</xdr:rowOff>
    </xdr:from>
    <xdr:ext cx="1698734" cy="657860"/>
    <xdr:sp macro="" textlink="">
      <xdr:nvSpPr>
        <xdr:cNvPr id="7" name="TextBox 6">
          <a:extLst>
            <a:ext uri="{FF2B5EF4-FFF2-40B4-BE49-F238E27FC236}">
              <a16:creationId xmlns="" xmlns:a16="http://schemas.microsoft.com/office/drawing/2014/main" id="{00000000-0008-0000-0B00-000005000000}"/>
            </a:ext>
          </a:extLst>
        </xdr:cNvPr>
        <xdr:cNvSpPr txBox="1"/>
      </xdr:nvSpPr>
      <xdr:spPr>
        <a:xfrm>
          <a:off x="4354620" y="6895465"/>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0</xdr:col>
      <xdr:colOff>0</xdr:colOff>
      <xdr:row>16</xdr:row>
      <xdr:rowOff>0</xdr:rowOff>
    </xdr:from>
    <xdr:ext cx="1533525" cy="619125"/>
    <xdr:sp macro="" textlink="">
      <xdr:nvSpPr>
        <xdr:cNvPr id="8" name="TextBox 7">
          <a:extLst>
            <a:ext uri="{FF2B5EF4-FFF2-40B4-BE49-F238E27FC236}">
              <a16:creationId xmlns="" xmlns:a16="http://schemas.microsoft.com/office/drawing/2014/main" id="{00000000-0008-0000-0B00-000004000000}"/>
            </a:ext>
          </a:extLst>
        </xdr:cNvPr>
        <xdr:cNvSpPr txBox="1"/>
      </xdr:nvSpPr>
      <xdr:spPr>
        <a:xfrm>
          <a:off x="0" y="6834447"/>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1</xdr:col>
      <xdr:colOff>1136787</xdr:colOff>
      <xdr:row>16</xdr:row>
      <xdr:rowOff>0</xdr:rowOff>
    </xdr:from>
    <xdr:ext cx="1698734" cy="657860"/>
    <xdr:sp macro="" textlink="">
      <xdr:nvSpPr>
        <xdr:cNvPr id="9" name="TextBox 8">
          <a:extLst>
            <a:ext uri="{FF2B5EF4-FFF2-40B4-BE49-F238E27FC236}">
              <a16:creationId xmlns="" xmlns:a16="http://schemas.microsoft.com/office/drawing/2014/main" id="{00000000-0008-0000-0B00-000005000000}"/>
            </a:ext>
          </a:extLst>
        </xdr:cNvPr>
        <xdr:cNvSpPr txBox="1"/>
      </xdr:nvSpPr>
      <xdr:spPr>
        <a:xfrm>
          <a:off x="923427" y="6849572"/>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2</xdr:col>
      <xdr:colOff>559340</xdr:colOff>
      <xdr:row>16</xdr:row>
      <xdr:rowOff>0</xdr:rowOff>
    </xdr:from>
    <xdr:ext cx="1698734" cy="657860"/>
    <xdr:sp macro="" textlink="">
      <xdr:nvSpPr>
        <xdr:cNvPr id="10" name="TextBox 9">
          <a:extLst>
            <a:ext uri="{FF2B5EF4-FFF2-40B4-BE49-F238E27FC236}">
              <a16:creationId xmlns="" xmlns:a16="http://schemas.microsoft.com/office/drawing/2014/main" id="{00000000-0008-0000-0B00-000005000000}"/>
            </a:ext>
          </a:extLst>
        </xdr:cNvPr>
        <xdr:cNvSpPr txBox="1"/>
      </xdr:nvSpPr>
      <xdr:spPr>
        <a:xfrm>
          <a:off x="1481360" y="6883169"/>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40</xdr:row>
      <xdr:rowOff>0</xdr:rowOff>
    </xdr:from>
    <xdr:ext cx="1533525" cy="619125"/>
    <xdr:sp macro="" textlink="">
      <xdr:nvSpPr>
        <xdr:cNvPr id="2" name="TextBox 1">
          <a:extLst>
            <a:ext uri="{FF2B5EF4-FFF2-40B4-BE49-F238E27FC236}">
              <a16:creationId xmlns="" xmlns:a16="http://schemas.microsoft.com/office/drawing/2014/main" id="{00000000-0008-0000-0B00-000004000000}"/>
            </a:ext>
          </a:extLst>
        </xdr:cNvPr>
        <xdr:cNvSpPr txBox="1"/>
      </xdr:nvSpPr>
      <xdr:spPr>
        <a:xfrm>
          <a:off x="0" y="9646227"/>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1</xdr:col>
      <xdr:colOff>1136787</xdr:colOff>
      <xdr:row>40</xdr:row>
      <xdr:rowOff>0</xdr:rowOff>
    </xdr:from>
    <xdr:ext cx="1698734" cy="657860"/>
    <xdr:sp macro="" textlink="">
      <xdr:nvSpPr>
        <xdr:cNvPr id="3" name="TextBox 2">
          <a:extLst>
            <a:ext uri="{FF2B5EF4-FFF2-40B4-BE49-F238E27FC236}">
              <a16:creationId xmlns="" xmlns:a16="http://schemas.microsoft.com/office/drawing/2014/main" id="{00000000-0008-0000-0B00-000005000000}"/>
            </a:ext>
          </a:extLst>
        </xdr:cNvPr>
        <xdr:cNvSpPr txBox="1"/>
      </xdr:nvSpPr>
      <xdr:spPr>
        <a:xfrm>
          <a:off x="1754007" y="9661352"/>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2</xdr:col>
      <xdr:colOff>559340</xdr:colOff>
      <xdr:row>40</xdr:row>
      <xdr:rowOff>0</xdr:rowOff>
    </xdr:from>
    <xdr:ext cx="1698734" cy="657860"/>
    <xdr:sp macro="" textlink="">
      <xdr:nvSpPr>
        <xdr:cNvPr id="4" name="TextBox 3">
          <a:extLst>
            <a:ext uri="{FF2B5EF4-FFF2-40B4-BE49-F238E27FC236}">
              <a16:creationId xmlns="" xmlns:a16="http://schemas.microsoft.com/office/drawing/2014/main" id="{00000000-0008-0000-0B00-000005000000}"/>
            </a:ext>
          </a:extLst>
        </xdr:cNvPr>
        <xdr:cNvSpPr txBox="1"/>
      </xdr:nvSpPr>
      <xdr:spPr>
        <a:xfrm>
          <a:off x="3759740" y="9694949"/>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48</xdr:row>
      <xdr:rowOff>0</xdr:rowOff>
    </xdr:from>
    <xdr:ext cx="1533525" cy="619125"/>
    <xdr:sp macro="" textlink="">
      <xdr:nvSpPr>
        <xdr:cNvPr id="2" name="TextBox 1">
          <a:extLst>
            <a:ext uri="{FF2B5EF4-FFF2-40B4-BE49-F238E27FC236}">
              <a16:creationId xmlns="" xmlns:a16="http://schemas.microsoft.com/office/drawing/2014/main" id="{00000000-0008-0000-0B00-000004000000}"/>
            </a:ext>
          </a:extLst>
        </xdr:cNvPr>
        <xdr:cNvSpPr txBox="1"/>
      </xdr:nvSpPr>
      <xdr:spPr>
        <a:xfrm>
          <a:off x="0" y="18684240"/>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2</xdr:col>
      <xdr:colOff>67389</xdr:colOff>
      <xdr:row>48</xdr:row>
      <xdr:rowOff>0</xdr:rowOff>
    </xdr:from>
    <xdr:ext cx="1698734" cy="657860"/>
    <xdr:sp macro="" textlink="">
      <xdr:nvSpPr>
        <xdr:cNvPr id="3" name="TextBox 2">
          <a:extLst>
            <a:ext uri="{FF2B5EF4-FFF2-40B4-BE49-F238E27FC236}">
              <a16:creationId xmlns="" xmlns:a16="http://schemas.microsoft.com/office/drawing/2014/main" id="{00000000-0008-0000-0B00-000005000000}"/>
            </a:ext>
          </a:extLst>
        </xdr:cNvPr>
        <xdr:cNvSpPr txBox="1"/>
      </xdr:nvSpPr>
      <xdr:spPr>
        <a:xfrm>
          <a:off x="1781889" y="18699365"/>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5</xdr:col>
      <xdr:colOff>172279</xdr:colOff>
      <xdr:row>48</xdr:row>
      <xdr:rowOff>0</xdr:rowOff>
    </xdr:from>
    <xdr:ext cx="1698734" cy="657860"/>
    <xdr:sp macro="" textlink="">
      <xdr:nvSpPr>
        <xdr:cNvPr id="4" name="TextBox 3">
          <a:extLst>
            <a:ext uri="{FF2B5EF4-FFF2-40B4-BE49-F238E27FC236}">
              <a16:creationId xmlns="" xmlns:a16="http://schemas.microsoft.com/office/drawing/2014/main" id="{00000000-0008-0000-0B00-000005000000}"/>
            </a:ext>
          </a:extLst>
        </xdr:cNvPr>
        <xdr:cNvSpPr txBox="1"/>
      </xdr:nvSpPr>
      <xdr:spPr>
        <a:xfrm>
          <a:off x="3761299" y="18732962"/>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15</xdr:row>
      <xdr:rowOff>0</xdr:rowOff>
    </xdr:from>
    <xdr:ext cx="1533525" cy="619125"/>
    <xdr:sp macro="" textlink="">
      <xdr:nvSpPr>
        <xdr:cNvPr id="2" name="TextBox 1">
          <a:extLst>
            <a:ext uri="{FF2B5EF4-FFF2-40B4-BE49-F238E27FC236}">
              <a16:creationId xmlns="" xmlns:a16="http://schemas.microsoft.com/office/drawing/2014/main" id="{00000000-0008-0000-0B00-000004000000}"/>
            </a:ext>
          </a:extLst>
        </xdr:cNvPr>
        <xdr:cNvSpPr txBox="1"/>
      </xdr:nvSpPr>
      <xdr:spPr>
        <a:xfrm>
          <a:off x="0" y="6179820"/>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2</xdr:col>
      <xdr:colOff>534114</xdr:colOff>
      <xdr:row>15</xdr:row>
      <xdr:rowOff>15125</xdr:rowOff>
    </xdr:from>
    <xdr:ext cx="1698734" cy="657860"/>
    <xdr:sp macro="" textlink="">
      <xdr:nvSpPr>
        <xdr:cNvPr id="3" name="TextBox 2">
          <a:extLst>
            <a:ext uri="{FF2B5EF4-FFF2-40B4-BE49-F238E27FC236}">
              <a16:creationId xmlns="" xmlns:a16="http://schemas.microsoft.com/office/drawing/2014/main" id="{00000000-0008-0000-0B00-000005000000}"/>
            </a:ext>
          </a:extLst>
        </xdr:cNvPr>
        <xdr:cNvSpPr txBox="1"/>
      </xdr:nvSpPr>
      <xdr:spPr>
        <a:xfrm>
          <a:off x="1768554" y="6194945"/>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8</xdr:col>
      <xdr:colOff>19879</xdr:colOff>
      <xdr:row>15</xdr:row>
      <xdr:rowOff>48722</xdr:rowOff>
    </xdr:from>
    <xdr:ext cx="1698734" cy="657860"/>
    <xdr:sp macro="" textlink="">
      <xdr:nvSpPr>
        <xdr:cNvPr id="4" name="TextBox 3">
          <a:extLst>
            <a:ext uri="{FF2B5EF4-FFF2-40B4-BE49-F238E27FC236}">
              <a16:creationId xmlns="" xmlns:a16="http://schemas.microsoft.com/office/drawing/2014/main" id="{00000000-0008-0000-0B00-000005000000}"/>
            </a:ext>
          </a:extLst>
        </xdr:cNvPr>
        <xdr:cNvSpPr txBox="1"/>
      </xdr:nvSpPr>
      <xdr:spPr>
        <a:xfrm>
          <a:off x="3761299" y="6228542"/>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0</xdr:col>
      <xdr:colOff>0</xdr:colOff>
      <xdr:row>14</xdr:row>
      <xdr:rowOff>121227</xdr:rowOff>
    </xdr:from>
    <xdr:ext cx="1533525" cy="619125"/>
    <xdr:sp macro="" textlink="">
      <xdr:nvSpPr>
        <xdr:cNvPr id="5" name="TextBox 4">
          <a:extLst>
            <a:ext uri="{FF2B5EF4-FFF2-40B4-BE49-F238E27FC236}">
              <a16:creationId xmlns="" xmlns:a16="http://schemas.microsoft.com/office/drawing/2014/main" id="{00000000-0008-0000-0B00-000004000000}"/>
            </a:ext>
          </a:extLst>
        </xdr:cNvPr>
        <xdr:cNvSpPr txBox="1"/>
      </xdr:nvSpPr>
      <xdr:spPr>
        <a:xfrm>
          <a:off x="0" y="6118167"/>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1</xdr:col>
      <xdr:colOff>1136787</xdr:colOff>
      <xdr:row>14</xdr:row>
      <xdr:rowOff>136352</xdr:rowOff>
    </xdr:from>
    <xdr:ext cx="1698734" cy="657860"/>
    <xdr:sp macro="" textlink="">
      <xdr:nvSpPr>
        <xdr:cNvPr id="6" name="TextBox 5">
          <a:extLst>
            <a:ext uri="{FF2B5EF4-FFF2-40B4-BE49-F238E27FC236}">
              <a16:creationId xmlns="" xmlns:a16="http://schemas.microsoft.com/office/drawing/2014/main" id="{00000000-0008-0000-0B00-000005000000}"/>
            </a:ext>
          </a:extLst>
        </xdr:cNvPr>
        <xdr:cNvSpPr txBox="1"/>
      </xdr:nvSpPr>
      <xdr:spPr>
        <a:xfrm>
          <a:off x="1235847" y="6133292"/>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2</xdr:col>
      <xdr:colOff>559340</xdr:colOff>
      <xdr:row>14</xdr:row>
      <xdr:rowOff>169949</xdr:rowOff>
    </xdr:from>
    <xdr:ext cx="1698734" cy="657860"/>
    <xdr:sp macro="" textlink="">
      <xdr:nvSpPr>
        <xdr:cNvPr id="7" name="TextBox 6">
          <a:extLst>
            <a:ext uri="{FF2B5EF4-FFF2-40B4-BE49-F238E27FC236}">
              <a16:creationId xmlns="" xmlns:a16="http://schemas.microsoft.com/office/drawing/2014/main" id="{00000000-0008-0000-0B00-000005000000}"/>
            </a:ext>
          </a:extLst>
        </xdr:cNvPr>
        <xdr:cNvSpPr txBox="1"/>
      </xdr:nvSpPr>
      <xdr:spPr>
        <a:xfrm>
          <a:off x="1793780" y="6166889"/>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21</xdr:row>
      <xdr:rowOff>0</xdr:rowOff>
    </xdr:from>
    <xdr:ext cx="1533525" cy="619125"/>
    <xdr:sp macro="" textlink="">
      <xdr:nvSpPr>
        <xdr:cNvPr id="2" name="TextBox 1">
          <a:extLst>
            <a:ext uri="{FF2B5EF4-FFF2-40B4-BE49-F238E27FC236}">
              <a16:creationId xmlns="" xmlns:a16="http://schemas.microsoft.com/office/drawing/2014/main" id="{00000000-0008-0000-0B00-000004000000}"/>
            </a:ext>
          </a:extLst>
        </xdr:cNvPr>
        <xdr:cNvSpPr txBox="1"/>
      </xdr:nvSpPr>
      <xdr:spPr>
        <a:xfrm>
          <a:off x="0" y="4015740"/>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2</xdr:col>
      <xdr:colOff>534114</xdr:colOff>
      <xdr:row>21</xdr:row>
      <xdr:rowOff>15125</xdr:rowOff>
    </xdr:from>
    <xdr:ext cx="1698734" cy="657860"/>
    <xdr:sp macro="" textlink="">
      <xdr:nvSpPr>
        <xdr:cNvPr id="3" name="TextBox 2">
          <a:extLst>
            <a:ext uri="{FF2B5EF4-FFF2-40B4-BE49-F238E27FC236}">
              <a16:creationId xmlns="" xmlns:a16="http://schemas.microsoft.com/office/drawing/2014/main" id="{00000000-0008-0000-0B00-000005000000}"/>
            </a:ext>
          </a:extLst>
        </xdr:cNvPr>
        <xdr:cNvSpPr txBox="1"/>
      </xdr:nvSpPr>
      <xdr:spPr>
        <a:xfrm>
          <a:off x="1783794" y="4030865"/>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0</xdr:col>
      <xdr:colOff>0</xdr:colOff>
      <xdr:row>20</xdr:row>
      <xdr:rowOff>121227</xdr:rowOff>
    </xdr:from>
    <xdr:ext cx="1533525" cy="619125"/>
    <xdr:sp macro="" textlink="">
      <xdr:nvSpPr>
        <xdr:cNvPr id="4" name="TextBox 3">
          <a:extLst>
            <a:ext uri="{FF2B5EF4-FFF2-40B4-BE49-F238E27FC236}">
              <a16:creationId xmlns="" xmlns:a16="http://schemas.microsoft.com/office/drawing/2014/main" id="{00000000-0008-0000-0B00-000004000000}"/>
            </a:ext>
          </a:extLst>
        </xdr:cNvPr>
        <xdr:cNvSpPr txBox="1"/>
      </xdr:nvSpPr>
      <xdr:spPr>
        <a:xfrm>
          <a:off x="0" y="3954087"/>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1</xdr:col>
      <xdr:colOff>1136787</xdr:colOff>
      <xdr:row>20</xdr:row>
      <xdr:rowOff>136352</xdr:rowOff>
    </xdr:from>
    <xdr:ext cx="1698734" cy="657860"/>
    <xdr:sp macro="" textlink="">
      <xdr:nvSpPr>
        <xdr:cNvPr id="5" name="TextBox 4">
          <a:extLst>
            <a:ext uri="{FF2B5EF4-FFF2-40B4-BE49-F238E27FC236}">
              <a16:creationId xmlns="" xmlns:a16="http://schemas.microsoft.com/office/drawing/2014/main" id="{00000000-0008-0000-0B00-000005000000}"/>
            </a:ext>
          </a:extLst>
        </xdr:cNvPr>
        <xdr:cNvSpPr txBox="1"/>
      </xdr:nvSpPr>
      <xdr:spPr>
        <a:xfrm>
          <a:off x="1251087" y="3969212"/>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2</xdr:col>
      <xdr:colOff>559340</xdr:colOff>
      <xdr:row>20</xdr:row>
      <xdr:rowOff>169949</xdr:rowOff>
    </xdr:from>
    <xdr:ext cx="1698734" cy="657860"/>
    <xdr:sp macro="" textlink="">
      <xdr:nvSpPr>
        <xdr:cNvPr id="6" name="TextBox 5">
          <a:extLst>
            <a:ext uri="{FF2B5EF4-FFF2-40B4-BE49-F238E27FC236}">
              <a16:creationId xmlns="" xmlns:a16="http://schemas.microsoft.com/office/drawing/2014/main" id="{00000000-0008-0000-0B00-000005000000}"/>
            </a:ext>
          </a:extLst>
        </xdr:cNvPr>
        <xdr:cNvSpPr txBox="1"/>
      </xdr:nvSpPr>
      <xdr:spPr>
        <a:xfrm>
          <a:off x="1809020" y="4002809"/>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312630</xdr:colOff>
      <xdr:row>185</xdr:row>
      <xdr:rowOff>48260</xdr:rowOff>
    </xdr:from>
    <xdr:ext cx="1935270" cy="619125"/>
    <xdr:sp macro="" textlink="">
      <xdr:nvSpPr>
        <xdr:cNvPr id="2" name="TextBox 1">
          <a:extLst>
            <a:ext uri="{FF2B5EF4-FFF2-40B4-BE49-F238E27FC236}">
              <a16:creationId xmlns="" xmlns:a16="http://schemas.microsoft.com/office/drawing/2014/main" id="{00000000-0008-0000-0B00-000004000000}"/>
            </a:ext>
          </a:extLst>
        </xdr:cNvPr>
        <xdr:cNvSpPr txBox="1"/>
      </xdr:nvSpPr>
      <xdr:spPr>
        <a:xfrm>
          <a:off x="312630" y="42377360"/>
          <a:ext cx="1935270"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1100"/>
        </a:p>
      </xdr:txBody>
    </xdr:sp>
    <xdr:clientData/>
  </xdr:oneCellAnchor>
  <xdr:oneCellAnchor>
    <xdr:from>
      <xdr:col>1</xdr:col>
      <xdr:colOff>2348230</xdr:colOff>
      <xdr:row>185</xdr:row>
      <xdr:rowOff>116205</xdr:rowOff>
    </xdr:from>
    <xdr:ext cx="2143760" cy="657860"/>
    <xdr:sp macro="" textlink="">
      <xdr:nvSpPr>
        <xdr:cNvPr id="3" name="TextBox 2">
          <a:extLst>
            <a:ext uri="{FF2B5EF4-FFF2-40B4-BE49-F238E27FC236}">
              <a16:creationId xmlns="" xmlns:a16="http://schemas.microsoft.com/office/drawing/2014/main" id="{00000000-0008-0000-0B00-000005000000}"/>
            </a:ext>
          </a:extLst>
        </xdr:cNvPr>
        <xdr:cNvSpPr txBox="1"/>
      </xdr:nvSpPr>
      <xdr:spPr>
        <a:xfrm>
          <a:off x="3285490" y="42445305"/>
          <a:ext cx="2143760"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1100"/>
        </a:p>
      </xdr:txBody>
    </xdr:sp>
    <xdr:clientData/>
  </xdr:oneCellAnchor>
  <xdr:oneCellAnchor>
    <xdr:from>
      <xdr:col>4</xdr:col>
      <xdr:colOff>333375</xdr:colOff>
      <xdr:row>185</xdr:row>
      <xdr:rowOff>133350</xdr:rowOff>
    </xdr:from>
    <xdr:ext cx="2143760" cy="657860"/>
    <xdr:sp macro="" textlink="">
      <xdr:nvSpPr>
        <xdr:cNvPr id="4" name="TextBox 3">
          <a:extLst>
            <a:ext uri="{FF2B5EF4-FFF2-40B4-BE49-F238E27FC236}">
              <a16:creationId xmlns="" xmlns:a16="http://schemas.microsoft.com/office/drawing/2014/main" id="{00000000-0008-0000-0B00-000005000000}"/>
            </a:ext>
          </a:extLst>
        </xdr:cNvPr>
        <xdr:cNvSpPr txBox="1"/>
      </xdr:nvSpPr>
      <xdr:spPr>
        <a:xfrm>
          <a:off x="6185535" y="42462450"/>
          <a:ext cx="2143760"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1100"/>
        </a:p>
      </xdr:txBody>
    </xdr:sp>
    <xdr:clientData/>
  </xdr:oneCellAnchor>
  <xdr:oneCellAnchor>
    <xdr:from>
      <xdr:col>0</xdr:col>
      <xdr:colOff>565079</xdr:colOff>
      <xdr:row>185</xdr:row>
      <xdr:rowOff>68495</xdr:rowOff>
    </xdr:from>
    <xdr:ext cx="1533525" cy="619125"/>
    <xdr:sp macro="" textlink="">
      <xdr:nvSpPr>
        <xdr:cNvPr id="5" name="TextBox 4">
          <a:extLst>
            <a:ext uri="{FF2B5EF4-FFF2-40B4-BE49-F238E27FC236}">
              <a16:creationId xmlns="" xmlns:a16="http://schemas.microsoft.com/office/drawing/2014/main" id="{00000000-0008-0000-0B00-000004000000}"/>
            </a:ext>
          </a:extLst>
        </xdr:cNvPr>
        <xdr:cNvSpPr txBox="1"/>
      </xdr:nvSpPr>
      <xdr:spPr>
        <a:xfrm>
          <a:off x="565079" y="41695956"/>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1</xdr:col>
      <xdr:colOff>2336265</xdr:colOff>
      <xdr:row>185</xdr:row>
      <xdr:rowOff>23687</xdr:rowOff>
    </xdr:from>
    <xdr:ext cx="1698734" cy="657860"/>
    <xdr:sp macro="" textlink="">
      <xdr:nvSpPr>
        <xdr:cNvPr id="6" name="TextBox 5">
          <a:extLst>
            <a:ext uri="{FF2B5EF4-FFF2-40B4-BE49-F238E27FC236}">
              <a16:creationId xmlns="" xmlns:a16="http://schemas.microsoft.com/office/drawing/2014/main" id="{00000000-0008-0000-0B00-000005000000}"/>
            </a:ext>
          </a:extLst>
        </xdr:cNvPr>
        <xdr:cNvSpPr txBox="1"/>
      </xdr:nvSpPr>
      <xdr:spPr>
        <a:xfrm>
          <a:off x="3269501" y="41651148"/>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3</xdr:col>
      <xdr:colOff>917155</xdr:colOff>
      <xdr:row>185</xdr:row>
      <xdr:rowOff>57284</xdr:rowOff>
    </xdr:from>
    <xdr:ext cx="1698734" cy="657860"/>
    <xdr:sp macro="" textlink="">
      <xdr:nvSpPr>
        <xdr:cNvPr id="7" name="TextBox 6">
          <a:extLst>
            <a:ext uri="{FF2B5EF4-FFF2-40B4-BE49-F238E27FC236}">
              <a16:creationId xmlns="" xmlns:a16="http://schemas.microsoft.com/office/drawing/2014/main" id="{00000000-0008-0000-0B00-000005000000}"/>
            </a:ext>
          </a:extLst>
        </xdr:cNvPr>
        <xdr:cNvSpPr txBox="1"/>
      </xdr:nvSpPr>
      <xdr:spPr>
        <a:xfrm>
          <a:off x="5763133" y="41684745"/>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4</xdr:col>
      <xdr:colOff>349250</xdr:colOff>
      <xdr:row>3</xdr:row>
      <xdr:rowOff>21167</xdr:rowOff>
    </xdr:from>
    <xdr:to>
      <xdr:col>4</xdr:col>
      <xdr:colOff>687916</xdr:colOff>
      <xdr:row>4</xdr:row>
      <xdr:rowOff>31750</xdr:rowOff>
    </xdr:to>
    <xdr:cxnSp macro="">
      <xdr:nvCxnSpPr>
        <xdr:cNvPr id="2" name="Straight Arrow Connector 1">
          <a:extLst>
            <a:ext uri="{FF2B5EF4-FFF2-40B4-BE49-F238E27FC236}">
              <a16:creationId xmlns="" xmlns:a16="http://schemas.microsoft.com/office/drawing/2014/main" id="{00000000-0008-0000-0C00-00005F000000}"/>
            </a:ext>
          </a:extLst>
        </xdr:cNvPr>
        <xdr:cNvCxnSpPr/>
      </xdr:nvCxnSpPr>
      <xdr:spPr>
        <a:xfrm>
          <a:off x="2315210" y="1034627"/>
          <a:ext cx="338666" cy="1934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42333</xdr:colOff>
      <xdr:row>4</xdr:row>
      <xdr:rowOff>127000</xdr:rowOff>
    </xdr:from>
    <xdr:to>
      <xdr:col>4</xdr:col>
      <xdr:colOff>714375</xdr:colOff>
      <xdr:row>5</xdr:row>
      <xdr:rowOff>95250</xdr:rowOff>
    </xdr:to>
    <xdr:cxnSp macro="">
      <xdr:nvCxnSpPr>
        <xdr:cNvPr id="3" name="Straight Arrow Connector 2">
          <a:extLst>
            <a:ext uri="{FF2B5EF4-FFF2-40B4-BE49-F238E27FC236}">
              <a16:creationId xmlns="" xmlns:a16="http://schemas.microsoft.com/office/drawing/2014/main" id="{00000000-0008-0000-0C00-000060000000}"/>
            </a:ext>
          </a:extLst>
        </xdr:cNvPr>
        <xdr:cNvCxnSpPr>
          <a:endCxn id="9" idx="1"/>
        </xdr:cNvCxnSpPr>
      </xdr:nvCxnSpPr>
      <xdr:spPr>
        <a:xfrm>
          <a:off x="2008293" y="1323340"/>
          <a:ext cx="672042" cy="1511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190500</xdr:colOff>
      <xdr:row>14</xdr:row>
      <xdr:rowOff>179917</xdr:rowOff>
    </xdr:from>
    <xdr:to>
      <xdr:col>8</xdr:col>
      <xdr:colOff>222251</xdr:colOff>
      <xdr:row>15</xdr:row>
      <xdr:rowOff>158750</xdr:rowOff>
    </xdr:to>
    <xdr:cxnSp macro="">
      <xdr:nvCxnSpPr>
        <xdr:cNvPr id="4" name="Straight Arrow Connector 3">
          <a:extLst>
            <a:ext uri="{FF2B5EF4-FFF2-40B4-BE49-F238E27FC236}">
              <a16:creationId xmlns="" xmlns:a16="http://schemas.microsoft.com/office/drawing/2014/main" id="{00000000-0008-0000-0C00-000061000000}"/>
            </a:ext>
          </a:extLst>
        </xdr:cNvPr>
        <xdr:cNvCxnSpPr/>
      </xdr:nvCxnSpPr>
      <xdr:spPr>
        <a:xfrm flipH="1">
          <a:off x="3032760" y="3205057"/>
          <a:ext cx="930911" cy="1617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xdr:colOff>
      <xdr:row>6</xdr:row>
      <xdr:rowOff>133350</xdr:rowOff>
    </xdr:from>
    <xdr:to>
      <xdr:col>9</xdr:col>
      <xdr:colOff>1</xdr:colOff>
      <xdr:row>6</xdr:row>
      <xdr:rowOff>179069</xdr:rowOff>
    </xdr:to>
    <xdr:sp macro="" textlink="">
      <xdr:nvSpPr>
        <xdr:cNvPr id="5" name="Rectangle 4">
          <a:extLst>
            <a:ext uri="{FF2B5EF4-FFF2-40B4-BE49-F238E27FC236}">
              <a16:creationId xmlns="" xmlns:a16="http://schemas.microsoft.com/office/drawing/2014/main" id="{00000000-0008-0000-0C00-000062000000}"/>
            </a:ext>
          </a:extLst>
        </xdr:cNvPr>
        <xdr:cNvSpPr/>
      </xdr:nvSpPr>
      <xdr:spPr>
        <a:xfrm flipV="1">
          <a:off x="1234441" y="1695450"/>
          <a:ext cx="3124200" cy="4571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0</xdr:colOff>
      <xdr:row>7</xdr:row>
      <xdr:rowOff>149442</xdr:rowOff>
    </xdr:from>
    <xdr:to>
      <xdr:col>9</xdr:col>
      <xdr:colOff>730</xdr:colOff>
      <xdr:row>8</xdr:row>
      <xdr:rowOff>4661</xdr:rowOff>
    </xdr:to>
    <xdr:sp macro="" textlink="">
      <xdr:nvSpPr>
        <xdr:cNvPr id="6" name="Rectangle 5">
          <a:extLst>
            <a:ext uri="{FF2B5EF4-FFF2-40B4-BE49-F238E27FC236}">
              <a16:creationId xmlns="" xmlns:a16="http://schemas.microsoft.com/office/drawing/2014/main" id="{00000000-0008-0000-0C00-000063000000}"/>
            </a:ext>
          </a:extLst>
        </xdr:cNvPr>
        <xdr:cNvSpPr/>
      </xdr:nvSpPr>
      <xdr:spPr>
        <a:xfrm flipV="1">
          <a:off x="1234440" y="1894422"/>
          <a:ext cx="3124930" cy="3809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613834</xdr:colOff>
      <xdr:row>17</xdr:row>
      <xdr:rowOff>52703</xdr:rowOff>
    </xdr:from>
    <xdr:to>
      <xdr:col>8</xdr:col>
      <xdr:colOff>42333</xdr:colOff>
      <xdr:row>17</xdr:row>
      <xdr:rowOff>98422</xdr:rowOff>
    </xdr:to>
    <xdr:sp macro="" textlink="">
      <xdr:nvSpPr>
        <xdr:cNvPr id="7" name="Rectangle 6">
          <a:extLst>
            <a:ext uri="{FF2B5EF4-FFF2-40B4-BE49-F238E27FC236}">
              <a16:creationId xmlns="" xmlns:a16="http://schemas.microsoft.com/office/drawing/2014/main" id="{00000000-0008-0000-0C00-000064000000}"/>
            </a:ext>
          </a:extLst>
        </xdr:cNvPr>
        <xdr:cNvSpPr/>
      </xdr:nvSpPr>
      <xdr:spPr>
        <a:xfrm flipV="1">
          <a:off x="1848274" y="3626483"/>
          <a:ext cx="1935479" cy="4571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783166</xdr:colOff>
      <xdr:row>3</xdr:row>
      <xdr:rowOff>137582</xdr:rowOff>
    </xdr:from>
    <xdr:to>
      <xdr:col>5</xdr:col>
      <xdr:colOff>63500</xdr:colOff>
      <xdr:row>4</xdr:row>
      <xdr:rowOff>176211</xdr:rowOff>
    </xdr:to>
    <xdr:sp macro="" textlink="">
      <xdr:nvSpPr>
        <xdr:cNvPr id="8" name="Rectangle 7">
          <a:extLst>
            <a:ext uri="{FF2B5EF4-FFF2-40B4-BE49-F238E27FC236}">
              <a16:creationId xmlns="" xmlns:a16="http://schemas.microsoft.com/office/drawing/2014/main" id="{00000000-0008-0000-0C00-000065000000}"/>
            </a:ext>
          </a:extLst>
        </xdr:cNvPr>
        <xdr:cNvSpPr/>
      </xdr:nvSpPr>
      <xdr:spPr>
        <a:xfrm>
          <a:off x="2749126" y="1151042"/>
          <a:ext cx="80434" cy="22150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714375</xdr:colOff>
      <xdr:row>4</xdr:row>
      <xdr:rowOff>180975</xdr:rowOff>
    </xdr:from>
    <xdr:to>
      <xdr:col>6</xdr:col>
      <xdr:colOff>76200</xdr:colOff>
      <xdr:row>6</xdr:row>
      <xdr:rowOff>9525</xdr:rowOff>
    </xdr:to>
    <xdr:sp macro="" textlink="">
      <xdr:nvSpPr>
        <xdr:cNvPr id="9" name="Rectangle 8">
          <a:extLst>
            <a:ext uri="{FF2B5EF4-FFF2-40B4-BE49-F238E27FC236}">
              <a16:creationId xmlns="" xmlns:a16="http://schemas.microsoft.com/office/drawing/2014/main" id="{00000000-0008-0000-0C00-000066000000}"/>
            </a:ext>
          </a:extLst>
        </xdr:cNvPr>
        <xdr:cNvSpPr/>
      </xdr:nvSpPr>
      <xdr:spPr>
        <a:xfrm>
          <a:off x="2680335" y="1377315"/>
          <a:ext cx="238125" cy="194310"/>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590550</xdr:colOff>
      <xdr:row>6</xdr:row>
      <xdr:rowOff>9525</xdr:rowOff>
    </xdr:from>
    <xdr:to>
      <xdr:col>6</xdr:col>
      <xdr:colOff>209550</xdr:colOff>
      <xdr:row>6</xdr:row>
      <xdr:rowOff>133350</xdr:rowOff>
    </xdr:to>
    <xdr:sp macro="" textlink="">
      <xdr:nvSpPr>
        <xdr:cNvPr id="10" name="Rectangle 9">
          <a:extLst>
            <a:ext uri="{FF2B5EF4-FFF2-40B4-BE49-F238E27FC236}">
              <a16:creationId xmlns="" xmlns:a16="http://schemas.microsoft.com/office/drawing/2014/main" id="{00000000-0008-0000-0C00-000067000000}"/>
            </a:ext>
          </a:extLst>
        </xdr:cNvPr>
        <xdr:cNvSpPr/>
      </xdr:nvSpPr>
      <xdr:spPr>
        <a:xfrm>
          <a:off x="2556510" y="1571625"/>
          <a:ext cx="495300" cy="123825"/>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6569</xdr:colOff>
      <xdr:row>8</xdr:row>
      <xdr:rowOff>0</xdr:rowOff>
    </xdr:from>
    <xdr:to>
      <xdr:col>6</xdr:col>
      <xdr:colOff>6569</xdr:colOff>
      <xdr:row>17</xdr:row>
      <xdr:rowOff>52551</xdr:rowOff>
    </xdr:to>
    <xdr:cxnSp macro="">
      <xdr:nvCxnSpPr>
        <xdr:cNvPr id="11" name="Straight Connector 10">
          <a:extLst>
            <a:ext uri="{FF2B5EF4-FFF2-40B4-BE49-F238E27FC236}">
              <a16:creationId xmlns="" xmlns:a16="http://schemas.microsoft.com/office/drawing/2014/main" id="{00000000-0008-0000-0C00-000068000000}"/>
            </a:ext>
          </a:extLst>
        </xdr:cNvPr>
        <xdr:cNvCxnSpPr/>
      </xdr:nvCxnSpPr>
      <xdr:spPr>
        <a:xfrm>
          <a:off x="2848829" y="1927860"/>
          <a:ext cx="0" cy="16984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788277</xdr:colOff>
      <xdr:row>7</xdr:row>
      <xdr:rowOff>183931</xdr:rowOff>
    </xdr:from>
    <xdr:to>
      <xdr:col>4</xdr:col>
      <xdr:colOff>794845</xdr:colOff>
      <xdr:row>17</xdr:row>
      <xdr:rowOff>52552</xdr:rowOff>
    </xdr:to>
    <xdr:cxnSp macro="">
      <xdr:nvCxnSpPr>
        <xdr:cNvPr id="12" name="Straight Connector 11">
          <a:extLst>
            <a:ext uri="{FF2B5EF4-FFF2-40B4-BE49-F238E27FC236}">
              <a16:creationId xmlns="" xmlns:a16="http://schemas.microsoft.com/office/drawing/2014/main" id="{00000000-0008-0000-0C00-000069000000}"/>
            </a:ext>
          </a:extLst>
        </xdr:cNvPr>
        <xdr:cNvCxnSpPr/>
      </xdr:nvCxnSpPr>
      <xdr:spPr>
        <a:xfrm flipH="1">
          <a:off x="2754237" y="1928911"/>
          <a:ext cx="6568" cy="16974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xdr:colOff>
      <xdr:row>8</xdr:row>
      <xdr:rowOff>98534</xdr:rowOff>
    </xdr:from>
    <xdr:to>
      <xdr:col>6</xdr:col>
      <xdr:colOff>13138</xdr:colOff>
      <xdr:row>9</xdr:row>
      <xdr:rowOff>9525</xdr:rowOff>
    </xdr:to>
    <xdr:cxnSp macro="">
      <xdr:nvCxnSpPr>
        <xdr:cNvPr id="13" name="Straight Connector 12">
          <a:extLst>
            <a:ext uri="{FF2B5EF4-FFF2-40B4-BE49-F238E27FC236}">
              <a16:creationId xmlns="" xmlns:a16="http://schemas.microsoft.com/office/drawing/2014/main" id="{00000000-0008-0000-0C00-00006A000000}"/>
            </a:ext>
          </a:extLst>
        </xdr:cNvPr>
        <xdr:cNvCxnSpPr/>
      </xdr:nvCxnSpPr>
      <xdr:spPr>
        <a:xfrm flipH="1">
          <a:off x="2775585" y="2026394"/>
          <a:ext cx="79813"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792546</xdr:colOff>
      <xdr:row>8</xdr:row>
      <xdr:rowOff>178675</xdr:rowOff>
    </xdr:from>
    <xdr:to>
      <xdr:col>5</xdr:col>
      <xdr:colOff>73573</xdr:colOff>
      <xdr:row>9</xdr:row>
      <xdr:rowOff>89666</xdr:rowOff>
    </xdr:to>
    <xdr:cxnSp macro="">
      <xdr:nvCxnSpPr>
        <xdr:cNvPr id="14" name="Straight Connector 13">
          <a:extLst>
            <a:ext uri="{FF2B5EF4-FFF2-40B4-BE49-F238E27FC236}">
              <a16:creationId xmlns="" xmlns:a16="http://schemas.microsoft.com/office/drawing/2014/main" id="{00000000-0008-0000-0C00-00006B000000}"/>
            </a:ext>
          </a:extLst>
        </xdr:cNvPr>
        <xdr:cNvCxnSpPr/>
      </xdr:nvCxnSpPr>
      <xdr:spPr>
        <a:xfrm flipH="1">
          <a:off x="2758506" y="2106535"/>
          <a:ext cx="81127"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800429</xdr:colOff>
      <xdr:row>9</xdr:row>
      <xdr:rowOff>55178</xdr:rowOff>
    </xdr:from>
    <xdr:to>
      <xdr:col>6</xdr:col>
      <xdr:colOff>2628</xdr:colOff>
      <xdr:row>9</xdr:row>
      <xdr:rowOff>156669</xdr:rowOff>
    </xdr:to>
    <xdr:cxnSp macro="">
      <xdr:nvCxnSpPr>
        <xdr:cNvPr id="15" name="Straight Connector 14">
          <a:extLst>
            <a:ext uri="{FF2B5EF4-FFF2-40B4-BE49-F238E27FC236}">
              <a16:creationId xmlns="" xmlns:a16="http://schemas.microsoft.com/office/drawing/2014/main" id="{00000000-0008-0000-0C00-00006C000000}"/>
            </a:ext>
          </a:extLst>
        </xdr:cNvPr>
        <xdr:cNvCxnSpPr/>
      </xdr:nvCxnSpPr>
      <xdr:spPr>
        <a:xfrm flipH="1">
          <a:off x="2766389" y="2165918"/>
          <a:ext cx="78499"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6897</xdr:colOff>
      <xdr:row>9</xdr:row>
      <xdr:rowOff>95906</xdr:rowOff>
    </xdr:from>
    <xdr:to>
      <xdr:col>6</xdr:col>
      <xdr:colOff>10510</xdr:colOff>
      <xdr:row>10</xdr:row>
      <xdr:rowOff>6897</xdr:rowOff>
    </xdr:to>
    <xdr:cxnSp macro="">
      <xdr:nvCxnSpPr>
        <xdr:cNvPr id="16" name="Straight Connector 15">
          <a:extLst>
            <a:ext uri="{FF2B5EF4-FFF2-40B4-BE49-F238E27FC236}">
              <a16:creationId xmlns="" xmlns:a16="http://schemas.microsoft.com/office/drawing/2014/main" id="{00000000-0008-0000-0C00-00006D000000}"/>
            </a:ext>
          </a:extLst>
        </xdr:cNvPr>
        <xdr:cNvCxnSpPr/>
      </xdr:nvCxnSpPr>
      <xdr:spPr>
        <a:xfrm flipH="1">
          <a:off x="2772957" y="2206646"/>
          <a:ext cx="79813"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8211</xdr:colOff>
      <xdr:row>9</xdr:row>
      <xdr:rowOff>156341</xdr:rowOff>
    </xdr:from>
    <xdr:to>
      <xdr:col>6</xdr:col>
      <xdr:colOff>11824</xdr:colOff>
      <xdr:row>10</xdr:row>
      <xdr:rowOff>67332</xdr:rowOff>
    </xdr:to>
    <xdr:cxnSp macro="">
      <xdr:nvCxnSpPr>
        <xdr:cNvPr id="17" name="Straight Connector 16">
          <a:extLst>
            <a:ext uri="{FF2B5EF4-FFF2-40B4-BE49-F238E27FC236}">
              <a16:creationId xmlns="" xmlns:a16="http://schemas.microsoft.com/office/drawing/2014/main" id="{00000000-0008-0000-0C00-00006E000000}"/>
            </a:ext>
          </a:extLst>
        </xdr:cNvPr>
        <xdr:cNvCxnSpPr/>
      </xdr:nvCxnSpPr>
      <xdr:spPr>
        <a:xfrm flipH="1">
          <a:off x="2774271" y="2267081"/>
          <a:ext cx="79813"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2956</xdr:colOff>
      <xdr:row>10</xdr:row>
      <xdr:rowOff>32844</xdr:rowOff>
    </xdr:from>
    <xdr:to>
      <xdr:col>6</xdr:col>
      <xdr:colOff>6569</xdr:colOff>
      <xdr:row>10</xdr:row>
      <xdr:rowOff>134335</xdr:rowOff>
    </xdr:to>
    <xdr:cxnSp macro="">
      <xdr:nvCxnSpPr>
        <xdr:cNvPr id="18" name="Straight Connector 17">
          <a:extLst>
            <a:ext uri="{FF2B5EF4-FFF2-40B4-BE49-F238E27FC236}">
              <a16:creationId xmlns="" xmlns:a16="http://schemas.microsoft.com/office/drawing/2014/main" id="{00000000-0008-0000-0C00-00006F000000}"/>
            </a:ext>
          </a:extLst>
        </xdr:cNvPr>
        <xdr:cNvCxnSpPr/>
      </xdr:nvCxnSpPr>
      <xdr:spPr>
        <a:xfrm flipH="1">
          <a:off x="2769016" y="2326464"/>
          <a:ext cx="79813"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10839</xdr:colOff>
      <xdr:row>10</xdr:row>
      <xdr:rowOff>80141</xdr:rowOff>
    </xdr:from>
    <xdr:to>
      <xdr:col>6</xdr:col>
      <xdr:colOff>14452</xdr:colOff>
      <xdr:row>10</xdr:row>
      <xdr:rowOff>181632</xdr:rowOff>
    </xdr:to>
    <xdr:cxnSp macro="">
      <xdr:nvCxnSpPr>
        <xdr:cNvPr id="19" name="Straight Connector 18">
          <a:extLst>
            <a:ext uri="{FF2B5EF4-FFF2-40B4-BE49-F238E27FC236}">
              <a16:creationId xmlns="" xmlns:a16="http://schemas.microsoft.com/office/drawing/2014/main" id="{00000000-0008-0000-0C00-000070000000}"/>
            </a:ext>
          </a:extLst>
        </xdr:cNvPr>
        <xdr:cNvCxnSpPr/>
      </xdr:nvCxnSpPr>
      <xdr:spPr>
        <a:xfrm flipH="1">
          <a:off x="2776899" y="2373761"/>
          <a:ext cx="79813"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800429</xdr:colOff>
      <xdr:row>10</xdr:row>
      <xdr:rowOff>160283</xdr:rowOff>
    </xdr:from>
    <xdr:to>
      <xdr:col>6</xdr:col>
      <xdr:colOff>2628</xdr:colOff>
      <xdr:row>11</xdr:row>
      <xdr:rowOff>71274</xdr:rowOff>
    </xdr:to>
    <xdr:cxnSp macro="">
      <xdr:nvCxnSpPr>
        <xdr:cNvPr id="20" name="Straight Connector 19">
          <a:extLst>
            <a:ext uri="{FF2B5EF4-FFF2-40B4-BE49-F238E27FC236}">
              <a16:creationId xmlns="" xmlns:a16="http://schemas.microsoft.com/office/drawing/2014/main" id="{00000000-0008-0000-0C00-000071000000}"/>
            </a:ext>
          </a:extLst>
        </xdr:cNvPr>
        <xdr:cNvCxnSpPr/>
      </xdr:nvCxnSpPr>
      <xdr:spPr>
        <a:xfrm flipH="1">
          <a:off x="2766389" y="2453903"/>
          <a:ext cx="78499"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329</xdr:colOff>
      <xdr:row>11</xdr:row>
      <xdr:rowOff>56493</xdr:rowOff>
    </xdr:from>
    <xdr:to>
      <xdr:col>6</xdr:col>
      <xdr:colOff>3942</xdr:colOff>
      <xdr:row>11</xdr:row>
      <xdr:rowOff>157984</xdr:rowOff>
    </xdr:to>
    <xdr:cxnSp macro="">
      <xdr:nvCxnSpPr>
        <xdr:cNvPr id="21" name="Straight Connector 20">
          <a:extLst>
            <a:ext uri="{FF2B5EF4-FFF2-40B4-BE49-F238E27FC236}">
              <a16:creationId xmlns="" xmlns:a16="http://schemas.microsoft.com/office/drawing/2014/main" id="{00000000-0008-0000-0C00-000072000000}"/>
            </a:ext>
          </a:extLst>
        </xdr:cNvPr>
        <xdr:cNvCxnSpPr/>
      </xdr:nvCxnSpPr>
      <xdr:spPr>
        <a:xfrm flipH="1">
          <a:off x="2766389" y="2532993"/>
          <a:ext cx="79813"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796488</xdr:colOff>
      <xdr:row>11</xdr:row>
      <xdr:rowOff>116927</xdr:rowOff>
    </xdr:from>
    <xdr:to>
      <xdr:col>5</xdr:col>
      <xdr:colOff>77515</xdr:colOff>
      <xdr:row>12</xdr:row>
      <xdr:rowOff>27918</xdr:rowOff>
    </xdr:to>
    <xdr:cxnSp macro="">
      <xdr:nvCxnSpPr>
        <xdr:cNvPr id="22" name="Straight Connector 21">
          <a:extLst>
            <a:ext uri="{FF2B5EF4-FFF2-40B4-BE49-F238E27FC236}">
              <a16:creationId xmlns="" xmlns:a16="http://schemas.microsoft.com/office/drawing/2014/main" id="{00000000-0008-0000-0C00-000073000000}"/>
            </a:ext>
          </a:extLst>
        </xdr:cNvPr>
        <xdr:cNvCxnSpPr/>
      </xdr:nvCxnSpPr>
      <xdr:spPr>
        <a:xfrm flipH="1">
          <a:off x="2762448" y="2593427"/>
          <a:ext cx="81127"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797802</xdr:colOff>
      <xdr:row>11</xdr:row>
      <xdr:rowOff>170793</xdr:rowOff>
    </xdr:from>
    <xdr:to>
      <xdr:col>6</xdr:col>
      <xdr:colOff>1</xdr:colOff>
      <xdr:row>12</xdr:row>
      <xdr:rowOff>81784</xdr:rowOff>
    </xdr:to>
    <xdr:cxnSp macro="">
      <xdr:nvCxnSpPr>
        <xdr:cNvPr id="23" name="Straight Connector 22">
          <a:extLst>
            <a:ext uri="{FF2B5EF4-FFF2-40B4-BE49-F238E27FC236}">
              <a16:creationId xmlns="" xmlns:a16="http://schemas.microsoft.com/office/drawing/2014/main" id="{00000000-0008-0000-0C00-000074000000}"/>
            </a:ext>
          </a:extLst>
        </xdr:cNvPr>
        <xdr:cNvCxnSpPr/>
      </xdr:nvCxnSpPr>
      <xdr:spPr>
        <a:xfrm flipH="1">
          <a:off x="2763762" y="2647293"/>
          <a:ext cx="78499"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4271</xdr:colOff>
      <xdr:row>12</xdr:row>
      <xdr:rowOff>34158</xdr:rowOff>
    </xdr:from>
    <xdr:to>
      <xdr:col>6</xdr:col>
      <xdr:colOff>7884</xdr:colOff>
      <xdr:row>12</xdr:row>
      <xdr:rowOff>135649</xdr:rowOff>
    </xdr:to>
    <xdr:cxnSp macro="">
      <xdr:nvCxnSpPr>
        <xdr:cNvPr id="24" name="Straight Connector 23">
          <a:extLst>
            <a:ext uri="{FF2B5EF4-FFF2-40B4-BE49-F238E27FC236}">
              <a16:creationId xmlns="" xmlns:a16="http://schemas.microsoft.com/office/drawing/2014/main" id="{00000000-0008-0000-0C00-000075000000}"/>
            </a:ext>
          </a:extLst>
        </xdr:cNvPr>
        <xdr:cNvCxnSpPr/>
      </xdr:nvCxnSpPr>
      <xdr:spPr>
        <a:xfrm flipH="1">
          <a:off x="2770331" y="2693538"/>
          <a:ext cx="79813"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793860</xdr:colOff>
      <xdr:row>12</xdr:row>
      <xdr:rowOff>114300</xdr:rowOff>
    </xdr:from>
    <xdr:to>
      <xdr:col>5</xdr:col>
      <xdr:colOff>74887</xdr:colOff>
      <xdr:row>13</xdr:row>
      <xdr:rowOff>25291</xdr:rowOff>
    </xdr:to>
    <xdr:cxnSp macro="">
      <xdr:nvCxnSpPr>
        <xdr:cNvPr id="25" name="Straight Connector 24">
          <a:extLst>
            <a:ext uri="{FF2B5EF4-FFF2-40B4-BE49-F238E27FC236}">
              <a16:creationId xmlns="" xmlns:a16="http://schemas.microsoft.com/office/drawing/2014/main" id="{00000000-0008-0000-0C00-000076000000}"/>
            </a:ext>
          </a:extLst>
        </xdr:cNvPr>
        <xdr:cNvCxnSpPr/>
      </xdr:nvCxnSpPr>
      <xdr:spPr>
        <a:xfrm flipH="1">
          <a:off x="2759820" y="2773680"/>
          <a:ext cx="81127"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6898</xdr:colOff>
      <xdr:row>12</xdr:row>
      <xdr:rowOff>187873</xdr:rowOff>
    </xdr:from>
    <xdr:to>
      <xdr:col>6</xdr:col>
      <xdr:colOff>10511</xdr:colOff>
      <xdr:row>13</xdr:row>
      <xdr:rowOff>98864</xdr:rowOff>
    </xdr:to>
    <xdr:cxnSp macro="">
      <xdr:nvCxnSpPr>
        <xdr:cNvPr id="26" name="Straight Connector 25">
          <a:extLst>
            <a:ext uri="{FF2B5EF4-FFF2-40B4-BE49-F238E27FC236}">
              <a16:creationId xmlns="" xmlns:a16="http://schemas.microsoft.com/office/drawing/2014/main" id="{00000000-0008-0000-0C00-000077000000}"/>
            </a:ext>
          </a:extLst>
        </xdr:cNvPr>
        <xdr:cNvCxnSpPr/>
      </xdr:nvCxnSpPr>
      <xdr:spPr>
        <a:xfrm flipH="1">
          <a:off x="2772958" y="2839633"/>
          <a:ext cx="79813"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8212</xdr:colOff>
      <xdr:row>13</xdr:row>
      <xdr:rowOff>70944</xdr:rowOff>
    </xdr:from>
    <xdr:to>
      <xdr:col>6</xdr:col>
      <xdr:colOff>11825</xdr:colOff>
      <xdr:row>13</xdr:row>
      <xdr:rowOff>172435</xdr:rowOff>
    </xdr:to>
    <xdr:cxnSp macro="">
      <xdr:nvCxnSpPr>
        <xdr:cNvPr id="27" name="Straight Connector 26">
          <a:extLst>
            <a:ext uri="{FF2B5EF4-FFF2-40B4-BE49-F238E27FC236}">
              <a16:creationId xmlns="" xmlns:a16="http://schemas.microsoft.com/office/drawing/2014/main" id="{00000000-0008-0000-0C00-000078000000}"/>
            </a:ext>
          </a:extLst>
        </xdr:cNvPr>
        <xdr:cNvCxnSpPr/>
      </xdr:nvCxnSpPr>
      <xdr:spPr>
        <a:xfrm flipH="1">
          <a:off x="2774272" y="2913204"/>
          <a:ext cx="79813"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2957</xdr:colOff>
      <xdr:row>13</xdr:row>
      <xdr:rowOff>157655</xdr:rowOff>
    </xdr:from>
    <xdr:to>
      <xdr:col>6</xdr:col>
      <xdr:colOff>6570</xdr:colOff>
      <xdr:row>14</xdr:row>
      <xdr:rowOff>68646</xdr:rowOff>
    </xdr:to>
    <xdr:cxnSp macro="">
      <xdr:nvCxnSpPr>
        <xdr:cNvPr id="28" name="Straight Connector 27">
          <a:extLst>
            <a:ext uri="{FF2B5EF4-FFF2-40B4-BE49-F238E27FC236}">
              <a16:creationId xmlns="" xmlns:a16="http://schemas.microsoft.com/office/drawing/2014/main" id="{00000000-0008-0000-0C00-000079000000}"/>
            </a:ext>
          </a:extLst>
        </xdr:cNvPr>
        <xdr:cNvCxnSpPr/>
      </xdr:nvCxnSpPr>
      <xdr:spPr>
        <a:xfrm flipH="1">
          <a:off x="2769017" y="2999915"/>
          <a:ext cx="79813"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4270</xdr:colOff>
      <xdr:row>14</xdr:row>
      <xdr:rowOff>60434</xdr:rowOff>
    </xdr:from>
    <xdr:to>
      <xdr:col>6</xdr:col>
      <xdr:colOff>7883</xdr:colOff>
      <xdr:row>14</xdr:row>
      <xdr:rowOff>161925</xdr:rowOff>
    </xdr:to>
    <xdr:cxnSp macro="">
      <xdr:nvCxnSpPr>
        <xdr:cNvPr id="29" name="Straight Connector 28">
          <a:extLst>
            <a:ext uri="{FF2B5EF4-FFF2-40B4-BE49-F238E27FC236}">
              <a16:creationId xmlns="" xmlns:a16="http://schemas.microsoft.com/office/drawing/2014/main" id="{00000000-0008-0000-0C00-00007A000000}"/>
            </a:ext>
          </a:extLst>
        </xdr:cNvPr>
        <xdr:cNvCxnSpPr/>
      </xdr:nvCxnSpPr>
      <xdr:spPr>
        <a:xfrm flipH="1">
          <a:off x="2770330" y="3085574"/>
          <a:ext cx="79813"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12153</xdr:colOff>
      <xdr:row>14</xdr:row>
      <xdr:rowOff>134007</xdr:rowOff>
    </xdr:from>
    <xdr:to>
      <xdr:col>6</xdr:col>
      <xdr:colOff>15766</xdr:colOff>
      <xdr:row>15</xdr:row>
      <xdr:rowOff>44998</xdr:rowOff>
    </xdr:to>
    <xdr:cxnSp macro="">
      <xdr:nvCxnSpPr>
        <xdr:cNvPr id="30" name="Straight Connector 29">
          <a:extLst>
            <a:ext uri="{FF2B5EF4-FFF2-40B4-BE49-F238E27FC236}">
              <a16:creationId xmlns="" xmlns:a16="http://schemas.microsoft.com/office/drawing/2014/main" id="{00000000-0008-0000-0C00-00007B000000}"/>
            </a:ext>
          </a:extLst>
        </xdr:cNvPr>
        <xdr:cNvCxnSpPr/>
      </xdr:nvCxnSpPr>
      <xdr:spPr>
        <a:xfrm flipH="1">
          <a:off x="2778213" y="3159147"/>
          <a:ext cx="79813"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329</xdr:colOff>
      <xdr:row>15</xdr:row>
      <xdr:rowOff>30217</xdr:rowOff>
    </xdr:from>
    <xdr:to>
      <xdr:col>6</xdr:col>
      <xdr:colOff>3942</xdr:colOff>
      <xdr:row>15</xdr:row>
      <xdr:rowOff>131708</xdr:rowOff>
    </xdr:to>
    <xdr:cxnSp macro="">
      <xdr:nvCxnSpPr>
        <xdr:cNvPr id="31" name="Straight Connector 30">
          <a:extLst>
            <a:ext uri="{FF2B5EF4-FFF2-40B4-BE49-F238E27FC236}">
              <a16:creationId xmlns="" xmlns:a16="http://schemas.microsoft.com/office/drawing/2014/main" id="{00000000-0008-0000-0C00-00007C000000}"/>
            </a:ext>
          </a:extLst>
        </xdr:cNvPr>
        <xdr:cNvCxnSpPr/>
      </xdr:nvCxnSpPr>
      <xdr:spPr>
        <a:xfrm flipH="1">
          <a:off x="2766389" y="3238237"/>
          <a:ext cx="79813"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1643</xdr:colOff>
      <xdr:row>15</xdr:row>
      <xdr:rowOff>123496</xdr:rowOff>
    </xdr:from>
    <xdr:to>
      <xdr:col>6</xdr:col>
      <xdr:colOff>5256</xdr:colOff>
      <xdr:row>16</xdr:row>
      <xdr:rowOff>34487</xdr:rowOff>
    </xdr:to>
    <xdr:cxnSp macro="">
      <xdr:nvCxnSpPr>
        <xdr:cNvPr id="32" name="Straight Connector 31">
          <a:extLst>
            <a:ext uri="{FF2B5EF4-FFF2-40B4-BE49-F238E27FC236}">
              <a16:creationId xmlns="" xmlns:a16="http://schemas.microsoft.com/office/drawing/2014/main" id="{00000000-0008-0000-0C00-00007D000000}"/>
            </a:ext>
          </a:extLst>
        </xdr:cNvPr>
        <xdr:cNvCxnSpPr/>
      </xdr:nvCxnSpPr>
      <xdr:spPr>
        <a:xfrm flipH="1">
          <a:off x="2767703" y="3331516"/>
          <a:ext cx="79813"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797802</xdr:colOff>
      <xdr:row>16</xdr:row>
      <xdr:rowOff>26276</xdr:rowOff>
    </xdr:from>
    <xdr:to>
      <xdr:col>6</xdr:col>
      <xdr:colOff>1</xdr:colOff>
      <xdr:row>16</xdr:row>
      <xdr:rowOff>127767</xdr:rowOff>
    </xdr:to>
    <xdr:cxnSp macro="">
      <xdr:nvCxnSpPr>
        <xdr:cNvPr id="33" name="Straight Connector 32">
          <a:extLst>
            <a:ext uri="{FF2B5EF4-FFF2-40B4-BE49-F238E27FC236}">
              <a16:creationId xmlns="" xmlns:a16="http://schemas.microsoft.com/office/drawing/2014/main" id="{00000000-0008-0000-0C00-00007E000000}"/>
            </a:ext>
          </a:extLst>
        </xdr:cNvPr>
        <xdr:cNvCxnSpPr/>
      </xdr:nvCxnSpPr>
      <xdr:spPr>
        <a:xfrm flipH="1">
          <a:off x="2763762" y="3417176"/>
          <a:ext cx="78499"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17</xdr:row>
      <xdr:rowOff>52552</xdr:rowOff>
    </xdr:from>
    <xdr:to>
      <xdr:col>8</xdr:col>
      <xdr:colOff>31750</xdr:colOff>
      <xdr:row>25</xdr:row>
      <xdr:rowOff>179916</xdr:rowOff>
    </xdr:to>
    <xdr:sp macro="" textlink="">
      <xdr:nvSpPr>
        <xdr:cNvPr id="34" name="Rectangle 33">
          <a:extLst>
            <a:ext uri="{FF2B5EF4-FFF2-40B4-BE49-F238E27FC236}">
              <a16:creationId xmlns="" xmlns:a16="http://schemas.microsoft.com/office/drawing/2014/main" id="{00000000-0008-0000-0C00-00007F000000}"/>
            </a:ext>
          </a:extLst>
        </xdr:cNvPr>
        <xdr:cNvSpPr/>
      </xdr:nvSpPr>
      <xdr:spPr>
        <a:xfrm>
          <a:off x="1851660" y="3626332"/>
          <a:ext cx="1921510" cy="1590404"/>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676604</xdr:colOff>
      <xdr:row>17</xdr:row>
      <xdr:rowOff>59121</xdr:rowOff>
    </xdr:from>
    <xdr:to>
      <xdr:col>6</xdr:col>
      <xdr:colOff>118241</xdr:colOff>
      <xdr:row>17</xdr:row>
      <xdr:rowOff>144517</xdr:rowOff>
    </xdr:to>
    <xdr:sp macro="" textlink="">
      <xdr:nvSpPr>
        <xdr:cNvPr id="35" name="Rectangle 34">
          <a:extLst>
            <a:ext uri="{FF2B5EF4-FFF2-40B4-BE49-F238E27FC236}">
              <a16:creationId xmlns="" xmlns:a16="http://schemas.microsoft.com/office/drawing/2014/main" id="{00000000-0008-0000-0C00-000080000000}"/>
            </a:ext>
          </a:extLst>
        </xdr:cNvPr>
        <xdr:cNvSpPr/>
      </xdr:nvSpPr>
      <xdr:spPr>
        <a:xfrm>
          <a:off x="2642564" y="3632901"/>
          <a:ext cx="317937" cy="85396"/>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60696</xdr:colOff>
      <xdr:row>15</xdr:row>
      <xdr:rowOff>98533</xdr:rowOff>
    </xdr:from>
    <xdr:to>
      <xdr:col>6</xdr:col>
      <xdr:colOff>106415</xdr:colOff>
      <xdr:row>17</xdr:row>
      <xdr:rowOff>53864</xdr:rowOff>
    </xdr:to>
    <xdr:sp macro="" textlink="">
      <xdr:nvSpPr>
        <xdr:cNvPr id="36" name="Rectangle 35">
          <a:extLst>
            <a:ext uri="{FF2B5EF4-FFF2-40B4-BE49-F238E27FC236}">
              <a16:creationId xmlns="" xmlns:a16="http://schemas.microsoft.com/office/drawing/2014/main" id="{00000000-0008-0000-0C00-000081000000}"/>
            </a:ext>
          </a:extLst>
        </xdr:cNvPr>
        <xdr:cNvSpPr/>
      </xdr:nvSpPr>
      <xdr:spPr>
        <a:xfrm>
          <a:off x="2902956" y="3306553"/>
          <a:ext cx="45719" cy="321091"/>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686063</xdr:colOff>
      <xdr:row>15</xdr:row>
      <xdr:rowOff>93279</xdr:rowOff>
    </xdr:from>
    <xdr:to>
      <xdr:col>4</xdr:col>
      <xdr:colOff>731782</xdr:colOff>
      <xdr:row>17</xdr:row>
      <xdr:rowOff>48610</xdr:rowOff>
    </xdr:to>
    <xdr:sp macro="" textlink="">
      <xdr:nvSpPr>
        <xdr:cNvPr id="37" name="Rectangle 36">
          <a:extLst>
            <a:ext uri="{FF2B5EF4-FFF2-40B4-BE49-F238E27FC236}">
              <a16:creationId xmlns="" xmlns:a16="http://schemas.microsoft.com/office/drawing/2014/main" id="{00000000-0008-0000-0C00-000082000000}"/>
            </a:ext>
          </a:extLst>
        </xdr:cNvPr>
        <xdr:cNvSpPr/>
      </xdr:nvSpPr>
      <xdr:spPr>
        <a:xfrm>
          <a:off x="2652023" y="3301299"/>
          <a:ext cx="45719" cy="321091"/>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597777</xdr:colOff>
      <xdr:row>16</xdr:row>
      <xdr:rowOff>63324</xdr:rowOff>
    </xdr:from>
    <xdr:to>
      <xdr:col>6</xdr:col>
      <xdr:colOff>164225</xdr:colOff>
      <xdr:row>16</xdr:row>
      <xdr:rowOff>109043</xdr:rowOff>
    </xdr:to>
    <xdr:sp macro="" textlink="">
      <xdr:nvSpPr>
        <xdr:cNvPr id="38" name="Rectangle 37">
          <a:extLst>
            <a:ext uri="{FF2B5EF4-FFF2-40B4-BE49-F238E27FC236}">
              <a16:creationId xmlns="" xmlns:a16="http://schemas.microsoft.com/office/drawing/2014/main" id="{00000000-0008-0000-0C00-000083000000}"/>
            </a:ext>
          </a:extLst>
        </xdr:cNvPr>
        <xdr:cNvSpPr/>
      </xdr:nvSpPr>
      <xdr:spPr>
        <a:xfrm>
          <a:off x="2563737" y="3454224"/>
          <a:ext cx="442748" cy="4571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161859</xdr:colOff>
      <xdr:row>16</xdr:row>
      <xdr:rowOff>45983</xdr:rowOff>
    </xdr:from>
    <xdr:to>
      <xdr:col>6</xdr:col>
      <xdr:colOff>207578</xdr:colOff>
      <xdr:row>16</xdr:row>
      <xdr:rowOff>137948</xdr:rowOff>
    </xdr:to>
    <xdr:sp macro="" textlink="">
      <xdr:nvSpPr>
        <xdr:cNvPr id="39" name="Rectangle 38">
          <a:extLst>
            <a:ext uri="{FF2B5EF4-FFF2-40B4-BE49-F238E27FC236}">
              <a16:creationId xmlns="" xmlns:a16="http://schemas.microsoft.com/office/drawing/2014/main" id="{00000000-0008-0000-0C00-000084000000}"/>
            </a:ext>
          </a:extLst>
        </xdr:cNvPr>
        <xdr:cNvSpPr/>
      </xdr:nvSpPr>
      <xdr:spPr>
        <a:xfrm>
          <a:off x="3004119" y="3436883"/>
          <a:ext cx="45719" cy="91965"/>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19707</xdr:colOff>
      <xdr:row>25</xdr:row>
      <xdr:rowOff>183931</xdr:rowOff>
    </xdr:from>
    <xdr:to>
      <xdr:col>10</xdr:col>
      <xdr:colOff>13138</xdr:colOff>
      <xdr:row>26</xdr:row>
      <xdr:rowOff>6569</xdr:rowOff>
    </xdr:to>
    <xdr:cxnSp macro="">
      <xdr:nvCxnSpPr>
        <xdr:cNvPr id="40" name="Straight Connector 39">
          <a:extLst>
            <a:ext uri="{FF2B5EF4-FFF2-40B4-BE49-F238E27FC236}">
              <a16:creationId xmlns="" xmlns:a16="http://schemas.microsoft.com/office/drawing/2014/main" id="{00000000-0008-0000-0C00-000085000000}"/>
            </a:ext>
          </a:extLst>
        </xdr:cNvPr>
        <xdr:cNvCxnSpPr/>
      </xdr:nvCxnSpPr>
      <xdr:spPr>
        <a:xfrm flipH="1" flipV="1">
          <a:off x="636927" y="5220751"/>
          <a:ext cx="4352071" cy="55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1314</xdr:colOff>
      <xdr:row>8</xdr:row>
      <xdr:rowOff>13138</xdr:rowOff>
    </xdr:from>
    <xdr:to>
      <xdr:col>10</xdr:col>
      <xdr:colOff>6569</xdr:colOff>
      <xdr:row>26</xdr:row>
      <xdr:rowOff>1316</xdr:rowOff>
    </xdr:to>
    <xdr:cxnSp macro="">
      <xdr:nvCxnSpPr>
        <xdr:cNvPr id="41" name="Straight Connector 40">
          <a:extLst>
            <a:ext uri="{FF2B5EF4-FFF2-40B4-BE49-F238E27FC236}">
              <a16:creationId xmlns="" xmlns:a16="http://schemas.microsoft.com/office/drawing/2014/main" id="{00000000-0008-0000-0C00-000086000000}"/>
            </a:ext>
          </a:extLst>
        </xdr:cNvPr>
        <xdr:cNvCxnSpPr/>
      </xdr:nvCxnSpPr>
      <xdr:spPr>
        <a:xfrm flipV="1">
          <a:off x="4977174" y="1940998"/>
          <a:ext cx="5255" cy="32800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6570</xdr:colOff>
      <xdr:row>8</xdr:row>
      <xdr:rowOff>0</xdr:rowOff>
    </xdr:from>
    <xdr:to>
      <xdr:col>10</xdr:col>
      <xdr:colOff>13138</xdr:colOff>
      <xdr:row>8</xdr:row>
      <xdr:rowOff>1</xdr:rowOff>
    </xdr:to>
    <xdr:cxnSp macro="">
      <xdr:nvCxnSpPr>
        <xdr:cNvPr id="42" name="Straight Connector 41">
          <a:extLst>
            <a:ext uri="{FF2B5EF4-FFF2-40B4-BE49-F238E27FC236}">
              <a16:creationId xmlns="" xmlns:a16="http://schemas.microsoft.com/office/drawing/2014/main" id="{00000000-0008-0000-0C00-000087000000}"/>
            </a:ext>
          </a:extLst>
        </xdr:cNvPr>
        <xdr:cNvCxnSpPr/>
      </xdr:nvCxnSpPr>
      <xdr:spPr>
        <a:xfrm flipH="1">
          <a:off x="4365210" y="1927860"/>
          <a:ext cx="623788"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xdr:colOff>
      <xdr:row>8</xdr:row>
      <xdr:rowOff>0</xdr:rowOff>
    </xdr:from>
    <xdr:to>
      <xdr:col>1</xdr:col>
      <xdr:colOff>714376</xdr:colOff>
      <xdr:row>8</xdr:row>
      <xdr:rowOff>851</xdr:rowOff>
    </xdr:to>
    <xdr:cxnSp macro="">
      <xdr:nvCxnSpPr>
        <xdr:cNvPr id="43" name="Straight Connector 42">
          <a:extLst>
            <a:ext uri="{FF2B5EF4-FFF2-40B4-BE49-F238E27FC236}">
              <a16:creationId xmlns="" xmlns:a16="http://schemas.microsoft.com/office/drawing/2014/main" id="{00000000-0008-0000-0C00-000088000000}"/>
            </a:ext>
          </a:extLst>
        </xdr:cNvPr>
        <xdr:cNvCxnSpPr/>
      </xdr:nvCxnSpPr>
      <xdr:spPr>
        <a:xfrm flipH="1" flipV="1">
          <a:off x="655320" y="1927860"/>
          <a:ext cx="577216" cy="8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21021</xdr:colOff>
      <xdr:row>8</xdr:row>
      <xdr:rowOff>13138</xdr:rowOff>
    </xdr:from>
    <xdr:to>
      <xdr:col>1</xdr:col>
      <xdr:colOff>26276</xdr:colOff>
      <xdr:row>26</xdr:row>
      <xdr:rowOff>1316</xdr:rowOff>
    </xdr:to>
    <xdr:cxnSp macro="">
      <xdr:nvCxnSpPr>
        <xdr:cNvPr id="44" name="Straight Connector 43">
          <a:extLst>
            <a:ext uri="{FF2B5EF4-FFF2-40B4-BE49-F238E27FC236}">
              <a16:creationId xmlns="" xmlns:a16="http://schemas.microsoft.com/office/drawing/2014/main" id="{00000000-0008-0000-0C00-000089000000}"/>
            </a:ext>
          </a:extLst>
        </xdr:cNvPr>
        <xdr:cNvCxnSpPr/>
      </xdr:nvCxnSpPr>
      <xdr:spPr>
        <a:xfrm flipV="1">
          <a:off x="638241" y="1940998"/>
          <a:ext cx="5255" cy="32800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9524</xdr:colOff>
      <xdr:row>6</xdr:row>
      <xdr:rowOff>176742</xdr:rowOff>
    </xdr:from>
    <xdr:to>
      <xdr:col>2</xdr:col>
      <xdr:colOff>9524</xdr:colOff>
      <xdr:row>8</xdr:row>
      <xdr:rowOff>6171</xdr:rowOff>
    </xdr:to>
    <xdr:cxnSp macro="">
      <xdr:nvCxnSpPr>
        <xdr:cNvPr id="45" name="Straight Connector 44">
          <a:extLst>
            <a:ext uri="{FF2B5EF4-FFF2-40B4-BE49-F238E27FC236}">
              <a16:creationId xmlns="" xmlns:a16="http://schemas.microsoft.com/office/drawing/2014/main" id="{00000000-0008-0000-0C00-00008A000000}"/>
            </a:ext>
          </a:extLst>
        </xdr:cNvPr>
        <xdr:cNvCxnSpPr/>
      </xdr:nvCxnSpPr>
      <xdr:spPr>
        <a:xfrm flipV="1">
          <a:off x="1243964" y="1738842"/>
          <a:ext cx="0" cy="19518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4233</xdr:colOff>
      <xdr:row>6</xdr:row>
      <xdr:rowOff>162984</xdr:rowOff>
    </xdr:from>
    <xdr:to>
      <xdr:col>9</xdr:col>
      <xdr:colOff>4233</xdr:colOff>
      <xdr:row>7</xdr:row>
      <xdr:rowOff>182913</xdr:rowOff>
    </xdr:to>
    <xdr:cxnSp macro="">
      <xdr:nvCxnSpPr>
        <xdr:cNvPr id="46" name="Straight Connector 45">
          <a:extLst>
            <a:ext uri="{FF2B5EF4-FFF2-40B4-BE49-F238E27FC236}">
              <a16:creationId xmlns="" xmlns:a16="http://schemas.microsoft.com/office/drawing/2014/main" id="{00000000-0008-0000-0C00-00008B000000}"/>
            </a:ext>
          </a:extLst>
        </xdr:cNvPr>
        <xdr:cNvCxnSpPr/>
      </xdr:nvCxnSpPr>
      <xdr:spPr>
        <a:xfrm flipV="1">
          <a:off x="4362873" y="1725084"/>
          <a:ext cx="0" cy="2028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16</xdr:row>
      <xdr:rowOff>57150</xdr:rowOff>
    </xdr:from>
    <xdr:to>
      <xdr:col>3</xdr:col>
      <xdr:colOff>13138</xdr:colOff>
      <xdr:row>16</xdr:row>
      <xdr:rowOff>174407</xdr:rowOff>
    </xdr:to>
    <xdr:cxnSp macro="">
      <xdr:nvCxnSpPr>
        <xdr:cNvPr id="47" name="Straight Connector 46">
          <a:extLst>
            <a:ext uri="{FF2B5EF4-FFF2-40B4-BE49-F238E27FC236}">
              <a16:creationId xmlns="" xmlns:a16="http://schemas.microsoft.com/office/drawing/2014/main" id="{00000000-0008-0000-0C00-00008C000000}"/>
            </a:ext>
          </a:extLst>
        </xdr:cNvPr>
        <xdr:cNvCxnSpPr/>
      </xdr:nvCxnSpPr>
      <xdr:spPr>
        <a:xfrm flipH="1" flipV="1">
          <a:off x="1861185" y="3448050"/>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8793</xdr:colOff>
      <xdr:row>15</xdr:row>
      <xdr:rowOff>33704</xdr:rowOff>
    </xdr:from>
    <xdr:to>
      <xdr:col>3</xdr:col>
      <xdr:colOff>12406</xdr:colOff>
      <xdr:row>15</xdr:row>
      <xdr:rowOff>150961</xdr:rowOff>
    </xdr:to>
    <xdr:cxnSp macro="">
      <xdr:nvCxnSpPr>
        <xdr:cNvPr id="48" name="Straight Connector 47">
          <a:extLst>
            <a:ext uri="{FF2B5EF4-FFF2-40B4-BE49-F238E27FC236}">
              <a16:creationId xmlns="" xmlns:a16="http://schemas.microsoft.com/office/drawing/2014/main" id="{00000000-0008-0000-0C00-00008D000000}"/>
            </a:ext>
          </a:extLst>
        </xdr:cNvPr>
        <xdr:cNvCxnSpPr/>
      </xdr:nvCxnSpPr>
      <xdr:spPr>
        <a:xfrm flipH="1" flipV="1">
          <a:off x="1860453" y="3241724"/>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1466</xdr:colOff>
      <xdr:row>14</xdr:row>
      <xdr:rowOff>29308</xdr:rowOff>
    </xdr:from>
    <xdr:to>
      <xdr:col>3</xdr:col>
      <xdr:colOff>5079</xdr:colOff>
      <xdr:row>14</xdr:row>
      <xdr:rowOff>146565</xdr:rowOff>
    </xdr:to>
    <xdr:cxnSp macro="">
      <xdr:nvCxnSpPr>
        <xdr:cNvPr id="49" name="Straight Connector 48">
          <a:extLst>
            <a:ext uri="{FF2B5EF4-FFF2-40B4-BE49-F238E27FC236}">
              <a16:creationId xmlns="" xmlns:a16="http://schemas.microsoft.com/office/drawing/2014/main" id="{00000000-0008-0000-0C00-00008E000000}"/>
            </a:ext>
          </a:extLst>
        </xdr:cNvPr>
        <xdr:cNvCxnSpPr/>
      </xdr:nvCxnSpPr>
      <xdr:spPr>
        <a:xfrm flipH="1" flipV="1">
          <a:off x="1853126" y="3054448"/>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13</xdr:row>
      <xdr:rowOff>0</xdr:rowOff>
    </xdr:from>
    <xdr:to>
      <xdr:col>3</xdr:col>
      <xdr:colOff>13138</xdr:colOff>
      <xdr:row>13</xdr:row>
      <xdr:rowOff>117257</xdr:rowOff>
    </xdr:to>
    <xdr:cxnSp macro="">
      <xdr:nvCxnSpPr>
        <xdr:cNvPr id="50" name="Straight Connector 49">
          <a:extLst>
            <a:ext uri="{FF2B5EF4-FFF2-40B4-BE49-F238E27FC236}">
              <a16:creationId xmlns="" xmlns:a16="http://schemas.microsoft.com/office/drawing/2014/main" id="{00000000-0008-0000-0C00-00008F000000}"/>
            </a:ext>
          </a:extLst>
        </xdr:cNvPr>
        <xdr:cNvCxnSpPr/>
      </xdr:nvCxnSpPr>
      <xdr:spPr>
        <a:xfrm flipH="1" flipV="1">
          <a:off x="1861185" y="2842260"/>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xdr:row>
      <xdr:rowOff>152400</xdr:rowOff>
    </xdr:from>
    <xdr:to>
      <xdr:col>3</xdr:col>
      <xdr:colOff>3613</xdr:colOff>
      <xdr:row>12</xdr:row>
      <xdr:rowOff>79157</xdr:rowOff>
    </xdr:to>
    <xdr:cxnSp macro="">
      <xdr:nvCxnSpPr>
        <xdr:cNvPr id="51" name="Straight Connector 50">
          <a:extLst>
            <a:ext uri="{FF2B5EF4-FFF2-40B4-BE49-F238E27FC236}">
              <a16:creationId xmlns="" xmlns:a16="http://schemas.microsoft.com/office/drawing/2014/main" id="{00000000-0008-0000-0C00-000090000000}"/>
            </a:ext>
          </a:extLst>
        </xdr:cNvPr>
        <xdr:cNvCxnSpPr/>
      </xdr:nvCxnSpPr>
      <xdr:spPr>
        <a:xfrm flipH="1" flipV="1">
          <a:off x="1851660" y="2628900"/>
          <a:ext cx="3613" cy="1096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10</xdr:row>
      <xdr:rowOff>142875</xdr:rowOff>
    </xdr:from>
    <xdr:to>
      <xdr:col>3</xdr:col>
      <xdr:colOff>3613</xdr:colOff>
      <xdr:row>11</xdr:row>
      <xdr:rowOff>69632</xdr:rowOff>
    </xdr:to>
    <xdr:cxnSp macro="">
      <xdr:nvCxnSpPr>
        <xdr:cNvPr id="52" name="Straight Connector 51">
          <a:extLst>
            <a:ext uri="{FF2B5EF4-FFF2-40B4-BE49-F238E27FC236}">
              <a16:creationId xmlns="" xmlns:a16="http://schemas.microsoft.com/office/drawing/2014/main" id="{00000000-0008-0000-0C00-000091000000}"/>
            </a:ext>
          </a:extLst>
        </xdr:cNvPr>
        <xdr:cNvCxnSpPr/>
      </xdr:nvCxnSpPr>
      <xdr:spPr>
        <a:xfrm flipH="1" flipV="1">
          <a:off x="1851660" y="2436495"/>
          <a:ext cx="3613" cy="1096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9</xdr:row>
      <xdr:rowOff>161925</xdr:rowOff>
    </xdr:from>
    <xdr:to>
      <xdr:col>3</xdr:col>
      <xdr:colOff>3613</xdr:colOff>
      <xdr:row>10</xdr:row>
      <xdr:rowOff>88682</xdr:rowOff>
    </xdr:to>
    <xdr:cxnSp macro="">
      <xdr:nvCxnSpPr>
        <xdr:cNvPr id="53" name="Straight Connector 52">
          <a:extLst>
            <a:ext uri="{FF2B5EF4-FFF2-40B4-BE49-F238E27FC236}">
              <a16:creationId xmlns="" xmlns:a16="http://schemas.microsoft.com/office/drawing/2014/main" id="{00000000-0008-0000-0C00-000092000000}"/>
            </a:ext>
          </a:extLst>
        </xdr:cNvPr>
        <xdr:cNvCxnSpPr/>
      </xdr:nvCxnSpPr>
      <xdr:spPr>
        <a:xfrm flipH="1" flipV="1">
          <a:off x="1851660" y="2272665"/>
          <a:ext cx="3613" cy="1096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8</xdr:row>
      <xdr:rowOff>161925</xdr:rowOff>
    </xdr:from>
    <xdr:to>
      <xdr:col>3</xdr:col>
      <xdr:colOff>3613</xdr:colOff>
      <xdr:row>9</xdr:row>
      <xdr:rowOff>88682</xdr:rowOff>
    </xdr:to>
    <xdr:cxnSp macro="">
      <xdr:nvCxnSpPr>
        <xdr:cNvPr id="54" name="Straight Connector 53">
          <a:extLst>
            <a:ext uri="{FF2B5EF4-FFF2-40B4-BE49-F238E27FC236}">
              <a16:creationId xmlns="" xmlns:a16="http://schemas.microsoft.com/office/drawing/2014/main" id="{00000000-0008-0000-0C00-000093000000}"/>
            </a:ext>
          </a:extLst>
        </xdr:cNvPr>
        <xdr:cNvCxnSpPr/>
      </xdr:nvCxnSpPr>
      <xdr:spPr>
        <a:xfrm flipH="1" flipV="1">
          <a:off x="1851660" y="2089785"/>
          <a:ext cx="3613" cy="1096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9525</xdr:colOff>
      <xdr:row>8</xdr:row>
      <xdr:rowOff>19050</xdr:rowOff>
    </xdr:from>
    <xdr:to>
      <xdr:col>3</xdr:col>
      <xdr:colOff>13138</xdr:colOff>
      <xdr:row>8</xdr:row>
      <xdr:rowOff>136307</xdr:rowOff>
    </xdr:to>
    <xdr:cxnSp macro="">
      <xdr:nvCxnSpPr>
        <xdr:cNvPr id="55" name="Straight Connector 54">
          <a:extLst>
            <a:ext uri="{FF2B5EF4-FFF2-40B4-BE49-F238E27FC236}">
              <a16:creationId xmlns="" xmlns:a16="http://schemas.microsoft.com/office/drawing/2014/main" id="{00000000-0008-0000-0C00-000094000000}"/>
            </a:ext>
          </a:extLst>
        </xdr:cNvPr>
        <xdr:cNvCxnSpPr/>
      </xdr:nvCxnSpPr>
      <xdr:spPr>
        <a:xfrm flipH="1" flipV="1">
          <a:off x="1861185" y="1946910"/>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7327</xdr:colOff>
      <xdr:row>8</xdr:row>
      <xdr:rowOff>14654</xdr:rowOff>
    </xdr:from>
    <xdr:to>
      <xdr:col>4</xdr:col>
      <xdr:colOff>9525</xdr:colOff>
      <xdr:row>17</xdr:row>
      <xdr:rowOff>47626</xdr:rowOff>
    </xdr:to>
    <xdr:cxnSp macro="">
      <xdr:nvCxnSpPr>
        <xdr:cNvPr id="56" name="Straight Connector 55">
          <a:extLst>
            <a:ext uri="{FF2B5EF4-FFF2-40B4-BE49-F238E27FC236}">
              <a16:creationId xmlns="" xmlns:a16="http://schemas.microsoft.com/office/drawing/2014/main" id="{00000000-0008-0000-0C00-000095000000}"/>
            </a:ext>
          </a:extLst>
        </xdr:cNvPr>
        <xdr:cNvCxnSpPr/>
      </xdr:nvCxnSpPr>
      <xdr:spPr>
        <a:xfrm flipH="1" flipV="1">
          <a:off x="1973287" y="1942514"/>
          <a:ext cx="2198" cy="16788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16</xdr:row>
      <xdr:rowOff>57150</xdr:rowOff>
    </xdr:from>
    <xdr:to>
      <xdr:col>8</xdr:col>
      <xdr:colOff>13138</xdr:colOff>
      <xdr:row>16</xdr:row>
      <xdr:rowOff>174407</xdr:rowOff>
    </xdr:to>
    <xdr:cxnSp macro="">
      <xdr:nvCxnSpPr>
        <xdr:cNvPr id="57" name="Straight Connector 56">
          <a:extLst>
            <a:ext uri="{FF2B5EF4-FFF2-40B4-BE49-F238E27FC236}">
              <a16:creationId xmlns="" xmlns:a16="http://schemas.microsoft.com/office/drawing/2014/main" id="{00000000-0008-0000-0C00-000096000000}"/>
            </a:ext>
          </a:extLst>
        </xdr:cNvPr>
        <xdr:cNvCxnSpPr/>
      </xdr:nvCxnSpPr>
      <xdr:spPr>
        <a:xfrm flipH="1" flipV="1">
          <a:off x="3750945" y="3448050"/>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8793</xdr:colOff>
      <xdr:row>14</xdr:row>
      <xdr:rowOff>33704</xdr:rowOff>
    </xdr:from>
    <xdr:to>
      <xdr:col>8</xdr:col>
      <xdr:colOff>12406</xdr:colOff>
      <xdr:row>14</xdr:row>
      <xdr:rowOff>150961</xdr:rowOff>
    </xdr:to>
    <xdr:cxnSp macro="">
      <xdr:nvCxnSpPr>
        <xdr:cNvPr id="58" name="Straight Connector 57">
          <a:extLst>
            <a:ext uri="{FF2B5EF4-FFF2-40B4-BE49-F238E27FC236}">
              <a16:creationId xmlns="" xmlns:a16="http://schemas.microsoft.com/office/drawing/2014/main" id="{00000000-0008-0000-0C00-000097000000}"/>
            </a:ext>
          </a:extLst>
        </xdr:cNvPr>
        <xdr:cNvCxnSpPr/>
      </xdr:nvCxnSpPr>
      <xdr:spPr>
        <a:xfrm flipH="1" flipV="1">
          <a:off x="3750213" y="3058844"/>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1466</xdr:colOff>
      <xdr:row>14</xdr:row>
      <xdr:rowOff>29308</xdr:rowOff>
    </xdr:from>
    <xdr:to>
      <xdr:col>8</xdr:col>
      <xdr:colOff>5079</xdr:colOff>
      <xdr:row>14</xdr:row>
      <xdr:rowOff>146565</xdr:rowOff>
    </xdr:to>
    <xdr:cxnSp macro="">
      <xdr:nvCxnSpPr>
        <xdr:cNvPr id="59" name="Straight Connector 58">
          <a:extLst>
            <a:ext uri="{FF2B5EF4-FFF2-40B4-BE49-F238E27FC236}">
              <a16:creationId xmlns="" xmlns:a16="http://schemas.microsoft.com/office/drawing/2014/main" id="{00000000-0008-0000-0C00-000098000000}"/>
            </a:ext>
          </a:extLst>
        </xdr:cNvPr>
        <xdr:cNvCxnSpPr/>
      </xdr:nvCxnSpPr>
      <xdr:spPr>
        <a:xfrm flipH="1" flipV="1">
          <a:off x="3742886" y="3054448"/>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13</xdr:row>
      <xdr:rowOff>0</xdr:rowOff>
    </xdr:from>
    <xdr:to>
      <xdr:col>8</xdr:col>
      <xdr:colOff>13138</xdr:colOff>
      <xdr:row>13</xdr:row>
      <xdr:rowOff>117257</xdr:rowOff>
    </xdr:to>
    <xdr:cxnSp macro="">
      <xdr:nvCxnSpPr>
        <xdr:cNvPr id="60" name="Straight Connector 59">
          <a:extLst>
            <a:ext uri="{FF2B5EF4-FFF2-40B4-BE49-F238E27FC236}">
              <a16:creationId xmlns="" xmlns:a16="http://schemas.microsoft.com/office/drawing/2014/main" id="{00000000-0008-0000-0C00-000099000000}"/>
            </a:ext>
          </a:extLst>
        </xdr:cNvPr>
        <xdr:cNvCxnSpPr/>
      </xdr:nvCxnSpPr>
      <xdr:spPr>
        <a:xfrm flipH="1" flipV="1">
          <a:off x="3750945" y="2842260"/>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11</xdr:row>
      <xdr:rowOff>152400</xdr:rowOff>
    </xdr:from>
    <xdr:to>
      <xdr:col>8</xdr:col>
      <xdr:colOff>3613</xdr:colOff>
      <xdr:row>12</xdr:row>
      <xdr:rowOff>79157</xdr:rowOff>
    </xdr:to>
    <xdr:cxnSp macro="">
      <xdr:nvCxnSpPr>
        <xdr:cNvPr id="61" name="Straight Connector 60">
          <a:extLst>
            <a:ext uri="{FF2B5EF4-FFF2-40B4-BE49-F238E27FC236}">
              <a16:creationId xmlns="" xmlns:a16="http://schemas.microsoft.com/office/drawing/2014/main" id="{00000000-0008-0000-0C00-00009A000000}"/>
            </a:ext>
          </a:extLst>
        </xdr:cNvPr>
        <xdr:cNvCxnSpPr/>
      </xdr:nvCxnSpPr>
      <xdr:spPr>
        <a:xfrm flipH="1" flipV="1">
          <a:off x="3741420" y="2628900"/>
          <a:ext cx="3613" cy="1096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10</xdr:row>
      <xdr:rowOff>142875</xdr:rowOff>
    </xdr:from>
    <xdr:to>
      <xdr:col>8</xdr:col>
      <xdr:colOff>3613</xdr:colOff>
      <xdr:row>11</xdr:row>
      <xdr:rowOff>69632</xdr:rowOff>
    </xdr:to>
    <xdr:cxnSp macro="">
      <xdr:nvCxnSpPr>
        <xdr:cNvPr id="62" name="Straight Connector 61">
          <a:extLst>
            <a:ext uri="{FF2B5EF4-FFF2-40B4-BE49-F238E27FC236}">
              <a16:creationId xmlns="" xmlns:a16="http://schemas.microsoft.com/office/drawing/2014/main" id="{00000000-0008-0000-0C00-00009B000000}"/>
            </a:ext>
          </a:extLst>
        </xdr:cNvPr>
        <xdr:cNvCxnSpPr/>
      </xdr:nvCxnSpPr>
      <xdr:spPr>
        <a:xfrm flipH="1" flipV="1">
          <a:off x="3741420" y="2436495"/>
          <a:ext cx="3613" cy="1096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9</xdr:row>
      <xdr:rowOff>161925</xdr:rowOff>
    </xdr:from>
    <xdr:to>
      <xdr:col>8</xdr:col>
      <xdr:colOff>3613</xdr:colOff>
      <xdr:row>10</xdr:row>
      <xdr:rowOff>88682</xdr:rowOff>
    </xdr:to>
    <xdr:cxnSp macro="">
      <xdr:nvCxnSpPr>
        <xdr:cNvPr id="63" name="Straight Connector 62">
          <a:extLst>
            <a:ext uri="{FF2B5EF4-FFF2-40B4-BE49-F238E27FC236}">
              <a16:creationId xmlns="" xmlns:a16="http://schemas.microsoft.com/office/drawing/2014/main" id="{00000000-0008-0000-0C00-00009C000000}"/>
            </a:ext>
          </a:extLst>
        </xdr:cNvPr>
        <xdr:cNvCxnSpPr/>
      </xdr:nvCxnSpPr>
      <xdr:spPr>
        <a:xfrm flipH="1" flipV="1">
          <a:off x="3741420" y="2272665"/>
          <a:ext cx="3613" cy="1096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8</xdr:row>
      <xdr:rowOff>161925</xdr:rowOff>
    </xdr:from>
    <xdr:to>
      <xdr:col>8</xdr:col>
      <xdr:colOff>3613</xdr:colOff>
      <xdr:row>9</xdr:row>
      <xdr:rowOff>88682</xdr:rowOff>
    </xdr:to>
    <xdr:cxnSp macro="">
      <xdr:nvCxnSpPr>
        <xdr:cNvPr id="64" name="Straight Connector 63">
          <a:extLst>
            <a:ext uri="{FF2B5EF4-FFF2-40B4-BE49-F238E27FC236}">
              <a16:creationId xmlns="" xmlns:a16="http://schemas.microsoft.com/office/drawing/2014/main" id="{00000000-0008-0000-0C00-00009D000000}"/>
            </a:ext>
          </a:extLst>
        </xdr:cNvPr>
        <xdr:cNvCxnSpPr/>
      </xdr:nvCxnSpPr>
      <xdr:spPr>
        <a:xfrm flipH="1" flipV="1">
          <a:off x="3741420" y="2089785"/>
          <a:ext cx="3613" cy="1096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8</xdr:row>
      <xdr:rowOff>19050</xdr:rowOff>
    </xdr:from>
    <xdr:to>
      <xdr:col>8</xdr:col>
      <xdr:colOff>13138</xdr:colOff>
      <xdr:row>8</xdr:row>
      <xdr:rowOff>136307</xdr:rowOff>
    </xdr:to>
    <xdr:cxnSp macro="">
      <xdr:nvCxnSpPr>
        <xdr:cNvPr id="65" name="Straight Connector 64">
          <a:extLst>
            <a:ext uri="{FF2B5EF4-FFF2-40B4-BE49-F238E27FC236}">
              <a16:creationId xmlns="" xmlns:a16="http://schemas.microsoft.com/office/drawing/2014/main" id="{00000000-0008-0000-0C00-00009E000000}"/>
            </a:ext>
          </a:extLst>
        </xdr:cNvPr>
        <xdr:cNvCxnSpPr/>
      </xdr:nvCxnSpPr>
      <xdr:spPr>
        <a:xfrm flipH="1" flipV="1">
          <a:off x="3750945" y="1946910"/>
          <a:ext cx="3613" cy="1172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747346</xdr:colOff>
      <xdr:row>8</xdr:row>
      <xdr:rowOff>21981</xdr:rowOff>
    </xdr:from>
    <xdr:to>
      <xdr:col>6</xdr:col>
      <xdr:colOff>749544</xdr:colOff>
      <xdr:row>17</xdr:row>
      <xdr:rowOff>54953</xdr:rowOff>
    </xdr:to>
    <xdr:cxnSp macro="">
      <xdr:nvCxnSpPr>
        <xdr:cNvPr id="66" name="Straight Connector 65">
          <a:extLst>
            <a:ext uri="{FF2B5EF4-FFF2-40B4-BE49-F238E27FC236}">
              <a16:creationId xmlns="" xmlns:a16="http://schemas.microsoft.com/office/drawing/2014/main" id="{00000000-0008-0000-0C00-00009F000000}"/>
            </a:ext>
          </a:extLst>
        </xdr:cNvPr>
        <xdr:cNvCxnSpPr/>
      </xdr:nvCxnSpPr>
      <xdr:spPr>
        <a:xfrm flipH="1" flipV="1">
          <a:off x="3589606" y="1949841"/>
          <a:ext cx="2198" cy="16788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783166</xdr:colOff>
      <xdr:row>3</xdr:row>
      <xdr:rowOff>137582</xdr:rowOff>
    </xdr:from>
    <xdr:to>
      <xdr:col>5</xdr:col>
      <xdr:colOff>64193</xdr:colOff>
      <xdr:row>4</xdr:row>
      <xdr:rowOff>48573</xdr:rowOff>
    </xdr:to>
    <xdr:cxnSp macro="">
      <xdr:nvCxnSpPr>
        <xdr:cNvPr id="67" name="Straight Connector 66">
          <a:extLst>
            <a:ext uri="{FF2B5EF4-FFF2-40B4-BE49-F238E27FC236}">
              <a16:creationId xmlns="" xmlns:a16="http://schemas.microsoft.com/office/drawing/2014/main" id="{00000000-0008-0000-0C00-0000A0000000}"/>
            </a:ext>
          </a:extLst>
        </xdr:cNvPr>
        <xdr:cNvCxnSpPr/>
      </xdr:nvCxnSpPr>
      <xdr:spPr>
        <a:xfrm flipH="1">
          <a:off x="2749126" y="1151042"/>
          <a:ext cx="81127" cy="93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787400</xdr:colOff>
      <xdr:row>4</xdr:row>
      <xdr:rowOff>46566</xdr:rowOff>
    </xdr:from>
    <xdr:to>
      <xdr:col>5</xdr:col>
      <xdr:colOff>68427</xdr:colOff>
      <xdr:row>4</xdr:row>
      <xdr:rowOff>148057</xdr:rowOff>
    </xdr:to>
    <xdr:cxnSp macro="">
      <xdr:nvCxnSpPr>
        <xdr:cNvPr id="68" name="Straight Connector 67">
          <a:extLst>
            <a:ext uri="{FF2B5EF4-FFF2-40B4-BE49-F238E27FC236}">
              <a16:creationId xmlns="" xmlns:a16="http://schemas.microsoft.com/office/drawing/2014/main" id="{00000000-0008-0000-0C00-0000A1000000}"/>
            </a:ext>
          </a:extLst>
        </xdr:cNvPr>
        <xdr:cNvCxnSpPr/>
      </xdr:nvCxnSpPr>
      <xdr:spPr>
        <a:xfrm flipH="1">
          <a:off x="2753360" y="1242906"/>
          <a:ext cx="81127" cy="1014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512234</xdr:colOff>
      <xdr:row>5</xdr:row>
      <xdr:rowOff>162984</xdr:rowOff>
    </xdr:from>
    <xdr:to>
      <xdr:col>4</xdr:col>
      <xdr:colOff>131233</xdr:colOff>
      <xdr:row>6</xdr:row>
      <xdr:rowOff>173567</xdr:rowOff>
    </xdr:to>
    <xdr:cxnSp macro="">
      <xdr:nvCxnSpPr>
        <xdr:cNvPr id="69" name="Straight Arrow Connector 68">
          <a:extLst>
            <a:ext uri="{FF2B5EF4-FFF2-40B4-BE49-F238E27FC236}">
              <a16:creationId xmlns="" xmlns:a16="http://schemas.microsoft.com/office/drawing/2014/main" id="{00000000-0008-0000-0C00-0000F2000000}"/>
            </a:ext>
          </a:extLst>
        </xdr:cNvPr>
        <xdr:cNvCxnSpPr/>
      </xdr:nvCxnSpPr>
      <xdr:spPr>
        <a:xfrm>
          <a:off x="1746674" y="1542204"/>
          <a:ext cx="350519" cy="1934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30694</xdr:colOff>
      <xdr:row>5</xdr:row>
      <xdr:rowOff>10583</xdr:rowOff>
    </xdr:from>
    <xdr:to>
      <xdr:col>8</xdr:col>
      <xdr:colOff>455083</xdr:colOff>
      <xdr:row>8</xdr:row>
      <xdr:rowOff>139702</xdr:rowOff>
    </xdr:to>
    <xdr:cxnSp macro="">
      <xdr:nvCxnSpPr>
        <xdr:cNvPr id="70" name="Straight Arrow Connector 69">
          <a:extLst>
            <a:ext uri="{FF2B5EF4-FFF2-40B4-BE49-F238E27FC236}">
              <a16:creationId xmlns="" xmlns:a16="http://schemas.microsoft.com/office/drawing/2014/main" id="{00000000-0008-0000-0C00-0000F3000000}"/>
            </a:ext>
          </a:extLst>
        </xdr:cNvPr>
        <xdr:cNvCxnSpPr/>
      </xdr:nvCxnSpPr>
      <xdr:spPr>
        <a:xfrm flipH="1">
          <a:off x="3772114" y="1389803"/>
          <a:ext cx="424389" cy="6777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607484</xdr:colOff>
      <xdr:row>23</xdr:row>
      <xdr:rowOff>25186</xdr:rowOff>
    </xdr:from>
    <xdr:to>
      <xdr:col>8</xdr:col>
      <xdr:colOff>35983</xdr:colOff>
      <xdr:row>23</xdr:row>
      <xdr:rowOff>70905</xdr:rowOff>
    </xdr:to>
    <xdr:sp macro="" textlink="">
      <xdr:nvSpPr>
        <xdr:cNvPr id="71" name="Rectangle 70">
          <a:extLst>
            <a:ext uri="{FF2B5EF4-FFF2-40B4-BE49-F238E27FC236}">
              <a16:creationId xmlns="" xmlns:a16="http://schemas.microsoft.com/office/drawing/2014/main" id="{00000000-0008-0000-0C00-0000F4000000}"/>
            </a:ext>
          </a:extLst>
        </xdr:cNvPr>
        <xdr:cNvSpPr/>
      </xdr:nvSpPr>
      <xdr:spPr>
        <a:xfrm flipV="1">
          <a:off x="1841924" y="4696246"/>
          <a:ext cx="1935479" cy="4571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611717</xdr:colOff>
      <xdr:row>25</xdr:row>
      <xdr:rowOff>145836</xdr:rowOff>
    </xdr:from>
    <xdr:to>
      <xdr:col>8</xdr:col>
      <xdr:colOff>40216</xdr:colOff>
      <xdr:row>26</xdr:row>
      <xdr:rowOff>1055</xdr:rowOff>
    </xdr:to>
    <xdr:sp macro="" textlink="">
      <xdr:nvSpPr>
        <xdr:cNvPr id="72" name="Rectangle 71">
          <a:extLst>
            <a:ext uri="{FF2B5EF4-FFF2-40B4-BE49-F238E27FC236}">
              <a16:creationId xmlns="" xmlns:a16="http://schemas.microsoft.com/office/drawing/2014/main" id="{00000000-0008-0000-0C00-0000F5000000}"/>
            </a:ext>
          </a:extLst>
        </xdr:cNvPr>
        <xdr:cNvSpPr/>
      </xdr:nvSpPr>
      <xdr:spPr>
        <a:xfrm flipV="1">
          <a:off x="1846157" y="5182656"/>
          <a:ext cx="1935479" cy="3809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xdr:col>
      <xdr:colOff>601134</xdr:colOff>
      <xdr:row>20</xdr:row>
      <xdr:rowOff>71752</xdr:rowOff>
    </xdr:from>
    <xdr:to>
      <xdr:col>8</xdr:col>
      <xdr:colOff>29633</xdr:colOff>
      <xdr:row>20</xdr:row>
      <xdr:rowOff>117471</xdr:rowOff>
    </xdr:to>
    <xdr:sp macro="" textlink="">
      <xdr:nvSpPr>
        <xdr:cNvPr id="73" name="Rectangle 72">
          <a:extLst>
            <a:ext uri="{FF2B5EF4-FFF2-40B4-BE49-F238E27FC236}">
              <a16:creationId xmlns="" xmlns:a16="http://schemas.microsoft.com/office/drawing/2014/main" id="{00000000-0008-0000-0C00-0000F6000000}"/>
            </a:ext>
          </a:extLst>
        </xdr:cNvPr>
        <xdr:cNvSpPr/>
      </xdr:nvSpPr>
      <xdr:spPr>
        <a:xfrm flipV="1">
          <a:off x="1835574" y="4194172"/>
          <a:ext cx="1935479" cy="4571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7</xdr:col>
      <xdr:colOff>82547</xdr:colOff>
      <xdr:row>17</xdr:row>
      <xdr:rowOff>52916</xdr:rowOff>
    </xdr:from>
    <xdr:to>
      <xdr:col>8</xdr:col>
      <xdr:colOff>33016</xdr:colOff>
      <xdr:row>25</xdr:row>
      <xdr:rowOff>146048</xdr:rowOff>
    </xdr:to>
    <xdr:sp macro="" textlink="">
      <xdr:nvSpPr>
        <xdr:cNvPr id="74" name="Rectangle 73">
          <a:extLst>
            <a:ext uri="{FF2B5EF4-FFF2-40B4-BE49-F238E27FC236}">
              <a16:creationId xmlns="" xmlns:a16="http://schemas.microsoft.com/office/drawing/2014/main" id="{00000000-0008-0000-0C00-0000F7000000}"/>
            </a:ext>
          </a:extLst>
        </xdr:cNvPr>
        <xdr:cNvSpPr/>
      </xdr:nvSpPr>
      <xdr:spPr>
        <a:xfrm rot="16200000" flipV="1">
          <a:off x="2967776" y="4376207"/>
          <a:ext cx="1556172" cy="5714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2113</xdr:colOff>
      <xdr:row>17</xdr:row>
      <xdr:rowOff>88900</xdr:rowOff>
    </xdr:from>
    <xdr:to>
      <xdr:col>3</xdr:col>
      <xdr:colOff>47832</xdr:colOff>
      <xdr:row>25</xdr:row>
      <xdr:rowOff>182032</xdr:rowOff>
    </xdr:to>
    <xdr:sp macro="" textlink="">
      <xdr:nvSpPr>
        <xdr:cNvPr id="75" name="Rectangle 74">
          <a:extLst>
            <a:ext uri="{FF2B5EF4-FFF2-40B4-BE49-F238E27FC236}">
              <a16:creationId xmlns="" xmlns:a16="http://schemas.microsoft.com/office/drawing/2014/main" id="{00000000-0008-0000-0C00-0000F8000000}"/>
            </a:ext>
          </a:extLst>
        </xdr:cNvPr>
        <xdr:cNvSpPr/>
      </xdr:nvSpPr>
      <xdr:spPr>
        <a:xfrm rot="16200000" flipV="1">
          <a:off x="1098547" y="4417906"/>
          <a:ext cx="1556172" cy="4571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462191</xdr:colOff>
      <xdr:row>17</xdr:row>
      <xdr:rowOff>121557</xdr:rowOff>
    </xdr:from>
    <xdr:to>
      <xdr:col>8</xdr:col>
      <xdr:colOff>452664</xdr:colOff>
      <xdr:row>20</xdr:row>
      <xdr:rowOff>60175</xdr:rowOff>
    </xdr:to>
    <xdr:cxnSp macro="">
      <xdr:nvCxnSpPr>
        <xdr:cNvPr id="76" name="Straight Arrow Connector 75">
          <a:extLst>
            <a:ext uri="{FF2B5EF4-FFF2-40B4-BE49-F238E27FC236}">
              <a16:creationId xmlns="" xmlns:a16="http://schemas.microsoft.com/office/drawing/2014/main" id="{00000000-0008-0000-0C00-0000F9000000}"/>
            </a:ext>
          </a:extLst>
        </xdr:cNvPr>
        <xdr:cNvCxnSpPr/>
      </xdr:nvCxnSpPr>
      <xdr:spPr>
        <a:xfrm flipH="1">
          <a:off x="3304451" y="3695337"/>
          <a:ext cx="889633" cy="4872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502106</xdr:colOff>
      <xdr:row>20</xdr:row>
      <xdr:rowOff>179615</xdr:rowOff>
    </xdr:from>
    <xdr:to>
      <xdr:col>8</xdr:col>
      <xdr:colOff>489857</xdr:colOff>
      <xdr:row>22</xdr:row>
      <xdr:rowOff>22983</xdr:rowOff>
    </xdr:to>
    <xdr:cxnSp macro="">
      <xdr:nvCxnSpPr>
        <xdr:cNvPr id="77" name="Straight Arrow Connector 76">
          <a:extLst>
            <a:ext uri="{FF2B5EF4-FFF2-40B4-BE49-F238E27FC236}">
              <a16:creationId xmlns="" xmlns:a16="http://schemas.microsoft.com/office/drawing/2014/main" id="{00000000-0008-0000-0C00-0000FA000000}"/>
            </a:ext>
          </a:extLst>
        </xdr:cNvPr>
        <xdr:cNvCxnSpPr/>
      </xdr:nvCxnSpPr>
      <xdr:spPr>
        <a:xfrm flipH="1">
          <a:off x="2468066" y="4302035"/>
          <a:ext cx="1763211" cy="20912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467635</xdr:colOff>
      <xdr:row>24</xdr:row>
      <xdr:rowOff>10281</xdr:rowOff>
    </xdr:from>
    <xdr:to>
      <xdr:col>8</xdr:col>
      <xdr:colOff>475041</xdr:colOff>
      <xdr:row>24</xdr:row>
      <xdr:rowOff>122466</xdr:rowOff>
    </xdr:to>
    <xdr:cxnSp macro="">
      <xdr:nvCxnSpPr>
        <xdr:cNvPr id="78" name="Straight Arrow Connector 77">
          <a:extLst>
            <a:ext uri="{FF2B5EF4-FFF2-40B4-BE49-F238E27FC236}">
              <a16:creationId xmlns="" xmlns:a16="http://schemas.microsoft.com/office/drawing/2014/main" id="{00000000-0008-0000-0C00-0000FB000000}"/>
            </a:ext>
          </a:extLst>
        </xdr:cNvPr>
        <xdr:cNvCxnSpPr/>
      </xdr:nvCxnSpPr>
      <xdr:spPr>
        <a:xfrm flipH="1">
          <a:off x="3309895" y="4864221"/>
          <a:ext cx="906566" cy="1121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82547</xdr:colOff>
      <xdr:row>17</xdr:row>
      <xdr:rowOff>52916</xdr:rowOff>
    </xdr:from>
    <xdr:to>
      <xdr:col>8</xdr:col>
      <xdr:colOff>33016</xdr:colOff>
      <xdr:row>25</xdr:row>
      <xdr:rowOff>114298</xdr:rowOff>
    </xdr:to>
    <xdr:sp macro="" textlink="">
      <xdr:nvSpPr>
        <xdr:cNvPr id="79" name="Rectangle 78">
          <a:extLst>
            <a:ext uri="{FF2B5EF4-FFF2-40B4-BE49-F238E27FC236}">
              <a16:creationId xmlns="" xmlns:a16="http://schemas.microsoft.com/office/drawing/2014/main" id="{00000000-0008-0000-0C00-0000FC000000}"/>
            </a:ext>
          </a:extLst>
        </xdr:cNvPr>
        <xdr:cNvSpPr/>
      </xdr:nvSpPr>
      <xdr:spPr>
        <a:xfrm rot="16200000" flipV="1">
          <a:off x="2983651" y="4360332"/>
          <a:ext cx="1524422" cy="5714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299358</xdr:colOff>
      <xdr:row>17</xdr:row>
      <xdr:rowOff>65315</xdr:rowOff>
    </xdr:from>
    <xdr:to>
      <xdr:col>6</xdr:col>
      <xdr:colOff>345077</xdr:colOff>
      <xdr:row>25</xdr:row>
      <xdr:rowOff>158447</xdr:rowOff>
    </xdr:to>
    <xdr:sp macro="" textlink="">
      <xdr:nvSpPr>
        <xdr:cNvPr id="80" name="Rectangle 79">
          <a:extLst>
            <a:ext uri="{FF2B5EF4-FFF2-40B4-BE49-F238E27FC236}">
              <a16:creationId xmlns="" xmlns:a16="http://schemas.microsoft.com/office/drawing/2014/main" id="{00000000-0008-0000-0C00-0000FD000000}"/>
            </a:ext>
          </a:extLst>
        </xdr:cNvPr>
        <xdr:cNvSpPr/>
      </xdr:nvSpPr>
      <xdr:spPr>
        <a:xfrm rot="16200000" flipV="1">
          <a:off x="2386392" y="4394321"/>
          <a:ext cx="1556172" cy="4571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xdr:col>
      <xdr:colOff>440871</xdr:colOff>
      <xdr:row>17</xdr:row>
      <xdr:rowOff>81643</xdr:rowOff>
    </xdr:from>
    <xdr:to>
      <xdr:col>4</xdr:col>
      <xdr:colOff>486590</xdr:colOff>
      <xdr:row>25</xdr:row>
      <xdr:rowOff>174775</xdr:rowOff>
    </xdr:to>
    <xdr:sp macro="" textlink="">
      <xdr:nvSpPr>
        <xdr:cNvPr id="81" name="Rectangle 80">
          <a:extLst>
            <a:ext uri="{FF2B5EF4-FFF2-40B4-BE49-F238E27FC236}">
              <a16:creationId xmlns="" xmlns:a16="http://schemas.microsoft.com/office/drawing/2014/main" id="{00000000-0008-0000-0C00-0000FE000000}"/>
            </a:ext>
          </a:extLst>
        </xdr:cNvPr>
        <xdr:cNvSpPr/>
      </xdr:nvSpPr>
      <xdr:spPr>
        <a:xfrm rot="16200000" flipV="1">
          <a:off x="1651605" y="4410649"/>
          <a:ext cx="1556172" cy="45719"/>
        </a:xfrm>
        <a:prstGeom prst="rect">
          <a:avLst/>
        </a:prstGeom>
        <a:noFill/>
        <a:ln w="952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oneCellAnchor>
    <xdr:from>
      <xdr:col>0</xdr:col>
      <xdr:colOff>0</xdr:colOff>
      <xdr:row>32</xdr:row>
      <xdr:rowOff>0</xdr:rowOff>
    </xdr:from>
    <xdr:ext cx="1533525" cy="619125"/>
    <xdr:sp macro="" textlink="">
      <xdr:nvSpPr>
        <xdr:cNvPr id="82" name="TextBox 81">
          <a:extLst>
            <a:ext uri="{FF2B5EF4-FFF2-40B4-BE49-F238E27FC236}">
              <a16:creationId xmlns="" xmlns:a16="http://schemas.microsoft.com/office/drawing/2014/main" id="{00000000-0008-0000-0B00-000004000000}"/>
            </a:ext>
          </a:extLst>
        </xdr:cNvPr>
        <xdr:cNvSpPr txBox="1"/>
      </xdr:nvSpPr>
      <xdr:spPr>
        <a:xfrm>
          <a:off x="0" y="6316980"/>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2</xdr:col>
      <xdr:colOff>534114</xdr:colOff>
      <xdr:row>32</xdr:row>
      <xdr:rowOff>15125</xdr:rowOff>
    </xdr:from>
    <xdr:ext cx="1698734" cy="657860"/>
    <xdr:sp macro="" textlink="">
      <xdr:nvSpPr>
        <xdr:cNvPr id="83" name="TextBox 82">
          <a:extLst>
            <a:ext uri="{FF2B5EF4-FFF2-40B4-BE49-F238E27FC236}">
              <a16:creationId xmlns="" xmlns:a16="http://schemas.microsoft.com/office/drawing/2014/main" id="{00000000-0008-0000-0B00-000005000000}"/>
            </a:ext>
          </a:extLst>
        </xdr:cNvPr>
        <xdr:cNvSpPr txBox="1"/>
      </xdr:nvSpPr>
      <xdr:spPr>
        <a:xfrm>
          <a:off x="1768554" y="6332105"/>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8</xdr:col>
      <xdr:colOff>19879</xdr:colOff>
      <xdr:row>32</xdr:row>
      <xdr:rowOff>48722</xdr:rowOff>
    </xdr:from>
    <xdr:ext cx="1698734" cy="657860"/>
    <xdr:sp macro="" textlink="">
      <xdr:nvSpPr>
        <xdr:cNvPr id="84" name="TextBox 83">
          <a:extLst>
            <a:ext uri="{FF2B5EF4-FFF2-40B4-BE49-F238E27FC236}">
              <a16:creationId xmlns="" xmlns:a16="http://schemas.microsoft.com/office/drawing/2014/main" id="{00000000-0008-0000-0B00-000005000000}"/>
            </a:ext>
          </a:extLst>
        </xdr:cNvPr>
        <xdr:cNvSpPr txBox="1"/>
      </xdr:nvSpPr>
      <xdr:spPr>
        <a:xfrm>
          <a:off x="3761299" y="6365702"/>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0</xdr:col>
      <xdr:colOff>0</xdr:colOff>
      <xdr:row>31</xdr:row>
      <xdr:rowOff>121227</xdr:rowOff>
    </xdr:from>
    <xdr:ext cx="1533525" cy="619125"/>
    <xdr:sp macro="" textlink="">
      <xdr:nvSpPr>
        <xdr:cNvPr id="85" name="TextBox 84">
          <a:extLst>
            <a:ext uri="{FF2B5EF4-FFF2-40B4-BE49-F238E27FC236}">
              <a16:creationId xmlns="" xmlns:a16="http://schemas.microsoft.com/office/drawing/2014/main" id="{00000000-0008-0000-0B00-000004000000}"/>
            </a:ext>
          </a:extLst>
        </xdr:cNvPr>
        <xdr:cNvSpPr txBox="1"/>
      </xdr:nvSpPr>
      <xdr:spPr>
        <a:xfrm>
          <a:off x="0" y="9463347"/>
          <a:ext cx="1533525"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900"/>
        </a:p>
      </xdr:txBody>
    </xdr:sp>
    <xdr:clientData/>
  </xdr:oneCellAnchor>
  <xdr:oneCellAnchor>
    <xdr:from>
      <xdr:col>1</xdr:col>
      <xdr:colOff>1136787</xdr:colOff>
      <xdr:row>31</xdr:row>
      <xdr:rowOff>136352</xdr:rowOff>
    </xdr:from>
    <xdr:ext cx="1698734" cy="657860"/>
    <xdr:sp macro="" textlink="">
      <xdr:nvSpPr>
        <xdr:cNvPr id="86" name="TextBox 85">
          <a:extLst>
            <a:ext uri="{FF2B5EF4-FFF2-40B4-BE49-F238E27FC236}">
              <a16:creationId xmlns="" xmlns:a16="http://schemas.microsoft.com/office/drawing/2014/main" id="{00000000-0008-0000-0B00-000005000000}"/>
            </a:ext>
          </a:extLst>
        </xdr:cNvPr>
        <xdr:cNvSpPr txBox="1"/>
      </xdr:nvSpPr>
      <xdr:spPr>
        <a:xfrm>
          <a:off x="1754007" y="9478472"/>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oneCellAnchor>
    <xdr:from>
      <xdr:col>2</xdr:col>
      <xdr:colOff>559340</xdr:colOff>
      <xdr:row>31</xdr:row>
      <xdr:rowOff>169949</xdr:rowOff>
    </xdr:from>
    <xdr:ext cx="1698734" cy="657860"/>
    <xdr:sp macro="" textlink="">
      <xdr:nvSpPr>
        <xdr:cNvPr id="87" name="TextBox 86">
          <a:extLst>
            <a:ext uri="{FF2B5EF4-FFF2-40B4-BE49-F238E27FC236}">
              <a16:creationId xmlns="" xmlns:a16="http://schemas.microsoft.com/office/drawing/2014/main" id="{00000000-0008-0000-0B00-000005000000}"/>
            </a:ext>
          </a:extLst>
        </xdr:cNvPr>
        <xdr:cNvSpPr txBox="1"/>
      </xdr:nvSpPr>
      <xdr:spPr>
        <a:xfrm>
          <a:off x="3759740" y="9512069"/>
          <a:ext cx="1698734" cy="657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lstStyle/>
        <a:p>
          <a:pPr algn="ctr"/>
          <a:endParaRPr lang="en-US" sz="9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pl-mg-11\slab_cul\supriya\Telugu%20Ganga\Road%20Bridge\slb_42.493\supriya\S\Katni\Earthwork\Km%20141%20to%20146\Abstract_Katni_Km_15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Users\Anil\Desktop\sub%20estimates%20old\sr%20to%20cra%20roadW.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nil/Desktop/sub%20estimates%20old/sr%20to%20cra%20roadW.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My%20Documents\docu\docu\R&amp;B%20Dept.%20Estimates\East-Sect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20drive/Yendagandi%20section/O%20&amp;%20M%20Works/O%20&amp;%20M%202019-20/Final%20Latest%20SSR%2019-20/Final%20Prepared%20O%20&amp;%20M%20Est%20111rd%20Cad/My%20Documents/docu/docu/R&amp;B%20Dept.%20Estimates/East-Secti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Irrigation%20Section,%20Bhimavaram/O&amp;M%20work/O&amp;M%202022-23/Adivicodu%20Shutter/Abstract%20@%20Detaile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Users\Khada\Downloads\KOTIMOGA%20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as%20on%2015.7.11\7F%20minor%20works\My%20Documents\docu\docu\R&amp;B%20Dept.%20Estimates\East-S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as%20on%2015.7.11\7F%20minor%20works\R_W\My%20Documents\docu\docu\R&amp;B%20Dept.%20Estimates\East-Sec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Anil\Desktop\Modernisation%202013%2017-03-2013\structures%20estimates%20VW%201\Venkats_Master_DATA2008_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nil/Desktop/Modernisation%202013%2017-03-2013/structures%20estimates%20VW%201/Venkats_Master_DATA2008_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y%20Documents\docu\docu\R&amp;B%20Dept.%20Estimates\East-Sec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y%20Documents/docu/docu/R&amp;B%20Dept.%20Estimates/East-Sec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esign%20&amp;%20Estimate\EWE%20STAETMEN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2.1.61\ssr_final101206\Documents%20and%20Settings\rammohan\Desktop\Standard%20Data\Standared%20Data%20(PR)\ARRR-ver-11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bs - Earthwork New"/>
      <sheetName val="Mea - Earthwork"/>
      <sheetName val="Abs - Lining"/>
      <sheetName val="Mea - Lining New"/>
      <sheetName val="Lead"/>
      <sheetName val="DATA"/>
    </sheetNames>
    <sheetDataSet>
      <sheetData sheetId="0"/>
      <sheetData sheetId="1"/>
      <sheetData sheetId="2"/>
      <sheetData sheetId="3"/>
      <sheetData sheetId="4"/>
      <sheetData sheetId="5">
        <row r="4">
          <cell r="F4">
            <v>151</v>
          </cell>
        </row>
        <row r="87">
          <cell r="F87">
            <v>49</v>
          </cell>
        </row>
        <row r="88">
          <cell r="F88">
            <v>35</v>
          </cell>
        </row>
        <row r="89">
          <cell r="F89">
            <v>11</v>
          </cell>
        </row>
        <row r="90">
          <cell r="F90">
            <v>11</v>
          </cell>
        </row>
        <row r="91">
          <cell r="F91">
            <v>3</v>
          </cell>
        </row>
        <row r="92">
          <cell r="F92">
            <v>3</v>
          </cell>
        </row>
      </sheetData>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0000000000000"/>
      <sheetName val="1000000000000"/>
      <sheetName val="Road data1"/>
      <sheetName val="ABSTRACT1"/>
      <sheetName val="BTR"/>
      <sheetName val="RMR"/>
      <sheetName val="Road data"/>
      <sheetName val="detail"/>
      <sheetName val="abstract"/>
      <sheetName val="GenAbst"/>
      <sheetName val="Supl.,Data."/>
      <sheetName val="detai CD"/>
      <sheetName val="Rates"/>
    </sheetNames>
    <sheetDataSet>
      <sheetData sheetId="0"/>
      <sheetData sheetId="1"/>
      <sheetData sheetId="2"/>
      <sheetData sheetId="3"/>
      <sheetData sheetId="4">
        <row r="4">
          <cell r="D4" t="str">
            <v>Special Repairs to Km.52/3 to 52/8 of Cuddapah - Renigunta - Arakkonam Road, Km.0/0 to 0/4 of Rajampet bypass to Medavaripalli and Km.0/0 to 1/0 of Bhuvanagiripalli cross to RR road (In Rajampet Town Limits)(BY HMP)</v>
          </cell>
        </row>
      </sheetData>
      <sheetData sheetId="5"/>
      <sheetData sheetId="6">
        <row r="32">
          <cell r="K32">
            <v>96</v>
          </cell>
        </row>
        <row r="87">
          <cell r="K87">
            <v>40.6</v>
          </cell>
        </row>
        <row r="139">
          <cell r="K139">
            <v>1003</v>
          </cell>
        </row>
        <row r="159">
          <cell r="K159">
            <v>8.1999999999999993</v>
          </cell>
        </row>
        <row r="425">
          <cell r="K425">
            <v>1345</v>
          </cell>
        </row>
      </sheetData>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0000000000000"/>
      <sheetName val="1000000000000"/>
      <sheetName val="Road data1"/>
      <sheetName val="ABSTRACT1"/>
      <sheetName val="BTR"/>
      <sheetName val="RMR"/>
      <sheetName val="Road data"/>
      <sheetName val="detail"/>
      <sheetName val="abstract"/>
      <sheetName val="GenAbst"/>
      <sheetName val="Supl.,Data."/>
      <sheetName val="detai CD"/>
      <sheetName val="Rates"/>
    </sheetNames>
    <sheetDataSet>
      <sheetData sheetId="0"/>
      <sheetData sheetId="1"/>
      <sheetData sheetId="2"/>
      <sheetData sheetId="3"/>
      <sheetData sheetId="4">
        <row r="4">
          <cell r="D4" t="str">
            <v>Special Repairs to Km.52/3 to 52/8 of Cuddapah - Renigunta - Arakkonam Road, Km.0/0 to 0/4 of Rajampet bypass to Medavaripalli and Km.0/0 to 1/0 of Bhuvanagiripalli cross to RR road (In Rajampet Town Limits)(BY HMP)</v>
          </cell>
        </row>
      </sheetData>
      <sheetData sheetId="5"/>
      <sheetData sheetId="6">
        <row r="32">
          <cell r="K32">
            <v>96</v>
          </cell>
        </row>
        <row r="87">
          <cell r="K87">
            <v>40.6</v>
          </cell>
        </row>
        <row r="139">
          <cell r="K139">
            <v>1003</v>
          </cell>
        </row>
        <row r="159">
          <cell r="K159">
            <v>8.1999999999999993</v>
          </cell>
        </row>
        <row r="425">
          <cell r="K425">
            <v>1345</v>
          </cell>
        </row>
      </sheetData>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RMR"/>
      <sheetName val="Road Abst."/>
      <sheetName val="CD works Abst."/>
      <sheetName val="CC drains Abst."/>
      <sheetName val="Road Detail Est."/>
      <sheetName val="CD works detail Est."/>
      <sheetName val="CC drains detail Est."/>
      <sheetName val="Earth work Cal"/>
      <sheetName val="Earth Volume"/>
      <sheetName val="General Abst."/>
      <sheetName val="Lead Statement"/>
      <sheetName val="Road data"/>
      <sheetName val="CD work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RMR"/>
      <sheetName val="Road Abst."/>
      <sheetName val="CD works Abst."/>
      <sheetName val="CC drains Abst."/>
      <sheetName val="Road Detail Est."/>
      <sheetName val="CD works detail Est."/>
      <sheetName val="CC drains detail Est."/>
      <sheetName val="Earth work Cal"/>
      <sheetName val="Earth Volume"/>
      <sheetName val="General Abst."/>
      <sheetName val="Lead Statement"/>
      <sheetName val="Road data"/>
      <sheetName val="CD work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port"/>
      <sheetName val="Cover Page"/>
      <sheetName val="check"/>
      <sheetName val="Detailed"/>
      <sheetName val="Abstract"/>
      <sheetName val="Deta"/>
      <sheetName val="LEAD"/>
      <sheetName val="SEI"/>
    </sheetNames>
    <sheetDataSet>
      <sheetData sheetId="0"/>
      <sheetData sheetId="1"/>
      <sheetData sheetId="2"/>
      <sheetData sheetId="3">
        <row r="3">
          <cell r="B3" t="str">
            <v>O&amp;M Repairs to Shuttering  Arrangements of head sluice of Adivicodu channel in the Jurisdiction of Irrigation Section, Bhimavaram</v>
          </cell>
        </row>
        <row r="7">
          <cell r="B7" t="str">
            <v>Providing and laying insitu vibrated M-15 ( 28 days cube compressive strength not less than15 N /sq mm ) grade cement concrete using 40 mm down size approved, clean, hard, graded aggregates for foundation filling including cost of all materials, machinery, labour, formwork,cleaning, batching, mixing, placing in position, levelling, vibrating, finishing, curing etc.,complete with initial lead upto 50 m and all lifts. (Cement content: 260 kg / cum with use of super plasticiser(0.4% by wt. of cement),CA : 0.90cum, Blending Ratio of CA--50:30:20, FA : 0.40 cum)</v>
          </cell>
        </row>
      </sheetData>
      <sheetData sheetId="4"/>
      <sheetData sheetId="5">
        <row r="73">
          <cell r="G73">
            <v>6783.9</v>
          </cell>
        </row>
      </sheetData>
      <sheetData sheetId="6">
        <row r="4">
          <cell r="I4">
            <v>811.2</v>
          </cell>
        </row>
      </sheetData>
      <sheetData sheetId="7">
        <row r="9">
          <cell r="H9">
            <v>1337</v>
          </cell>
        </row>
      </sheetData>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Cover"/>
      <sheetName val="ABS"/>
      <sheetName val="DET"/>
      <sheetName val="Calcu SH"/>
      <sheetName val="gear"/>
      <sheetName val="shutter data"/>
      <sheetName val="DWG1.2"/>
      <sheetName val="DWG (2)"/>
      <sheetName val="Report"/>
    </sheetNames>
    <sheetDataSet>
      <sheetData sheetId="0">
        <row r="20">
          <cell r="B20" t="str">
            <v>N.W :- Providing S.G. Shuttering arrangements to Head Sluices of  Sundarapalli Head, Sundarapalli Side and New Gangavaram Channels, for Shutter of Raju Weir and for the Gate vents of Kulla Lock  in Kotipalli Section of G.E Bank Canal.</v>
          </cell>
        </row>
      </sheetData>
      <sheetData sheetId="1"/>
      <sheetData sheetId="2">
        <row r="2">
          <cell r="A2" t="str">
            <v>N.W :- Providing S.G. Shuttering arrangements to Head Sluices of  Sundarapalli Head, Sundarapalli Side and New Gangavaram Channels, for Shutter of Raju Weir and for the Gate vents of Kulla Lock  in Kotipalli Section of G.E Bank Canal.</v>
          </cell>
        </row>
      </sheetData>
      <sheetData sheetId="3">
        <row r="14">
          <cell r="F14">
            <v>199.77</v>
          </cell>
        </row>
        <row r="26">
          <cell r="F26">
            <v>177.74</v>
          </cell>
        </row>
        <row r="41">
          <cell r="F41">
            <v>9</v>
          </cell>
        </row>
      </sheetData>
      <sheetData sheetId="4">
        <row r="10">
          <cell r="F10">
            <v>15.37</v>
          </cell>
        </row>
        <row r="19">
          <cell r="F19">
            <v>27.45</v>
          </cell>
        </row>
        <row r="30">
          <cell r="F30">
            <v>9.1</v>
          </cell>
        </row>
        <row r="34">
          <cell r="F34">
            <v>2</v>
          </cell>
        </row>
        <row r="46">
          <cell r="F46">
            <v>10</v>
          </cell>
        </row>
      </sheetData>
      <sheetData sheetId="5" refreshError="1"/>
      <sheetData sheetId="6"/>
      <sheetData sheetId="7" refreshError="1"/>
      <sheetData sheetId="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MR"/>
      <sheetName val="Road Abst."/>
      <sheetName val="CD works Abst."/>
      <sheetName val="CC drains Abst."/>
      <sheetName val="Road Detail Est."/>
      <sheetName val="CD works detail Est."/>
      <sheetName val="CC drains detail Est."/>
      <sheetName val="Earth work Cal"/>
      <sheetName val="Earth Volume"/>
      <sheetName val="General Abst."/>
      <sheetName val="Lead Statement"/>
      <sheetName val="Road data"/>
      <sheetName val="CD work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MR"/>
      <sheetName val="Road Abst."/>
      <sheetName val="CD works Abst."/>
      <sheetName val="CC drains Abst."/>
      <sheetName val="Road Detail Est."/>
      <sheetName val="CD works detail Est."/>
      <sheetName val="CC drains detail Est."/>
      <sheetName val="Earth work Cal"/>
      <sheetName val="Earth Volume"/>
      <sheetName val="General Abst."/>
      <sheetName val="Lead Statement"/>
      <sheetName val="Road data"/>
      <sheetName val="CD work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000000000000"/>
      <sheetName val="1000000000000"/>
      <sheetName val="DATA_ENTRY"/>
      <sheetName val="Report"/>
      <sheetName val="DetEst"/>
      <sheetName val="DetAbsAbs"/>
      <sheetName val="Lead"/>
      <sheetName val="WorkSlip"/>
      <sheetName val="BTLeads"/>
      <sheetName val="RMR"/>
      <sheetName val="MRoad data"/>
      <sheetName val="Certificates"/>
      <sheetName val="M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ow r="45">
          <cell r="I45">
            <v>6</v>
          </cell>
        </row>
        <row r="47">
          <cell r="I47">
            <v>10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0000000000000"/>
      <sheetName val="1000000000000"/>
      <sheetName val="DATA_ENTRY"/>
      <sheetName val="Report"/>
      <sheetName val="DetEst"/>
      <sheetName val="DetAbsAbs"/>
      <sheetName val="Lead"/>
      <sheetName val="WorkSlip"/>
      <sheetName val="BTLeads"/>
      <sheetName val="RMR"/>
      <sheetName val="MRoad data"/>
      <sheetName val="Certificates"/>
      <sheetName val="M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ow r="45">
          <cell r="I45">
            <v>6</v>
          </cell>
        </row>
        <row r="47">
          <cell r="I47">
            <v>10</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MR"/>
      <sheetName val="Road Abst."/>
      <sheetName val="CD works Abst."/>
      <sheetName val="CC drains Abst."/>
      <sheetName val="Road Detail Est."/>
      <sheetName val="CD works detail Est."/>
      <sheetName val="CC drains detail Est."/>
      <sheetName val="Earth work Cal"/>
      <sheetName val="Earth Volume"/>
      <sheetName val="General Abst."/>
      <sheetName val="Lead Statement"/>
      <sheetName val="Road data"/>
      <sheetName val="CD works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MR"/>
      <sheetName val="Road Abst."/>
      <sheetName val="CD works Abst."/>
      <sheetName val="CC drains Abst."/>
      <sheetName val="Road Detail Est."/>
      <sheetName val="CD works detail Est."/>
      <sheetName val="CC drains detail Est."/>
      <sheetName val="Earth work Cal"/>
      <sheetName val="Earth Volume"/>
      <sheetName val="General Abst."/>
      <sheetName val="Lead Statement"/>
      <sheetName val="Road data"/>
      <sheetName val="CD works data"/>
      <sheetName val="MRATES"/>
      <sheetName val="Amortization Table"/>
      <sheetName val="(Road-Project)"/>
      <sheetName val="mlead"/>
      <sheetName val="abs road"/>
      <sheetName val="Road Detail Est_"/>
      <sheetName val="leads"/>
      <sheetName val="Sheet1"/>
      <sheetName val="SPECS"/>
      <sheetName val="MRoad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joduck_SK_1"/>
      <sheetName val="ewst"/>
      <sheetName val="bund"/>
      <sheetName val="Sheet3"/>
    </sheetNames>
    <sheetDataSet>
      <sheetData sheetId="0" refreshError="1"/>
      <sheetData sheetId="1">
        <row r="13">
          <cell r="E13">
            <v>0.1</v>
          </cell>
          <cell r="F13">
            <v>4.5999999999999996</v>
          </cell>
          <cell r="G13">
            <v>1.38</v>
          </cell>
          <cell r="H13">
            <v>0</v>
          </cell>
          <cell r="I13">
            <v>0</v>
          </cell>
          <cell r="J13">
            <v>1.02</v>
          </cell>
          <cell r="K13">
            <v>0</v>
          </cell>
          <cell r="L13">
            <v>0</v>
          </cell>
          <cell r="M13">
            <v>0</v>
          </cell>
          <cell r="N13">
            <v>0.5</v>
          </cell>
          <cell r="O13">
            <v>0</v>
          </cell>
          <cell r="P13">
            <v>0</v>
          </cell>
          <cell r="Q13">
            <v>0</v>
          </cell>
          <cell r="R13">
            <v>0.1</v>
          </cell>
        </row>
        <row r="14">
          <cell r="E14">
            <v>0.2</v>
          </cell>
          <cell r="F14">
            <v>5</v>
          </cell>
          <cell r="G14">
            <v>1.5</v>
          </cell>
          <cell r="H14">
            <v>0</v>
          </cell>
          <cell r="I14">
            <v>0</v>
          </cell>
          <cell r="J14">
            <v>1.5</v>
          </cell>
          <cell r="K14">
            <v>0</v>
          </cell>
          <cell r="L14">
            <v>0</v>
          </cell>
          <cell r="M14">
            <v>0</v>
          </cell>
          <cell r="N14">
            <v>0.5</v>
          </cell>
          <cell r="O14">
            <v>0</v>
          </cell>
          <cell r="P14">
            <v>0</v>
          </cell>
          <cell r="Q14">
            <v>0</v>
          </cell>
          <cell r="R14">
            <v>0.2</v>
          </cell>
        </row>
        <row r="15">
          <cell r="E15">
            <v>0.3</v>
          </cell>
          <cell r="F15">
            <v>5.4</v>
          </cell>
          <cell r="G15">
            <v>1.62</v>
          </cell>
          <cell r="H15">
            <v>0</v>
          </cell>
          <cell r="I15">
            <v>0</v>
          </cell>
          <cell r="J15">
            <v>2.02</v>
          </cell>
          <cell r="K15">
            <v>0</v>
          </cell>
          <cell r="L15">
            <v>0</v>
          </cell>
          <cell r="M15">
            <v>0</v>
          </cell>
          <cell r="N15">
            <v>0.5</v>
          </cell>
          <cell r="O15">
            <v>0</v>
          </cell>
          <cell r="P15">
            <v>0</v>
          </cell>
          <cell r="Q15">
            <v>0</v>
          </cell>
          <cell r="R15">
            <v>0.3</v>
          </cell>
        </row>
        <row r="16">
          <cell r="E16">
            <v>0.4</v>
          </cell>
          <cell r="F16">
            <v>5.8</v>
          </cell>
          <cell r="G16">
            <v>1.74</v>
          </cell>
          <cell r="H16">
            <v>0</v>
          </cell>
          <cell r="I16">
            <v>0</v>
          </cell>
          <cell r="J16">
            <v>2.58</v>
          </cell>
          <cell r="K16">
            <v>0</v>
          </cell>
          <cell r="L16">
            <v>0</v>
          </cell>
          <cell r="M16">
            <v>0</v>
          </cell>
          <cell r="N16">
            <v>0.5</v>
          </cell>
          <cell r="O16">
            <v>0</v>
          </cell>
          <cell r="P16">
            <v>0</v>
          </cell>
          <cell r="Q16">
            <v>0</v>
          </cell>
          <cell r="R16">
            <v>0.4</v>
          </cell>
        </row>
        <row r="17">
          <cell r="E17">
            <v>0.5</v>
          </cell>
          <cell r="F17">
            <v>6.2</v>
          </cell>
          <cell r="G17">
            <v>1.86</v>
          </cell>
          <cell r="H17">
            <v>0</v>
          </cell>
          <cell r="I17">
            <v>0</v>
          </cell>
          <cell r="J17">
            <v>3.18</v>
          </cell>
          <cell r="K17">
            <v>0</v>
          </cell>
          <cell r="L17">
            <v>0</v>
          </cell>
          <cell r="M17">
            <v>0</v>
          </cell>
          <cell r="N17">
            <v>0.5</v>
          </cell>
          <cell r="O17">
            <v>0</v>
          </cell>
          <cell r="P17">
            <v>0</v>
          </cell>
          <cell r="Q17">
            <v>0</v>
          </cell>
          <cell r="R17">
            <v>0.5</v>
          </cell>
        </row>
        <row r="18">
          <cell r="E18">
            <v>0.6</v>
          </cell>
          <cell r="F18">
            <v>6.6</v>
          </cell>
          <cell r="G18">
            <v>1.98</v>
          </cell>
          <cell r="H18">
            <v>0</v>
          </cell>
          <cell r="I18">
            <v>0</v>
          </cell>
          <cell r="J18">
            <v>3.82</v>
          </cell>
          <cell r="K18">
            <v>0</v>
          </cell>
          <cell r="L18">
            <v>0</v>
          </cell>
          <cell r="M18">
            <v>0</v>
          </cell>
          <cell r="N18">
            <v>0.5</v>
          </cell>
          <cell r="O18">
            <v>0</v>
          </cell>
          <cell r="P18">
            <v>0</v>
          </cell>
          <cell r="Q18">
            <v>0</v>
          </cell>
          <cell r="R18">
            <v>0.6</v>
          </cell>
        </row>
        <row r="19">
          <cell r="E19">
            <v>0.7</v>
          </cell>
          <cell r="F19">
            <v>7</v>
          </cell>
          <cell r="G19">
            <v>2.1</v>
          </cell>
          <cell r="H19">
            <v>0</v>
          </cell>
          <cell r="I19">
            <v>0</v>
          </cell>
          <cell r="J19">
            <v>4.5</v>
          </cell>
          <cell r="K19">
            <v>0</v>
          </cell>
          <cell r="L19">
            <v>0</v>
          </cell>
          <cell r="M19">
            <v>0</v>
          </cell>
          <cell r="N19">
            <v>0.5</v>
          </cell>
          <cell r="O19">
            <v>0</v>
          </cell>
          <cell r="P19">
            <v>0</v>
          </cell>
          <cell r="Q19">
            <v>0</v>
          </cell>
          <cell r="R19">
            <v>0.7</v>
          </cell>
        </row>
        <row r="20">
          <cell r="E20">
            <v>0.8</v>
          </cell>
          <cell r="F20">
            <v>7.4</v>
          </cell>
          <cell r="G20">
            <v>2.2200000000000002</v>
          </cell>
          <cell r="H20">
            <v>0</v>
          </cell>
          <cell r="I20">
            <v>0</v>
          </cell>
          <cell r="J20">
            <v>5.22</v>
          </cell>
          <cell r="K20">
            <v>0</v>
          </cell>
          <cell r="L20">
            <v>0</v>
          </cell>
          <cell r="M20">
            <v>0</v>
          </cell>
          <cell r="N20">
            <v>0.5</v>
          </cell>
          <cell r="O20">
            <v>0</v>
          </cell>
          <cell r="P20">
            <v>0</v>
          </cell>
          <cell r="Q20">
            <v>0</v>
          </cell>
          <cell r="R20">
            <v>0.8</v>
          </cell>
        </row>
        <row r="21">
          <cell r="E21">
            <v>0.9</v>
          </cell>
          <cell r="F21">
            <v>7.8</v>
          </cell>
          <cell r="G21">
            <v>2.34</v>
          </cell>
          <cell r="H21">
            <v>0</v>
          </cell>
          <cell r="I21">
            <v>0</v>
          </cell>
          <cell r="J21">
            <v>5.98</v>
          </cell>
          <cell r="K21">
            <v>0</v>
          </cell>
          <cell r="L21">
            <v>0</v>
          </cell>
          <cell r="M21">
            <v>0</v>
          </cell>
          <cell r="N21">
            <v>0.5</v>
          </cell>
          <cell r="O21">
            <v>0</v>
          </cell>
          <cell r="P21">
            <v>0</v>
          </cell>
          <cell r="Q21">
            <v>0</v>
          </cell>
          <cell r="R21">
            <v>0.9</v>
          </cell>
        </row>
        <row r="22">
          <cell r="E22">
            <v>1</v>
          </cell>
          <cell r="F22">
            <v>8.1999999999999993</v>
          </cell>
          <cell r="G22">
            <v>2.46</v>
          </cell>
          <cell r="H22">
            <v>0</v>
          </cell>
          <cell r="I22">
            <v>0</v>
          </cell>
          <cell r="J22">
            <v>6.78</v>
          </cell>
          <cell r="K22">
            <v>0</v>
          </cell>
          <cell r="L22">
            <v>0</v>
          </cell>
          <cell r="M22">
            <v>0</v>
          </cell>
          <cell r="N22">
            <v>0.5</v>
          </cell>
          <cell r="O22">
            <v>0</v>
          </cell>
          <cell r="P22">
            <v>0</v>
          </cell>
          <cell r="Q22">
            <v>0</v>
          </cell>
          <cell r="R22">
            <v>1</v>
          </cell>
        </row>
        <row r="23">
          <cell r="E23">
            <v>1.1000000000000001</v>
          </cell>
          <cell r="F23">
            <v>8.6</v>
          </cell>
          <cell r="G23">
            <v>2.58</v>
          </cell>
          <cell r="H23">
            <v>0</v>
          </cell>
          <cell r="I23">
            <v>0</v>
          </cell>
          <cell r="J23">
            <v>7.62</v>
          </cell>
          <cell r="K23">
            <v>0</v>
          </cell>
          <cell r="L23">
            <v>0</v>
          </cell>
          <cell r="M23">
            <v>0</v>
          </cell>
          <cell r="N23">
            <v>0.5</v>
          </cell>
          <cell r="O23">
            <v>0</v>
          </cell>
          <cell r="P23">
            <v>0</v>
          </cell>
          <cell r="Q23">
            <v>0</v>
          </cell>
          <cell r="R23">
            <v>1.1000000000000001</v>
          </cell>
        </row>
        <row r="24">
          <cell r="E24">
            <v>1.2</v>
          </cell>
          <cell r="F24">
            <v>9</v>
          </cell>
          <cell r="G24">
            <v>2.7</v>
          </cell>
          <cell r="H24">
            <v>0</v>
          </cell>
          <cell r="I24">
            <v>0</v>
          </cell>
          <cell r="J24">
            <v>8.5</v>
          </cell>
          <cell r="K24">
            <v>0</v>
          </cell>
          <cell r="L24">
            <v>0</v>
          </cell>
          <cell r="M24">
            <v>0</v>
          </cell>
          <cell r="N24">
            <v>0.5</v>
          </cell>
          <cell r="O24">
            <v>0</v>
          </cell>
          <cell r="P24">
            <v>0</v>
          </cell>
          <cell r="Q24">
            <v>0</v>
          </cell>
          <cell r="R24">
            <v>1.2</v>
          </cell>
        </row>
        <row r="25">
          <cell r="E25">
            <v>1.3</v>
          </cell>
          <cell r="F25">
            <v>9.4</v>
          </cell>
          <cell r="G25">
            <v>2.82</v>
          </cell>
          <cell r="H25">
            <v>0</v>
          </cell>
          <cell r="I25">
            <v>0</v>
          </cell>
          <cell r="J25">
            <v>9.42</v>
          </cell>
          <cell r="K25">
            <v>0</v>
          </cell>
          <cell r="L25">
            <v>0</v>
          </cell>
          <cell r="M25">
            <v>0</v>
          </cell>
          <cell r="N25">
            <v>0.5</v>
          </cell>
          <cell r="O25">
            <v>0</v>
          </cell>
          <cell r="P25">
            <v>0</v>
          </cell>
          <cell r="Q25">
            <v>0</v>
          </cell>
          <cell r="R25">
            <v>1.3</v>
          </cell>
        </row>
        <row r="26">
          <cell r="E26">
            <v>1.4</v>
          </cell>
          <cell r="F26">
            <v>9.8000000000000007</v>
          </cell>
          <cell r="G26">
            <v>2.94</v>
          </cell>
          <cell r="H26">
            <v>1.98</v>
          </cell>
          <cell r="I26">
            <v>0</v>
          </cell>
          <cell r="J26">
            <v>10.38</v>
          </cell>
          <cell r="K26">
            <v>0</v>
          </cell>
          <cell r="L26">
            <v>0</v>
          </cell>
          <cell r="M26">
            <v>0</v>
          </cell>
          <cell r="N26">
            <v>0.5</v>
          </cell>
          <cell r="O26">
            <v>0</v>
          </cell>
          <cell r="P26">
            <v>0</v>
          </cell>
          <cell r="Q26">
            <v>0</v>
          </cell>
          <cell r="R26">
            <v>1.4</v>
          </cell>
        </row>
        <row r="27">
          <cell r="E27">
            <v>1.5</v>
          </cell>
          <cell r="F27">
            <v>10.199999999999999</v>
          </cell>
          <cell r="G27">
            <v>3.48</v>
          </cell>
          <cell r="H27">
            <v>1.98</v>
          </cell>
          <cell r="I27">
            <v>0</v>
          </cell>
          <cell r="J27">
            <v>9.09</v>
          </cell>
          <cell r="K27">
            <v>1.57</v>
          </cell>
          <cell r="L27">
            <v>1.1100000000000001</v>
          </cell>
          <cell r="M27">
            <v>0</v>
          </cell>
          <cell r="N27">
            <v>0.47</v>
          </cell>
          <cell r="O27">
            <v>0</v>
          </cell>
          <cell r="P27">
            <v>0</v>
          </cell>
          <cell r="Q27">
            <v>0</v>
          </cell>
          <cell r="R27">
            <v>1.5</v>
          </cell>
        </row>
        <row r="28">
          <cell r="E28">
            <v>1.6</v>
          </cell>
          <cell r="F28">
            <v>10.6</v>
          </cell>
          <cell r="G28">
            <v>3.6</v>
          </cell>
          <cell r="H28">
            <v>1.98</v>
          </cell>
          <cell r="I28">
            <v>0</v>
          </cell>
          <cell r="J28">
            <v>10</v>
          </cell>
          <cell r="K28">
            <v>1.64</v>
          </cell>
          <cell r="L28">
            <v>1.17</v>
          </cell>
          <cell r="M28">
            <v>0</v>
          </cell>
          <cell r="N28">
            <v>0.47</v>
          </cell>
          <cell r="O28">
            <v>0</v>
          </cell>
          <cell r="P28">
            <v>0</v>
          </cell>
          <cell r="Q28">
            <v>0</v>
          </cell>
          <cell r="R28">
            <v>1.6</v>
          </cell>
        </row>
        <row r="29">
          <cell r="E29">
            <v>1.7</v>
          </cell>
          <cell r="F29">
            <v>11</v>
          </cell>
          <cell r="G29">
            <v>3.72</v>
          </cell>
          <cell r="H29">
            <v>1.98</v>
          </cell>
          <cell r="I29">
            <v>0</v>
          </cell>
          <cell r="J29">
            <v>10.95</v>
          </cell>
          <cell r="K29">
            <v>1.7</v>
          </cell>
          <cell r="L29">
            <v>1.24</v>
          </cell>
          <cell r="M29">
            <v>0</v>
          </cell>
          <cell r="N29">
            <v>0.47</v>
          </cell>
          <cell r="O29">
            <v>0</v>
          </cell>
          <cell r="P29">
            <v>0</v>
          </cell>
          <cell r="Q29">
            <v>0</v>
          </cell>
          <cell r="R29">
            <v>1.7</v>
          </cell>
        </row>
        <row r="30">
          <cell r="E30">
            <v>1.8</v>
          </cell>
          <cell r="F30">
            <v>11.4</v>
          </cell>
          <cell r="G30">
            <v>3.84</v>
          </cell>
          <cell r="H30">
            <v>1.98</v>
          </cell>
          <cell r="I30">
            <v>0</v>
          </cell>
          <cell r="J30">
            <v>11.93</v>
          </cell>
          <cell r="K30">
            <v>1.77</v>
          </cell>
          <cell r="L30">
            <v>1.31</v>
          </cell>
          <cell r="M30">
            <v>0</v>
          </cell>
          <cell r="N30">
            <v>0.47</v>
          </cell>
          <cell r="O30">
            <v>0</v>
          </cell>
          <cell r="P30">
            <v>0</v>
          </cell>
          <cell r="Q30">
            <v>0</v>
          </cell>
          <cell r="R30">
            <v>1.8</v>
          </cell>
        </row>
        <row r="31">
          <cell r="E31">
            <v>1.9</v>
          </cell>
          <cell r="F31">
            <v>11.8</v>
          </cell>
          <cell r="G31">
            <v>3.96</v>
          </cell>
          <cell r="H31">
            <v>1.98</v>
          </cell>
          <cell r="I31">
            <v>0</v>
          </cell>
          <cell r="J31">
            <v>12.95</v>
          </cell>
          <cell r="K31">
            <v>1.84</v>
          </cell>
          <cell r="L31">
            <v>1.38</v>
          </cell>
          <cell r="M31">
            <v>0</v>
          </cell>
          <cell r="N31">
            <v>0.47</v>
          </cell>
          <cell r="O31">
            <v>0</v>
          </cell>
          <cell r="P31">
            <v>0</v>
          </cell>
          <cell r="Q31">
            <v>0</v>
          </cell>
          <cell r="R31">
            <v>1.9</v>
          </cell>
        </row>
        <row r="32">
          <cell r="E32">
            <v>2</v>
          </cell>
          <cell r="F32">
            <v>12.2</v>
          </cell>
          <cell r="G32">
            <v>4.08</v>
          </cell>
          <cell r="H32">
            <v>1.98</v>
          </cell>
          <cell r="I32">
            <v>0</v>
          </cell>
          <cell r="J32">
            <v>14.03</v>
          </cell>
          <cell r="K32">
            <v>1.9</v>
          </cell>
          <cell r="L32">
            <v>1.44</v>
          </cell>
          <cell r="M32">
            <v>0</v>
          </cell>
          <cell r="N32">
            <v>0.47</v>
          </cell>
          <cell r="O32">
            <v>0</v>
          </cell>
          <cell r="P32">
            <v>0</v>
          </cell>
          <cell r="Q32">
            <v>0</v>
          </cell>
          <cell r="R32">
            <v>2</v>
          </cell>
        </row>
        <row r="33">
          <cell r="E33">
            <v>2.1</v>
          </cell>
          <cell r="F33">
            <v>12.6</v>
          </cell>
          <cell r="G33">
            <v>4.2</v>
          </cell>
          <cell r="H33">
            <v>1.98</v>
          </cell>
          <cell r="I33">
            <v>0</v>
          </cell>
          <cell r="J33">
            <v>15.13</v>
          </cell>
          <cell r="K33">
            <v>1.97</v>
          </cell>
          <cell r="L33">
            <v>1.51</v>
          </cell>
          <cell r="M33">
            <v>0</v>
          </cell>
          <cell r="N33">
            <v>0.47</v>
          </cell>
          <cell r="O33">
            <v>0</v>
          </cell>
          <cell r="P33">
            <v>0</v>
          </cell>
          <cell r="Q33">
            <v>0</v>
          </cell>
          <cell r="R33">
            <v>2.1</v>
          </cell>
        </row>
        <row r="34">
          <cell r="E34">
            <v>2.2000000000000002</v>
          </cell>
          <cell r="F34">
            <v>13</v>
          </cell>
          <cell r="G34">
            <v>4.32</v>
          </cell>
          <cell r="H34">
            <v>1.978</v>
          </cell>
          <cell r="I34">
            <v>0</v>
          </cell>
          <cell r="J34">
            <v>16.27</v>
          </cell>
          <cell r="K34">
            <v>2.04</v>
          </cell>
          <cell r="L34">
            <v>1.58</v>
          </cell>
          <cell r="M34">
            <v>0</v>
          </cell>
          <cell r="N34">
            <v>0.47</v>
          </cell>
          <cell r="O34">
            <v>0</v>
          </cell>
          <cell r="P34">
            <v>0</v>
          </cell>
          <cell r="Q34">
            <v>0</v>
          </cell>
          <cell r="R34">
            <v>2.2000000000000002</v>
          </cell>
        </row>
        <row r="35">
          <cell r="E35">
            <v>2.2999999999999998</v>
          </cell>
          <cell r="F35">
            <v>13.4</v>
          </cell>
          <cell r="G35">
            <v>4.4400000000000004</v>
          </cell>
          <cell r="H35">
            <v>1.98</v>
          </cell>
          <cell r="I35">
            <v>0</v>
          </cell>
          <cell r="J35">
            <v>17.47</v>
          </cell>
          <cell r="K35">
            <v>2.1</v>
          </cell>
          <cell r="L35">
            <v>1.64</v>
          </cell>
          <cell r="M35">
            <v>0</v>
          </cell>
          <cell r="N35">
            <v>0.47</v>
          </cell>
          <cell r="O35">
            <v>0</v>
          </cell>
          <cell r="P35">
            <v>0</v>
          </cell>
          <cell r="Q35">
            <v>0</v>
          </cell>
          <cell r="R35">
            <v>2.2999999999999998</v>
          </cell>
        </row>
        <row r="36">
          <cell r="E36">
            <v>2.4</v>
          </cell>
          <cell r="F36">
            <v>13.8</v>
          </cell>
          <cell r="G36">
            <v>4.5599999999999996</v>
          </cell>
          <cell r="H36">
            <v>1.98</v>
          </cell>
          <cell r="I36">
            <v>0</v>
          </cell>
          <cell r="J36">
            <v>18.690000000000001</v>
          </cell>
          <cell r="K36">
            <v>2.17</v>
          </cell>
          <cell r="L36">
            <v>1.71</v>
          </cell>
          <cell r="M36">
            <v>0</v>
          </cell>
          <cell r="N36">
            <v>0.47</v>
          </cell>
          <cell r="O36">
            <v>0</v>
          </cell>
          <cell r="P36">
            <v>0</v>
          </cell>
          <cell r="Q36">
            <v>0</v>
          </cell>
          <cell r="R36">
            <v>2.4</v>
          </cell>
        </row>
        <row r="37">
          <cell r="E37">
            <v>2.5</v>
          </cell>
          <cell r="F37">
            <v>14.2</v>
          </cell>
          <cell r="G37">
            <v>4.68</v>
          </cell>
          <cell r="H37">
            <v>1.98</v>
          </cell>
          <cell r="I37">
            <v>0</v>
          </cell>
          <cell r="J37">
            <v>19.95</v>
          </cell>
          <cell r="K37">
            <v>2.2400000000000002</v>
          </cell>
          <cell r="L37">
            <v>1.78</v>
          </cell>
          <cell r="M37">
            <v>0</v>
          </cell>
          <cell r="N37">
            <v>0.47</v>
          </cell>
          <cell r="O37">
            <v>0</v>
          </cell>
          <cell r="P37">
            <v>0</v>
          </cell>
          <cell r="Q37">
            <v>0</v>
          </cell>
          <cell r="R37">
            <v>2.5</v>
          </cell>
        </row>
        <row r="38">
          <cell r="E38">
            <v>2.6</v>
          </cell>
          <cell r="F38">
            <v>14.6</v>
          </cell>
          <cell r="G38">
            <v>4.8</v>
          </cell>
          <cell r="H38">
            <v>1.98</v>
          </cell>
          <cell r="I38">
            <v>0</v>
          </cell>
          <cell r="J38">
            <v>21.25</v>
          </cell>
          <cell r="K38">
            <v>2.31</v>
          </cell>
          <cell r="L38">
            <v>1.85</v>
          </cell>
          <cell r="M38">
            <v>0</v>
          </cell>
          <cell r="N38">
            <v>0.47</v>
          </cell>
          <cell r="O38">
            <v>0</v>
          </cell>
          <cell r="P38">
            <v>0</v>
          </cell>
          <cell r="Q38">
            <v>0</v>
          </cell>
          <cell r="R38">
            <v>2.6</v>
          </cell>
        </row>
        <row r="39">
          <cell r="E39">
            <v>2.7</v>
          </cell>
          <cell r="F39">
            <v>15</v>
          </cell>
          <cell r="G39">
            <v>4.92</v>
          </cell>
          <cell r="H39">
            <v>1.98</v>
          </cell>
          <cell r="I39">
            <v>0</v>
          </cell>
          <cell r="J39">
            <v>22.61</v>
          </cell>
          <cell r="K39">
            <v>2.37</v>
          </cell>
          <cell r="L39">
            <v>1.91</v>
          </cell>
          <cell r="M39">
            <v>0</v>
          </cell>
          <cell r="N39">
            <v>0.47</v>
          </cell>
          <cell r="O39">
            <v>0</v>
          </cell>
          <cell r="P39">
            <v>0</v>
          </cell>
          <cell r="Q39">
            <v>0</v>
          </cell>
          <cell r="R39">
            <v>2.7</v>
          </cell>
        </row>
        <row r="40">
          <cell r="E40">
            <v>2.8</v>
          </cell>
          <cell r="F40">
            <v>15.4</v>
          </cell>
          <cell r="G40">
            <v>5.04</v>
          </cell>
          <cell r="H40">
            <v>2.16</v>
          </cell>
          <cell r="I40">
            <v>0</v>
          </cell>
          <cell r="J40">
            <v>24.1</v>
          </cell>
          <cell r="K40">
            <v>2.44</v>
          </cell>
          <cell r="L40">
            <v>1.98</v>
          </cell>
          <cell r="M40">
            <v>0</v>
          </cell>
          <cell r="N40">
            <v>0.47</v>
          </cell>
          <cell r="O40">
            <v>0</v>
          </cell>
          <cell r="P40">
            <v>0</v>
          </cell>
          <cell r="Q40">
            <v>0</v>
          </cell>
          <cell r="R40">
            <v>2.8</v>
          </cell>
        </row>
        <row r="41">
          <cell r="E41">
            <v>2.9</v>
          </cell>
          <cell r="F41">
            <v>15.8</v>
          </cell>
          <cell r="G41">
            <v>5.16</v>
          </cell>
          <cell r="H41">
            <v>2.35</v>
          </cell>
          <cell r="I41">
            <v>0</v>
          </cell>
          <cell r="J41">
            <v>25.41</v>
          </cell>
          <cell r="K41">
            <v>2.5099999999999998</v>
          </cell>
          <cell r="L41">
            <v>2.0499999999999998</v>
          </cell>
          <cell r="M41">
            <v>0</v>
          </cell>
          <cell r="N41">
            <v>0.47</v>
          </cell>
          <cell r="O41">
            <v>0</v>
          </cell>
          <cell r="P41">
            <v>0</v>
          </cell>
          <cell r="Q41">
            <v>0</v>
          </cell>
          <cell r="R41">
            <v>2.9</v>
          </cell>
        </row>
        <row r="42">
          <cell r="E42">
            <v>3</v>
          </cell>
          <cell r="F42">
            <v>16.2</v>
          </cell>
          <cell r="G42">
            <v>5.28</v>
          </cell>
          <cell r="H42">
            <v>2.5299999999999998</v>
          </cell>
          <cell r="I42">
            <v>0</v>
          </cell>
          <cell r="J42">
            <v>26.89</v>
          </cell>
          <cell r="K42">
            <v>2.57</v>
          </cell>
          <cell r="L42">
            <v>2.11</v>
          </cell>
          <cell r="M42">
            <v>0</v>
          </cell>
          <cell r="N42">
            <v>0.47</v>
          </cell>
          <cell r="O42">
            <v>0</v>
          </cell>
          <cell r="P42">
            <v>0</v>
          </cell>
          <cell r="Q42">
            <v>0</v>
          </cell>
          <cell r="R42">
            <v>3</v>
          </cell>
        </row>
        <row r="43">
          <cell r="E43">
            <v>3.1</v>
          </cell>
          <cell r="F43">
            <v>16.600000000000001</v>
          </cell>
          <cell r="G43">
            <v>5.4</v>
          </cell>
          <cell r="H43">
            <v>2.72</v>
          </cell>
          <cell r="I43">
            <v>0</v>
          </cell>
          <cell r="J43">
            <v>28.39</v>
          </cell>
          <cell r="K43">
            <v>2.64</v>
          </cell>
          <cell r="L43">
            <v>2.1800000000000002</v>
          </cell>
          <cell r="M43">
            <v>0</v>
          </cell>
          <cell r="N43">
            <v>0.47</v>
          </cell>
          <cell r="O43">
            <v>0</v>
          </cell>
          <cell r="P43">
            <v>0</v>
          </cell>
          <cell r="Q43">
            <v>0</v>
          </cell>
          <cell r="R43">
            <v>3.1</v>
          </cell>
        </row>
        <row r="44">
          <cell r="E44">
            <v>3.2</v>
          </cell>
          <cell r="F44">
            <v>17</v>
          </cell>
          <cell r="G44">
            <v>5.52</v>
          </cell>
          <cell r="H44">
            <v>2.91</v>
          </cell>
          <cell r="I44">
            <v>0</v>
          </cell>
          <cell r="J44">
            <v>29.93</v>
          </cell>
          <cell r="K44">
            <v>2.71</v>
          </cell>
          <cell r="L44">
            <v>2.25</v>
          </cell>
          <cell r="M44">
            <v>0</v>
          </cell>
          <cell r="N44">
            <v>0.47</v>
          </cell>
          <cell r="O44">
            <v>0</v>
          </cell>
          <cell r="P44">
            <v>0</v>
          </cell>
          <cell r="Q44">
            <v>0</v>
          </cell>
          <cell r="R44">
            <v>3.2</v>
          </cell>
        </row>
        <row r="45">
          <cell r="E45">
            <v>3.3</v>
          </cell>
          <cell r="F45">
            <v>17.399999999999999</v>
          </cell>
          <cell r="G45">
            <v>5.64</v>
          </cell>
          <cell r="H45">
            <v>3.11</v>
          </cell>
          <cell r="I45">
            <v>0</v>
          </cell>
          <cell r="J45">
            <v>31.53</v>
          </cell>
          <cell r="K45">
            <v>2.77</v>
          </cell>
          <cell r="L45">
            <v>2.31</v>
          </cell>
          <cell r="M45">
            <v>0</v>
          </cell>
          <cell r="N45">
            <v>0.47</v>
          </cell>
          <cell r="O45">
            <v>0</v>
          </cell>
          <cell r="P45">
            <v>0</v>
          </cell>
          <cell r="Q45">
            <v>0</v>
          </cell>
          <cell r="R45">
            <v>3.3</v>
          </cell>
        </row>
        <row r="46">
          <cell r="E46">
            <v>3.4</v>
          </cell>
          <cell r="F46">
            <v>17.8</v>
          </cell>
          <cell r="G46">
            <v>5.76</v>
          </cell>
          <cell r="H46">
            <v>3.03</v>
          </cell>
          <cell r="I46">
            <v>0</v>
          </cell>
          <cell r="J46">
            <v>33.15</v>
          </cell>
          <cell r="K46">
            <v>2.84</v>
          </cell>
          <cell r="L46">
            <v>2.38</v>
          </cell>
          <cell r="M46">
            <v>0</v>
          </cell>
          <cell r="N46">
            <v>0.47</v>
          </cell>
          <cell r="O46">
            <v>0</v>
          </cell>
          <cell r="P46">
            <v>0</v>
          </cell>
          <cell r="Q46">
            <v>0</v>
          </cell>
          <cell r="R46">
            <v>3.4</v>
          </cell>
        </row>
        <row r="47">
          <cell r="E47">
            <v>3.5</v>
          </cell>
          <cell r="F47">
            <v>18</v>
          </cell>
          <cell r="G47">
            <v>7.82</v>
          </cell>
          <cell r="H47">
            <v>3.5</v>
          </cell>
          <cell r="I47">
            <v>0</v>
          </cell>
          <cell r="J47">
            <v>29.63</v>
          </cell>
          <cell r="K47">
            <v>2.91</v>
          </cell>
          <cell r="L47">
            <v>2.4500000000000002</v>
          </cell>
          <cell r="M47">
            <v>2.64</v>
          </cell>
          <cell r="N47">
            <v>0.47</v>
          </cell>
          <cell r="O47">
            <v>2.64</v>
          </cell>
          <cell r="P47">
            <v>0.38</v>
          </cell>
          <cell r="Q47">
            <v>1.01</v>
          </cell>
          <cell r="R47">
            <v>3.05</v>
          </cell>
        </row>
        <row r="48">
          <cell r="E48">
            <v>3.6</v>
          </cell>
          <cell r="F48">
            <v>18.399999999999999</v>
          </cell>
          <cell r="G48">
            <v>7.94</v>
          </cell>
          <cell r="H48">
            <v>3.7</v>
          </cell>
          <cell r="I48">
            <v>0</v>
          </cell>
          <cell r="J48">
            <v>31.17</v>
          </cell>
          <cell r="K48">
            <v>2.98</v>
          </cell>
          <cell r="L48">
            <v>2.52</v>
          </cell>
          <cell r="M48">
            <v>2.64</v>
          </cell>
          <cell r="N48">
            <v>0.47</v>
          </cell>
          <cell r="O48">
            <v>2.8</v>
          </cell>
          <cell r="P48">
            <v>0.38</v>
          </cell>
          <cell r="Q48">
            <v>1.01</v>
          </cell>
          <cell r="R48">
            <v>3.15</v>
          </cell>
        </row>
        <row r="49">
          <cell r="E49">
            <v>3.7</v>
          </cell>
          <cell r="F49">
            <v>18.8</v>
          </cell>
          <cell r="G49">
            <v>8.06</v>
          </cell>
          <cell r="H49">
            <v>3.91</v>
          </cell>
          <cell r="I49">
            <v>0</v>
          </cell>
          <cell r="J49">
            <v>32.78</v>
          </cell>
          <cell r="K49">
            <v>3.04</v>
          </cell>
          <cell r="L49">
            <v>2.58</v>
          </cell>
          <cell r="M49">
            <v>2.64</v>
          </cell>
          <cell r="N49">
            <v>0.47</v>
          </cell>
          <cell r="O49">
            <v>2.95</v>
          </cell>
          <cell r="P49">
            <v>0.38</v>
          </cell>
          <cell r="Q49">
            <v>1.01</v>
          </cell>
          <cell r="R49">
            <v>3.25</v>
          </cell>
        </row>
        <row r="50">
          <cell r="E50">
            <v>3.8</v>
          </cell>
          <cell r="F50">
            <v>19.2</v>
          </cell>
          <cell r="G50">
            <v>8.18</v>
          </cell>
          <cell r="H50">
            <v>4.1100000000000003</v>
          </cell>
          <cell r="I50">
            <v>0</v>
          </cell>
          <cell r="J50">
            <v>34.4</v>
          </cell>
          <cell r="K50">
            <v>3.11</v>
          </cell>
          <cell r="L50">
            <v>2.65</v>
          </cell>
          <cell r="M50">
            <v>2.64</v>
          </cell>
          <cell r="N50">
            <v>0.47</v>
          </cell>
          <cell r="O50">
            <v>3.11</v>
          </cell>
          <cell r="P50">
            <v>0.38</v>
          </cell>
          <cell r="Q50">
            <v>1.01</v>
          </cell>
          <cell r="R50">
            <v>3.35</v>
          </cell>
        </row>
        <row r="51">
          <cell r="E51">
            <v>3.9</v>
          </cell>
          <cell r="F51">
            <v>19.600000000000001</v>
          </cell>
          <cell r="G51">
            <v>8.3000000000000007</v>
          </cell>
          <cell r="H51">
            <v>4.32</v>
          </cell>
          <cell r="I51">
            <v>0</v>
          </cell>
          <cell r="J51">
            <v>36.06</v>
          </cell>
          <cell r="K51">
            <v>3.18</v>
          </cell>
          <cell r="L51">
            <v>2.72</v>
          </cell>
          <cell r="M51">
            <v>2.64</v>
          </cell>
          <cell r="N51">
            <v>0.47</v>
          </cell>
          <cell r="O51">
            <v>3.27</v>
          </cell>
          <cell r="P51">
            <v>0.38</v>
          </cell>
          <cell r="Q51">
            <v>1.01</v>
          </cell>
          <cell r="R51">
            <v>3.45</v>
          </cell>
        </row>
        <row r="52">
          <cell r="E52">
            <v>4</v>
          </cell>
          <cell r="F52">
            <v>20</v>
          </cell>
          <cell r="G52">
            <v>8.42</v>
          </cell>
          <cell r="H52">
            <v>4.53</v>
          </cell>
          <cell r="I52">
            <v>0</v>
          </cell>
          <cell r="J52">
            <v>37.79</v>
          </cell>
          <cell r="K52">
            <v>3.24</v>
          </cell>
          <cell r="L52">
            <v>2.78</v>
          </cell>
          <cell r="M52">
            <v>2.64</v>
          </cell>
          <cell r="N52">
            <v>0.47</v>
          </cell>
          <cell r="O52">
            <v>3.42</v>
          </cell>
          <cell r="P52">
            <v>0.38</v>
          </cell>
          <cell r="Q52">
            <v>1.01</v>
          </cell>
          <cell r="R52">
            <v>3.55</v>
          </cell>
        </row>
        <row r="53">
          <cell r="E53">
            <v>4.0999999999999996</v>
          </cell>
          <cell r="F53">
            <v>20.399999999999999</v>
          </cell>
          <cell r="G53">
            <v>8.5399999999999991</v>
          </cell>
          <cell r="H53">
            <v>4.75</v>
          </cell>
          <cell r="I53">
            <v>0</v>
          </cell>
          <cell r="J53">
            <v>39.53</v>
          </cell>
          <cell r="K53">
            <v>3.31</v>
          </cell>
          <cell r="L53">
            <v>2.85</v>
          </cell>
          <cell r="M53">
            <v>2.64</v>
          </cell>
          <cell r="N53">
            <v>0.47</v>
          </cell>
          <cell r="O53">
            <v>3.58</v>
          </cell>
          <cell r="P53">
            <v>0.38</v>
          </cell>
          <cell r="Q53">
            <v>1.01</v>
          </cell>
          <cell r="R53">
            <v>3.65</v>
          </cell>
        </row>
        <row r="54">
          <cell r="E54">
            <v>4.2</v>
          </cell>
          <cell r="F54">
            <v>20.8</v>
          </cell>
          <cell r="G54">
            <v>8.66</v>
          </cell>
          <cell r="H54">
            <v>4.96</v>
          </cell>
          <cell r="I54">
            <v>0</v>
          </cell>
          <cell r="J54">
            <v>41.31</v>
          </cell>
          <cell r="K54">
            <v>3.38</v>
          </cell>
          <cell r="L54">
            <v>2.92</v>
          </cell>
          <cell r="M54">
            <v>2.64</v>
          </cell>
          <cell r="N54">
            <v>0.47</v>
          </cell>
          <cell r="O54">
            <v>3.74</v>
          </cell>
          <cell r="P54">
            <v>0.38</v>
          </cell>
          <cell r="Q54">
            <v>1.01</v>
          </cell>
          <cell r="R54">
            <v>3.75</v>
          </cell>
        </row>
        <row r="55">
          <cell r="E55">
            <v>4.3</v>
          </cell>
          <cell r="F55">
            <v>21.2</v>
          </cell>
          <cell r="G55">
            <v>8.7799999999999994</v>
          </cell>
          <cell r="H55">
            <v>5.18</v>
          </cell>
          <cell r="I55">
            <v>0</v>
          </cell>
          <cell r="J55">
            <v>43.13</v>
          </cell>
          <cell r="K55">
            <v>3.45</v>
          </cell>
          <cell r="L55">
            <v>2.99</v>
          </cell>
          <cell r="M55">
            <v>2.64</v>
          </cell>
          <cell r="N55">
            <v>0.47</v>
          </cell>
          <cell r="O55">
            <v>3.9</v>
          </cell>
          <cell r="P55">
            <v>0.38</v>
          </cell>
          <cell r="Q55">
            <v>1.01</v>
          </cell>
          <cell r="R55">
            <v>3.85</v>
          </cell>
        </row>
        <row r="56">
          <cell r="E56">
            <v>4.4000000000000004</v>
          </cell>
          <cell r="F56">
            <v>21.6</v>
          </cell>
          <cell r="G56">
            <v>8.9</v>
          </cell>
          <cell r="H56">
            <v>5.4</v>
          </cell>
          <cell r="I56">
            <v>0</v>
          </cell>
          <cell r="J56">
            <v>45.02</v>
          </cell>
          <cell r="K56">
            <v>3.51</v>
          </cell>
          <cell r="L56">
            <v>3.05</v>
          </cell>
          <cell r="M56">
            <v>2.64</v>
          </cell>
          <cell r="N56">
            <v>0.47</v>
          </cell>
          <cell r="O56">
            <v>4.05</v>
          </cell>
          <cell r="P56">
            <v>0.38</v>
          </cell>
          <cell r="Q56">
            <v>1.01</v>
          </cell>
          <cell r="R56">
            <v>3.95</v>
          </cell>
        </row>
        <row r="57">
          <cell r="E57">
            <v>4.5</v>
          </cell>
          <cell r="F57">
            <v>22</v>
          </cell>
          <cell r="G57">
            <v>9.02</v>
          </cell>
          <cell r="H57">
            <v>5.63</v>
          </cell>
          <cell r="I57">
            <v>0</v>
          </cell>
          <cell r="J57">
            <v>46.92</v>
          </cell>
          <cell r="K57">
            <v>3.58</v>
          </cell>
          <cell r="L57">
            <v>3.12</v>
          </cell>
          <cell r="M57">
            <v>2.64</v>
          </cell>
          <cell r="N57">
            <v>0.47</v>
          </cell>
          <cell r="O57">
            <v>4.21</v>
          </cell>
          <cell r="P57">
            <v>0.38</v>
          </cell>
          <cell r="Q57">
            <v>1.01</v>
          </cell>
          <cell r="R57">
            <v>4.05</v>
          </cell>
        </row>
        <row r="58">
          <cell r="E58">
            <v>4.5999999999999996</v>
          </cell>
          <cell r="F58">
            <v>22.4</v>
          </cell>
          <cell r="G58">
            <v>9.14</v>
          </cell>
          <cell r="H58">
            <v>5.85</v>
          </cell>
          <cell r="I58">
            <v>0</v>
          </cell>
          <cell r="J58">
            <v>48.86</v>
          </cell>
          <cell r="K58">
            <v>3.65</v>
          </cell>
          <cell r="L58">
            <v>3.19</v>
          </cell>
          <cell r="M58">
            <v>2.64</v>
          </cell>
          <cell r="N58">
            <v>0.47</v>
          </cell>
          <cell r="O58">
            <v>4.37</v>
          </cell>
          <cell r="P58">
            <v>0.38</v>
          </cell>
          <cell r="Q58">
            <v>1.01</v>
          </cell>
          <cell r="R58">
            <v>4.1500000000000004</v>
          </cell>
        </row>
        <row r="59">
          <cell r="E59">
            <v>4.7</v>
          </cell>
          <cell r="F59">
            <v>22.8</v>
          </cell>
          <cell r="G59">
            <v>9.26</v>
          </cell>
          <cell r="H59">
            <v>6.08</v>
          </cell>
          <cell r="I59">
            <v>0</v>
          </cell>
          <cell r="J59">
            <v>50.86</v>
          </cell>
          <cell r="K59">
            <v>3.71</v>
          </cell>
          <cell r="L59">
            <v>3.25</v>
          </cell>
          <cell r="M59">
            <v>2.64</v>
          </cell>
          <cell r="N59">
            <v>0.47</v>
          </cell>
          <cell r="O59">
            <v>4.53</v>
          </cell>
          <cell r="P59">
            <v>0.38</v>
          </cell>
          <cell r="Q59">
            <v>1.01</v>
          </cell>
          <cell r="R59">
            <v>4.25</v>
          </cell>
        </row>
        <row r="60">
          <cell r="E60">
            <v>4.8</v>
          </cell>
          <cell r="F60">
            <v>23.2</v>
          </cell>
          <cell r="G60">
            <v>9.3800000000000008</v>
          </cell>
          <cell r="H60">
            <v>6.31</v>
          </cell>
          <cell r="I60">
            <v>0</v>
          </cell>
          <cell r="J60">
            <v>52.89</v>
          </cell>
          <cell r="K60">
            <v>3.78</v>
          </cell>
          <cell r="L60">
            <v>3.32</v>
          </cell>
          <cell r="M60">
            <v>2.64</v>
          </cell>
          <cell r="N60">
            <v>0.47</v>
          </cell>
          <cell r="O60">
            <v>4.68</v>
          </cell>
          <cell r="P60">
            <v>0.38</v>
          </cell>
          <cell r="Q60">
            <v>1.01</v>
          </cell>
          <cell r="R60">
            <v>4.3499999999999996</v>
          </cell>
        </row>
        <row r="61">
          <cell r="E61">
            <v>4.9000000000000004</v>
          </cell>
          <cell r="F61">
            <v>23.6</v>
          </cell>
          <cell r="G61">
            <v>9.5</v>
          </cell>
          <cell r="H61">
            <v>6.55</v>
          </cell>
          <cell r="I61">
            <v>0</v>
          </cell>
          <cell r="J61">
            <v>54.95</v>
          </cell>
          <cell r="K61">
            <v>3.85</v>
          </cell>
          <cell r="L61">
            <v>3.39</v>
          </cell>
          <cell r="M61">
            <v>2.64</v>
          </cell>
          <cell r="N61">
            <v>0.47</v>
          </cell>
          <cell r="O61">
            <v>4.84</v>
          </cell>
          <cell r="P61">
            <v>0.38</v>
          </cell>
          <cell r="Q61">
            <v>1.01</v>
          </cell>
          <cell r="R61">
            <v>4.45</v>
          </cell>
        </row>
        <row r="62">
          <cell r="E62">
            <v>5</v>
          </cell>
          <cell r="F62">
            <v>24</v>
          </cell>
          <cell r="G62">
            <v>9.6199999999999992</v>
          </cell>
          <cell r="H62">
            <v>6.78</v>
          </cell>
          <cell r="I62">
            <v>0</v>
          </cell>
          <cell r="J62">
            <v>57.05</v>
          </cell>
          <cell r="K62">
            <v>3.92</v>
          </cell>
          <cell r="L62">
            <v>3.46</v>
          </cell>
          <cell r="M62">
            <v>2.64</v>
          </cell>
          <cell r="N62">
            <v>0.47</v>
          </cell>
          <cell r="O62">
            <v>5</v>
          </cell>
          <cell r="P62">
            <v>0.38</v>
          </cell>
          <cell r="Q62">
            <v>1.01</v>
          </cell>
          <cell r="R62">
            <v>4.55</v>
          </cell>
        </row>
        <row r="63">
          <cell r="E63">
            <v>5.0999999999999996</v>
          </cell>
          <cell r="F63">
            <v>24.4</v>
          </cell>
          <cell r="G63">
            <v>9.74</v>
          </cell>
          <cell r="H63">
            <v>7.01</v>
          </cell>
          <cell r="I63">
            <v>0</v>
          </cell>
          <cell r="J63">
            <v>59.21</v>
          </cell>
          <cell r="K63">
            <v>3.98</v>
          </cell>
          <cell r="L63">
            <v>3.52</v>
          </cell>
          <cell r="M63">
            <v>2.64</v>
          </cell>
          <cell r="N63">
            <v>0.47</v>
          </cell>
          <cell r="O63">
            <v>5.16</v>
          </cell>
          <cell r="P63">
            <v>0.38</v>
          </cell>
          <cell r="Q63">
            <v>1.01</v>
          </cell>
          <cell r="R63">
            <v>4.6500000000000004</v>
          </cell>
        </row>
        <row r="64">
          <cell r="E64">
            <v>5.2</v>
          </cell>
          <cell r="F64">
            <v>24.8</v>
          </cell>
          <cell r="G64">
            <v>9.86</v>
          </cell>
          <cell r="H64">
            <v>7.26</v>
          </cell>
          <cell r="I64">
            <v>0</v>
          </cell>
          <cell r="J64">
            <v>61.4</v>
          </cell>
          <cell r="K64">
            <v>4.05</v>
          </cell>
          <cell r="L64">
            <v>3.59</v>
          </cell>
          <cell r="M64">
            <v>2.64</v>
          </cell>
          <cell r="N64">
            <v>0.47</v>
          </cell>
          <cell r="O64">
            <v>5.31</v>
          </cell>
          <cell r="P64">
            <v>0.38</v>
          </cell>
          <cell r="Q64">
            <v>1.01</v>
          </cell>
          <cell r="R64">
            <v>4.75</v>
          </cell>
        </row>
        <row r="65">
          <cell r="E65">
            <v>5.3</v>
          </cell>
          <cell r="F65">
            <v>25.2</v>
          </cell>
          <cell r="G65">
            <v>9.98</v>
          </cell>
          <cell r="H65">
            <v>7.51</v>
          </cell>
          <cell r="I65">
            <v>0</v>
          </cell>
          <cell r="J65">
            <v>63.62</v>
          </cell>
          <cell r="K65">
            <v>4.12</v>
          </cell>
          <cell r="L65">
            <v>3.66</v>
          </cell>
          <cell r="M65">
            <v>2.64</v>
          </cell>
          <cell r="N65">
            <v>0.47</v>
          </cell>
          <cell r="O65">
            <v>5.47</v>
          </cell>
          <cell r="P65">
            <v>0.38</v>
          </cell>
          <cell r="Q65">
            <v>1.01</v>
          </cell>
          <cell r="R65">
            <v>4.8499999999999996</v>
          </cell>
        </row>
        <row r="66">
          <cell r="E66">
            <v>5.4</v>
          </cell>
          <cell r="F66">
            <v>25.6</v>
          </cell>
          <cell r="G66">
            <v>10.1</v>
          </cell>
          <cell r="H66">
            <v>7.75</v>
          </cell>
          <cell r="I66">
            <v>0</v>
          </cell>
          <cell r="J66">
            <v>65.89</v>
          </cell>
          <cell r="K66">
            <v>4.1900000000000004</v>
          </cell>
          <cell r="L66">
            <v>3.72</v>
          </cell>
          <cell r="M66">
            <v>2.64</v>
          </cell>
          <cell r="N66">
            <v>0.47</v>
          </cell>
          <cell r="O66">
            <v>5.63</v>
          </cell>
          <cell r="P66">
            <v>0.38</v>
          </cell>
          <cell r="Q66">
            <v>1.01</v>
          </cell>
          <cell r="R66">
            <v>4.95</v>
          </cell>
        </row>
        <row r="67">
          <cell r="E67">
            <v>5.5</v>
          </cell>
          <cell r="F67">
            <v>26</v>
          </cell>
          <cell r="G67">
            <v>10.220000000000001</v>
          </cell>
          <cell r="H67">
            <v>8</v>
          </cell>
          <cell r="I67">
            <v>0</v>
          </cell>
          <cell r="J67">
            <v>68.2</v>
          </cell>
          <cell r="K67">
            <v>4.25</v>
          </cell>
          <cell r="L67">
            <v>3.79</v>
          </cell>
          <cell r="M67">
            <v>2.64</v>
          </cell>
          <cell r="N67">
            <v>0.47</v>
          </cell>
          <cell r="O67">
            <v>5.79</v>
          </cell>
          <cell r="P67">
            <v>0.38</v>
          </cell>
          <cell r="Q67">
            <v>1.01</v>
          </cell>
          <cell r="R67">
            <v>5.05</v>
          </cell>
        </row>
        <row r="68">
          <cell r="E68">
            <v>5.6</v>
          </cell>
          <cell r="F68">
            <v>26.4</v>
          </cell>
          <cell r="G68">
            <v>10.34</v>
          </cell>
          <cell r="H68">
            <v>8.25</v>
          </cell>
          <cell r="I68">
            <v>0</v>
          </cell>
          <cell r="J68">
            <v>70.55</v>
          </cell>
          <cell r="K68">
            <v>4.32</v>
          </cell>
          <cell r="L68">
            <v>3.86</v>
          </cell>
          <cell r="M68">
            <v>2.64</v>
          </cell>
          <cell r="N68">
            <v>0.47</v>
          </cell>
          <cell r="O68">
            <v>5.94</v>
          </cell>
          <cell r="P68">
            <v>0.38</v>
          </cell>
          <cell r="Q68">
            <v>1.01</v>
          </cell>
          <cell r="R68">
            <v>5.15</v>
          </cell>
        </row>
        <row r="69">
          <cell r="E69">
            <v>5.7</v>
          </cell>
          <cell r="F69">
            <v>26.8</v>
          </cell>
          <cell r="G69">
            <v>10.46</v>
          </cell>
          <cell r="H69">
            <v>8.51</v>
          </cell>
          <cell r="I69">
            <v>0</v>
          </cell>
          <cell r="J69">
            <v>72.95</v>
          </cell>
          <cell r="K69">
            <v>4.38</v>
          </cell>
          <cell r="L69">
            <v>3.92</v>
          </cell>
          <cell r="M69">
            <v>2.64</v>
          </cell>
          <cell r="N69">
            <v>0.47</v>
          </cell>
          <cell r="O69">
            <v>6.1</v>
          </cell>
          <cell r="P69">
            <v>0.38</v>
          </cell>
          <cell r="Q69">
            <v>1.01</v>
          </cell>
          <cell r="R69">
            <v>5.25</v>
          </cell>
        </row>
        <row r="70">
          <cell r="E70">
            <v>5.8</v>
          </cell>
          <cell r="F70">
            <v>27.2</v>
          </cell>
          <cell r="G70">
            <v>10.58</v>
          </cell>
          <cell r="H70">
            <v>8.76</v>
          </cell>
          <cell r="I70">
            <v>0</v>
          </cell>
          <cell r="J70">
            <v>75.37</v>
          </cell>
          <cell r="K70">
            <v>4.45</v>
          </cell>
          <cell r="L70">
            <v>3.99</v>
          </cell>
          <cell r="M70">
            <v>2.64</v>
          </cell>
          <cell r="N70">
            <v>0.47</v>
          </cell>
          <cell r="O70">
            <v>6.26</v>
          </cell>
          <cell r="P70">
            <v>0.38</v>
          </cell>
          <cell r="Q70">
            <v>1.01</v>
          </cell>
          <cell r="R70">
            <v>5.35</v>
          </cell>
        </row>
        <row r="71">
          <cell r="E71">
            <v>5.9</v>
          </cell>
          <cell r="F71">
            <v>27.6</v>
          </cell>
          <cell r="G71">
            <v>10.7</v>
          </cell>
          <cell r="H71">
            <v>9.02</v>
          </cell>
          <cell r="I71">
            <v>0</v>
          </cell>
          <cell r="J71">
            <v>77.83</v>
          </cell>
          <cell r="K71">
            <v>4.5199999999999996</v>
          </cell>
          <cell r="L71">
            <v>4.0599999999999996</v>
          </cell>
          <cell r="M71">
            <v>2.64</v>
          </cell>
          <cell r="N71">
            <v>0.47</v>
          </cell>
          <cell r="O71">
            <v>6.42</v>
          </cell>
          <cell r="P71">
            <v>0.38</v>
          </cell>
          <cell r="Q71">
            <v>1.01</v>
          </cell>
          <cell r="R71">
            <v>5.45</v>
          </cell>
        </row>
        <row r="72">
          <cell r="E72">
            <v>6</v>
          </cell>
          <cell r="F72">
            <v>28</v>
          </cell>
          <cell r="G72">
            <v>10.82</v>
          </cell>
          <cell r="H72">
            <v>9.2799999999999994</v>
          </cell>
          <cell r="I72">
            <v>0</v>
          </cell>
          <cell r="J72">
            <v>80.34</v>
          </cell>
          <cell r="K72">
            <v>4.59</v>
          </cell>
          <cell r="L72">
            <v>4.13</v>
          </cell>
          <cell r="M72">
            <v>2.64</v>
          </cell>
          <cell r="N72">
            <v>0.47</v>
          </cell>
          <cell r="O72">
            <v>6.57</v>
          </cell>
          <cell r="P72">
            <v>0.38</v>
          </cell>
          <cell r="Q72">
            <v>1.01</v>
          </cell>
          <cell r="R72">
            <v>5.55</v>
          </cell>
        </row>
        <row r="73">
          <cell r="E73">
            <v>6.1</v>
          </cell>
          <cell r="F73">
            <v>28.4</v>
          </cell>
          <cell r="G73">
            <v>10.94</v>
          </cell>
          <cell r="H73">
            <v>9.5500000000000007</v>
          </cell>
          <cell r="I73">
            <v>0</v>
          </cell>
          <cell r="J73">
            <v>82.9</v>
          </cell>
          <cell r="K73">
            <v>4.6500000000000004</v>
          </cell>
          <cell r="L73">
            <v>4.1900000000000004</v>
          </cell>
          <cell r="M73">
            <v>2.64</v>
          </cell>
          <cell r="N73">
            <v>0.47</v>
          </cell>
          <cell r="O73">
            <v>6.73</v>
          </cell>
          <cell r="P73">
            <v>0.38</v>
          </cell>
          <cell r="Q73">
            <v>1.01</v>
          </cell>
          <cell r="R73">
            <v>5.65</v>
          </cell>
        </row>
        <row r="74">
          <cell r="E74">
            <v>6.2</v>
          </cell>
          <cell r="F74">
            <v>28.8</v>
          </cell>
          <cell r="G74">
            <v>11.06</v>
          </cell>
          <cell r="H74">
            <v>9.81</v>
          </cell>
          <cell r="I74">
            <v>0</v>
          </cell>
          <cell r="J74">
            <v>85.48</v>
          </cell>
          <cell r="K74">
            <v>4.72</v>
          </cell>
          <cell r="L74">
            <v>4.26</v>
          </cell>
          <cell r="M74">
            <v>2.64</v>
          </cell>
          <cell r="N74">
            <v>0.47</v>
          </cell>
          <cell r="O74">
            <v>6.89</v>
          </cell>
          <cell r="P74">
            <v>0.38</v>
          </cell>
          <cell r="Q74">
            <v>1.01</v>
          </cell>
          <cell r="R74">
            <v>5.75</v>
          </cell>
        </row>
        <row r="75">
          <cell r="E75">
            <v>6.3</v>
          </cell>
          <cell r="F75">
            <v>29.2</v>
          </cell>
          <cell r="G75">
            <v>11.18</v>
          </cell>
          <cell r="H75">
            <v>10.08</v>
          </cell>
          <cell r="I75">
            <v>0</v>
          </cell>
          <cell r="J75">
            <v>88.1</v>
          </cell>
          <cell r="K75">
            <v>4.79</v>
          </cell>
          <cell r="L75">
            <v>4.33</v>
          </cell>
          <cell r="M75">
            <v>2.64</v>
          </cell>
          <cell r="N75">
            <v>0.47</v>
          </cell>
          <cell r="O75">
            <v>7.05</v>
          </cell>
          <cell r="P75">
            <v>0.38</v>
          </cell>
          <cell r="Q75">
            <v>1.01</v>
          </cell>
          <cell r="R75">
            <v>5.85</v>
          </cell>
        </row>
        <row r="76">
          <cell r="E76">
            <v>6.4</v>
          </cell>
          <cell r="F76">
            <v>29.6</v>
          </cell>
          <cell r="G76">
            <v>11.3</v>
          </cell>
          <cell r="H76">
            <v>10.35</v>
          </cell>
          <cell r="I76">
            <v>0</v>
          </cell>
          <cell r="J76">
            <v>90.79</v>
          </cell>
          <cell r="K76">
            <v>4.8499999999999996</v>
          </cell>
          <cell r="L76">
            <v>4.3899999999999997</v>
          </cell>
          <cell r="M76">
            <v>2.64</v>
          </cell>
          <cell r="N76">
            <v>0.47</v>
          </cell>
          <cell r="O76">
            <v>7.2</v>
          </cell>
          <cell r="P76">
            <v>0.38</v>
          </cell>
          <cell r="Q76">
            <v>1.01</v>
          </cell>
          <cell r="R76">
            <v>5.95</v>
          </cell>
        </row>
        <row r="77">
          <cell r="E77">
            <v>6.5</v>
          </cell>
          <cell r="F77">
            <v>30</v>
          </cell>
          <cell r="G77">
            <v>11.42</v>
          </cell>
          <cell r="H77">
            <v>10.63</v>
          </cell>
          <cell r="I77">
            <v>0</v>
          </cell>
          <cell r="J77">
            <v>93.5</v>
          </cell>
          <cell r="K77">
            <v>4.92</v>
          </cell>
          <cell r="L77">
            <v>4.46</v>
          </cell>
          <cell r="M77">
            <v>2.64</v>
          </cell>
          <cell r="N77">
            <v>0.47</v>
          </cell>
          <cell r="O77">
            <v>7.36</v>
          </cell>
          <cell r="P77">
            <v>0.38</v>
          </cell>
          <cell r="Q77">
            <v>1.01</v>
          </cell>
          <cell r="R77">
            <v>6.05</v>
          </cell>
        </row>
        <row r="78">
          <cell r="E78">
            <v>6.6</v>
          </cell>
          <cell r="F78">
            <v>30.4</v>
          </cell>
          <cell r="G78">
            <v>11.54</v>
          </cell>
          <cell r="H78">
            <v>10.9</v>
          </cell>
          <cell r="I78">
            <v>0</v>
          </cell>
          <cell r="J78">
            <v>96.23</v>
          </cell>
          <cell r="K78">
            <v>4.99</v>
          </cell>
          <cell r="L78">
            <v>4.53</v>
          </cell>
          <cell r="M78">
            <v>2.64</v>
          </cell>
          <cell r="N78">
            <v>0.47</v>
          </cell>
          <cell r="O78">
            <v>7.52</v>
          </cell>
          <cell r="P78">
            <v>0.38</v>
          </cell>
          <cell r="Q78">
            <v>1.01</v>
          </cell>
          <cell r="R78">
            <v>6.15</v>
          </cell>
        </row>
        <row r="79">
          <cell r="E79">
            <v>6.7</v>
          </cell>
          <cell r="F79">
            <v>30.8</v>
          </cell>
          <cell r="G79">
            <v>11.66</v>
          </cell>
          <cell r="H79">
            <v>11.18</v>
          </cell>
          <cell r="I79">
            <v>0</v>
          </cell>
          <cell r="J79">
            <v>99.01</v>
          </cell>
          <cell r="K79">
            <v>5.0599999999999996</v>
          </cell>
          <cell r="L79">
            <v>4.5999999999999996</v>
          </cell>
          <cell r="M79">
            <v>2.64</v>
          </cell>
          <cell r="N79">
            <v>0.47</v>
          </cell>
          <cell r="O79">
            <v>7.68</v>
          </cell>
          <cell r="P79">
            <v>0.38</v>
          </cell>
          <cell r="Q79">
            <v>1.01</v>
          </cell>
          <cell r="R79">
            <v>6.25</v>
          </cell>
        </row>
        <row r="80">
          <cell r="E80">
            <v>6.8</v>
          </cell>
          <cell r="F80">
            <v>31.2</v>
          </cell>
          <cell r="G80">
            <v>11.78</v>
          </cell>
          <cell r="H80">
            <v>11.46</v>
          </cell>
          <cell r="I80">
            <v>0</v>
          </cell>
          <cell r="J80">
            <v>101.86</v>
          </cell>
          <cell r="K80">
            <v>5.12</v>
          </cell>
          <cell r="L80">
            <v>4.66</v>
          </cell>
          <cell r="M80">
            <v>2.64</v>
          </cell>
          <cell r="N80">
            <v>0.47</v>
          </cell>
          <cell r="O80">
            <v>7.83</v>
          </cell>
          <cell r="P80">
            <v>0.38</v>
          </cell>
          <cell r="Q80">
            <v>1.01</v>
          </cell>
          <cell r="R80">
            <v>6.35</v>
          </cell>
        </row>
        <row r="81">
          <cell r="E81">
            <v>6.9</v>
          </cell>
          <cell r="F81">
            <v>31.6</v>
          </cell>
          <cell r="G81">
            <v>11.9</v>
          </cell>
          <cell r="H81">
            <v>11.75</v>
          </cell>
          <cell r="I81">
            <v>0</v>
          </cell>
          <cell r="J81">
            <v>104.72</v>
          </cell>
          <cell r="K81">
            <v>5.19</v>
          </cell>
          <cell r="L81">
            <v>4.7300000000000004</v>
          </cell>
          <cell r="M81">
            <v>2.64</v>
          </cell>
          <cell r="N81">
            <v>0.47</v>
          </cell>
          <cell r="O81">
            <v>7.99</v>
          </cell>
          <cell r="P81">
            <v>0.38</v>
          </cell>
          <cell r="Q81">
            <v>1.01</v>
          </cell>
          <cell r="R81">
            <v>6.45</v>
          </cell>
        </row>
        <row r="82">
          <cell r="E82">
            <v>7</v>
          </cell>
          <cell r="F82">
            <v>32</v>
          </cell>
          <cell r="G82">
            <v>12.02</v>
          </cell>
          <cell r="H82">
            <v>12.03</v>
          </cell>
          <cell r="I82">
            <v>0</v>
          </cell>
          <cell r="J82">
            <v>107.62</v>
          </cell>
          <cell r="K82">
            <v>5.26</v>
          </cell>
          <cell r="L82">
            <v>4.8</v>
          </cell>
          <cell r="M82">
            <v>2.64</v>
          </cell>
          <cell r="N82">
            <v>0.47</v>
          </cell>
          <cell r="O82">
            <v>8.15</v>
          </cell>
          <cell r="P82">
            <v>0.38</v>
          </cell>
          <cell r="Q82">
            <v>1.01</v>
          </cell>
          <cell r="R82">
            <v>6.55</v>
          </cell>
        </row>
        <row r="83">
          <cell r="E83">
            <v>7.1</v>
          </cell>
          <cell r="F83">
            <v>32.4</v>
          </cell>
          <cell r="G83">
            <v>12.14</v>
          </cell>
          <cell r="H83">
            <v>12.32</v>
          </cell>
          <cell r="I83">
            <v>0</v>
          </cell>
          <cell r="J83">
            <v>110.58</v>
          </cell>
          <cell r="K83">
            <v>5.32</v>
          </cell>
          <cell r="L83">
            <v>4.8600000000000003</v>
          </cell>
          <cell r="M83">
            <v>2.64</v>
          </cell>
          <cell r="N83">
            <v>0.47</v>
          </cell>
          <cell r="O83">
            <v>8.31</v>
          </cell>
          <cell r="P83">
            <v>0.38</v>
          </cell>
          <cell r="Q83">
            <v>1.01</v>
          </cell>
          <cell r="R83">
            <v>6.65</v>
          </cell>
        </row>
        <row r="84">
          <cell r="E84">
            <v>7.2</v>
          </cell>
          <cell r="F84">
            <v>32.799999999999997</v>
          </cell>
          <cell r="G84">
            <v>12.26</v>
          </cell>
          <cell r="H84">
            <v>12.61</v>
          </cell>
          <cell r="I84">
            <v>0</v>
          </cell>
          <cell r="J84">
            <v>113.57</v>
          </cell>
          <cell r="K84">
            <v>5.39</v>
          </cell>
          <cell r="L84">
            <v>4.93</v>
          </cell>
          <cell r="M84">
            <v>2.64</v>
          </cell>
          <cell r="N84">
            <v>0.47</v>
          </cell>
          <cell r="O84">
            <v>8.4600000000000009</v>
          </cell>
          <cell r="P84">
            <v>0.38</v>
          </cell>
          <cell r="Q84">
            <v>1.01</v>
          </cell>
          <cell r="R84">
            <v>6.75</v>
          </cell>
        </row>
        <row r="85">
          <cell r="E85">
            <v>7.3</v>
          </cell>
          <cell r="F85">
            <v>33.200000000000003</v>
          </cell>
          <cell r="G85">
            <v>12.38</v>
          </cell>
          <cell r="H85">
            <v>12.91</v>
          </cell>
          <cell r="I85">
            <v>0</v>
          </cell>
          <cell r="J85">
            <v>116.59</v>
          </cell>
          <cell r="K85">
            <v>5.46</v>
          </cell>
          <cell r="L85">
            <v>5</v>
          </cell>
          <cell r="M85">
            <v>2.64</v>
          </cell>
          <cell r="N85">
            <v>0.47</v>
          </cell>
          <cell r="O85">
            <v>8.6199999999999992</v>
          </cell>
          <cell r="P85">
            <v>0.38</v>
          </cell>
          <cell r="Q85">
            <v>1.01</v>
          </cell>
          <cell r="R85">
            <v>6.85</v>
          </cell>
        </row>
        <row r="86">
          <cell r="E86">
            <v>7.4</v>
          </cell>
          <cell r="F86">
            <v>33.6</v>
          </cell>
          <cell r="G86">
            <v>12.5</v>
          </cell>
          <cell r="H86">
            <v>13.2</v>
          </cell>
          <cell r="I86">
            <v>0</v>
          </cell>
          <cell r="J86">
            <v>119.65</v>
          </cell>
          <cell r="K86">
            <v>5.53</v>
          </cell>
          <cell r="L86">
            <v>5.07</v>
          </cell>
          <cell r="M86">
            <v>2.64</v>
          </cell>
          <cell r="N86">
            <v>0.47</v>
          </cell>
          <cell r="O86">
            <v>8.7799999999999994</v>
          </cell>
          <cell r="P86">
            <v>0.38</v>
          </cell>
          <cell r="Q86">
            <v>1.01</v>
          </cell>
          <cell r="R86">
            <v>6.95</v>
          </cell>
        </row>
        <row r="87">
          <cell r="E87">
            <v>7.5</v>
          </cell>
          <cell r="F87">
            <v>34</v>
          </cell>
          <cell r="G87">
            <v>12.62</v>
          </cell>
          <cell r="H87">
            <v>13.54</v>
          </cell>
          <cell r="I87">
            <v>34.97</v>
          </cell>
          <cell r="J87">
            <v>82.87</v>
          </cell>
          <cell r="K87">
            <v>5.59</v>
          </cell>
          <cell r="L87">
            <v>5.13</v>
          </cell>
          <cell r="M87">
            <v>2.64</v>
          </cell>
          <cell r="N87">
            <v>0.47</v>
          </cell>
          <cell r="O87">
            <v>13.87</v>
          </cell>
          <cell r="P87">
            <v>0.38</v>
          </cell>
          <cell r="Q87">
            <v>1.01</v>
          </cell>
          <cell r="R87">
            <v>7.05</v>
          </cell>
        </row>
        <row r="88">
          <cell r="E88">
            <v>7.6</v>
          </cell>
          <cell r="F88">
            <v>34.4</v>
          </cell>
          <cell r="G88">
            <v>12.74</v>
          </cell>
          <cell r="H88">
            <v>13.8</v>
          </cell>
          <cell r="I88">
            <v>35.840000000000003</v>
          </cell>
          <cell r="J88">
            <v>85.07</v>
          </cell>
          <cell r="K88">
            <v>5.66</v>
          </cell>
          <cell r="L88">
            <v>5.2</v>
          </cell>
          <cell r="M88">
            <v>2.64</v>
          </cell>
          <cell r="N88">
            <v>0.47</v>
          </cell>
          <cell r="O88">
            <v>14.1</v>
          </cell>
          <cell r="P88">
            <v>0.38</v>
          </cell>
          <cell r="Q88">
            <v>1.01</v>
          </cell>
          <cell r="R88">
            <v>7.15</v>
          </cell>
        </row>
        <row r="89">
          <cell r="E89">
            <v>7.7</v>
          </cell>
          <cell r="F89">
            <v>34.799999999999997</v>
          </cell>
          <cell r="G89">
            <v>12.86</v>
          </cell>
          <cell r="H89">
            <v>14.11</v>
          </cell>
          <cell r="I89">
            <v>36.729999999999997</v>
          </cell>
          <cell r="J89">
            <v>87.28</v>
          </cell>
          <cell r="K89">
            <v>5.73</v>
          </cell>
          <cell r="L89">
            <v>5.27</v>
          </cell>
          <cell r="M89">
            <v>2.64</v>
          </cell>
          <cell r="N89">
            <v>0.47</v>
          </cell>
          <cell r="O89">
            <v>14.34</v>
          </cell>
          <cell r="P89">
            <v>0.38</v>
          </cell>
          <cell r="Q89">
            <v>1.01</v>
          </cell>
          <cell r="R89">
            <v>7.25</v>
          </cell>
        </row>
        <row r="90">
          <cell r="E90">
            <v>7.8</v>
          </cell>
          <cell r="F90">
            <v>35.200000000000003</v>
          </cell>
          <cell r="G90">
            <v>12.98</v>
          </cell>
          <cell r="H90">
            <v>14.41</v>
          </cell>
          <cell r="I90">
            <v>37.619999999999997</v>
          </cell>
          <cell r="J90">
            <v>89.56</v>
          </cell>
          <cell r="K90">
            <v>5.79</v>
          </cell>
          <cell r="L90">
            <v>5.33</v>
          </cell>
          <cell r="M90">
            <v>2.64</v>
          </cell>
          <cell r="N90">
            <v>0.47</v>
          </cell>
          <cell r="O90">
            <v>14.57</v>
          </cell>
          <cell r="P90">
            <v>0.38</v>
          </cell>
          <cell r="Q90">
            <v>1.01</v>
          </cell>
          <cell r="R90">
            <v>7.35</v>
          </cell>
        </row>
        <row r="91">
          <cell r="E91">
            <v>7.9</v>
          </cell>
          <cell r="F91">
            <v>35.6</v>
          </cell>
          <cell r="G91">
            <v>13.1</v>
          </cell>
          <cell r="H91">
            <v>14.72</v>
          </cell>
          <cell r="I91">
            <v>38.53</v>
          </cell>
          <cell r="J91">
            <v>91.83</v>
          </cell>
          <cell r="K91">
            <v>5.86</v>
          </cell>
          <cell r="L91">
            <v>5.4</v>
          </cell>
          <cell r="M91">
            <v>2.64</v>
          </cell>
          <cell r="N91">
            <v>0.47</v>
          </cell>
          <cell r="O91">
            <v>14.81</v>
          </cell>
          <cell r="P91">
            <v>0.38</v>
          </cell>
          <cell r="Q91">
            <v>1.01</v>
          </cell>
          <cell r="R91">
            <v>7.45</v>
          </cell>
        </row>
        <row r="92">
          <cell r="E92">
            <v>8</v>
          </cell>
          <cell r="F92">
            <v>36</v>
          </cell>
          <cell r="G92">
            <v>13.22</v>
          </cell>
          <cell r="H92">
            <v>15.03</v>
          </cell>
          <cell r="I92">
            <v>39.44</v>
          </cell>
          <cell r="J92">
            <v>94.15</v>
          </cell>
          <cell r="K92">
            <v>5.93</v>
          </cell>
          <cell r="L92">
            <v>5.47</v>
          </cell>
          <cell r="M92">
            <v>2.64</v>
          </cell>
          <cell r="N92">
            <v>0.47</v>
          </cell>
          <cell r="O92">
            <v>15.04</v>
          </cell>
          <cell r="P92">
            <v>0.38</v>
          </cell>
          <cell r="Q92">
            <v>1.01</v>
          </cell>
          <cell r="R92">
            <v>7.55</v>
          </cell>
        </row>
        <row r="93">
          <cell r="E93">
            <v>8.1</v>
          </cell>
          <cell r="F93">
            <v>36.4</v>
          </cell>
          <cell r="G93">
            <v>13.34</v>
          </cell>
          <cell r="H93">
            <v>15.35</v>
          </cell>
          <cell r="I93">
            <v>40.369999999999997</v>
          </cell>
          <cell r="J93">
            <v>96.48</v>
          </cell>
          <cell r="K93">
            <v>6</v>
          </cell>
          <cell r="L93">
            <v>5.54</v>
          </cell>
          <cell r="M93">
            <v>2.64</v>
          </cell>
          <cell r="N93">
            <v>0.47</v>
          </cell>
          <cell r="O93">
            <v>15.28</v>
          </cell>
          <cell r="P93">
            <v>0.38</v>
          </cell>
          <cell r="Q93">
            <v>1.01</v>
          </cell>
          <cell r="R93">
            <v>7.65</v>
          </cell>
        </row>
        <row r="94">
          <cell r="E94">
            <v>8.1999999999999993</v>
          </cell>
          <cell r="F94">
            <v>36.799999999999997</v>
          </cell>
          <cell r="G94">
            <v>13.46</v>
          </cell>
          <cell r="H94">
            <v>15.66</v>
          </cell>
          <cell r="I94">
            <v>41.3</v>
          </cell>
          <cell r="J94">
            <v>98.88</v>
          </cell>
          <cell r="K94">
            <v>6.06</v>
          </cell>
          <cell r="L94">
            <v>5.6</v>
          </cell>
          <cell r="M94">
            <v>2.64</v>
          </cell>
          <cell r="N94">
            <v>0.47</v>
          </cell>
          <cell r="O94">
            <v>15.51</v>
          </cell>
          <cell r="P94">
            <v>0.38</v>
          </cell>
          <cell r="Q94">
            <v>1.01</v>
          </cell>
          <cell r="R94">
            <v>7.75</v>
          </cell>
        </row>
        <row r="95">
          <cell r="E95">
            <v>8.3000000000000007</v>
          </cell>
          <cell r="F95">
            <v>37.200000000000003</v>
          </cell>
          <cell r="G95">
            <v>13.58</v>
          </cell>
          <cell r="H95">
            <v>15.98</v>
          </cell>
          <cell r="I95">
            <v>42.25</v>
          </cell>
          <cell r="J95">
            <v>101.27</v>
          </cell>
          <cell r="K95">
            <v>6.13</v>
          </cell>
          <cell r="L95">
            <v>5.67</v>
          </cell>
          <cell r="M95">
            <v>2.64</v>
          </cell>
          <cell r="N95">
            <v>0.47</v>
          </cell>
          <cell r="O95">
            <v>15.75</v>
          </cell>
          <cell r="P95">
            <v>0.38</v>
          </cell>
          <cell r="Q95">
            <v>1.01</v>
          </cell>
          <cell r="R95">
            <v>7.85</v>
          </cell>
        </row>
        <row r="96">
          <cell r="E96">
            <v>8.4</v>
          </cell>
          <cell r="F96">
            <v>37.6</v>
          </cell>
          <cell r="G96">
            <v>13.7</v>
          </cell>
          <cell r="H96">
            <v>16.3</v>
          </cell>
          <cell r="I96">
            <v>43.2</v>
          </cell>
          <cell r="J96">
            <v>103.71</v>
          </cell>
          <cell r="K96">
            <v>6.2</v>
          </cell>
          <cell r="L96">
            <v>5.74</v>
          </cell>
          <cell r="M96">
            <v>2.64</v>
          </cell>
          <cell r="N96">
            <v>0.47</v>
          </cell>
          <cell r="O96">
            <v>15.98</v>
          </cell>
          <cell r="P96">
            <v>0.38</v>
          </cell>
          <cell r="Q96">
            <v>1.01</v>
          </cell>
          <cell r="R96">
            <v>7.95</v>
          </cell>
        </row>
        <row r="97">
          <cell r="E97">
            <v>8.5</v>
          </cell>
          <cell r="F97">
            <v>38</v>
          </cell>
          <cell r="G97">
            <v>13.82</v>
          </cell>
          <cell r="H97">
            <v>16.63</v>
          </cell>
          <cell r="I97">
            <v>44.17</v>
          </cell>
          <cell r="J97">
            <v>106.18</v>
          </cell>
          <cell r="K97">
            <v>6.26</v>
          </cell>
          <cell r="L97">
            <v>5.8</v>
          </cell>
          <cell r="M97">
            <v>2.64</v>
          </cell>
          <cell r="N97">
            <v>0.47</v>
          </cell>
          <cell r="O97">
            <v>16.22</v>
          </cell>
          <cell r="P97">
            <v>0.38</v>
          </cell>
          <cell r="Q97">
            <v>1.01</v>
          </cell>
          <cell r="R97">
            <v>8.0500000000000007</v>
          </cell>
        </row>
        <row r="98">
          <cell r="E98">
            <v>8.6</v>
          </cell>
          <cell r="F98">
            <v>38.4</v>
          </cell>
          <cell r="G98">
            <v>13.94</v>
          </cell>
          <cell r="H98">
            <v>16.95</v>
          </cell>
          <cell r="I98">
            <v>45.15</v>
          </cell>
          <cell r="J98">
            <v>108.67</v>
          </cell>
          <cell r="K98">
            <v>6.33</v>
          </cell>
          <cell r="L98">
            <v>5.84</v>
          </cell>
          <cell r="M98">
            <v>2.64</v>
          </cell>
          <cell r="N98">
            <v>0.47</v>
          </cell>
          <cell r="O98">
            <v>16.45</v>
          </cell>
          <cell r="P98">
            <v>0.38</v>
          </cell>
          <cell r="Q98">
            <v>1.01</v>
          </cell>
          <cell r="R98">
            <v>8.15</v>
          </cell>
        </row>
        <row r="99">
          <cell r="E99">
            <v>8.6999999999999993</v>
          </cell>
          <cell r="F99">
            <v>38.799999999999997</v>
          </cell>
          <cell r="G99">
            <v>14.06</v>
          </cell>
          <cell r="H99">
            <v>17.25</v>
          </cell>
          <cell r="I99">
            <v>46.13</v>
          </cell>
          <cell r="J99">
            <v>111.19</v>
          </cell>
          <cell r="K99">
            <v>6.4</v>
          </cell>
          <cell r="L99">
            <v>5.94</v>
          </cell>
          <cell r="M99">
            <v>2.64</v>
          </cell>
          <cell r="N99">
            <v>0.47</v>
          </cell>
          <cell r="O99">
            <v>16.690000000000001</v>
          </cell>
          <cell r="P99">
            <v>0.38</v>
          </cell>
          <cell r="Q99">
            <v>1.01</v>
          </cell>
          <cell r="R99">
            <v>8.25</v>
          </cell>
        </row>
        <row r="100">
          <cell r="E100">
            <v>8.8000000000000007</v>
          </cell>
          <cell r="F100">
            <v>39.200000000000003</v>
          </cell>
          <cell r="G100">
            <v>14.18</v>
          </cell>
          <cell r="H100">
            <v>17.61</v>
          </cell>
          <cell r="I100">
            <v>47.12</v>
          </cell>
          <cell r="J100">
            <v>113.69</v>
          </cell>
          <cell r="K100">
            <v>6.46</v>
          </cell>
          <cell r="L100">
            <v>6</v>
          </cell>
          <cell r="M100">
            <v>2.64</v>
          </cell>
          <cell r="N100">
            <v>0.47</v>
          </cell>
          <cell r="O100">
            <v>16.920000000000002</v>
          </cell>
          <cell r="P100">
            <v>0.38</v>
          </cell>
          <cell r="Q100">
            <v>1.01</v>
          </cell>
          <cell r="R100">
            <v>8.35</v>
          </cell>
        </row>
        <row r="101">
          <cell r="E101">
            <v>8.9</v>
          </cell>
          <cell r="F101">
            <v>39.6</v>
          </cell>
          <cell r="G101">
            <v>14.3</v>
          </cell>
          <cell r="H101">
            <v>17.95</v>
          </cell>
          <cell r="I101">
            <v>48.13</v>
          </cell>
          <cell r="J101">
            <v>116.34</v>
          </cell>
          <cell r="K101">
            <v>6.53</v>
          </cell>
          <cell r="L101">
            <v>6.07</v>
          </cell>
          <cell r="M101">
            <v>2.64</v>
          </cell>
          <cell r="N101">
            <v>0.47</v>
          </cell>
          <cell r="O101">
            <v>17.16</v>
          </cell>
          <cell r="P101">
            <v>0.38</v>
          </cell>
          <cell r="Q101">
            <v>1.01</v>
          </cell>
          <cell r="R101">
            <v>8.4499999999999993</v>
          </cell>
        </row>
        <row r="102">
          <cell r="E102">
            <v>9</v>
          </cell>
          <cell r="F102">
            <v>40</v>
          </cell>
          <cell r="G102">
            <v>14.42</v>
          </cell>
          <cell r="H102">
            <v>18.28</v>
          </cell>
          <cell r="I102">
            <v>49.14</v>
          </cell>
          <cell r="J102">
            <v>18.96</v>
          </cell>
          <cell r="K102">
            <v>6.6</v>
          </cell>
          <cell r="L102">
            <v>6.14</v>
          </cell>
          <cell r="M102">
            <v>2.64</v>
          </cell>
          <cell r="N102">
            <v>0.47</v>
          </cell>
          <cell r="O102">
            <v>17.39</v>
          </cell>
          <cell r="P102">
            <v>0.38</v>
          </cell>
          <cell r="Q102">
            <v>1.01</v>
          </cell>
          <cell r="R102">
            <v>8.5500000000000007</v>
          </cell>
        </row>
        <row r="103">
          <cell r="E103">
            <v>9.1</v>
          </cell>
          <cell r="F103">
            <v>40.4</v>
          </cell>
          <cell r="G103">
            <v>14.54</v>
          </cell>
          <cell r="H103">
            <v>18.64</v>
          </cell>
          <cell r="I103">
            <v>50.17</v>
          </cell>
          <cell r="J103">
            <v>121.59</v>
          </cell>
          <cell r="K103">
            <v>6.67</v>
          </cell>
          <cell r="L103">
            <v>6.21</v>
          </cell>
          <cell r="M103">
            <v>2.64</v>
          </cell>
          <cell r="N103">
            <v>0.47</v>
          </cell>
          <cell r="O103">
            <v>17.63</v>
          </cell>
          <cell r="P103">
            <v>0.38</v>
          </cell>
          <cell r="Q103">
            <v>1.01</v>
          </cell>
          <cell r="R103">
            <v>8.65</v>
          </cell>
        </row>
        <row r="104">
          <cell r="E104">
            <v>9.1999999999999993</v>
          </cell>
          <cell r="F104">
            <v>40.799999999999997</v>
          </cell>
          <cell r="G104">
            <v>14.66</v>
          </cell>
          <cell r="H104">
            <v>18.96</v>
          </cell>
          <cell r="I104">
            <v>51.2</v>
          </cell>
          <cell r="J104">
            <v>124.29</v>
          </cell>
          <cell r="K104">
            <v>6.73</v>
          </cell>
          <cell r="L104">
            <v>6.27</v>
          </cell>
          <cell r="M104">
            <v>2.64</v>
          </cell>
          <cell r="N104">
            <v>0.47</v>
          </cell>
          <cell r="O104">
            <v>17.86</v>
          </cell>
          <cell r="P104">
            <v>0.38</v>
          </cell>
          <cell r="Q104">
            <v>1.01</v>
          </cell>
          <cell r="R104">
            <v>8.7499999999999893</v>
          </cell>
        </row>
        <row r="105">
          <cell r="E105">
            <v>9.3000000000000007</v>
          </cell>
          <cell r="F105">
            <v>41.2</v>
          </cell>
          <cell r="G105">
            <v>14.78</v>
          </cell>
          <cell r="H105">
            <v>19.309999999999999</v>
          </cell>
          <cell r="I105">
            <v>52.25</v>
          </cell>
          <cell r="J105">
            <v>126.98</v>
          </cell>
          <cell r="K105">
            <v>6.8</v>
          </cell>
          <cell r="L105">
            <v>6.34</v>
          </cell>
          <cell r="M105">
            <v>2.64</v>
          </cell>
          <cell r="N105">
            <v>0.47</v>
          </cell>
          <cell r="O105">
            <v>18.100000000000001</v>
          </cell>
          <cell r="P105">
            <v>0.38</v>
          </cell>
          <cell r="Q105">
            <v>1.01</v>
          </cell>
          <cell r="R105">
            <v>8.8499999999999908</v>
          </cell>
        </row>
        <row r="106">
          <cell r="E106">
            <v>9.4</v>
          </cell>
          <cell r="F106">
            <v>41.6</v>
          </cell>
          <cell r="G106">
            <v>14.9</v>
          </cell>
          <cell r="H106">
            <v>19.649999999999999</v>
          </cell>
          <cell r="I106">
            <v>53.3</v>
          </cell>
          <cell r="J106">
            <v>129.72</v>
          </cell>
          <cell r="K106">
            <v>6.87</v>
          </cell>
          <cell r="L106">
            <v>6.41</v>
          </cell>
          <cell r="M106">
            <v>2.64</v>
          </cell>
          <cell r="N106">
            <v>0.47</v>
          </cell>
          <cell r="O106">
            <v>18.329999999999998</v>
          </cell>
          <cell r="P106">
            <v>0.38</v>
          </cell>
          <cell r="Q106">
            <v>1.01</v>
          </cell>
          <cell r="R106">
            <v>8.9499999999999904</v>
          </cell>
        </row>
        <row r="107">
          <cell r="E107">
            <v>9.5</v>
          </cell>
          <cell r="F107">
            <v>42</v>
          </cell>
          <cell r="G107">
            <v>15.02</v>
          </cell>
          <cell r="H107">
            <v>20.2</v>
          </cell>
          <cell r="I107">
            <v>54.37</v>
          </cell>
          <cell r="J107">
            <v>132.49</v>
          </cell>
          <cell r="K107">
            <v>6.93</v>
          </cell>
          <cell r="L107">
            <v>6.47</v>
          </cell>
          <cell r="M107">
            <v>2.64</v>
          </cell>
          <cell r="N107">
            <v>0.47</v>
          </cell>
          <cell r="O107">
            <v>18.57</v>
          </cell>
          <cell r="P107">
            <v>0.38</v>
          </cell>
          <cell r="Q107">
            <v>1.01</v>
          </cell>
          <cell r="R107">
            <v>9.0499999999999901</v>
          </cell>
        </row>
        <row r="108">
          <cell r="E108">
            <v>9.6</v>
          </cell>
          <cell r="F108">
            <v>42.4</v>
          </cell>
          <cell r="G108">
            <v>15.14</v>
          </cell>
          <cell r="H108">
            <v>20.350000000000001</v>
          </cell>
          <cell r="I108">
            <v>55.44</v>
          </cell>
          <cell r="J108">
            <v>135.29</v>
          </cell>
          <cell r="K108">
            <v>7</v>
          </cell>
          <cell r="L108">
            <v>6.54</v>
          </cell>
          <cell r="M108">
            <v>2.64</v>
          </cell>
          <cell r="N108">
            <v>0.47</v>
          </cell>
          <cell r="O108">
            <v>18.8</v>
          </cell>
          <cell r="P108">
            <v>0.38</v>
          </cell>
          <cell r="Q108">
            <v>1.01</v>
          </cell>
          <cell r="R108">
            <v>9.1499999999999897</v>
          </cell>
        </row>
        <row r="109">
          <cell r="E109">
            <v>9.6999999999999993</v>
          </cell>
          <cell r="F109">
            <v>42.8</v>
          </cell>
          <cell r="G109">
            <v>15.26</v>
          </cell>
          <cell r="H109">
            <v>20.71</v>
          </cell>
          <cell r="I109">
            <v>56.53</v>
          </cell>
          <cell r="J109">
            <v>138.1</v>
          </cell>
          <cell r="K109">
            <v>7.07</v>
          </cell>
          <cell r="L109">
            <v>6.61</v>
          </cell>
          <cell r="M109">
            <v>2.64</v>
          </cell>
          <cell r="N109">
            <v>0.47</v>
          </cell>
          <cell r="O109">
            <v>19.04</v>
          </cell>
          <cell r="P109">
            <v>0.38</v>
          </cell>
          <cell r="Q109">
            <v>1.01</v>
          </cell>
          <cell r="R109">
            <v>9.2499999999999893</v>
          </cell>
        </row>
        <row r="110">
          <cell r="E110">
            <v>9.8000000000000007</v>
          </cell>
          <cell r="F110">
            <v>43.2</v>
          </cell>
          <cell r="G110">
            <v>15.38</v>
          </cell>
          <cell r="H110">
            <v>21.06</v>
          </cell>
          <cell r="I110">
            <v>57.62</v>
          </cell>
          <cell r="J110">
            <v>140.96</v>
          </cell>
          <cell r="K110">
            <v>7.14</v>
          </cell>
          <cell r="L110">
            <v>6.68</v>
          </cell>
          <cell r="M110">
            <v>2.64</v>
          </cell>
          <cell r="N110">
            <v>0.47</v>
          </cell>
          <cell r="O110">
            <v>19.27</v>
          </cell>
          <cell r="P110">
            <v>0.38</v>
          </cell>
          <cell r="Q110">
            <v>1.01</v>
          </cell>
          <cell r="R110">
            <v>9.3499999999999908</v>
          </cell>
        </row>
        <row r="111">
          <cell r="E111">
            <v>9.9</v>
          </cell>
          <cell r="F111">
            <v>43.6</v>
          </cell>
          <cell r="G111">
            <v>15.5</v>
          </cell>
          <cell r="H111">
            <v>21.42</v>
          </cell>
          <cell r="I111">
            <v>58.73</v>
          </cell>
          <cell r="J111">
            <v>143.85</v>
          </cell>
          <cell r="K111">
            <v>7.2</v>
          </cell>
          <cell r="L111">
            <v>6.74</v>
          </cell>
          <cell r="M111">
            <v>2.64</v>
          </cell>
          <cell r="N111">
            <v>0.47</v>
          </cell>
          <cell r="O111">
            <v>19.510000000000002</v>
          </cell>
          <cell r="P111">
            <v>0.38</v>
          </cell>
          <cell r="Q111">
            <v>1.01</v>
          </cell>
          <cell r="R111">
            <v>9.4499999999999904</v>
          </cell>
        </row>
        <row r="112">
          <cell r="E112">
            <v>10</v>
          </cell>
          <cell r="F112">
            <v>44</v>
          </cell>
          <cell r="G112">
            <v>15.62</v>
          </cell>
          <cell r="H112">
            <v>21.78</v>
          </cell>
          <cell r="I112">
            <v>59.84</v>
          </cell>
          <cell r="J112">
            <v>146.77000000000001</v>
          </cell>
          <cell r="K112">
            <v>7.27</v>
          </cell>
          <cell r="L112">
            <v>6.81</v>
          </cell>
          <cell r="M112">
            <v>2.64</v>
          </cell>
          <cell r="N112">
            <v>0.47</v>
          </cell>
          <cell r="O112">
            <v>19.739999999999998</v>
          </cell>
          <cell r="P112">
            <v>0.38</v>
          </cell>
          <cell r="Q112">
            <v>1.01</v>
          </cell>
          <cell r="R112">
            <v>9.5499999999999901</v>
          </cell>
        </row>
        <row r="113">
          <cell r="E113">
            <v>10.1</v>
          </cell>
          <cell r="F113">
            <v>44.4</v>
          </cell>
          <cell r="G113">
            <v>15.74</v>
          </cell>
          <cell r="H113">
            <v>22.15</v>
          </cell>
          <cell r="I113">
            <v>60.97</v>
          </cell>
          <cell r="J113">
            <v>149.69999999999999</v>
          </cell>
          <cell r="K113">
            <v>7.34</v>
          </cell>
          <cell r="L113">
            <v>6.88</v>
          </cell>
          <cell r="M113">
            <v>2.64</v>
          </cell>
          <cell r="N113">
            <v>0.47</v>
          </cell>
          <cell r="O113">
            <v>19.98</v>
          </cell>
          <cell r="P113">
            <v>0.38</v>
          </cell>
          <cell r="Q113">
            <v>1.01</v>
          </cell>
          <cell r="R113">
            <v>9.6499999999999897</v>
          </cell>
        </row>
        <row r="114">
          <cell r="E114">
            <v>10.199999999999999</v>
          </cell>
          <cell r="F114">
            <v>44.8</v>
          </cell>
          <cell r="G114">
            <v>15.86</v>
          </cell>
          <cell r="H114">
            <v>22.51</v>
          </cell>
          <cell r="I114">
            <v>62.1</v>
          </cell>
          <cell r="J114">
            <v>152.69999999999999</v>
          </cell>
          <cell r="K114">
            <v>7.4</v>
          </cell>
          <cell r="L114">
            <v>6.94</v>
          </cell>
          <cell r="M114">
            <v>2.64</v>
          </cell>
          <cell r="N114">
            <v>0.47</v>
          </cell>
          <cell r="O114">
            <v>20.21</v>
          </cell>
          <cell r="P114">
            <v>0.38</v>
          </cell>
          <cell r="Q114">
            <v>1.01</v>
          </cell>
          <cell r="R114">
            <v>9.7499999999999893</v>
          </cell>
        </row>
        <row r="115">
          <cell r="E115">
            <v>10.3</v>
          </cell>
          <cell r="F115">
            <v>45.2</v>
          </cell>
          <cell r="G115">
            <v>15.98</v>
          </cell>
          <cell r="H115">
            <v>22.88</v>
          </cell>
          <cell r="I115">
            <v>63.25</v>
          </cell>
          <cell r="J115">
            <v>155.69</v>
          </cell>
          <cell r="K115">
            <v>7.47</v>
          </cell>
          <cell r="L115">
            <v>7.01</v>
          </cell>
          <cell r="M115">
            <v>2.64</v>
          </cell>
          <cell r="N115">
            <v>0.47</v>
          </cell>
          <cell r="O115">
            <v>20.45</v>
          </cell>
          <cell r="P115">
            <v>0.38</v>
          </cell>
          <cell r="Q115">
            <v>1.01</v>
          </cell>
          <cell r="R115">
            <v>9.8499999999999908</v>
          </cell>
        </row>
        <row r="116">
          <cell r="E116">
            <v>10.4</v>
          </cell>
          <cell r="F116">
            <v>45.6</v>
          </cell>
          <cell r="G116">
            <v>16.100000000000001</v>
          </cell>
          <cell r="H116">
            <v>23.25</v>
          </cell>
          <cell r="I116">
            <v>64.400000000000006</v>
          </cell>
          <cell r="J116">
            <v>158.72999999999999</v>
          </cell>
          <cell r="K116">
            <v>7.54</v>
          </cell>
          <cell r="L116">
            <v>7.08</v>
          </cell>
          <cell r="M116">
            <v>2.64</v>
          </cell>
          <cell r="N116">
            <v>0.47</v>
          </cell>
          <cell r="O116">
            <v>20.68</v>
          </cell>
          <cell r="P116">
            <v>0.38</v>
          </cell>
          <cell r="Q116">
            <v>1.01</v>
          </cell>
          <cell r="R116">
            <v>9.9499999999999904</v>
          </cell>
        </row>
        <row r="117">
          <cell r="E117">
            <v>10.5</v>
          </cell>
          <cell r="F117">
            <v>45.7</v>
          </cell>
          <cell r="G117">
            <v>16.13</v>
          </cell>
          <cell r="H117">
            <v>23.63</v>
          </cell>
          <cell r="I117">
            <v>65.67</v>
          </cell>
          <cell r="J117">
            <v>161.29</v>
          </cell>
          <cell r="K117">
            <v>7.6</v>
          </cell>
          <cell r="L117">
            <v>7.15</v>
          </cell>
          <cell r="M117">
            <v>3.75</v>
          </cell>
          <cell r="N117">
            <v>0.47</v>
          </cell>
          <cell r="O117">
            <v>20.11</v>
          </cell>
          <cell r="P117">
            <v>0.38</v>
          </cell>
          <cell r="Q117">
            <v>1.01</v>
          </cell>
          <cell r="R117">
            <v>9.9</v>
          </cell>
        </row>
        <row r="118">
          <cell r="E118">
            <v>10.6</v>
          </cell>
          <cell r="F118">
            <v>46.3</v>
          </cell>
          <cell r="G118">
            <v>16.309999999999999</v>
          </cell>
          <cell r="H118">
            <v>24</v>
          </cell>
          <cell r="I118">
            <v>66.739999999999995</v>
          </cell>
          <cell r="J118">
            <v>164.55</v>
          </cell>
          <cell r="K118">
            <v>7.72</v>
          </cell>
          <cell r="L118">
            <v>7.26</v>
          </cell>
          <cell r="M118">
            <v>3.75</v>
          </cell>
          <cell r="N118">
            <v>0.47</v>
          </cell>
          <cell r="O118">
            <v>20.34</v>
          </cell>
          <cell r="P118">
            <v>0.38</v>
          </cell>
          <cell r="Q118">
            <v>1.01</v>
          </cell>
          <cell r="R118">
            <v>10</v>
          </cell>
        </row>
        <row r="119">
          <cell r="E119">
            <v>10.7</v>
          </cell>
          <cell r="F119">
            <v>46.75</v>
          </cell>
          <cell r="G119">
            <v>16.45</v>
          </cell>
          <cell r="H119">
            <v>24.38</v>
          </cell>
          <cell r="I119">
            <v>67.930000000000007</v>
          </cell>
          <cell r="J119">
            <v>167.67</v>
          </cell>
          <cell r="K119">
            <v>7.8</v>
          </cell>
          <cell r="L119">
            <v>7.34</v>
          </cell>
          <cell r="M119">
            <v>3.75</v>
          </cell>
          <cell r="N119">
            <v>0.47</v>
          </cell>
          <cell r="O119">
            <v>20.58</v>
          </cell>
          <cell r="P119">
            <v>0.38</v>
          </cell>
          <cell r="Q119">
            <v>1.01</v>
          </cell>
          <cell r="R119">
            <v>10.1</v>
          </cell>
        </row>
        <row r="120">
          <cell r="E120">
            <v>10.8</v>
          </cell>
          <cell r="F120">
            <v>47.2</v>
          </cell>
          <cell r="G120">
            <v>16.579999999999998</v>
          </cell>
          <cell r="H120">
            <v>24.76</v>
          </cell>
          <cell r="I120">
            <v>69.12</v>
          </cell>
          <cell r="J120">
            <v>170.84</v>
          </cell>
          <cell r="K120">
            <v>7.88</v>
          </cell>
          <cell r="L120">
            <v>7.43</v>
          </cell>
          <cell r="M120">
            <v>3.75</v>
          </cell>
          <cell r="N120">
            <v>0.47</v>
          </cell>
          <cell r="O120">
            <v>20.81</v>
          </cell>
          <cell r="P120">
            <v>0.38</v>
          </cell>
          <cell r="Q120">
            <v>1.01</v>
          </cell>
          <cell r="R120">
            <v>10.199999999999999</v>
          </cell>
        </row>
        <row r="121">
          <cell r="E121">
            <v>10.9</v>
          </cell>
          <cell r="F121">
            <v>47.65</v>
          </cell>
          <cell r="G121">
            <v>16.72</v>
          </cell>
          <cell r="H121">
            <v>25.15</v>
          </cell>
          <cell r="I121">
            <v>70.33</v>
          </cell>
          <cell r="J121">
            <v>174.02</v>
          </cell>
          <cell r="K121">
            <v>7.97</v>
          </cell>
          <cell r="L121">
            <v>7.51</v>
          </cell>
          <cell r="M121">
            <v>3.75</v>
          </cell>
          <cell r="N121">
            <v>0.47</v>
          </cell>
          <cell r="O121">
            <v>21.05</v>
          </cell>
          <cell r="P121">
            <v>0.38</v>
          </cell>
          <cell r="Q121">
            <v>1.01</v>
          </cell>
          <cell r="R121">
            <v>10.3</v>
          </cell>
        </row>
        <row r="122">
          <cell r="E122">
            <v>11</v>
          </cell>
          <cell r="F122">
            <v>48.1</v>
          </cell>
          <cell r="G122">
            <v>16.850000000000001</v>
          </cell>
          <cell r="H122">
            <v>25.52</v>
          </cell>
          <cell r="I122">
            <v>71.540000000000006</v>
          </cell>
          <cell r="J122">
            <v>177.26</v>
          </cell>
          <cell r="K122">
            <v>8.0500000000000007</v>
          </cell>
          <cell r="L122">
            <v>7.59</v>
          </cell>
          <cell r="M122">
            <v>3.75</v>
          </cell>
          <cell r="N122">
            <v>0.47</v>
          </cell>
          <cell r="O122">
            <v>21.28</v>
          </cell>
          <cell r="P122">
            <v>0.38</v>
          </cell>
          <cell r="Q122">
            <v>1.01</v>
          </cell>
          <cell r="R122">
            <v>10.4</v>
          </cell>
        </row>
        <row r="123">
          <cell r="E123">
            <v>11.1</v>
          </cell>
          <cell r="F123">
            <v>48.55</v>
          </cell>
          <cell r="G123">
            <v>16.989999999999998</v>
          </cell>
          <cell r="H123">
            <v>25.92</v>
          </cell>
          <cell r="I123">
            <v>72.77</v>
          </cell>
          <cell r="J123">
            <v>180.5</v>
          </cell>
          <cell r="K123">
            <v>8.1300000000000008</v>
          </cell>
          <cell r="L123">
            <v>7.67</v>
          </cell>
          <cell r="M123">
            <v>3.75</v>
          </cell>
          <cell r="N123">
            <v>0.47</v>
          </cell>
          <cell r="O123">
            <v>21.52</v>
          </cell>
          <cell r="P123">
            <v>0.38</v>
          </cell>
          <cell r="Q123">
            <v>1.01</v>
          </cell>
          <cell r="R123">
            <v>10.5</v>
          </cell>
        </row>
        <row r="124">
          <cell r="E124">
            <v>11.2</v>
          </cell>
          <cell r="F124">
            <v>49</v>
          </cell>
          <cell r="G124">
            <v>17.12</v>
          </cell>
          <cell r="H124">
            <v>26.31</v>
          </cell>
          <cell r="I124">
            <v>74</v>
          </cell>
          <cell r="J124">
            <v>183.8</v>
          </cell>
          <cell r="K124">
            <v>8.2100000000000009</v>
          </cell>
          <cell r="L124">
            <v>7.75</v>
          </cell>
          <cell r="M124">
            <v>3.75</v>
          </cell>
          <cell r="N124">
            <v>0.47</v>
          </cell>
          <cell r="O124">
            <v>21.75</v>
          </cell>
          <cell r="P124">
            <v>0.38</v>
          </cell>
          <cell r="Q124">
            <v>1.01</v>
          </cell>
          <cell r="R124">
            <v>10.6</v>
          </cell>
        </row>
        <row r="125">
          <cell r="E125">
            <v>11.3</v>
          </cell>
          <cell r="F125">
            <v>49.45</v>
          </cell>
          <cell r="G125">
            <v>17.25</v>
          </cell>
          <cell r="H125">
            <v>26.71</v>
          </cell>
          <cell r="I125">
            <v>75.25</v>
          </cell>
          <cell r="J125">
            <v>187.11</v>
          </cell>
          <cell r="K125">
            <v>8.2899999999999991</v>
          </cell>
          <cell r="L125">
            <v>7.83</v>
          </cell>
          <cell r="M125">
            <v>3.75</v>
          </cell>
          <cell r="N125">
            <v>0.47</v>
          </cell>
          <cell r="O125">
            <v>21.79</v>
          </cell>
          <cell r="P125">
            <v>0.38</v>
          </cell>
          <cell r="Q125">
            <v>1.01</v>
          </cell>
          <cell r="R125">
            <v>10.7</v>
          </cell>
        </row>
        <row r="126">
          <cell r="E126">
            <v>11.4</v>
          </cell>
          <cell r="F126">
            <v>49.9</v>
          </cell>
          <cell r="G126">
            <v>17.39</v>
          </cell>
          <cell r="H126">
            <v>27.1</v>
          </cell>
          <cell r="I126">
            <v>76.5</v>
          </cell>
          <cell r="J126">
            <v>190.47</v>
          </cell>
          <cell r="K126">
            <v>8.3699999999999992</v>
          </cell>
          <cell r="L126">
            <v>7.91</v>
          </cell>
          <cell r="M126">
            <v>3.75</v>
          </cell>
          <cell r="N126">
            <v>0.47</v>
          </cell>
          <cell r="O126">
            <v>22.22</v>
          </cell>
          <cell r="P126">
            <v>0.38</v>
          </cell>
          <cell r="Q126">
            <v>1.01</v>
          </cell>
          <cell r="R126">
            <v>10.8</v>
          </cell>
        </row>
        <row r="127">
          <cell r="E127">
            <v>11.5</v>
          </cell>
          <cell r="F127">
            <v>50.35</v>
          </cell>
          <cell r="G127">
            <v>17.53</v>
          </cell>
          <cell r="H127">
            <v>27.5</v>
          </cell>
          <cell r="I127">
            <v>77.77</v>
          </cell>
          <cell r="J127">
            <v>193.83</v>
          </cell>
          <cell r="K127">
            <v>8.4499999999999993</v>
          </cell>
          <cell r="L127">
            <v>7.99</v>
          </cell>
          <cell r="M127">
            <v>3.75</v>
          </cell>
          <cell r="N127">
            <v>0.47</v>
          </cell>
          <cell r="O127">
            <v>22.46</v>
          </cell>
          <cell r="P127">
            <v>0.38</v>
          </cell>
          <cell r="Q127">
            <v>1.01</v>
          </cell>
          <cell r="R127">
            <v>10.9</v>
          </cell>
        </row>
        <row r="128">
          <cell r="E128">
            <v>11.6</v>
          </cell>
          <cell r="F128">
            <v>50.8</v>
          </cell>
          <cell r="G128">
            <v>17.66</v>
          </cell>
          <cell r="H128">
            <v>26.9</v>
          </cell>
          <cell r="I128">
            <v>79.040000000000006</v>
          </cell>
          <cell r="J128">
            <v>197.25</v>
          </cell>
          <cell r="K128">
            <v>8.5299999999999994</v>
          </cell>
          <cell r="L128">
            <v>8.07</v>
          </cell>
          <cell r="M128">
            <v>3.75</v>
          </cell>
          <cell r="N128">
            <v>0.47</v>
          </cell>
          <cell r="O128">
            <v>22.69</v>
          </cell>
          <cell r="P128">
            <v>0.38</v>
          </cell>
          <cell r="Q128">
            <v>1.01</v>
          </cell>
          <cell r="R128">
            <v>11</v>
          </cell>
        </row>
        <row r="129">
          <cell r="E129">
            <v>11.7</v>
          </cell>
          <cell r="F129">
            <v>51.25</v>
          </cell>
          <cell r="G129">
            <v>17.8</v>
          </cell>
          <cell r="H129">
            <v>28.31</v>
          </cell>
          <cell r="I129">
            <v>80.33</v>
          </cell>
          <cell r="J129">
            <v>200.68</v>
          </cell>
          <cell r="K129">
            <v>8.61</v>
          </cell>
          <cell r="L129">
            <v>8.15</v>
          </cell>
          <cell r="M129">
            <v>3.75</v>
          </cell>
          <cell r="N129">
            <v>0.47</v>
          </cell>
          <cell r="O129">
            <v>22.93</v>
          </cell>
          <cell r="P129">
            <v>0.38</v>
          </cell>
          <cell r="Q129">
            <v>1.01</v>
          </cell>
          <cell r="R129">
            <v>11.1</v>
          </cell>
        </row>
        <row r="130">
          <cell r="E130">
            <v>11.8</v>
          </cell>
          <cell r="F130">
            <v>51.7</v>
          </cell>
          <cell r="G130">
            <v>17.93</v>
          </cell>
          <cell r="H130">
            <v>28.71</v>
          </cell>
          <cell r="I130">
            <v>81.62</v>
          </cell>
          <cell r="J130">
            <v>204.19</v>
          </cell>
          <cell r="K130">
            <v>8.69</v>
          </cell>
          <cell r="L130">
            <v>8.23</v>
          </cell>
          <cell r="M130">
            <v>3.75</v>
          </cell>
          <cell r="N130">
            <v>0.47</v>
          </cell>
          <cell r="O130">
            <v>23.16</v>
          </cell>
          <cell r="P130">
            <v>0.38</v>
          </cell>
          <cell r="Q130">
            <v>1.01</v>
          </cell>
          <cell r="R130">
            <v>11.2</v>
          </cell>
        </row>
        <row r="131">
          <cell r="E131">
            <v>11.9</v>
          </cell>
          <cell r="F131">
            <v>52.15</v>
          </cell>
          <cell r="G131">
            <v>18.07</v>
          </cell>
          <cell r="H131">
            <v>29.12</v>
          </cell>
          <cell r="I131">
            <v>82.93</v>
          </cell>
          <cell r="J131">
            <v>207.73</v>
          </cell>
          <cell r="K131">
            <v>8.77</v>
          </cell>
          <cell r="L131">
            <v>7.31</v>
          </cell>
          <cell r="M131">
            <v>3.75</v>
          </cell>
          <cell r="N131">
            <v>0.47</v>
          </cell>
          <cell r="O131">
            <v>23.4</v>
          </cell>
          <cell r="P131">
            <v>0.38</v>
          </cell>
          <cell r="Q131">
            <v>1.01</v>
          </cell>
          <cell r="R131">
            <v>11.3</v>
          </cell>
        </row>
        <row r="132">
          <cell r="E132">
            <v>12</v>
          </cell>
          <cell r="F132">
            <v>52.6</v>
          </cell>
          <cell r="G132">
            <v>18.2</v>
          </cell>
          <cell r="H132">
            <v>29.53</v>
          </cell>
          <cell r="I132">
            <v>84.24</v>
          </cell>
          <cell r="J132">
            <v>211.22</v>
          </cell>
          <cell r="K132">
            <v>8.85</v>
          </cell>
          <cell r="L132">
            <v>8.39</v>
          </cell>
          <cell r="M132">
            <v>3.75</v>
          </cell>
          <cell r="N132">
            <v>0.47</v>
          </cell>
          <cell r="O132">
            <v>23.63</v>
          </cell>
          <cell r="P132">
            <v>0.38</v>
          </cell>
          <cell r="Q132">
            <v>1.01</v>
          </cell>
          <cell r="R132">
            <v>11.4</v>
          </cell>
        </row>
        <row r="133">
          <cell r="E133">
            <v>12.1</v>
          </cell>
          <cell r="F133">
            <v>53.05</v>
          </cell>
          <cell r="G133">
            <v>18.34</v>
          </cell>
          <cell r="H133">
            <v>29.95</v>
          </cell>
          <cell r="I133">
            <v>85.57</v>
          </cell>
          <cell r="J133">
            <v>214.9</v>
          </cell>
          <cell r="K133">
            <v>8.94</v>
          </cell>
          <cell r="L133">
            <v>8.48</v>
          </cell>
          <cell r="M133">
            <v>3.75</v>
          </cell>
          <cell r="N133">
            <v>0.47</v>
          </cell>
          <cell r="O133">
            <v>23.87</v>
          </cell>
          <cell r="P133">
            <v>0.38</v>
          </cell>
          <cell r="Q133">
            <v>1.01</v>
          </cell>
          <cell r="R133">
            <v>11.5</v>
          </cell>
        </row>
        <row r="134">
          <cell r="E134">
            <v>12.2</v>
          </cell>
          <cell r="F134">
            <v>53.5</v>
          </cell>
          <cell r="G134">
            <v>18.47</v>
          </cell>
          <cell r="H134">
            <v>30.36</v>
          </cell>
          <cell r="I134">
            <v>86.9</v>
          </cell>
          <cell r="J134">
            <v>218.56</v>
          </cell>
          <cell r="K134">
            <v>9.02</v>
          </cell>
          <cell r="L134">
            <v>8.56</v>
          </cell>
          <cell r="M134">
            <v>3.75</v>
          </cell>
          <cell r="N134">
            <v>0.47</v>
          </cell>
          <cell r="O134">
            <v>24.1</v>
          </cell>
          <cell r="P134">
            <v>0.38</v>
          </cell>
          <cell r="Q134">
            <v>1.01</v>
          </cell>
          <cell r="R134">
            <v>11.6</v>
          </cell>
        </row>
        <row r="135">
          <cell r="E135">
            <v>12.3</v>
          </cell>
          <cell r="F135">
            <v>53.95</v>
          </cell>
          <cell r="G135">
            <v>18.61</v>
          </cell>
          <cell r="H135">
            <v>30.78</v>
          </cell>
          <cell r="I135">
            <v>88.25</v>
          </cell>
          <cell r="J135">
            <v>222.23</v>
          </cell>
          <cell r="K135">
            <v>9.1</v>
          </cell>
          <cell r="L135">
            <v>8.64</v>
          </cell>
          <cell r="M135">
            <v>3.75</v>
          </cell>
          <cell r="N135">
            <v>0.47</v>
          </cell>
          <cell r="O135">
            <v>24.34</v>
          </cell>
          <cell r="P135">
            <v>0.38</v>
          </cell>
          <cell r="Q135">
            <v>1.01</v>
          </cell>
          <cell r="R135">
            <v>11.7</v>
          </cell>
        </row>
        <row r="136">
          <cell r="E136">
            <v>12.4</v>
          </cell>
          <cell r="F136">
            <v>54.4</v>
          </cell>
          <cell r="G136">
            <v>18.739999999999998</v>
          </cell>
          <cell r="H136">
            <v>31.2</v>
          </cell>
          <cell r="I136">
            <v>89.6</v>
          </cell>
          <cell r="J136">
            <v>225.96</v>
          </cell>
          <cell r="K136">
            <v>9.18</v>
          </cell>
          <cell r="L136">
            <v>8.7200000000000006</v>
          </cell>
          <cell r="M136">
            <v>3.75</v>
          </cell>
          <cell r="N136">
            <v>0.47</v>
          </cell>
          <cell r="O136">
            <v>24.57</v>
          </cell>
          <cell r="P136">
            <v>0.38</v>
          </cell>
          <cell r="Q136">
            <v>1.01</v>
          </cell>
          <cell r="R136">
            <v>11.8</v>
          </cell>
        </row>
        <row r="137">
          <cell r="E137">
            <v>12.5</v>
          </cell>
          <cell r="F137">
            <v>54.85</v>
          </cell>
          <cell r="G137">
            <v>18.88</v>
          </cell>
          <cell r="H137">
            <v>31.63</v>
          </cell>
          <cell r="I137">
            <v>90.97</v>
          </cell>
          <cell r="J137">
            <v>229.71</v>
          </cell>
          <cell r="K137">
            <v>9.26</v>
          </cell>
          <cell r="L137">
            <v>8.8000000000000007</v>
          </cell>
          <cell r="M137">
            <v>3.75</v>
          </cell>
          <cell r="N137">
            <v>0.47</v>
          </cell>
          <cell r="O137">
            <v>24.81</v>
          </cell>
          <cell r="P137">
            <v>0.38</v>
          </cell>
          <cell r="Q137">
            <v>1.01</v>
          </cell>
          <cell r="R137">
            <v>11.9</v>
          </cell>
        </row>
        <row r="138">
          <cell r="E138">
            <v>12.6</v>
          </cell>
          <cell r="F138">
            <v>55.3</v>
          </cell>
          <cell r="G138">
            <v>19.010000000000002</v>
          </cell>
          <cell r="H138">
            <v>32.049999999999997</v>
          </cell>
          <cell r="I138">
            <v>92.34</v>
          </cell>
          <cell r="J138">
            <v>233.5</v>
          </cell>
          <cell r="K138">
            <v>9.34</v>
          </cell>
          <cell r="L138">
            <v>8.8800000000000008</v>
          </cell>
          <cell r="M138">
            <v>3.75</v>
          </cell>
          <cell r="N138">
            <v>0.47</v>
          </cell>
          <cell r="O138">
            <v>25.04</v>
          </cell>
          <cell r="P138">
            <v>0.38</v>
          </cell>
          <cell r="Q138">
            <v>1.01</v>
          </cell>
          <cell r="R138">
            <v>12</v>
          </cell>
        </row>
        <row r="139">
          <cell r="E139">
            <v>12.7</v>
          </cell>
          <cell r="F139">
            <v>55.75</v>
          </cell>
          <cell r="G139">
            <v>19.149999999999999</v>
          </cell>
          <cell r="H139">
            <v>32.479999999999997</v>
          </cell>
          <cell r="I139">
            <v>93.73</v>
          </cell>
          <cell r="J139">
            <v>237.32</v>
          </cell>
          <cell r="K139">
            <v>9.42</v>
          </cell>
          <cell r="L139">
            <v>8.9600000000000009</v>
          </cell>
          <cell r="M139">
            <v>3.75</v>
          </cell>
          <cell r="N139">
            <v>0.47</v>
          </cell>
          <cell r="O139">
            <v>25.28</v>
          </cell>
          <cell r="P139">
            <v>0.38</v>
          </cell>
          <cell r="Q139">
            <v>1.01</v>
          </cell>
          <cell r="R139">
            <v>12.1</v>
          </cell>
        </row>
        <row r="140">
          <cell r="E140">
            <v>12.8</v>
          </cell>
          <cell r="F140">
            <v>56.2</v>
          </cell>
          <cell r="G140">
            <v>19.28</v>
          </cell>
          <cell r="H140">
            <v>32.909999999999997</v>
          </cell>
          <cell r="I140">
            <v>95.12</v>
          </cell>
          <cell r="J140">
            <v>241.18</v>
          </cell>
          <cell r="K140">
            <v>9.5</v>
          </cell>
          <cell r="L140">
            <v>9.0399999999999991</v>
          </cell>
          <cell r="M140">
            <v>3.75</v>
          </cell>
          <cell r="N140">
            <v>0.47</v>
          </cell>
          <cell r="O140">
            <v>25.51</v>
          </cell>
          <cell r="P140">
            <v>0.38</v>
          </cell>
          <cell r="Q140">
            <v>1.01</v>
          </cell>
          <cell r="R140">
            <v>12.2</v>
          </cell>
        </row>
        <row r="141">
          <cell r="E141">
            <v>12.9</v>
          </cell>
          <cell r="F141">
            <v>56.65</v>
          </cell>
          <cell r="G141">
            <v>19.420000000000002</v>
          </cell>
          <cell r="H141">
            <v>33.35</v>
          </cell>
          <cell r="I141">
            <v>96.53</v>
          </cell>
          <cell r="J141">
            <v>245.07</v>
          </cell>
          <cell r="K141">
            <v>9.58</v>
          </cell>
          <cell r="L141">
            <v>9.1199999999999992</v>
          </cell>
          <cell r="M141">
            <v>3.75</v>
          </cell>
          <cell r="N141">
            <v>0.47</v>
          </cell>
          <cell r="O141">
            <v>25.75</v>
          </cell>
          <cell r="P141">
            <v>0.38</v>
          </cell>
          <cell r="Q141">
            <v>1.01</v>
          </cell>
          <cell r="R141">
            <v>12.3</v>
          </cell>
        </row>
        <row r="142">
          <cell r="E142">
            <v>13</v>
          </cell>
          <cell r="F142">
            <v>57.1</v>
          </cell>
          <cell r="G142">
            <v>19.55</v>
          </cell>
          <cell r="H142">
            <v>33.78</v>
          </cell>
          <cell r="I142">
            <v>97.94</v>
          </cell>
          <cell r="J142">
            <v>249</v>
          </cell>
          <cell r="K142">
            <v>9.66</v>
          </cell>
          <cell r="L142">
            <v>9.1999999999999993</v>
          </cell>
          <cell r="M142">
            <v>3.75</v>
          </cell>
          <cell r="N142">
            <v>0.47</v>
          </cell>
          <cell r="O142">
            <v>25.98</v>
          </cell>
          <cell r="P142">
            <v>0.38</v>
          </cell>
          <cell r="Q142">
            <v>1.01</v>
          </cell>
          <cell r="R142">
            <v>12.4</v>
          </cell>
        </row>
        <row r="143">
          <cell r="E143">
            <v>13.1</v>
          </cell>
          <cell r="F143">
            <v>57.55</v>
          </cell>
          <cell r="G143">
            <v>19.690000000000001</v>
          </cell>
          <cell r="H143">
            <v>34.22</v>
          </cell>
          <cell r="I143">
            <v>99.37</v>
          </cell>
          <cell r="J143">
            <v>252.96</v>
          </cell>
          <cell r="K143">
            <v>9.74</v>
          </cell>
          <cell r="L143">
            <v>9.2799999999999994</v>
          </cell>
          <cell r="M143">
            <v>3.75</v>
          </cell>
          <cell r="N143">
            <v>0.47</v>
          </cell>
          <cell r="O143">
            <v>26.22</v>
          </cell>
          <cell r="P143">
            <v>0.38</v>
          </cell>
          <cell r="Q143">
            <v>1.01</v>
          </cell>
          <cell r="R143">
            <v>12.5</v>
          </cell>
        </row>
        <row r="144">
          <cell r="E144">
            <v>13.2</v>
          </cell>
          <cell r="F144">
            <v>58</v>
          </cell>
          <cell r="G144">
            <v>19.82</v>
          </cell>
          <cell r="H144">
            <v>34.659999999999997</v>
          </cell>
          <cell r="I144">
            <v>100.8</v>
          </cell>
          <cell r="J144">
            <v>256.95999999999998</v>
          </cell>
          <cell r="K144">
            <v>9.82</v>
          </cell>
          <cell r="L144">
            <v>9.36</v>
          </cell>
          <cell r="M144">
            <v>3.75</v>
          </cell>
          <cell r="N144">
            <v>0.47</v>
          </cell>
          <cell r="O144">
            <v>26.45</v>
          </cell>
          <cell r="P144">
            <v>0.38</v>
          </cell>
          <cell r="Q144">
            <v>1.01</v>
          </cell>
          <cell r="R144">
            <v>12.6</v>
          </cell>
        </row>
        <row r="145">
          <cell r="E145">
            <v>13.3</v>
          </cell>
          <cell r="F145">
            <v>58.45</v>
          </cell>
          <cell r="G145">
            <v>19.96</v>
          </cell>
          <cell r="H145">
            <v>35.11</v>
          </cell>
          <cell r="I145">
            <v>102.25</v>
          </cell>
          <cell r="J145">
            <v>260.97000000000003</v>
          </cell>
          <cell r="K145">
            <v>9.91</v>
          </cell>
          <cell r="L145">
            <v>9.4499999999999993</v>
          </cell>
          <cell r="M145">
            <v>3.75</v>
          </cell>
          <cell r="N145">
            <v>0.47</v>
          </cell>
          <cell r="O145">
            <v>26.69</v>
          </cell>
          <cell r="P145">
            <v>0.38</v>
          </cell>
          <cell r="Q145">
            <v>1.01</v>
          </cell>
          <cell r="R145">
            <v>12.7</v>
          </cell>
        </row>
        <row r="146">
          <cell r="E146">
            <v>13.4</v>
          </cell>
          <cell r="F146">
            <v>58.9</v>
          </cell>
          <cell r="G146">
            <v>20.09</v>
          </cell>
          <cell r="H146">
            <v>35.549999999999997</v>
          </cell>
          <cell r="I146">
            <v>103.7</v>
          </cell>
          <cell r="J146">
            <v>265.04000000000002</v>
          </cell>
          <cell r="K146">
            <v>9.99</v>
          </cell>
          <cell r="L146">
            <v>9.5299999999999994</v>
          </cell>
          <cell r="M146">
            <v>3.75</v>
          </cell>
          <cell r="N146">
            <v>0.47</v>
          </cell>
          <cell r="O146">
            <v>26.92</v>
          </cell>
          <cell r="P146">
            <v>0.38</v>
          </cell>
          <cell r="Q146">
            <v>1.01</v>
          </cell>
          <cell r="R146">
            <v>12.8</v>
          </cell>
        </row>
        <row r="147">
          <cell r="E147">
            <v>13.5</v>
          </cell>
          <cell r="F147">
            <v>59.35</v>
          </cell>
          <cell r="G147">
            <v>20.23</v>
          </cell>
          <cell r="H147">
            <v>36</v>
          </cell>
          <cell r="I147">
            <v>105.17</v>
          </cell>
          <cell r="J147">
            <v>269.13</v>
          </cell>
          <cell r="K147">
            <v>10.07</v>
          </cell>
          <cell r="L147">
            <v>9.61</v>
          </cell>
          <cell r="M147">
            <v>3.75</v>
          </cell>
          <cell r="N147">
            <v>0.47</v>
          </cell>
          <cell r="O147">
            <v>27.16</v>
          </cell>
          <cell r="P147">
            <v>0.38</v>
          </cell>
          <cell r="Q147">
            <v>1.01</v>
          </cell>
          <cell r="R147">
            <v>12.9</v>
          </cell>
        </row>
        <row r="148">
          <cell r="E148">
            <v>13.600000000000099</v>
          </cell>
          <cell r="F148">
            <v>59.8</v>
          </cell>
          <cell r="G148">
            <v>20.36</v>
          </cell>
          <cell r="H148">
            <v>36.450000000000003</v>
          </cell>
          <cell r="I148">
            <v>106.64</v>
          </cell>
          <cell r="J148">
            <v>273.27999999999997</v>
          </cell>
          <cell r="K148">
            <v>10.15</v>
          </cell>
          <cell r="L148">
            <v>9.69</v>
          </cell>
          <cell r="M148">
            <v>3.75</v>
          </cell>
          <cell r="N148">
            <v>0.47</v>
          </cell>
          <cell r="O148">
            <v>27.39</v>
          </cell>
          <cell r="P148">
            <v>0.38</v>
          </cell>
          <cell r="Q148">
            <v>1.01</v>
          </cell>
          <cell r="R148">
            <v>13</v>
          </cell>
        </row>
        <row r="149">
          <cell r="E149">
            <v>13.700000000000101</v>
          </cell>
          <cell r="F149">
            <v>60.25</v>
          </cell>
          <cell r="G149">
            <v>20.5</v>
          </cell>
          <cell r="H149">
            <v>36.909999999999997</v>
          </cell>
          <cell r="I149">
            <v>108.13</v>
          </cell>
          <cell r="J149">
            <v>277.45</v>
          </cell>
          <cell r="K149">
            <v>10.23</v>
          </cell>
          <cell r="L149">
            <v>9.77</v>
          </cell>
          <cell r="M149">
            <v>3.75</v>
          </cell>
          <cell r="N149">
            <v>0.47</v>
          </cell>
          <cell r="O149">
            <v>27.63</v>
          </cell>
          <cell r="P149">
            <v>0.38</v>
          </cell>
          <cell r="Q149">
            <v>1.01</v>
          </cell>
          <cell r="R149">
            <v>13.1</v>
          </cell>
        </row>
        <row r="150">
          <cell r="E150">
            <v>13.8000000000001</v>
          </cell>
          <cell r="F150">
            <v>60.7</v>
          </cell>
          <cell r="G150">
            <v>20.63</v>
          </cell>
          <cell r="H150">
            <v>37.36</v>
          </cell>
          <cell r="I150">
            <v>109.62</v>
          </cell>
          <cell r="J150">
            <v>281.66000000000003</v>
          </cell>
          <cell r="K150">
            <v>10.31</v>
          </cell>
          <cell r="L150">
            <v>9.85</v>
          </cell>
          <cell r="M150">
            <v>3.75</v>
          </cell>
          <cell r="N150">
            <v>0.47</v>
          </cell>
          <cell r="O150">
            <v>27.86</v>
          </cell>
          <cell r="P150">
            <v>0.38</v>
          </cell>
          <cell r="Q150">
            <v>1.01</v>
          </cell>
          <cell r="R150">
            <v>13.2</v>
          </cell>
        </row>
        <row r="151">
          <cell r="E151">
            <v>13.9000000000001</v>
          </cell>
          <cell r="F151">
            <v>61.15</v>
          </cell>
          <cell r="G151">
            <v>20.77</v>
          </cell>
          <cell r="H151">
            <v>37.82</v>
          </cell>
          <cell r="I151">
            <v>111.13</v>
          </cell>
          <cell r="J151">
            <v>285.89999999999998</v>
          </cell>
          <cell r="K151">
            <v>10.39</v>
          </cell>
          <cell r="L151">
            <v>9.93</v>
          </cell>
          <cell r="M151">
            <v>3.75</v>
          </cell>
          <cell r="N151">
            <v>0.47</v>
          </cell>
          <cell r="O151">
            <v>28.1</v>
          </cell>
          <cell r="P151">
            <v>0.38</v>
          </cell>
          <cell r="Q151">
            <v>1.01</v>
          </cell>
          <cell r="R151">
            <v>13.3</v>
          </cell>
        </row>
        <row r="152">
          <cell r="E152">
            <v>14.000000000000099</v>
          </cell>
          <cell r="F152">
            <v>61.6</v>
          </cell>
          <cell r="G152">
            <v>20.9</v>
          </cell>
          <cell r="H152">
            <v>38.28</v>
          </cell>
          <cell r="I152">
            <v>112.64</v>
          </cell>
          <cell r="J152">
            <v>290.18</v>
          </cell>
          <cell r="K152">
            <v>10.47</v>
          </cell>
          <cell r="L152">
            <v>10.01</v>
          </cell>
          <cell r="M152">
            <v>3.75</v>
          </cell>
          <cell r="N152">
            <v>0.47</v>
          </cell>
          <cell r="O152">
            <v>28.33</v>
          </cell>
          <cell r="P152">
            <v>0.38</v>
          </cell>
          <cell r="Q152">
            <v>1.01</v>
          </cell>
          <cell r="R152">
            <v>13.4</v>
          </cell>
        </row>
        <row r="153">
          <cell r="E153">
            <v>14.100000000000099</v>
          </cell>
          <cell r="F153">
            <v>62.05</v>
          </cell>
          <cell r="G153">
            <v>21.04</v>
          </cell>
          <cell r="H153">
            <v>38.75</v>
          </cell>
          <cell r="I153">
            <v>114.17</v>
          </cell>
          <cell r="J153">
            <v>294.56</v>
          </cell>
          <cell r="K153">
            <v>10.55</v>
          </cell>
          <cell r="L153">
            <v>10.09</v>
          </cell>
          <cell r="M153">
            <v>3.75</v>
          </cell>
          <cell r="N153">
            <v>0.47</v>
          </cell>
          <cell r="O153">
            <v>28.57</v>
          </cell>
          <cell r="P153">
            <v>0.38</v>
          </cell>
          <cell r="Q153">
            <v>1.01</v>
          </cell>
          <cell r="R153">
            <v>13.5</v>
          </cell>
        </row>
        <row r="154">
          <cell r="E154">
            <v>14.200000000000101</v>
          </cell>
          <cell r="F154">
            <v>62.3</v>
          </cell>
          <cell r="G154">
            <v>21.17</v>
          </cell>
          <cell r="H154">
            <v>39.21</v>
          </cell>
          <cell r="I154">
            <v>115.7</v>
          </cell>
          <cell r="J154">
            <v>298.83999999999997</v>
          </cell>
          <cell r="K154">
            <v>10.63</v>
          </cell>
          <cell r="L154">
            <v>10.17</v>
          </cell>
          <cell r="M154">
            <v>3.75</v>
          </cell>
          <cell r="N154">
            <v>0.47</v>
          </cell>
          <cell r="O154">
            <v>28.8</v>
          </cell>
          <cell r="P154">
            <v>0.38</v>
          </cell>
          <cell r="Q154">
            <v>1.01</v>
          </cell>
          <cell r="R154">
            <v>13.6</v>
          </cell>
        </row>
        <row r="155">
          <cell r="E155">
            <v>14.3000000000001</v>
          </cell>
          <cell r="F155">
            <v>62.95</v>
          </cell>
          <cell r="G155">
            <v>21.31</v>
          </cell>
          <cell r="H155">
            <v>39.68</v>
          </cell>
          <cell r="I155">
            <v>117.25</v>
          </cell>
          <cell r="J155">
            <v>303.22000000000003</v>
          </cell>
          <cell r="K155">
            <v>10.71</v>
          </cell>
          <cell r="L155">
            <v>10.25</v>
          </cell>
          <cell r="M155">
            <v>3.75</v>
          </cell>
          <cell r="N155">
            <v>0.47</v>
          </cell>
          <cell r="O155">
            <v>29.04</v>
          </cell>
          <cell r="P155">
            <v>0.38</v>
          </cell>
          <cell r="Q155">
            <v>1.01</v>
          </cell>
          <cell r="R155">
            <v>13.7</v>
          </cell>
        </row>
        <row r="156">
          <cell r="E156">
            <v>14.4000000000001</v>
          </cell>
          <cell r="F156">
            <v>63.4</v>
          </cell>
          <cell r="G156">
            <v>21.44</v>
          </cell>
          <cell r="H156">
            <v>40.15</v>
          </cell>
          <cell r="I156">
            <v>118.8</v>
          </cell>
          <cell r="J156">
            <v>307.64</v>
          </cell>
          <cell r="K156">
            <v>10.79</v>
          </cell>
          <cell r="L156">
            <v>10.33</v>
          </cell>
          <cell r="M156">
            <v>3.75</v>
          </cell>
          <cell r="N156">
            <v>0.47</v>
          </cell>
          <cell r="O156">
            <v>29.27</v>
          </cell>
          <cell r="P156">
            <v>0.38</v>
          </cell>
          <cell r="Q156">
            <v>1.01</v>
          </cell>
          <cell r="R156">
            <v>13.8</v>
          </cell>
        </row>
        <row r="157">
          <cell r="E157">
            <v>14.500000000000099</v>
          </cell>
          <cell r="F157">
            <v>63.85</v>
          </cell>
          <cell r="G157">
            <v>21.58</v>
          </cell>
          <cell r="H157">
            <v>40.630000000000003</v>
          </cell>
          <cell r="I157">
            <v>120.37</v>
          </cell>
          <cell r="J157">
            <v>312.08999999999997</v>
          </cell>
          <cell r="K157">
            <v>10.87</v>
          </cell>
          <cell r="L157">
            <v>10.41</v>
          </cell>
          <cell r="M157">
            <v>3.75</v>
          </cell>
          <cell r="N157">
            <v>0.47</v>
          </cell>
          <cell r="O157">
            <v>29.51</v>
          </cell>
          <cell r="P157">
            <v>0.38</v>
          </cell>
          <cell r="Q157">
            <v>1.01</v>
          </cell>
          <cell r="R157">
            <v>13.9</v>
          </cell>
        </row>
        <row r="158">
          <cell r="E158">
            <v>14.600000000000099</v>
          </cell>
          <cell r="F158">
            <v>64.3</v>
          </cell>
          <cell r="G158">
            <v>21.71</v>
          </cell>
          <cell r="H158">
            <v>41.1</v>
          </cell>
          <cell r="I158">
            <v>121.94</v>
          </cell>
          <cell r="J158">
            <v>316.56</v>
          </cell>
          <cell r="K158">
            <v>10.96</v>
          </cell>
          <cell r="L158">
            <v>10.5</v>
          </cell>
          <cell r="M158">
            <v>3.75</v>
          </cell>
          <cell r="N158">
            <v>0.47</v>
          </cell>
          <cell r="O158">
            <v>29.74</v>
          </cell>
          <cell r="P158">
            <v>0.38</v>
          </cell>
          <cell r="Q158">
            <v>1.01</v>
          </cell>
          <cell r="R158">
            <v>14</v>
          </cell>
        </row>
        <row r="159">
          <cell r="E159">
            <v>14.700000000000101</v>
          </cell>
          <cell r="F159">
            <v>64.75</v>
          </cell>
          <cell r="G159">
            <v>21.85</v>
          </cell>
          <cell r="H159">
            <v>41.58</v>
          </cell>
          <cell r="I159">
            <v>123.53</v>
          </cell>
          <cell r="J159">
            <v>312.08</v>
          </cell>
          <cell r="K159">
            <v>11.04</v>
          </cell>
          <cell r="L159">
            <v>10.58</v>
          </cell>
          <cell r="M159">
            <v>3.75</v>
          </cell>
          <cell r="N159">
            <v>0.47</v>
          </cell>
          <cell r="O159">
            <v>29.98</v>
          </cell>
          <cell r="P159">
            <v>0.38</v>
          </cell>
          <cell r="Q159">
            <v>1.01</v>
          </cell>
          <cell r="R159">
            <v>14.1</v>
          </cell>
        </row>
        <row r="160">
          <cell r="E160">
            <v>14.8000000000001</v>
          </cell>
          <cell r="F160">
            <v>65.2</v>
          </cell>
          <cell r="G160">
            <v>21.9</v>
          </cell>
          <cell r="H160">
            <v>42.06</v>
          </cell>
          <cell r="I160">
            <v>125.12</v>
          </cell>
          <cell r="J160">
            <v>325.64</v>
          </cell>
          <cell r="K160">
            <v>11.12</v>
          </cell>
          <cell r="L160">
            <v>10.66</v>
          </cell>
          <cell r="M160">
            <v>3.75</v>
          </cell>
          <cell r="N160">
            <v>0.47</v>
          </cell>
          <cell r="O160">
            <v>30.21</v>
          </cell>
          <cell r="P160">
            <v>0.38</v>
          </cell>
          <cell r="Q160">
            <v>1.01</v>
          </cell>
          <cell r="R160">
            <v>14.2</v>
          </cell>
        </row>
        <row r="161">
          <cell r="E161">
            <v>14.9000000000001</v>
          </cell>
          <cell r="F161">
            <v>65.650000000000006</v>
          </cell>
          <cell r="G161">
            <v>22.12</v>
          </cell>
          <cell r="H161">
            <v>42.55</v>
          </cell>
          <cell r="I161">
            <v>126.73</v>
          </cell>
          <cell r="J161">
            <v>330.22</v>
          </cell>
          <cell r="K161">
            <v>11.2</v>
          </cell>
          <cell r="L161">
            <v>10.74</v>
          </cell>
          <cell r="M161">
            <v>3.75</v>
          </cell>
          <cell r="N161">
            <v>0.47</v>
          </cell>
          <cell r="O161">
            <v>30.45</v>
          </cell>
          <cell r="P161">
            <v>0.38</v>
          </cell>
          <cell r="Q161">
            <v>1.01</v>
          </cell>
          <cell r="R161">
            <v>14.3</v>
          </cell>
        </row>
        <row r="162">
          <cell r="E162">
            <v>15.000000000000099</v>
          </cell>
          <cell r="F162">
            <v>66.099999999999994</v>
          </cell>
          <cell r="G162">
            <v>22.25</v>
          </cell>
          <cell r="H162">
            <v>43.03</v>
          </cell>
          <cell r="I162">
            <v>128.34</v>
          </cell>
          <cell r="J162">
            <v>334.86</v>
          </cell>
          <cell r="K162">
            <v>11.28</v>
          </cell>
          <cell r="L162">
            <v>10.82</v>
          </cell>
          <cell r="M162">
            <v>3.75</v>
          </cell>
          <cell r="N162">
            <v>0.47</v>
          </cell>
          <cell r="O162">
            <v>30.68</v>
          </cell>
          <cell r="P162">
            <v>0.38</v>
          </cell>
          <cell r="Q162">
            <v>1.01</v>
          </cell>
          <cell r="R162">
            <v>14.4</v>
          </cell>
        </row>
        <row r="163">
          <cell r="E163">
            <v>15.100000000000099</v>
          </cell>
          <cell r="F163">
            <v>66.55</v>
          </cell>
          <cell r="G163">
            <v>22.39</v>
          </cell>
          <cell r="H163">
            <v>43.52</v>
          </cell>
          <cell r="I163">
            <v>129.97</v>
          </cell>
          <cell r="J163">
            <v>339.52</v>
          </cell>
          <cell r="K163">
            <v>11.36</v>
          </cell>
          <cell r="L163">
            <v>10.9</v>
          </cell>
          <cell r="M163">
            <v>3.75</v>
          </cell>
          <cell r="N163">
            <v>0.47</v>
          </cell>
          <cell r="O163">
            <v>30.92</v>
          </cell>
          <cell r="P163">
            <v>0.38</v>
          </cell>
          <cell r="Q163">
            <v>1.01</v>
          </cell>
          <cell r="R163">
            <v>14.5</v>
          </cell>
        </row>
        <row r="164">
          <cell r="E164">
            <v>15.200000000000101</v>
          </cell>
          <cell r="F164">
            <v>67</v>
          </cell>
          <cell r="G164">
            <v>22.52</v>
          </cell>
          <cell r="H164">
            <v>44.01</v>
          </cell>
          <cell r="I164">
            <v>131.6</v>
          </cell>
          <cell r="J164">
            <v>344.22</v>
          </cell>
          <cell r="K164">
            <v>11.44</v>
          </cell>
          <cell r="L164">
            <v>10.98</v>
          </cell>
          <cell r="M164">
            <v>3.75</v>
          </cell>
          <cell r="N164">
            <v>0.47</v>
          </cell>
          <cell r="O164">
            <v>31.15</v>
          </cell>
          <cell r="P164">
            <v>0.38</v>
          </cell>
          <cell r="Q164">
            <v>1.01</v>
          </cell>
          <cell r="R164">
            <v>14.6</v>
          </cell>
        </row>
        <row r="165">
          <cell r="E165">
            <v>15.3000000000001</v>
          </cell>
          <cell r="F165">
            <v>67.45</v>
          </cell>
          <cell r="G165">
            <v>22.66</v>
          </cell>
          <cell r="H165">
            <v>44.51</v>
          </cell>
          <cell r="I165">
            <v>133.25</v>
          </cell>
          <cell r="J165">
            <v>348.95</v>
          </cell>
          <cell r="K165">
            <v>11.52</v>
          </cell>
          <cell r="L165">
            <v>11.06</v>
          </cell>
          <cell r="M165">
            <v>3.75</v>
          </cell>
          <cell r="N165">
            <v>0.47</v>
          </cell>
          <cell r="O165">
            <v>31.39</v>
          </cell>
          <cell r="P165">
            <v>0.38</v>
          </cell>
          <cell r="Q165">
            <v>1.01</v>
          </cell>
          <cell r="R165">
            <v>14.7</v>
          </cell>
        </row>
        <row r="166">
          <cell r="E166">
            <v>15.4000000000001</v>
          </cell>
          <cell r="F166">
            <v>67.900000000000006</v>
          </cell>
          <cell r="G166">
            <v>22.79</v>
          </cell>
          <cell r="H166">
            <v>45</v>
          </cell>
          <cell r="I166">
            <v>134.9</v>
          </cell>
          <cell r="J166">
            <v>353.72</v>
          </cell>
          <cell r="K166">
            <v>11.6</v>
          </cell>
          <cell r="L166">
            <v>11.14</v>
          </cell>
          <cell r="M166">
            <v>3.75</v>
          </cell>
          <cell r="N166">
            <v>0.47</v>
          </cell>
          <cell r="O166">
            <v>31.62</v>
          </cell>
          <cell r="P166">
            <v>0.38</v>
          </cell>
          <cell r="Q166">
            <v>1.01</v>
          </cell>
          <cell r="R166">
            <v>14.8</v>
          </cell>
        </row>
        <row r="167">
          <cell r="E167">
            <v>15.500000000000099</v>
          </cell>
          <cell r="F167">
            <v>68.349999999999994</v>
          </cell>
          <cell r="G167">
            <v>22.93</v>
          </cell>
          <cell r="H167">
            <v>45.5</v>
          </cell>
          <cell r="I167">
            <v>136.57</v>
          </cell>
          <cell r="J167">
            <v>358.52</v>
          </cell>
          <cell r="K167">
            <v>11.68</v>
          </cell>
          <cell r="L167">
            <v>11.22</v>
          </cell>
          <cell r="M167">
            <v>3.75</v>
          </cell>
          <cell r="N167">
            <v>0.47</v>
          </cell>
          <cell r="O167">
            <v>31.86</v>
          </cell>
          <cell r="P167">
            <v>0.38</v>
          </cell>
          <cell r="Q167">
            <v>1.01</v>
          </cell>
          <cell r="R167">
            <v>14.9</v>
          </cell>
        </row>
        <row r="168">
          <cell r="E168">
            <v>15.600000000000099</v>
          </cell>
          <cell r="F168">
            <v>68.8</v>
          </cell>
          <cell r="G168">
            <v>23.06</v>
          </cell>
          <cell r="H168">
            <v>46</v>
          </cell>
          <cell r="I168">
            <v>138.34</v>
          </cell>
          <cell r="J168">
            <v>363.26</v>
          </cell>
          <cell r="K168">
            <v>11.76</v>
          </cell>
          <cell r="L168">
            <v>11.3</v>
          </cell>
          <cell r="M168">
            <v>3.75</v>
          </cell>
          <cell r="N168">
            <v>0.47</v>
          </cell>
          <cell r="O168">
            <v>32.090000000000003</v>
          </cell>
          <cell r="P168">
            <v>0.38</v>
          </cell>
          <cell r="Q168">
            <v>1.01</v>
          </cell>
          <cell r="R168">
            <v>15</v>
          </cell>
        </row>
        <row r="169">
          <cell r="E169">
            <v>15.700000000000101</v>
          </cell>
          <cell r="F169">
            <v>69.25</v>
          </cell>
          <cell r="G169">
            <v>23.2</v>
          </cell>
          <cell r="H169">
            <v>46.51</v>
          </cell>
          <cell r="I169">
            <v>139.93</v>
          </cell>
          <cell r="J169">
            <v>638.23</v>
          </cell>
          <cell r="K169">
            <v>11.84</v>
          </cell>
          <cell r="L169">
            <v>11.38</v>
          </cell>
          <cell r="M169">
            <v>3.75</v>
          </cell>
          <cell r="N169">
            <v>0.47</v>
          </cell>
          <cell r="O169">
            <v>32.33</v>
          </cell>
          <cell r="P169">
            <v>0.38</v>
          </cell>
          <cell r="Q169">
            <v>1.01</v>
          </cell>
          <cell r="R169">
            <v>15.1</v>
          </cell>
        </row>
        <row r="170">
          <cell r="E170">
            <v>15.8000000000001</v>
          </cell>
          <cell r="F170">
            <v>69.7</v>
          </cell>
          <cell r="G170">
            <v>23.33</v>
          </cell>
          <cell r="H170">
            <v>47.01</v>
          </cell>
          <cell r="I170">
            <v>141.62</v>
          </cell>
          <cell r="J170">
            <v>373.14</v>
          </cell>
          <cell r="K170">
            <v>11.92</v>
          </cell>
          <cell r="L170">
            <v>11.46</v>
          </cell>
          <cell r="M170">
            <v>3.75</v>
          </cell>
          <cell r="N170">
            <v>0.47</v>
          </cell>
          <cell r="O170">
            <v>32.56</v>
          </cell>
          <cell r="P170">
            <v>0.38</v>
          </cell>
          <cell r="Q170">
            <v>1.01</v>
          </cell>
          <cell r="R170">
            <v>15.2</v>
          </cell>
        </row>
        <row r="171">
          <cell r="E171">
            <v>15.9000000000001</v>
          </cell>
          <cell r="F171">
            <v>70.150000000000006</v>
          </cell>
          <cell r="G171">
            <v>23.47</v>
          </cell>
          <cell r="H171">
            <v>47.52</v>
          </cell>
          <cell r="I171">
            <v>143.33000000000001</v>
          </cell>
          <cell r="J171">
            <v>378.05</v>
          </cell>
          <cell r="K171">
            <v>12.01</v>
          </cell>
          <cell r="L171">
            <v>11.55</v>
          </cell>
          <cell r="M171">
            <v>3.75</v>
          </cell>
          <cell r="N171">
            <v>0.47</v>
          </cell>
          <cell r="O171">
            <v>32.799999999999997</v>
          </cell>
          <cell r="P171">
            <v>0.38</v>
          </cell>
          <cell r="Q171">
            <v>1.01</v>
          </cell>
          <cell r="R171">
            <v>15.3</v>
          </cell>
        </row>
        <row r="172">
          <cell r="E172">
            <v>16.000000000000099</v>
          </cell>
          <cell r="F172">
            <v>70.599999999999994</v>
          </cell>
          <cell r="G172">
            <v>23.6</v>
          </cell>
          <cell r="H172">
            <v>48.03</v>
          </cell>
          <cell r="I172">
            <v>145.04</v>
          </cell>
          <cell r="J172">
            <v>383.03</v>
          </cell>
          <cell r="K172">
            <v>12.09</v>
          </cell>
          <cell r="L172">
            <v>11.63</v>
          </cell>
          <cell r="M172">
            <v>3.75</v>
          </cell>
          <cell r="N172">
            <v>0.47</v>
          </cell>
          <cell r="O172">
            <v>33.03</v>
          </cell>
          <cell r="P172">
            <v>0.38</v>
          </cell>
          <cell r="Q172">
            <v>1.01</v>
          </cell>
          <cell r="R172">
            <v>15.4</v>
          </cell>
        </row>
      </sheetData>
      <sheetData sheetId="2"/>
      <sheetData sheetId="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lant_&amp;__Machinery"/>
      <sheetName val="Summary_of_Rates"/>
      <sheetName val="Basic_Approach"/>
      <sheetName val="Sheet1 (2)"/>
      <sheetName val="Lead (Final)"/>
      <sheetName val="Data"/>
      <sheetName val="Sheet1_(2)"/>
      <sheetName val="MRATES"/>
      <sheetName val="HDPE-pipe-rates"/>
      <sheetName val="pvc-pipe-rates"/>
      <sheetName val="hdpe weights"/>
      <sheetName val="PVC weights"/>
      <sheetName val="Data.F8.BTR"/>
      <sheetName val="Sheet5"/>
      <sheetName val="Lead"/>
      <sheetName val="index"/>
      <sheetName val="detls"/>
      <sheetName val="RMR"/>
      <sheetName val="Rates SSR 2008-09"/>
      <sheetName val="mas_hab"/>
      <sheetName val="Iocount"/>
      <sheetName val="Staff Acco."/>
      <sheetName val="Data_Bit_I"/>
      <sheetName val="DISCOUNT"/>
      <sheetName val="DATA_PRG"/>
      <sheetName val="int-Dia-hdpe"/>
      <sheetName val="hdpe-rates"/>
      <sheetName val="pvc-rates"/>
      <sheetName val="Detailed"/>
      <sheetName val="pop"/>
      <sheetName val="HDPE"/>
      <sheetName val="DI"/>
      <sheetName val="pvc"/>
      <sheetName val="hdpe_basic"/>
      <sheetName val="pvc_basic"/>
      <sheetName val="Data base Feb 09"/>
      <sheetName val="int-Dia"/>
      <sheetName val="labour &amp; Centering"/>
      <sheetName val="C-data"/>
      <sheetName val="mlead"/>
      <sheetName val="Revised rates(SSR 2015-16)"/>
      <sheetName val="One vent Pipe"/>
      <sheetName val="Four vents"/>
      <sheetName val="two vents"/>
      <sheetName val="Designs"/>
      <sheetName val="3Vents"/>
      <sheetName val="Abut"/>
      <sheetName val="Pier"/>
      <sheetName val="Speci"/>
      <sheetName val="One vent "/>
      <sheetName val="Lead statement (2)"/>
      <sheetName val="Lead statement"/>
      <sheetName val="Sheet3"/>
      <sheetName val="Lead (2)"/>
      <sheetName val="Data (2)"/>
      <sheetName val="Estimate"/>
      <sheetName val="XXXXXXXXXXXXX"/>
      <sheetName val="0000000000000"/>
      <sheetName val="6.5% (2)"/>
      <sheetName val="est (2)"/>
      <sheetName val="XXXXXXXXXXXX0"/>
      <sheetName val="Abstract (2)"/>
      <sheetName val="key (2)"/>
      <sheetName val="pro-B (2)"/>
      <sheetName val="est  (mord)"/>
      <sheetName val="est(old) "/>
      <sheetName val="6.5%"/>
      <sheetName val="10%"/>
      <sheetName val="Bitumen trunk"/>
      <sheetName val="Feeder"/>
      <sheetName val="R99 etc"/>
      <sheetName val="Trunk unpaved"/>
      <sheetName val="rdamdata"/>
      <sheetName val="cert"/>
      <sheetName val="m"/>
      <sheetName val="int-Dia-pvc"/>
      <sheetName val="Data base"/>
      <sheetName val="LOCAL RATES"/>
      <sheetName val="Mp-team 1"/>
      <sheetName val="v"/>
      <sheetName val="LEADS"/>
      <sheetName val="maya"/>
      <sheetName val="Bridge Data 2005-06"/>
      <sheetName val="Plant _  Machinery"/>
      <sheetName val="Sorted"/>
      <sheetName val="Data 2011-12"/>
      <sheetName val="feasibility require"/>
      <sheetName val="Salient1"/>
      <sheetName val="A 3.7"/>
      <sheetName val="Rates"/>
      <sheetName val="Parkal Supplementary Deletions"/>
      <sheetName val="ewst"/>
      <sheetName val="habs-list"/>
      <sheetName val="nodes"/>
      <sheetName val="FORM7"/>
      <sheetName val="Sketch"/>
      <sheetName val="tables"/>
      <sheetName val="Title"/>
      <sheetName val="Break up Sheet"/>
      <sheetName val="MRoad data"/>
      <sheetName val="Levels"/>
      <sheetName val="data existing_do not delete"/>
      <sheetName val="Variables_x"/>
      <sheetName val="Road data"/>
      <sheetName val="Gajwel Secondary TS"/>
      <sheetName val="Gajwel Secondary"/>
      <sheetName val="Data rough"/>
      <sheetName val="Road Detail Est."/>
      <sheetName val="INPUT SHEET"/>
      <sheetName val="RES-PLANNING"/>
      <sheetName val="Macro1"/>
      <sheetName val="Ghanapur to Suraram jn. det"/>
      <sheetName val=" Bulk Flow Det"/>
      <sheetName val="r"/>
      <sheetName val="l"/>
      <sheetName val="BWSCPlt"/>
      <sheetName val="CI"/>
      <sheetName val="G.R.P"/>
      <sheetName val="PSC REVISED"/>
      <sheetName val="Nspt-smp-final-ORIGINAL"/>
      <sheetName val="m1"/>
      <sheetName val="segments-details"/>
      <sheetName val="BM-HOOP"/>
      <sheetName val="ssr-rates"/>
      <sheetName val="t_prsr"/>
      <sheetName val="wh"/>
      <sheetName val="Sheet9"/>
      <sheetName val="GM&amp;PM WE1 EST"/>
      <sheetName val="BWSCP"/>
      <sheetName val="DATA-BASE"/>
      <sheetName val="DATA-ABSTRACT"/>
      <sheetName val="water-hammar-strenght"/>
      <sheetName val="PVC_dia"/>
      <sheetName val="Plant_&amp;__Machinery1"/>
      <sheetName val="Summary_of_Rates1"/>
      <sheetName val="Basic_Approach1"/>
      <sheetName val="Sheet1_(2)1"/>
      <sheetName val="Lead_(Final)"/>
      <sheetName val="hdpe_weights"/>
      <sheetName val="PVC_weights"/>
      <sheetName val="Revised_rates(SSR_2015-16)"/>
      <sheetName val="Data_F8_BTR"/>
      <sheetName val="Global factors"/>
      <sheetName val="I-CO"/>
      <sheetName val="ew-DiMs"/>
      <sheetName val="One_vent_Pipe"/>
      <sheetName val="Four_vents"/>
      <sheetName val="two_vents"/>
      <sheetName val="One_vent_"/>
      <sheetName val="Lead_statement_(2)"/>
      <sheetName val="Lead_statement"/>
      <sheetName val="Lead_(2)"/>
      <sheetName val="Data_(2)"/>
      <sheetName val="6_5%_(2)"/>
      <sheetName val="est_(2)"/>
      <sheetName val="Abstract_(2)"/>
      <sheetName val="key_(2)"/>
      <sheetName val="pro-B_(2)"/>
      <sheetName val="est__(mord)"/>
      <sheetName val="est(old)_"/>
      <sheetName val="6_5%"/>
      <sheetName val="Bitumen_trunk"/>
      <sheetName val="R99_etc"/>
      <sheetName val="Trunk_unpaved"/>
      <sheetName val="Abs"/>
      <sheetName val="TOP SLAB-beams"/>
      <sheetName val="650kL-design-final"/>
      <sheetName val="Rate"/>
      <sheetName val="QTY"/>
      <sheetName val="Usage"/>
      <sheetName val="Lead statement ss5"/>
      <sheetName val="labour rates"/>
      <sheetName val="PUMP_DATA"/>
      <sheetName val="co_5"/>
      <sheetName val="Work_sheet"/>
      <sheetName val="Habcodes"/>
      <sheetName val="GN-ST-10"/>
      <sheetName val="sg-clay(d)"/>
      <sheetName val="Design of two-way slab"/>
      <sheetName val="Main"/>
      <sheetName val="Data Road"/>
      <sheetName val="PS1"/>
      <sheetName val="id"/>
      <sheetName val="ww-march-02"/>
      <sheetName val="wh_data"/>
      <sheetName val="wh_data_R"/>
      <sheetName val="CPHEEO"/>
      <sheetName val="input"/>
      <sheetName val="SS TANK(HOMO)"/>
      <sheetName val="DATA SHEET"/>
      <sheetName val="lead modified"/>
      <sheetName val="C.D.Abs.Est."/>
      <sheetName val="Main sheet"/>
      <sheetName val="BTB"/>
      <sheetName val="cf"/>
      <sheetName val="orders"/>
      <sheetName val="FT-05-02IsoBOM"/>
      <sheetName val="01-DATA INPUT"/>
      <sheetName val="GL"/>
      <sheetName val="Co-eff"/>
      <sheetName val="Data-ELSR"/>
      <sheetName val="foundation(V)"/>
      <sheetName val="Form_E6"/>
      <sheetName val="E8"/>
      <sheetName val="E11"/>
      <sheetName val="Hamlet_Data_2300"/>
      <sheetName val="Abstract"/>
      <sheetName val="Culverts"/>
      <sheetName val="abs road"/>
      <sheetName val="BASE_ALL"/>
      <sheetName val="prjt"/>
      <sheetName val="QUOT_1"/>
      <sheetName val="app2"/>
      <sheetName val="FIRST"/>
      <sheetName val="NALA-LS"/>
      <sheetName val="X-BOX HYD"/>
      <sheetName val="X-TRAIL PIT DETAILS"/>
      <sheetName val="X-BLOCK LEVELS"/>
      <sheetName val="MACRO-BACK UP"/>
      <sheetName val="Side walls (earth)"/>
      <sheetName val="Leads 08-09"/>
      <sheetName val="BTR"/>
      <sheetName val="Pier Design(with offset)"/>
      <sheetName val="Material "/>
      <sheetName val="(4)F-81 Exp.side"/>
      <sheetName val="New33KVSS_E3"/>
      <sheetName val="Prop aug of Ex 33KVSS_E3a"/>
      <sheetName val="ELE "/>
      <sheetName val="OverviewBarmer"/>
      <sheetName val="ANGAN"/>
      <sheetName val="Av.G Level"/>
      <sheetName val="kC"/>
      <sheetName val="User input"/>
      <sheetName val="Sheet11"/>
      <sheetName val="Estt"/>
      <sheetName val="EST"/>
      <sheetName val="Analy"/>
      <sheetName val="Activity No (A) ( 12)  "/>
      <sheetName val="DREV"/>
      <sheetName val="CREV"/>
      <sheetName val="E6"/>
      <sheetName val="Scheme Area Details_Block__ C2"/>
      <sheetName val="rcd"/>
      <sheetName val="ROY"/>
      <sheetName val="RD"/>
      <sheetName val="Legal Risk Analysis"/>
    </sheetNames>
    <sheetDataSet>
      <sheetData sheetId="0"/>
      <sheetData sheetId="1"/>
      <sheetData sheetId="2"/>
      <sheetData sheetId="3" refreshError="1">
        <row r="17">
          <cell r="D17">
            <v>106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Thinner@10%25" TargetMode="External"/><Relationship Id="rId1" Type="http://schemas.openxmlformats.org/officeDocument/2006/relationships/hyperlink" Target="mailto:Thinner@10%25" TargetMode="Externa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R14"/>
  <sheetViews>
    <sheetView tabSelected="1" view="pageBreakPreview" zoomScale="80" zoomScaleSheetLayoutView="80" workbookViewId="0">
      <selection activeCell="M16" sqref="M16"/>
    </sheetView>
  </sheetViews>
  <sheetFormatPr defaultColWidth="9.140625" defaultRowHeight="12.75"/>
  <cols>
    <col min="1" max="1" width="6.140625" style="3" customWidth="1"/>
    <col min="2" max="2" width="7" style="3" customWidth="1"/>
    <col min="3" max="3" width="7.140625" style="3" customWidth="1"/>
    <col min="4" max="4" width="54" style="3" customWidth="1"/>
    <col min="5" max="5" width="10.7109375" style="3" bestFit="1" customWidth="1"/>
    <col min="6" max="6" width="9.140625" style="3"/>
    <col min="7" max="7" width="12" style="3" customWidth="1"/>
    <col min="8" max="256" width="9.140625" style="3"/>
    <col min="257" max="257" width="6.140625" style="3" customWidth="1"/>
    <col min="258" max="258" width="7" style="3" customWidth="1"/>
    <col min="259" max="259" width="7.140625" style="3" customWidth="1"/>
    <col min="260" max="260" width="54" style="3" customWidth="1"/>
    <col min="261" max="261" width="10.7109375" style="3" bestFit="1" customWidth="1"/>
    <col min="262" max="262" width="9.140625" style="3"/>
    <col min="263" max="263" width="12" style="3" customWidth="1"/>
    <col min="264" max="512" width="9.140625" style="3"/>
    <col min="513" max="513" width="6.140625" style="3" customWidth="1"/>
    <col min="514" max="514" width="7" style="3" customWidth="1"/>
    <col min="515" max="515" width="7.140625" style="3" customWidth="1"/>
    <col min="516" max="516" width="54" style="3" customWidth="1"/>
    <col min="517" max="517" width="10.7109375" style="3" bestFit="1" customWidth="1"/>
    <col min="518" max="518" width="9.140625" style="3"/>
    <col min="519" max="519" width="12" style="3" customWidth="1"/>
    <col min="520" max="768" width="9.140625" style="3"/>
    <col min="769" max="769" width="6.140625" style="3" customWidth="1"/>
    <col min="770" max="770" width="7" style="3" customWidth="1"/>
    <col min="771" max="771" width="7.140625" style="3" customWidth="1"/>
    <col min="772" max="772" width="54" style="3" customWidth="1"/>
    <col min="773" max="773" width="10.7109375" style="3" bestFit="1" customWidth="1"/>
    <col min="774" max="774" width="9.140625" style="3"/>
    <col min="775" max="775" width="12" style="3" customWidth="1"/>
    <col min="776" max="1024" width="9.140625" style="3"/>
    <col min="1025" max="1025" width="6.140625" style="3" customWidth="1"/>
    <col min="1026" max="1026" width="7" style="3" customWidth="1"/>
    <col min="1027" max="1027" width="7.140625" style="3" customWidth="1"/>
    <col min="1028" max="1028" width="54" style="3" customWidth="1"/>
    <col min="1029" max="1029" width="10.7109375" style="3" bestFit="1" customWidth="1"/>
    <col min="1030" max="1030" width="9.140625" style="3"/>
    <col min="1031" max="1031" width="12" style="3" customWidth="1"/>
    <col min="1032" max="1280" width="9.140625" style="3"/>
    <col min="1281" max="1281" width="6.140625" style="3" customWidth="1"/>
    <col min="1282" max="1282" width="7" style="3" customWidth="1"/>
    <col min="1283" max="1283" width="7.140625" style="3" customWidth="1"/>
    <col min="1284" max="1284" width="54" style="3" customWidth="1"/>
    <col min="1285" max="1285" width="10.7109375" style="3" bestFit="1" customWidth="1"/>
    <col min="1286" max="1286" width="9.140625" style="3"/>
    <col min="1287" max="1287" width="12" style="3" customWidth="1"/>
    <col min="1288" max="1536" width="9.140625" style="3"/>
    <col min="1537" max="1537" width="6.140625" style="3" customWidth="1"/>
    <col min="1538" max="1538" width="7" style="3" customWidth="1"/>
    <col min="1539" max="1539" width="7.140625" style="3" customWidth="1"/>
    <col min="1540" max="1540" width="54" style="3" customWidth="1"/>
    <col min="1541" max="1541" width="10.7109375" style="3" bestFit="1" customWidth="1"/>
    <col min="1542" max="1542" width="9.140625" style="3"/>
    <col min="1543" max="1543" width="12" style="3" customWidth="1"/>
    <col min="1544" max="1792" width="9.140625" style="3"/>
    <col min="1793" max="1793" width="6.140625" style="3" customWidth="1"/>
    <col min="1794" max="1794" width="7" style="3" customWidth="1"/>
    <col min="1795" max="1795" width="7.140625" style="3" customWidth="1"/>
    <col min="1796" max="1796" width="54" style="3" customWidth="1"/>
    <col min="1797" max="1797" width="10.7109375" style="3" bestFit="1" customWidth="1"/>
    <col min="1798" max="1798" width="9.140625" style="3"/>
    <col min="1799" max="1799" width="12" style="3" customWidth="1"/>
    <col min="1800" max="2048" width="9.140625" style="3"/>
    <col min="2049" max="2049" width="6.140625" style="3" customWidth="1"/>
    <col min="2050" max="2050" width="7" style="3" customWidth="1"/>
    <col min="2051" max="2051" width="7.140625" style="3" customWidth="1"/>
    <col min="2052" max="2052" width="54" style="3" customWidth="1"/>
    <col min="2053" max="2053" width="10.7109375" style="3" bestFit="1" customWidth="1"/>
    <col min="2054" max="2054" width="9.140625" style="3"/>
    <col min="2055" max="2055" width="12" style="3" customWidth="1"/>
    <col min="2056" max="2304" width="9.140625" style="3"/>
    <col min="2305" max="2305" width="6.140625" style="3" customWidth="1"/>
    <col min="2306" max="2306" width="7" style="3" customWidth="1"/>
    <col min="2307" max="2307" width="7.140625" style="3" customWidth="1"/>
    <col min="2308" max="2308" width="54" style="3" customWidth="1"/>
    <col min="2309" max="2309" width="10.7109375" style="3" bestFit="1" customWidth="1"/>
    <col min="2310" max="2310" width="9.140625" style="3"/>
    <col min="2311" max="2311" width="12" style="3" customWidth="1"/>
    <col min="2312" max="2560" width="9.140625" style="3"/>
    <col min="2561" max="2561" width="6.140625" style="3" customWidth="1"/>
    <col min="2562" max="2562" width="7" style="3" customWidth="1"/>
    <col min="2563" max="2563" width="7.140625" style="3" customWidth="1"/>
    <col min="2564" max="2564" width="54" style="3" customWidth="1"/>
    <col min="2565" max="2565" width="10.7109375" style="3" bestFit="1" customWidth="1"/>
    <col min="2566" max="2566" width="9.140625" style="3"/>
    <col min="2567" max="2567" width="12" style="3" customWidth="1"/>
    <col min="2568" max="2816" width="9.140625" style="3"/>
    <col min="2817" max="2817" width="6.140625" style="3" customWidth="1"/>
    <col min="2818" max="2818" width="7" style="3" customWidth="1"/>
    <col min="2819" max="2819" width="7.140625" style="3" customWidth="1"/>
    <col min="2820" max="2820" width="54" style="3" customWidth="1"/>
    <col min="2821" max="2821" width="10.7109375" style="3" bestFit="1" customWidth="1"/>
    <col min="2822" max="2822" width="9.140625" style="3"/>
    <col min="2823" max="2823" width="12" style="3" customWidth="1"/>
    <col min="2824" max="3072" width="9.140625" style="3"/>
    <col min="3073" max="3073" width="6.140625" style="3" customWidth="1"/>
    <col min="3074" max="3074" width="7" style="3" customWidth="1"/>
    <col min="3075" max="3075" width="7.140625" style="3" customWidth="1"/>
    <col min="3076" max="3076" width="54" style="3" customWidth="1"/>
    <col min="3077" max="3077" width="10.7109375" style="3" bestFit="1" customWidth="1"/>
    <col min="3078" max="3078" width="9.140625" style="3"/>
    <col min="3079" max="3079" width="12" style="3" customWidth="1"/>
    <col min="3080" max="3328" width="9.140625" style="3"/>
    <col min="3329" max="3329" width="6.140625" style="3" customWidth="1"/>
    <col min="3330" max="3330" width="7" style="3" customWidth="1"/>
    <col min="3331" max="3331" width="7.140625" style="3" customWidth="1"/>
    <col min="3332" max="3332" width="54" style="3" customWidth="1"/>
    <col min="3333" max="3333" width="10.7109375" style="3" bestFit="1" customWidth="1"/>
    <col min="3334" max="3334" width="9.140625" style="3"/>
    <col min="3335" max="3335" width="12" style="3" customWidth="1"/>
    <col min="3336" max="3584" width="9.140625" style="3"/>
    <col min="3585" max="3585" width="6.140625" style="3" customWidth="1"/>
    <col min="3586" max="3586" width="7" style="3" customWidth="1"/>
    <col min="3587" max="3587" width="7.140625" style="3" customWidth="1"/>
    <col min="3588" max="3588" width="54" style="3" customWidth="1"/>
    <col min="3589" max="3589" width="10.7109375" style="3" bestFit="1" customWidth="1"/>
    <col min="3590" max="3590" width="9.140625" style="3"/>
    <col min="3591" max="3591" width="12" style="3" customWidth="1"/>
    <col min="3592" max="3840" width="9.140625" style="3"/>
    <col min="3841" max="3841" width="6.140625" style="3" customWidth="1"/>
    <col min="3842" max="3842" width="7" style="3" customWidth="1"/>
    <col min="3843" max="3843" width="7.140625" style="3" customWidth="1"/>
    <col min="3844" max="3844" width="54" style="3" customWidth="1"/>
    <col min="3845" max="3845" width="10.7109375" style="3" bestFit="1" customWidth="1"/>
    <col min="3846" max="3846" width="9.140625" style="3"/>
    <col min="3847" max="3847" width="12" style="3" customWidth="1"/>
    <col min="3848" max="4096" width="9.140625" style="3"/>
    <col min="4097" max="4097" width="6.140625" style="3" customWidth="1"/>
    <col min="4098" max="4098" width="7" style="3" customWidth="1"/>
    <col min="4099" max="4099" width="7.140625" style="3" customWidth="1"/>
    <col min="4100" max="4100" width="54" style="3" customWidth="1"/>
    <col min="4101" max="4101" width="10.7109375" style="3" bestFit="1" customWidth="1"/>
    <col min="4102" max="4102" width="9.140625" style="3"/>
    <col min="4103" max="4103" width="12" style="3" customWidth="1"/>
    <col min="4104" max="4352" width="9.140625" style="3"/>
    <col min="4353" max="4353" width="6.140625" style="3" customWidth="1"/>
    <col min="4354" max="4354" width="7" style="3" customWidth="1"/>
    <col min="4355" max="4355" width="7.140625" style="3" customWidth="1"/>
    <col min="4356" max="4356" width="54" style="3" customWidth="1"/>
    <col min="4357" max="4357" width="10.7109375" style="3" bestFit="1" customWidth="1"/>
    <col min="4358" max="4358" width="9.140625" style="3"/>
    <col min="4359" max="4359" width="12" style="3" customWidth="1"/>
    <col min="4360" max="4608" width="9.140625" style="3"/>
    <col min="4609" max="4609" width="6.140625" style="3" customWidth="1"/>
    <col min="4610" max="4610" width="7" style="3" customWidth="1"/>
    <col min="4611" max="4611" width="7.140625" style="3" customWidth="1"/>
    <col min="4612" max="4612" width="54" style="3" customWidth="1"/>
    <col min="4613" max="4613" width="10.7109375" style="3" bestFit="1" customWidth="1"/>
    <col min="4614" max="4614" width="9.140625" style="3"/>
    <col min="4615" max="4615" width="12" style="3" customWidth="1"/>
    <col min="4616" max="4864" width="9.140625" style="3"/>
    <col min="4865" max="4865" width="6.140625" style="3" customWidth="1"/>
    <col min="4866" max="4866" width="7" style="3" customWidth="1"/>
    <col min="4867" max="4867" width="7.140625" style="3" customWidth="1"/>
    <col min="4868" max="4868" width="54" style="3" customWidth="1"/>
    <col min="4869" max="4869" width="10.7109375" style="3" bestFit="1" customWidth="1"/>
    <col min="4870" max="4870" width="9.140625" style="3"/>
    <col min="4871" max="4871" width="12" style="3" customWidth="1"/>
    <col min="4872" max="5120" width="9.140625" style="3"/>
    <col min="5121" max="5121" width="6.140625" style="3" customWidth="1"/>
    <col min="5122" max="5122" width="7" style="3" customWidth="1"/>
    <col min="5123" max="5123" width="7.140625" style="3" customWidth="1"/>
    <col min="5124" max="5124" width="54" style="3" customWidth="1"/>
    <col min="5125" max="5125" width="10.7109375" style="3" bestFit="1" customWidth="1"/>
    <col min="5126" max="5126" width="9.140625" style="3"/>
    <col min="5127" max="5127" width="12" style="3" customWidth="1"/>
    <col min="5128" max="5376" width="9.140625" style="3"/>
    <col min="5377" max="5377" width="6.140625" style="3" customWidth="1"/>
    <col min="5378" max="5378" width="7" style="3" customWidth="1"/>
    <col min="5379" max="5379" width="7.140625" style="3" customWidth="1"/>
    <col min="5380" max="5380" width="54" style="3" customWidth="1"/>
    <col min="5381" max="5381" width="10.7109375" style="3" bestFit="1" customWidth="1"/>
    <col min="5382" max="5382" width="9.140625" style="3"/>
    <col min="5383" max="5383" width="12" style="3" customWidth="1"/>
    <col min="5384" max="5632" width="9.140625" style="3"/>
    <col min="5633" max="5633" width="6.140625" style="3" customWidth="1"/>
    <col min="5634" max="5634" width="7" style="3" customWidth="1"/>
    <col min="5635" max="5635" width="7.140625" style="3" customWidth="1"/>
    <col min="5636" max="5636" width="54" style="3" customWidth="1"/>
    <col min="5637" max="5637" width="10.7109375" style="3" bestFit="1" customWidth="1"/>
    <col min="5638" max="5638" width="9.140625" style="3"/>
    <col min="5639" max="5639" width="12" style="3" customWidth="1"/>
    <col min="5640" max="5888" width="9.140625" style="3"/>
    <col min="5889" max="5889" width="6.140625" style="3" customWidth="1"/>
    <col min="5890" max="5890" width="7" style="3" customWidth="1"/>
    <col min="5891" max="5891" width="7.140625" style="3" customWidth="1"/>
    <col min="5892" max="5892" width="54" style="3" customWidth="1"/>
    <col min="5893" max="5893" width="10.7109375" style="3" bestFit="1" customWidth="1"/>
    <col min="5894" max="5894" width="9.140625" style="3"/>
    <col min="5895" max="5895" width="12" style="3" customWidth="1"/>
    <col min="5896" max="6144" width="9.140625" style="3"/>
    <col min="6145" max="6145" width="6.140625" style="3" customWidth="1"/>
    <col min="6146" max="6146" width="7" style="3" customWidth="1"/>
    <col min="6147" max="6147" width="7.140625" style="3" customWidth="1"/>
    <col min="6148" max="6148" width="54" style="3" customWidth="1"/>
    <col min="6149" max="6149" width="10.7109375" style="3" bestFit="1" customWidth="1"/>
    <col min="6150" max="6150" width="9.140625" style="3"/>
    <col min="6151" max="6151" width="12" style="3" customWidth="1"/>
    <col min="6152" max="6400" width="9.140625" style="3"/>
    <col min="6401" max="6401" width="6.140625" style="3" customWidth="1"/>
    <col min="6402" max="6402" width="7" style="3" customWidth="1"/>
    <col min="6403" max="6403" width="7.140625" style="3" customWidth="1"/>
    <col min="6404" max="6404" width="54" style="3" customWidth="1"/>
    <col min="6405" max="6405" width="10.7109375" style="3" bestFit="1" customWidth="1"/>
    <col min="6406" max="6406" width="9.140625" style="3"/>
    <col min="6407" max="6407" width="12" style="3" customWidth="1"/>
    <col min="6408" max="6656" width="9.140625" style="3"/>
    <col min="6657" max="6657" width="6.140625" style="3" customWidth="1"/>
    <col min="6658" max="6658" width="7" style="3" customWidth="1"/>
    <col min="6659" max="6659" width="7.140625" style="3" customWidth="1"/>
    <col min="6660" max="6660" width="54" style="3" customWidth="1"/>
    <col min="6661" max="6661" width="10.7109375" style="3" bestFit="1" customWidth="1"/>
    <col min="6662" max="6662" width="9.140625" style="3"/>
    <col min="6663" max="6663" width="12" style="3" customWidth="1"/>
    <col min="6664" max="6912" width="9.140625" style="3"/>
    <col min="6913" max="6913" width="6.140625" style="3" customWidth="1"/>
    <col min="6914" max="6914" width="7" style="3" customWidth="1"/>
    <col min="6915" max="6915" width="7.140625" style="3" customWidth="1"/>
    <col min="6916" max="6916" width="54" style="3" customWidth="1"/>
    <col min="6917" max="6917" width="10.7109375" style="3" bestFit="1" customWidth="1"/>
    <col min="6918" max="6918" width="9.140625" style="3"/>
    <col min="6919" max="6919" width="12" style="3" customWidth="1"/>
    <col min="6920" max="7168" width="9.140625" style="3"/>
    <col min="7169" max="7169" width="6.140625" style="3" customWidth="1"/>
    <col min="7170" max="7170" width="7" style="3" customWidth="1"/>
    <col min="7171" max="7171" width="7.140625" style="3" customWidth="1"/>
    <col min="7172" max="7172" width="54" style="3" customWidth="1"/>
    <col min="7173" max="7173" width="10.7109375" style="3" bestFit="1" customWidth="1"/>
    <col min="7174" max="7174" width="9.140625" style="3"/>
    <col min="7175" max="7175" width="12" style="3" customWidth="1"/>
    <col min="7176" max="7424" width="9.140625" style="3"/>
    <col min="7425" max="7425" width="6.140625" style="3" customWidth="1"/>
    <col min="7426" max="7426" width="7" style="3" customWidth="1"/>
    <col min="7427" max="7427" width="7.140625" style="3" customWidth="1"/>
    <col min="7428" max="7428" width="54" style="3" customWidth="1"/>
    <col min="7429" max="7429" width="10.7109375" style="3" bestFit="1" customWidth="1"/>
    <col min="7430" max="7430" width="9.140625" style="3"/>
    <col min="7431" max="7431" width="12" style="3" customWidth="1"/>
    <col min="7432" max="7680" width="9.140625" style="3"/>
    <col min="7681" max="7681" width="6.140625" style="3" customWidth="1"/>
    <col min="7682" max="7682" width="7" style="3" customWidth="1"/>
    <col min="7683" max="7683" width="7.140625" style="3" customWidth="1"/>
    <col min="7684" max="7684" width="54" style="3" customWidth="1"/>
    <col min="7685" max="7685" width="10.7109375" style="3" bestFit="1" customWidth="1"/>
    <col min="7686" max="7686" width="9.140625" style="3"/>
    <col min="7687" max="7687" width="12" style="3" customWidth="1"/>
    <col min="7688" max="7936" width="9.140625" style="3"/>
    <col min="7937" max="7937" width="6.140625" style="3" customWidth="1"/>
    <col min="7938" max="7938" width="7" style="3" customWidth="1"/>
    <col min="7939" max="7939" width="7.140625" style="3" customWidth="1"/>
    <col min="7940" max="7940" width="54" style="3" customWidth="1"/>
    <col min="7941" max="7941" width="10.7109375" style="3" bestFit="1" customWidth="1"/>
    <col min="7942" max="7942" width="9.140625" style="3"/>
    <col min="7943" max="7943" width="12" style="3" customWidth="1"/>
    <col min="7944" max="8192" width="9.140625" style="3"/>
    <col min="8193" max="8193" width="6.140625" style="3" customWidth="1"/>
    <col min="8194" max="8194" width="7" style="3" customWidth="1"/>
    <col min="8195" max="8195" width="7.140625" style="3" customWidth="1"/>
    <col min="8196" max="8196" width="54" style="3" customWidth="1"/>
    <col min="8197" max="8197" width="10.7109375" style="3" bestFit="1" customWidth="1"/>
    <col min="8198" max="8198" width="9.140625" style="3"/>
    <col min="8199" max="8199" width="12" style="3" customWidth="1"/>
    <col min="8200" max="8448" width="9.140625" style="3"/>
    <col min="8449" max="8449" width="6.140625" style="3" customWidth="1"/>
    <col min="8450" max="8450" width="7" style="3" customWidth="1"/>
    <col min="8451" max="8451" width="7.140625" style="3" customWidth="1"/>
    <col min="8452" max="8452" width="54" style="3" customWidth="1"/>
    <col min="8453" max="8453" width="10.7109375" style="3" bestFit="1" customWidth="1"/>
    <col min="8454" max="8454" width="9.140625" style="3"/>
    <col min="8455" max="8455" width="12" style="3" customWidth="1"/>
    <col min="8456" max="8704" width="9.140625" style="3"/>
    <col min="8705" max="8705" width="6.140625" style="3" customWidth="1"/>
    <col min="8706" max="8706" width="7" style="3" customWidth="1"/>
    <col min="8707" max="8707" width="7.140625" style="3" customWidth="1"/>
    <col min="8708" max="8708" width="54" style="3" customWidth="1"/>
    <col min="8709" max="8709" width="10.7109375" style="3" bestFit="1" customWidth="1"/>
    <col min="8710" max="8710" width="9.140625" style="3"/>
    <col min="8711" max="8711" width="12" style="3" customWidth="1"/>
    <col min="8712" max="8960" width="9.140625" style="3"/>
    <col min="8961" max="8961" width="6.140625" style="3" customWidth="1"/>
    <col min="8962" max="8962" width="7" style="3" customWidth="1"/>
    <col min="8963" max="8963" width="7.140625" style="3" customWidth="1"/>
    <col min="8964" max="8964" width="54" style="3" customWidth="1"/>
    <col min="8965" max="8965" width="10.7109375" style="3" bestFit="1" customWidth="1"/>
    <col min="8966" max="8966" width="9.140625" style="3"/>
    <col min="8967" max="8967" width="12" style="3" customWidth="1"/>
    <col min="8968" max="9216" width="9.140625" style="3"/>
    <col min="9217" max="9217" width="6.140625" style="3" customWidth="1"/>
    <col min="9218" max="9218" width="7" style="3" customWidth="1"/>
    <col min="9219" max="9219" width="7.140625" style="3" customWidth="1"/>
    <col min="9220" max="9220" width="54" style="3" customWidth="1"/>
    <col min="9221" max="9221" width="10.7109375" style="3" bestFit="1" customWidth="1"/>
    <col min="9222" max="9222" width="9.140625" style="3"/>
    <col min="9223" max="9223" width="12" style="3" customWidth="1"/>
    <col min="9224" max="9472" width="9.140625" style="3"/>
    <col min="9473" max="9473" width="6.140625" style="3" customWidth="1"/>
    <col min="9474" max="9474" width="7" style="3" customWidth="1"/>
    <col min="9475" max="9475" width="7.140625" style="3" customWidth="1"/>
    <col min="9476" max="9476" width="54" style="3" customWidth="1"/>
    <col min="9477" max="9477" width="10.7109375" style="3" bestFit="1" customWidth="1"/>
    <col min="9478" max="9478" width="9.140625" style="3"/>
    <col min="9479" max="9479" width="12" style="3" customWidth="1"/>
    <col min="9480" max="9728" width="9.140625" style="3"/>
    <col min="9729" max="9729" width="6.140625" style="3" customWidth="1"/>
    <col min="9730" max="9730" width="7" style="3" customWidth="1"/>
    <col min="9731" max="9731" width="7.140625" style="3" customWidth="1"/>
    <col min="9732" max="9732" width="54" style="3" customWidth="1"/>
    <col min="9733" max="9733" width="10.7109375" style="3" bestFit="1" customWidth="1"/>
    <col min="9734" max="9734" width="9.140625" style="3"/>
    <col min="9735" max="9735" width="12" style="3" customWidth="1"/>
    <col min="9736" max="9984" width="9.140625" style="3"/>
    <col min="9985" max="9985" width="6.140625" style="3" customWidth="1"/>
    <col min="9986" max="9986" width="7" style="3" customWidth="1"/>
    <col min="9987" max="9987" width="7.140625" style="3" customWidth="1"/>
    <col min="9988" max="9988" width="54" style="3" customWidth="1"/>
    <col min="9989" max="9989" width="10.7109375" style="3" bestFit="1" customWidth="1"/>
    <col min="9990" max="9990" width="9.140625" style="3"/>
    <col min="9991" max="9991" width="12" style="3" customWidth="1"/>
    <col min="9992" max="10240" width="9.140625" style="3"/>
    <col min="10241" max="10241" width="6.140625" style="3" customWidth="1"/>
    <col min="10242" max="10242" width="7" style="3" customWidth="1"/>
    <col min="10243" max="10243" width="7.140625" style="3" customWidth="1"/>
    <col min="10244" max="10244" width="54" style="3" customWidth="1"/>
    <col min="10245" max="10245" width="10.7109375" style="3" bestFit="1" customWidth="1"/>
    <col min="10246" max="10246" width="9.140625" style="3"/>
    <col min="10247" max="10247" width="12" style="3" customWidth="1"/>
    <col min="10248" max="10496" width="9.140625" style="3"/>
    <col min="10497" max="10497" width="6.140625" style="3" customWidth="1"/>
    <col min="10498" max="10498" width="7" style="3" customWidth="1"/>
    <col min="10499" max="10499" width="7.140625" style="3" customWidth="1"/>
    <col min="10500" max="10500" width="54" style="3" customWidth="1"/>
    <col min="10501" max="10501" width="10.7109375" style="3" bestFit="1" customWidth="1"/>
    <col min="10502" max="10502" width="9.140625" style="3"/>
    <col min="10503" max="10503" width="12" style="3" customWidth="1"/>
    <col min="10504" max="10752" width="9.140625" style="3"/>
    <col min="10753" max="10753" width="6.140625" style="3" customWidth="1"/>
    <col min="10754" max="10754" width="7" style="3" customWidth="1"/>
    <col min="10755" max="10755" width="7.140625" style="3" customWidth="1"/>
    <col min="10756" max="10756" width="54" style="3" customWidth="1"/>
    <col min="10757" max="10757" width="10.7109375" style="3" bestFit="1" customWidth="1"/>
    <col min="10758" max="10758" width="9.140625" style="3"/>
    <col min="10759" max="10759" width="12" style="3" customWidth="1"/>
    <col min="10760" max="11008" width="9.140625" style="3"/>
    <col min="11009" max="11009" width="6.140625" style="3" customWidth="1"/>
    <col min="11010" max="11010" width="7" style="3" customWidth="1"/>
    <col min="11011" max="11011" width="7.140625" style="3" customWidth="1"/>
    <col min="11012" max="11012" width="54" style="3" customWidth="1"/>
    <col min="11013" max="11013" width="10.7109375" style="3" bestFit="1" customWidth="1"/>
    <col min="11014" max="11014" width="9.140625" style="3"/>
    <col min="11015" max="11015" width="12" style="3" customWidth="1"/>
    <col min="11016" max="11264" width="9.140625" style="3"/>
    <col min="11265" max="11265" width="6.140625" style="3" customWidth="1"/>
    <col min="11266" max="11266" width="7" style="3" customWidth="1"/>
    <col min="11267" max="11267" width="7.140625" style="3" customWidth="1"/>
    <col min="11268" max="11268" width="54" style="3" customWidth="1"/>
    <col min="11269" max="11269" width="10.7109375" style="3" bestFit="1" customWidth="1"/>
    <col min="11270" max="11270" width="9.140625" style="3"/>
    <col min="11271" max="11271" width="12" style="3" customWidth="1"/>
    <col min="11272" max="11520" width="9.140625" style="3"/>
    <col min="11521" max="11521" width="6.140625" style="3" customWidth="1"/>
    <col min="11522" max="11522" width="7" style="3" customWidth="1"/>
    <col min="11523" max="11523" width="7.140625" style="3" customWidth="1"/>
    <col min="11524" max="11524" width="54" style="3" customWidth="1"/>
    <col min="11525" max="11525" width="10.7109375" style="3" bestFit="1" customWidth="1"/>
    <col min="11526" max="11526" width="9.140625" style="3"/>
    <col min="11527" max="11527" width="12" style="3" customWidth="1"/>
    <col min="11528" max="11776" width="9.140625" style="3"/>
    <col min="11777" max="11777" width="6.140625" style="3" customWidth="1"/>
    <col min="11778" max="11778" width="7" style="3" customWidth="1"/>
    <col min="11779" max="11779" width="7.140625" style="3" customWidth="1"/>
    <col min="11780" max="11780" width="54" style="3" customWidth="1"/>
    <col min="11781" max="11781" width="10.7109375" style="3" bestFit="1" customWidth="1"/>
    <col min="11782" max="11782" width="9.140625" style="3"/>
    <col min="11783" max="11783" width="12" style="3" customWidth="1"/>
    <col min="11784" max="12032" width="9.140625" style="3"/>
    <col min="12033" max="12033" width="6.140625" style="3" customWidth="1"/>
    <col min="12034" max="12034" width="7" style="3" customWidth="1"/>
    <col min="12035" max="12035" width="7.140625" style="3" customWidth="1"/>
    <col min="12036" max="12036" width="54" style="3" customWidth="1"/>
    <col min="12037" max="12037" width="10.7109375" style="3" bestFit="1" customWidth="1"/>
    <col min="12038" max="12038" width="9.140625" style="3"/>
    <col min="12039" max="12039" width="12" style="3" customWidth="1"/>
    <col min="12040" max="12288" width="9.140625" style="3"/>
    <col min="12289" max="12289" width="6.140625" style="3" customWidth="1"/>
    <col min="12290" max="12290" width="7" style="3" customWidth="1"/>
    <col min="12291" max="12291" width="7.140625" style="3" customWidth="1"/>
    <col min="12292" max="12292" width="54" style="3" customWidth="1"/>
    <col min="12293" max="12293" width="10.7109375" style="3" bestFit="1" customWidth="1"/>
    <col min="12294" max="12294" width="9.140625" style="3"/>
    <col min="12295" max="12295" width="12" style="3" customWidth="1"/>
    <col min="12296" max="12544" width="9.140625" style="3"/>
    <col min="12545" max="12545" width="6.140625" style="3" customWidth="1"/>
    <col min="12546" max="12546" width="7" style="3" customWidth="1"/>
    <col min="12547" max="12547" width="7.140625" style="3" customWidth="1"/>
    <col min="12548" max="12548" width="54" style="3" customWidth="1"/>
    <col min="12549" max="12549" width="10.7109375" style="3" bestFit="1" customWidth="1"/>
    <col min="12550" max="12550" width="9.140625" style="3"/>
    <col min="12551" max="12551" width="12" style="3" customWidth="1"/>
    <col min="12552" max="12800" width="9.140625" style="3"/>
    <col min="12801" max="12801" width="6.140625" style="3" customWidth="1"/>
    <col min="12802" max="12802" width="7" style="3" customWidth="1"/>
    <col min="12803" max="12803" width="7.140625" style="3" customWidth="1"/>
    <col min="12804" max="12804" width="54" style="3" customWidth="1"/>
    <col min="12805" max="12805" width="10.7109375" style="3" bestFit="1" customWidth="1"/>
    <col min="12806" max="12806" width="9.140625" style="3"/>
    <col min="12807" max="12807" width="12" style="3" customWidth="1"/>
    <col min="12808" max="13056" width="9.140625" style="3"/>
    <col min="13057" max="13057" width="6.140625" style="3" customWidth="1"/>
    <col min="13058" max="13058" width="7" style="3" customWidth="1"/>
    <col min="13059" max="13059" width="7.140625" style="3" customWidth="1"/>
    <col min="13060" max="13060" width="54" style="3" customWidth="1"/>
    <col min="13061" max="13061" width="10.7109375" style="3" bestFit="1" customWidth="1"/>
    <col min="13062" max="13062" width="9.140625" style="3"/>
    <col min="13063" max="13063" width="12" style="3" customWidth="1"/>
    <col min="13064" max="13312" width="9.140625" style="3"/>
    <col min="13313" max="13313" width="6.140625" style="3" customWidth="1"/>
    <col min="13314" max="13314" width="7" style="3" customWidth="1"/>
    <col min="13315" max="13315" width="7.140625" style="3" customWidth="1"/>
    <col min="13316" max="13316" width="54" style="3" customWidth="1"/>
    <col min="13317" max="13317" width="10.7109375" style="3" bestFit="1" customWidth="1"/>
    <col min="13318" max="13318" width="9.140625" style="3"/>
    <col min="13319" max="13319" width="12" style="3" customWidth="1"/>
    <col min="13320" max="13568" width="9.140625" style="3"/>
    <col min="13569" max="13569" width="6.140625" style="3" customWidth="1"/>
    <col min="13570" max="13570" width="7" style="3" customWidth="1"/>
    <col min="13571" max="13571" width="7.140625" style="3" customWidth="1"/>
    <col min="13572" max="13572" width="54" style="3" customWidth="1"/>
    <col min="13573" max="13573" width="10.7109375" style="3" bestFit="1" customWidth="1"/>
    <col min="13574" max="13574" width="9.140625" style="3"/>
    <col min="13575" max="13575" width="12" style="3" customWidth="1"/>
    <col min="13576" max="13824" width="9.140625" style="3"/>
    <col min="13825" max="13825" width="6.140625" style="3" customWidth="1"/>
    <col min="13826" max="13826" width="7" style="3" customWidth="1"/>
    <col min="13827" max="13827" width="7.140625" style="3" customWidth="1"/>
    <col min="13828" max="13828" width="54" style="3" customWidth="1"/>
    <col min="13829" max="13829" width="10.7109375" style="3" bestFit="1" customWidth="1"/>
    <col min="13830" max="13830" width="9.140625" style="3"/>
    <col min="13831" max="13831" width="12" style="3" customWidth="1"/>
    <col min="13832" max="14080" width="9.140625" style="3"/>
    <col min="14081" max="14081" width="6.140625" style="3" customWidth="1"/>
    <col min="14082" max="14082" width="7" style="3" customWidth="1"/>
    <col min="14083" max="14083" width="7.140625" style="3" customWidth="1"/>
    <col min="14084" max="14084" width="54" style="3" customWidth="1"/>
    <col min="14085" max="14085" width="10.7109375" style="3" bestFit="1" customWidth="1"/>
    <col min="14086" max="14086" width="9.140625" style="3"/>
    <col min="14087" max="14087" width="12" style="3" customWidth="1"/>
    <col min="14088" max="14336" width="9.140625" style="3"/>
    <col min="14337" max="14337" width="6.140625" style="3" customWidth="1"/>
    <col min="14338" max="14338" width="7" style="3" customWidth="1"/>
    <col min="14339" max="14339" width="7.140625" style="3" customWidth="1"/>
    <col min="14340" max="14340" width="54" style="3" customWidth="1"/>
    <col min="14341" max="14341" width="10.7109375" style="3" bestFit="1" customWidth="1"/>
    <col min="14342" max="14342" width="9.140625" style="3"/>
    <col min="14343" max="14343" width="12" style="3" customWidth="1"/>
    <col min="14344" max="14592" width="9.140625" style="3"/>
    <col min="14593" max="14593" width="6.140625" style="3" customWidth="1"/>
    <col min="14594" max="14594" width="7" style="3" customWidth="1"/>
    <col min="14595" max="14595" width="7.140625" style="3" customWidth="1"/>
    <col min="14596" max="14596" width="54" style="3" customWidth="1"/>
    <col min="14597" max="14597" width="10.7109375" style="3" bestFit="1" customWidth="1"/>
    <col min="14598" max="14598" width="9.140625" style="3"/>
    <col min="14599" max="14599" width="12" style="3" customWidth="1"/>
    <col min="14600" max="14848" width="9.140625" style="3"/>
    <col min="14849" max="14849" width="6.140625" style="3" customWidth="1"/>
    <col min="14850" max="14850" width="7" style="3" customWidth="1"/>
    <col min="14851" max="14851" width="7.140625" style="3" customWidth="1"/>
    <col min="14852" max="14852" width="54" style="3" customWidth="1"/>
    <col min="14853" max="14853" width="10.7109375" style="3" bestFit="1" customWidth="1"/>
    <col min="14854" max="14854" width="9.140625" style="3"/>
    <col min="14855" max="14855" width="12" style="3" customWidth="1"/>
    <col min="14856" max="15104" width="9.140625" style="3"/>
    <col min="15105" max="15105" width="6.140625" style="3" customWidth="1"/>
    <col min="15106" max="15106" width="7" style="3" customWidth="1"/>
    <col min="15107" max="15107" width="7.140625" style="3" customWidth="1"/>
    <col min="15108" max="15108" width="54" style="3" customWidth="1"/>
    <col min="15109" max="15109" width="10.7109375" style="3" bestFit="1" customWidth="1"/>
    <col min="15110" max="15110" width="9.140625" style="3"/>
    <col min="15111" max="15111" width="12" style="3" customWidth="1"/>
    <col min="15112" max="15360" width="9.140625" style="3"/>
    <col min="15361" max="15361" width="6.140625" style="3" customWidth="1"/>
    <col min="15362" max="15362" width="7" style="3" customWidth="1"/>
    <col min="15363" max="15363" width="7.140625" style="3" customWidth="1"/>
    <col min="15364" max="15364" width="54" style="3" customWidth="1"/>
    <col min="15365" max="15365" width="10.7109375" style="3" bestFit="1" customWidth="1"/>
    <col min="15366" max="15366" width="9.140625" style="3"/>
    <col min="15367" max="15367" width="12" style="3" customWidth="1"/>
    <col min="15368" max="15616" width="9.140625" style="3"/>
    <col min="15617" max="15617" width="6.140625" style="3" customWidth="1"/>
    <col min="15618" max="15618" width="7" style="3" customWidth="1"/>
    <col min="15619" max="15619" width="7.140625" style="3" customWidth="1"/>
    <col min="15620" max="15620" width="54" style="3" customWidth="1"/>
    <col min="15621" max="15621" width="10.7109375" style="3" bestFit="1" customWidth="1"/>
    <col min="15622" max="15622" width="9.140625" style="3"/>
    <col min="15623" max="15623" width="12" style="3" customWidth="1"/>
    <col min="15624" max="15872" width="9.140625" style="3"/>
    <col min="15873" max="15873" width="6.140625" style="3" customWidth="1"/>
    <col min="15874" max="15874" width="7" style="3" customWidth="1"/>
    <col min="15875" max="15875" width="7.140625" style="3" customWidth="1"/>
    <col min="15876" max="15876" width="54" style="3" customWidth="1"/>
    <col min="15877" max="15877" width="10.7109375" style="3" bestFit="1" customWidth="1"/>
    <col min="15878" max="15878" width="9.140625" style="3"/>
    <col min="15879" max="15879" width="12" style="3" customWidth="1"/>
    <col min="15880" max="16128" width="9.140625" style="3"/>
    <col min="16129" max="16129" width="6.140625" style="3" customWidth="1"/>
    <col min="16130" max="16130" width="7" style="3" customWidth="1"/>
    <col min="16131" max="16131" width="7.140625" style="3" customWidth="1"/>
    <col min="16132" max="16132" width="54" style="3" customWidth="1"/>
    <col min="16133" max="16133" width="10.7109375" style="3" bestFit="1" customWidth="1"/>
    <col min="16134" max="16134" width="9.140625" style="3"/>
    <col min="16135" max="16135" width="12" style="3" customWidth="1"/>
    <col min="16136" max="16384" width="9.140625" style="3"/>
  </cols>
  <sheetData>
    <row r="1" spans="1:18" ht="21.75" customHeight="1">
      <c r="A1" s="218" t="s">
        <v>83</v>
      </c>
      <c r="B1" s="218"/>
      <c r="C1" s="218"/>
      <c r="D1" s="218"/>
      <c r="E1" s="218"/>
      <c r="F1" s="218"/>
      <c r="G1" s="218"/>
    </row>
    <row r="2" spans="1:18" ht="42" customHeight="1">
      <c r="A2" s="219" t="s">
        <v>82</v>
      </c>
      <c r="B2" s="219"/>
      <c r="C2" s="219"/>
      <c r="D2" s="220" t="s">
        <v>138</v>
      </c>
      <c r="E2" s="221"/>
      <c r="F2" s="221"/>
      <c r="G2" s="221"/>
    </row>
    <row r="3" spans="1:18" ht="21" customHeight="1">
      <c r="A3" s="218" t="s">
        <v>81</v>
      </c>
      <c r="B3" s="218" t="s">
        <v>3</v>
      </c>
      <c r="C3" s="218"/>
      <c r="D3" s="218" t="s">
        <v>12</v>
      </c>
      <c r="E3" s="218" t="s">
        <v>5</v>
      </c>
      <c r="F3" s="218" t="s">
        <v>6</v>
      </c>
      <c r="G3" s="218" t="s">
        <v>7</v>
      </c>
    </row>
    <row r="4" spans="1:18" ht="21" customHeight="1">
      <c r="A4" s="218"/>
      <c r="B4" s="218"/>
      <c r="C4" s="218"/>
      <c r="D4" s="218"/>
      <c r="E4" s="218"/>
      <c r="F4" s="218"/>
      <c r="G4" s="218"/>
    </row>
    <row r="5" spans="1:18" ht="126.75" customHeight="1">
      <c r="A5" s="5">
        <v>1</v>
      </c>
      <c r="B5" s="9">
        <v>2</v>
      </c>
      <c r="C5" s="10" t="s">
        <v>80</v>
      </c>
      <c r="D5" s="8" t="str">
        <f>Detailed!B6</f>
        <v xml:space="preserve">Fabrication and supply of MS Shutter, Frame made with ISA 50mm angle and inside supports with ISA 50 and 8mm thick MS plate welded to the frame and other items cost including cutting, welding, drilling holes, painting with Red-oxide paint, two coats with anti corrosive black paint, dismantling and erection charges, transportation charges and other miscellaneous items etc., complete </v>
      </c>
      <c r="E5" s="39">
        <f>+'SUB-ABS'!F7</f>
        <v>89711</v>
      </c>
      <c r="F5" s="10" t="s">
        <v>80</v>
      </c>
      <c r="G5" s="11">
        <f>B5*E5</f>
        <v>179422</v>
      </c>
    </row>
    <row r="6" spans="1:18" ht="171.75" customHeight="1">
      <c r="A6" s="5">
        <v>2</v>
      </c>
      <c r="B6" s="9">
        <v>21.5</v>
      </c>
      <c r="C6" s="10" t="s">
        <v>13</v>
      </c>
      <c r="D6" s="8" t="str">
        <f>[14]Detailed!B7</f>
        <v>Providing and laying insitu vibrated M-15 ( 28 days cube compressive strength not less than15 N /sq mm ) grade cement concrete using 40 mm down size approved, clean, hard, graded aggregates for foundation filling including cost of all materials, machinery, labour, formwork,cleaning, batching, mixing, placing in position, levelling, vibrating, finishing, curing etc.,complete with initial lead upto 50 m and all lifts. (Cement content: 260 kg / cum with use of super plasticiser(0.4% by wt. of cement),CA : 0.90cum, Blending Ratio of CA--50:30:20, FA : 0.40 cum)</v>
      </c>
      <c r="E6" s="10" t="e">
        <f>#REF!</f>
        <v>#REF!</v>
      </c>
      <c r="F6" s="10" t="s">
        <v>13</v>
      </c>
      <c r="G6" s="11" t="e">
        <f>B6*E6</f>
        <v>#REF!</v>
      </c>
    </row>
    <row r="7" spans="1:18" ht="24" customHeight="1">
      <c r="A7" s="5"/>
      <c r="B7" s="11"/>
      <c r="C7" s="10"/>
      <c r="D7" s="12"/>
      <c r="E7" s="10"/>
      <c r="F7" s="10"/>
      <c r="G7" s="11" t="e">
        <f>ROUND(G5+G6,0)</f>
        <v>#REF!</v>
      </c>
    </row>
    <row r="8" spans="1:18" ht="30" customHeight="1">
      <c r="A8" s="5">
        <v>3</v>
      </c>
      <c r="B8" s="214" t="s">
        <v>22</v>
      </c>
      <c r="C8" s="215"/>
      <c r="D8" s="4" t="s">
        <v>90</v>
      </c>
      <c r="E8" s="216" t="s">
        <v>22</v>
      </c>
      <c r="F8" s="216"/>
      <c r="G8" s="11">
        <f>LEAD!J18</f>
        <v>3514.1000000000004</v>
      </c>
      <c r="H8" s="13"/>
    </row>
    <row r="9" spans="1:18" ht="30" customHeight="1">
      <c r="A9" s="5">
        <v>4</v>
      </c>
      <c r="B9" s="216" t="s">
        <v>22</v>
      </c>
      <c r="C9" s="216"/>
      <c r="D9" s="4" t="s">
        <v>79</v>
      </c>
      <c r="E9" s="216" t="s">
        <v>22</v>
      </c>
      <c r="F9" s="216"/>
      <c r="G9" s="11" t="e">
        <f>ROUND((G7+G8)*0.1%,0)</f>
        <v>#REF!</v>
      </c>
      <c r="H9" s="13"/>
    </row>
    <row r="10" spans="1:18" ht="30" customHeight="1">
      <c r="A10" s="51">
        <v>5</v>
      </c>
      <c r="B10" s="216" t="s">
        <v>22</v>
      </c>
      <c r="C10" s="216"/>
      <c r="D10" s="4" t="s">
        <v>78</v>
      </c>
      <c r="E10" s="216" t="s">
        <v>22</v>
      </c>
      <c r="F10" s="216"/>
      <c r="G10" s="11" t="e">
        <f>ROUND((G7+G9+G8)*18%,0)</f>
        <v>#REF!</v>
      </c>
      <c r="H10" s="13"/>
      <c r="N10" s="14"/>
      <c r="O10" s="14"/>
      <c r="P10" s="14"/>
      <c r="Q10" s="14"/>
      <c r="R10" s="14"/>
    </row>
    <row r="11" spans="1:18" ht="30" customHeight="1">
      <c r="A11" s="51">
        <v>6</v>
      </c>
      <c r="B11" s="216" t="s">
        <v>22</v>
      </c>
      <c r="C11" s="216"/>
      <c r="D11" s="4" t="s">
        <v>77</v>
      </c>
      <c r="E11" s="216" t="s">
        <v>22</v>
      </c>
      <c r="F11" s="216"/>
      <c r="G11" s="11">
        <v>2300</v>
      </c>
      <c r="H11" s="13"/>
    </row>
    <row r="12" spans="1:18" ht="30" customHeight="1">
      <c r="A12" s="51">
        <v>7</v>
      </c>
      <c r="B12" s="214" t="s">
        <v>22</v>
      </c>
      <c r="C12" s="215"/>
      <c r="D12" s="4" t="s">
        <v>91</v>
      </c>
      <c r="E12" s="214" t="s">
        <v>22</v>
      </c>
      <c r="F12" s="215"/>
      <c r="G12" s="15">
        <v>2925</v>
      </c>
      <c r="H12" s="13"/>
      <c r="M12" s="16"/>
      <c r="N12" s="16"/>
    </row>
    <row r="13" spans="1:18" ht="28.5" customHeight="1">
      <c r="A13" s="5"/>
      <c r="B13" s="11"/>
      <c r="C13" s="10"/>
      <c r="D13" s="217" t="s">
        <v>76</v>
      </c>
      <c r="E13" s="217"/>
      <c r="F13" s="217"/>
      <c r="G13" s="11" t="e">
        <f>ROUND(G7+G10+G9+G11+G12,0)</f>
        <v>#REF!</v>
      </c>
      <c r="H13" s="210"/>
    </row>
    <row r="14" spans="1:18" ht="28.5" customHeight="1">
      <c r="A14" s="17"/>
      <c r="B14" s="18"/>
      <c r="C14" s="19"/>
      <c r="D14" s="19"/>
      <c r="E14" s="19"/>
      <c r="F14" s="213" t="e">
        <f>ROUND(G13,2)/100000 &amp;  " Lakhs"</f>
        <v>#REF!</v>
      </c>
      <c r="G14" s="213"/>
      <c r="H14" s="13"/>
    </row>
  </sheetData>
  <mergeCells count="21">
    <mergeCell ref="A1:G1"/>
    <mergeCell ref="A2:C2"/>
    <mergeCell ref="D2:G2"/>
    <mergeCell ref="A3:A4"/>
    <mergeCell ref="B3:C4"/>
    <mergeCell ref="D3:D4"/>
    <mergeCell ref="E3:E4"/>
    <mergeCell ref="F3:F4"/>
    <mergeCell ref="G3:G4"/>
    <mergeCell ref="F14:G14"/>
    <mergeCell ref="B8:C8"/>
    <mergeCell ref="E8:F8"/>
    <mergeCell ref="B11:C11"/>
    <mergeCell ref="E11:F11"/>
    <mergeCell ref="B12:C12"/>
    <mergeCell ref="E12:F12"/>
    <mergeCell ref="B10:C10"/>
    <mergeCell ref="E10:F10"/>
    <mergeCell ref="B9:C9"/>
    <mergeCell ref="E9:F9"/>
    <mergeCell ref="D13:F13"/>
  </mergeCells>
  <printOptions horizontalCentered="1"/>
  <pageMargins left="0.7" right="0.2" top="0.75" bottom="0.25" header="0.3" footer="0.3"/>
  <pageSetup paperSize="9" scale="90" orientation="portrait" horizontalDpi="300" verticalDpi="300" r:id="rId1"/>
</worksheet>
</file>

<file path=xl/worksheets/sheet10.xml><?xml version="1.0" encoding="utf-8"?>
<worksheet xmlns="http://schemas.openxmlformats.org/spreadsheetml/2006/main" xmlns:r="http://schemas.openxmlformats.org/officeDocument/2006/relationships">
  <dimension ref="A1:H190"/>
  <sheetViews>
    <sheetView view="pageBreakPreview" zoomScale="80" zoomScaleNormal="89" zoomScaleSheetLayoutView="80" workbookViewId="0">
      <selection activeCell="N5" sqref="N5"/>
    </sheetView>
  </sheetViews>
  <sheetFormatPr defaultColWidth="9" defaultRowHeight="15"/>
  <cols>
    <col min="1" max="1" width="13.7109375" style="58" customWidth="1"/>
    <col min="2" max="2" width="43" style="58" customWidth="1"/>
    <col min="3" max="3" width="14.140625" style="58" customWidth="1"/>
    <col min="4" max="4" width="14.5703125" style="58" customWidth="1"/>
    <col min="5" max="5" width="18" style="58" customWidth="1"/>
    <col min="6" max="6" width="19.7109375" style="58" customWidth="1"/>
    <col min="7" max="16384" width="9" style="58"/>
  </cols>
  <sheetData>
    <row r="1" spans="1:6">
      <c r="A1" s="289" t="s">
        <v>267</v>
      </c>
      <c r="B1" s="289"/>
      <c r="C1" s="289"/>
      <c r="D1" s="289"/>
      <c r="E1" s="289"/>
      <c r="F1" s="289"/>
    </row>
    <row r="2" spans="1:6" ht="19.899999999999999" customHeight="1">
      <c r="A2" s="299" t="str">
        <f>+Abstract!D2</f>
        <v>“Shuttering arrangements to Kotimoga minor drain head sluice in Kothapusalamarru(V) of Bhimavaram(M).</v>
      </c>
      <c r="B2" s="290"/>
      <c r="C2" s="290"/>
      <c r="D2" s="290"/>
      <c r="E2" s="290"/>
      <c r="F2" s="290"/>
    </row>
    <row r="3" spans="1:6" ht="2.4500000000000002" customHeight="1">
      <c r="A3" s="291"/>
      <c r="B3" s="291"/>
      <c r="C3" s="291"/>
      <c r="D3" s="291"/>
      <c r="E3" s="291"/>
      <c r="F3" s="291"/>
    </row>
    <row r="4" spans="1:6" ht="115.5" customHeight="1">
      <c r="A4" s="134" t="s">
        <v>268</v>
      </c>
      <c r="B4" s="292" t="s">
        <v>159</v>
      </c>
      <c r="C4" s="292"/>
      <c r="D4" s="292"/>
      <c r="E4" s="292"/>
      <c r="F4" s="292"/>
    </row>
    <row r="5" spans="1:6" ht="15.75">
      <c r="A5" s="135" t="s">
        <v>18</v>
      </c>
      <c r="B5" s="136"/>
      <c r="C5" s="136"/>
      <c r="D5" s="136"/>
      <c r="E5" s="137"/>
      <c r="F5" s="136"/>
    </row>
    <row r="6" spans="1:6" ht="16.5" customHeight="1">
      <c r="A6" s="138" t="s">
        <v>19</v>
      </c>
      <c r="B6" s="139" t="s">
        <v>41</v>
      </c>
      <c r="C6" s="138" t="s">
        <v>9</v>
      </c>
      <c r="D6" s="138" t="s">
        <v>3</v>
      </c>
      <c r="E6" s="138" t="s">
        <v>5</v>
      </c>
      <c r="F6" s="138" t="s">
        <v>7</v>
      </c>
    </row>
    <row r="7" spans="1:6" ht="20.100000000000001" customHeight="1">
      <c r="A7" s="140"/>
      <c r="B7" s="141"/>
      <c r="C7" s="140"/>
      <c r="D7" s="140"/>
      <c r="E7" s="140" t="s">
        <v>20</v>
      </c>
      <c r="F7" s="140" t="s">
        <v>20</v>
      </c>
    </row>
    <row r="8" spans="1:6" ht="20.100000000000001" customHeight="1">
      <c r="A8" s="142">
        <v>1</v>
      </c>
      <c r="B8" s="143" t="s">
        <v>42</v>
      </c>
      <c r="C8" s="144" t="s">
        <v>15</v>
      </c>
      <c r="D8" s="145">
        <v>445.78</v>
      </c>
      <c r="E8" s="146">
        <v>60</v>
      </c>
      <c r="F8" s="145">
        <v>26746.799999999999</v>
      </c>
    </row>
    <row r="9" spans="1:6" ht="20.100000000000001" customHeight="1">
      <c r="A9" s="142">
        <v>2</v>
      </c>
      <c r="B9" s="143" t="s">
        <v>43</v>
      </c>
      <c r="C9" s="147" t="s">
        <v>15</v>
      </c>
      <c r="D9" s="145">
        <v>28</v>
      </c>
      <c r="E9" s="146">
        <v>66</v>
      </c>
      <c r="F9" s="145">
        <v>1848</v>
      </c>
    </row>
    <row r="10" spans="1:6" ht="20.100000000000001" customHeight="1">
      <c r="A10" s="142">
        <v>3</v>
      </c>
      <c r="B10" s="143" t="s">
        <v>269</v>
      </c>
      <c r="C10" s="147" t="s">
        <v>15</v>
      </c>
      <c r="D10" s="145">
        <v>144.80000000000001</v>
      </c>
      <c r="E10" s="146">
        <v>69</v>
      </c>
      <c r="F10" s="145">
        <v>9991.2000000000007</v>
      </c>
    </row>
    <row r="11" spans="1:6" ht="20.100000000000001" customHeight="1">
      <c r="A11" s="142"/>
      <c r="B11" s="143" t="s">
        <v>270</v>
      </c>
      <c r="C11" s="147"/>
      <c r="D11" s="136"/>
      <c r="E11" s="148"/>
      <c r="F11" s="148"/>
    </row>
    <row r="12" spans="1:6" ht="20.100000000000001" customHeight="1">
      <c r="A12" s="142">
        <v>4</v>
      </c>
      <c r="B12" s="143" t="s">
        <v>271</v>
      </c>
      <c r="C12" s="147" t="s">
        <v>216</v>
      </c>
      <c r="D12" s="145">
        <v>83</v>
      </c>
      <c r="E12" s="146">
        <v>264</v>
      </c>
      <c r="F12" s="145">
        <v>21912</v>
      </c>
    </row>
    <row r="13" spans="1:6" ht="20.100000000000001" customHeight="1">
      <c r="A13" s="142"/>
      <c r="B13" s="143" t="s">
        <v>272</v>
      </c>
      <c r="C13" s="147"/>
      <c r="D13" s="145"/>
      <c r="E13" s="149"/>
      <c r="F13" s="145"/>
    </row>
    <row r="14" spans="1:6" ht="20.100000000000001" customHeight="1">
      <c r="A14" s="142">
        <v>5</v>
      </c>
      <c r="B14" s="143" t="s">
        <v>273</v>
      </c>
      <c r="C14" s="147" t="s">
        <v>15</v>
      </c>
      <c r="D14" s="145">
        <v>3</v>
      </c>
      <c r="E14" s="146">
        <v>1168</v>
      </c>
      <c r="F14" s="145">
        <v>3504</v>
      </c>
    </row>
    <row r="15" spans="1:6" ht="20.100000000000001" customHeight="1">
      <c r="A15" s="142">
        <v>6</v>
      </c>
      <c r="B15" s="143" t="s">
        <v>274</v>
      </c>
      <c r="C15" s="147" t="s">
        <v>15</v>
      </c>
      <c r="D15" s="145">
        <v>16</v>
      </c>
      <c r="E15" s="146">
        <v>98</v>
      </c>
      <c r="F15" s="145">
        <v>1568</v>
      </c>
    </row>
    <row r="16" spans="1:6" ht="20.100000000000001" customHeight="1">
      <c r="A16" s="142">
        <v>7</v>
      </c>
      <c r="B16" s="143" t="s">
        <v>48</v>
      </c>
      <c r="C16" s="147" t="s">
        <v>13</v>
      </c>
      <c r="D16" s="145">
        <v>21</v>
      </c>
      <c r="E16" s="146">
        <v>47</v>
      </c>
      <c r="F16" s="145">
        <v>987</v>
      </c>
    </row>
    <row r="17" spans="1:6" ht="20.100000000000001" customHeight="1">
      <c r="A17" s="142">
        <v>8</v>
      </c>
      <c r="B17" s="143" t="s">
        <v>49</v>
      </c>
      <c r="C17" s="147" t="s">
        <v>13</v>
      </c>
      <c r="D17" s="145">
        <v>7</v>
      </c>
      <c r="E17" s="146">
        <v>385</v>
      </c>
      <c r="F17" s="145">
        <v>2695</v>
      </c>
    </row>
    <row r="18" spans="1:6" ht="20.100000000000001" customHeight="1">
      <c r="A18" s="142">
        <v>9</v>
      </c>
      <c r="B18" s="143" t="s">
        <v>50</v>
      </c>
      <c r="C18" s="147" t="s">
        <v>39</v>
      </c>
      <c r="D18" s="145">
        <v>200</v>
      </c>
      <c r="E18" s="146">
        <v>17</v>
      </c>
      <c r="F18" s="145">
        <v>3400</v>
      </c>
    </row>
    <row r="19" spans="1:6" ht="20.100000000000001" customHeight="1">
      <c r="A19" s="142">
        <v>10</v>
      </c>
      <c r="B19" s="143" t="s">
        <v>275</v>
      </c>
      <c r="C19" s="147" t="s">
        <v>39</v>
      </c>
      <c r="D19" s="145">
        <v>40</v>
      </c>
      <c r="E19" s="146">
        <v>22</v>
      </c>
      <c r="F19" s="145">
        <v>880</v>
      </c>
    </row>
    <row r="20" spans="1:6" ht="20.100000000000001" customHeight="1">
      <c r="A20" s="142">
        <v>11</v>
      </c>
      <c r="B20" s="143" t="s">
        <v>51</v>
      </c>
      <c r="C20" s="147" t="s">
        <v>14</v>
      </c>
      <c r="D20" s="145">
        <v>72</v>
      </c>
      <c r="E20" s="146">
        <v>9.06</v>
      </c>
      <c r="F20" s="145">
        <v>652.32000000000005</v>
      </c>
    </row>
    <row r="21" spans="1:6" ht="20.100000000000001" customHeight="1">
      <c r="A21" s="142">
        <v>12</v>
      </c>
      <c r="B21" s="143" t="s">
        <v>52</v>
      </c>
      <c r="C21" s="147" t="s">
        <v>14</v>
      </c>
      <c r="D21" s="145">
        <v>36</v>
      </c>
      <c r="E21" s="146">
        <v>25.6</v>
      </c>
      <c r="F21" s="145">
        <v>921.6</v>
      </c>
    </row>
    <row r="22" spans="1:6" ht="24.95" customHeight="1">
      <c r="A22" s="142">
        <v>13</v>
      </c>
      <c r="B22" s="143" t="s">
        <v>21</v>
      </c>
      <c r="C22" s="147" t="s">
        <v>22</v>
      </c>
      <c r="D22" s="145">
        <v>20</v>
      </c>
      <c r="E22" s="146">
        <v>42</v>
      </c>
      <c r="F22" s="145">
        <v>840</v>
      </c>
    </row>
    <row r="23" spans="1:6" ht="20.100000000000001" customHeight="1">
      <c r="A23" s="150"/>
      <c r="B23" s="151"/>
      <c r="C23" s="152" t="s">
        <v>24</v>
      </c>
      <c r="D23" s="153"/>
      <c r="E23" s="154" t="s">
        <v>23</v>
      </c>
      <c r="F23" s="155">
        <f>SUM(F8:F22)</f>
        <v>75945.920000000013</v>
      </c>
    </row>
    <row r="24" spans="1:6" ht="5.45" customHeight="1">
      <c r="A24" s="156"/>
      <c r="B24" s="157"/>
      <c r="C24" s="157"/>
      <c r="D24" s="157"/>
      <c r="E24" s="157"/>
      <c r="F24" s="157"/>
    </row>
    <row r="25" spans="1:6" ht="20.100000000000001" customHeight="1">
      <c r="A25" s="135" t="s">
        <v>25</v>
      </c>
      <c r="B25" s="136"/>
      <c r="C25" s="136"/>
      <c r="D25" s="136"/>
      <c r="E25" s="136"/>
      <c r="F25" s="136"/>
    </row>
    <row r="26" spans="1:6" ht="20.100000000000001" customHeight="1">
      <c r="A26" s="138" t="s">
        <v>19</v>
      </c>
      <c r="B26" s="139" t="s">
        <v>12</v>
      </c>
      <c r="C26" s="138" t="s">
        <v>9</v>
      </c>
      <c r="D26" s="138" t="s">
        <v>3</v>
      </c>
      <c r="E26" s="138" t="s">
        <v>5</v>
      </c>
      <c r="F26" s="138" t="s">
        <v>7</v>
      </c>
    </row>
    <row r="27" spans="1:6" ht="20.100000000000001" customHeight="1">
      <c r="A27" s="140"/>
      <c r="B27" s="141"/>
      <c r="C27" s="140"/>
      <c r="D27" s="140"/>
      <c r="E27" s="140" t="s">
        <v>20</v>
      </c>
      <c r="F27" s="140" t="s">
        <v>20</v>
      </c>
    </row>
    <row r="28" spans="1:6" ht="20.100000000000001" customHeight="1">
      <c r="A28" s="138">
        <v>1</v>
      </c>
      <c r="B28" s="158" t="s">
        <v>53</v>
      </c>
      <c r="C28" s="144" t="s">
        <v>14</v>
      </c>
      <c r="D28" s="145">
        <v>30</v>
      </c>
      <c r="E28" s="145">
        <v>17.57</v>
      </c>
      <c r="F28" s="145">
        <v>527.1</v>
      </c>
    </row>
    <row r="29" spans="1:6" ht="20.100000000000001" customHeight="1">
      <c r="A29" s="159"/>
      <c r="B29" s="158" t="s">
        <v>26</v>
      </c>
      <c r="C29" s="147" t="s">
        <v>14</v>
      </c>
      <c r="D29" s="145">
        <v>30</v>
      </c>
      <c r="E29" s="145">
        <v>101.52</v>
      </c>
      <c r="F29" s="145">
        <v>3045.6</v>
      </c>
    </row>
    <row r="30" spans="1:6" ht="20.100000000000001" customHeight="1">
      <c r="A30" s="159">
        <v>2</v>
      </c>
      <c r="B30" s="158" t="s">
        <v>54</v>
      </c>
      <c r="C30" s="147" t="s">
        <v>14</v>
      </c>
      <c r="D30" s="145">
        <v>12</v>
      </c>
      <c r="E30" s="145">
        <v>6.86</v>
      </c>
      <c r="F30" s="145">
        <v>82.32</v>
      </c>
    </row>
    <row r="31" spans="1:6" ht="20.100000000000001" customHeight="1">
      <c r="A31" s="159"/>
      <c r="B31" s="158" t="s">
        <v>26</v>
      </c>
      <c r="C31" s="147" t="s">
        <v>14</v>
      </c>
      <c r="D31" s="145">
        <v>12</v>
      </c>
      <c r="E31" s="145">
        <v>4.22</v>
      </c>
      <c r="F31" s="145">
        <v>50.64</v>
      </c>
    </row>
    <row r="32" spans="1:6" ht="20.100000000000001" customHeight="1">
      <c r="A32" s="159">
        <v>3</v>
      </c>
      <c r="B32" s="158" t="s">
        <v>55</v>
      </c>
      <c r="C32" s="147" t="s">
        <v>14</v>
      </c>
      <c r="D32" s="145">
        <v>8</v>
      </c>
      <c r="E32" s="145">
        <v>24.32</v>
      </c>
      <c r="F32" s="145">
        <v>194.56</v>
      </c>
    </row>
    <row r="33" spans="1:6" ht="20.100000000000001" customHeight="1">
      <c r="A33" s="159"/>
      <c r="B33" s="158" t="s">
        <v>26</v>
      </c>
      <c r="C33" s="147" t="s">
        <v>14</v>
      </c>
      <c r="D33" s="145">
        <v>8</v>
      </c>
      <c r="E33" s="145">
        <v>42.3</v>
      </c>
      <c r="F33" s="145">
        <v>338.4</v>
      </c>
    </row>
    <row r="34" spans="1:6" ht="24.95" customHeight="1">
      <c r="A34" s="159">
        <v>4</v>
      </c>
      <c r="B34" s="158" t="s">
        <v>56</v>
      </c>
      <c r="C34" s="147" t="s">
        <v>14</v>
      </c>
      <c r="D34" s="145">
        <v>36</v>
      </c>
      <c r="E34" s="145">
        <v>24.32</v>
      </c>
      <c r="F34" s="145">
        <v>875.52</v>
      </c>
    </row>
    <row r="35" spans="1:6" ht="20.100000000000001" customHeight="1">
      <c r="A35" s="159"/>
      <c r="B35" s="158" t="s">
        <v>26</v>
      </c>
      <c r="C35" s="147" t="s">
        <v>14</v>
      </c>
      <c r="D35" s="145">
        <v>36</v>
      </c>
      <c r="E35" s="145">
        <v>42.3</v>
      </c>
      <c r="F35" s="145">
        <v>1522.8</v>
      </c>
    </row>
    <row r="36" spans="1:6" ht="20.100000000000001" customHeight="1">
      <c r="A36" s="159">
        <v>5</v>
      </c>
      <c r="B36" s="158" t="s">
        <v>276</v>
      </c>
      <c r="C36" s="147" t="s">
        <v>14</v>
      </c>
      <c r="D36" s="145">
        <v>16</v>
      </c>
      <c r="E36" s="145">
        <v>300</v>
      </c>
      <c r="F36" s="145">
        <v>4800</v>
      </c>
    </row>
    <row r="37" spans="1:6" ht="20.100000000000001" customHeight="1">
      <c r="A37" s="140">
        <v>6</v>
      </c>
      <c r="B37" s="158" t="s">
        <v>21</v>
      </c>
      <c r="C37" s="147" t="s">
        <v>22</v>
      </c>
      <c r="D37" s="145">
        <v>10</v>
      </c>
      <c r="E37" s="146">
        <v>42</v>
      </c>
      <c r="F37" s="145">
        <v>420</v>
      </c>
    </row>
    <row r="38" spans="1:6" ht="20.100000000000001" customHeight="1">
      <c r="A38" s="160"/>
      <c r="B38" s="151" t="s">
        <v>27</v>
      </c>
      <c r="C38" s="151"/>
      <c r="D38" s="161"/>
      <c r="E38" s="154" t="s">
        <v>23</v>
      </c>
      <c r="F38" s="155">
        <f>SUM(F28:F37)</f>
        <v>11856.939999999999</v>
      </c>
    </row>
    <row r="39" spans="1:6" ht="3.6" customHeight="1">
      <c r="A39" s="156"/>
      <c r="B39" s="157"/>
      <c r="C39" s="157"/>
      <c r="D39" s="157"/>
      <c r="E39" s="157"/>
      <c r="F39" s="157"/>
    </row>
    <row r="40" spans="1:6" ht="20.100000000000001" customHeight="1">
      <c r="A40" s="135" t="s">
        <v>28</v>
      </c>
      <c r="B40" s="136"/>
      <c r="C40" s="136"/>
      <c r="D40" s="136"/>
      <c r="E40" s="136"/>
      <c r="F40" s="136"/>
    </row>
    <row r="41" spans="1:6" ht="20.100000000000001" customHeight="1">
      <c r="A41" s="138" t="s">
        <v>19</v>
      </c>
      <c r="B41" s="139" t="s">
        <v>12</v>
      </c>
      <c r="C41" s="138" t="s">
        <v>9</v>
      </c>
      <c r="D41" s="138" t="s">
        <v>3</v>
      </c>
      <c r="E41" s="138" t="s">
        <v>5</v>
      </c>
      <c r="F41" s="138" t="s">
        <v>7</v>
      </c>
    </row>
    <row r="42" spans="1:6" ht="20.100000000000001" customHeight="1">
      <c r="A42" s="140"/>
      <c r="B42" s="141"/>
      <c r="C42" s="140"/>
      <c r="D42" s="140"/>
      <c r="E42" s="140" t="s">
        <v>20</v>
      </c>
      <c r="F42" s="140" t="s">
        <v>20</v>
      </c>
    </row>
    <row r="43" spans="1:6" ht="15.75">
      <c r="A43" s="159">
        <v>1</v>
      </c>
      <c r="B43" s="143" t="s">
        <v>57</v>
      </c>
      <c r="C43" s="147" t="s">
        <v>14</v>
      </c>
      <c r="D43" s="162">
        <v>8</v>
      </c>
      <c r="E43" s="145">
        <v>315.89999999999998</v>
      </c>
      <c r="F43" s="145">
        <v>2527.1999999999998</v>
      </c>
    </row>
    <row r="44" spans="1:6" ht="15.75">
      <c r="A44" s="159">
        <v>2</v>
      </c>
      <c r="B44" s="143" t="s">
        <v>58</v>
      </c>
      <c r="C44" s="147" t="s">
        <v>14</v>
      </c>
      <c r="D44" s="162">
        <v>36</v>
      </c>
      <c r="E44" s="145">
        <v>315.89999999999998</v>
      </c>
      <c r="F44" s="145">
        <v>11372.4</v>
      </c>
    </row>
    <row r="45" spans="1:6" ht="15.75">
      <c r="A45" s="159">
        <v>3</v>
      </c>
      <c r="B45" s="143" t="s">
        <v>59</v>
      </c>
      <c r="C45" s="147" t="s">
        <v>29</v>
      </c>
      <c r="D45" s="162">
        <v>2</v>
      </c>
      <c r="E45" s="145">
        <v>810</v>
      </c>
      <c r="F45" s="145">
        <v>1620</v>
      </c>
    </row>
    <row r="46" spans="1:6" ht="15.75">
      <c r="A46" s="159">
        <v>4</v>
      </c>
      <c r="B46" s="143" t="s">
        <v>60</v>
      </c>
      <c r="C46" s="147" t="s">
        <v>29</v>
      </c>
      <c r="D46" s="162">
        <v>10</v>
      </c>
      <c r="E46" s="145">
        <v>870</v>
      </c>
      <c r="F46" s="145">
        <v>8700</v>
      </c>
    </row>
    <row r="47" spans="1:6" ht="15.75">
      <c r="A47" s="159">
        <v>5</v>
      </c>
      <c r="B47" s="143" t="s">
        <v>61</v>
      </c>
      <c r="C47" s="147" t="s">
        <v>29</v>
      </c>
      <c r="D47" s="162">
        <v>4</v>
      </c>
      <c r="E47" s="145">
        <v>720</v>
      </c>
      <c r="F47" s="145">
        <v>2880</v>
      </c>
    </row>
    <row r="48" spans="1:6" ht="15.75">
      <c r="A48" s="159">
        <v>6</v>
      </c>
      <c r="B48" s="143" t="s">
        <v>62</v>
      </c>
      <c r="C48" s="147" t="s">
        <v>29</v>
      </c>
      <c r="D48" s="162">
        <v>4</v>
      </c>
      <c r="E48" s="145">
        <v>720</v>
      </c>
      <c r="F48" s="145">
        <v>2880</v>
      </c>
    </row>
    <row r="49" spans="1:6" ht="15.75">
      <c r="A49" s="159">
        <v>7</v>
      </c>
      <c r="B49" s="143" t="s">
        <v>63</v>
      </c>
      <c r="C49" s="147" t="s">
        <v>29</v>
      </c>
      <c r="D49" s="162">
        <v>6</v>
      </c>
      <c r="E49" s="145">
        <v>615</v>
      </c>
      <c r="F49" s="145">
        <v>3690</v>
      </c>
    </row>
    <row r="50" spans="1:6" ht="15.75">
      <c r="A50" s="159">
        <v>8</v>
      </c>
      <c r="B50" s="143" t="s">
        <v>64</v>
      </c>
      <c r="C50" s="147" t="s">
        <v>29</v>
      </c>
      <c r="D50" s="162">
        <v>6</v>
      </c>
      <c r="E50" s="145">
        <v>665</v>
      </c>
      <c r="F50" s="145">
        <v>3990</v>
      </c>
    </row>
    <row r="51" spans="1:6" ht="15.75">
      <c r="A51" s="150"/>
      <c r="B51" s="151"/>
      <c r="C51" s="152" t="s">
        <v>30</v>
      </c>
      <c r="D51" s="153"/>
      <c r="E51" s="154" t="s">
        <v>23</v>
      </c>
      <c r="F51" s="155">
        <f>SUM(F43:F50)</f>
        <v>37659.599999999999</v>
      </c>
    </row>
    <row r="52" spans="1:6" ht="15.75">
      <c r="A52" s="163" t="s">
        <v>31</v>
      </c>
      <c r="B52" s="163"/>
      <c r="C52" s="163"/>
      <c r="D52" s="164">
        <v>37659.599999999999</v>
      </c>
      <c r="E52" s="136"/>
      <c r="F52" s="136"/>
    </row>
    <row r="53" spans="1:6" ht="15.75">
      <c r="A53" s="163" t="s">
        <v>32</v>
      </c>
      <c r="B53" s="163"/>
      <c r="C53" s="165">
        <v>0.13615000000000002</v>
      </c>
      <c r="D53" s="164">
        <v>5127.3999999999996</v>
      </c>
      <c r="E53" s="136"/>
      <c r="F53" s="136"/>
    </row>
    <row r="54" spans="1:6" ht="15.75">
      <c r="A54" s="163" t="s">
        <v>33</v>
      </c>
      <c r="B54" s="163"/>
      <c r="C54" s="163"/>
      <c r="D54" s="166">
        <v>42787</v>
      </c>
      <c r="E54" s="136"/>
      <c r="F54" s="136"/>
    </row>
    <row r="55" spans="1:6" ht="8.4499999999999993" customHeight="1">
      <c r="A55" s="157"/>
      <c r="B55" s="136"/>
      <c r="C55" s="136"/>
      <c r="D55" s="136"/>
      <c r="E55" s="136"/>
      <c r="F55" s="136"/>
    </row>
    <row r="56" spans="1:6" ht="15.75">
      <c r="A56" s="167" t="s">
        <v>34</v>
      </c>
      <c r="B56" s="136"/>
      <c r="C56" s="136"/>
      <c r="D56" s="136"/>
      <c r="E56" s="136"/>
      <c r="F56" s="136"/>
    </row>
    <row r="57" spans="1:6" ht="15.75">
      <c r="A57" s="157" t="s">
        <v>38</v>
      </c>
      <c r="B57" s="136"/>
      <c r="C57" s="136"/>
      <c r="D57" s="136"/>
      <c r="E57" s="168" t="s">
        <v>23</v>
      </c>
      <c r="F57" s="169">
        <v>75945.920000000013</v>
      </c>
    </row>
    <row r="58" spans="1:6" ht="15.75">
      <c r="A58" s="157" t="s">
        <v>0</v>
      </c>
      <c r="B58" s="136"/>
      <c r="C58" s="136"/>
      <c r="D58" s="136"/>
      <c r="E58" s="168" t="s">
        <v>23</v>
      </c>
      <c r="F58" s="169">
        <v>11856.939999999999</v>
      </c>
    </row>
    <row r="59" spans="1:6" ht="15.75">
      <c r="A59" s="157" t="s">
        <v>1</v>
      </c>
      <c r="B59" s="136"/>
      <c r="C59" s="136"/>
      <c r="D59" s="136"/>
      <c r="E59" s="168" t="s">
        <v>23</v>
      </c>
      <c r="F59" s="170">
        <v>37659.599999999999</v>
      </c>
    </row>
    <row r="60" spans="1:6" ht="15.75">
      <c r="A60" s="157"/>
      <c r="B60" s="136"/>
      <c r="C60" s="136"/>
      <c r="D60" s="168" t="s">
        <v>10</v>
      </c>
      <c r="E60" s="168" t="s">
        <v>23</v>
      </c>
      <c r="F60" s="171">
        <v>125462.46000000002</v>
      </c>
    </row>
    <row r="61" spans="1:6" ht="15.75">
      <c r="A61" s="157" t="s">
        <v>277</v>
      </c>
      <c r="B61" s="136"/>
      <c r="C61" s="136"/>
      <c r="D61" s="172">
        <v>0</v>
      </c>
      <c r="E61" s="168" t="s">
        <v>23</v>
      </c>
      <c r="F61" s="169">
        <v>0</v>
      </c>
    </row>
    <row r="62" spans="1:6" ht="15.75">
      <c r="A62" s="157" t="s">
        <v>65</v>
      </c>
      <c r="B62" s="136"/>
      <c r="C62" s="136"/>
      <c r="D62" s="168" t="s">
        <v>10</v>
      </c>
      <c r="E62" s="168" t="s">
        <v>23</v>
      </c>
      <c r="F62" s="171">
        <v>125462.46</v>
      </c>
    </row>
    <row r="63" spans="1:6" ht="15.75">
      <c r="A63" s="157" t="s">
        <v>278</v>
      </c>
      <c r="B63" s="136"/>
      <c r="C63" s="136"/>
      <c r="D63" s="173">
        <v>0.03</v>
      </c>
      <c r="E63" s="168" t="s">
        <v>23</v>
      </c>
      <c r="F63" s="170">
        <v>3763.87</v>
      </c>
    </row>
    <row r="64" spans="1:6" ht="15.75">
      <c r="A64" s="157"/>
      <c r="B64" s="136"/>
      <c r="C64" s="136"/>
      <c r="D64" s="157" t="s">
        <v>10</v>
      </c>
      <c r="E64" s="168" t="s">
        <v>23</v>
      </c>
      <c r="F64" s="170">
        <v>129226.33</v>
      </c>
    </row>
    <row r="65" spans="1:6" ht="15.75">
      <c r="A65" s="286" t="s">
        <v>66</v>
      </c>
      <c r="B65" s="286"/>
      <c r="C65" s="165">
        <v>0.13615000000000002</v>
      </c>
      <c r="D65" s="136"/>
      <c r="E65" s="168" t="s">
        <v>23</v>
      </c>
      <c r="F65" s="170">
        <v>17594.16</v>
      </c>
    </row>
    <row r="66" spans="1:6" ht="15.75">
      <c r="A66" s="157" t="s">
        <v>67</v>
      </c>
      <c r="B66" s="136"/>
      <c r="C66" s="136"/>
      <c r="D66" s="136"/>
      <c r="E66" s="136"/>
      <c r="F66" s="136"/>
    </row>
    <row r="67" spans="1:6" ht="15.75">
      <c r="A67" s="174" t="s">
        <v>68</v>
      </c>
      <c r="B67" s="136"/>
      <c r="C67" s="175"/>
      <c r="D67" s="169">
        <v>26.32</v>
      </c>
      <c r="E67" s="176" t="s">
        <v>69</v>
      </c>
      <c r="F67" s="206">
        <v>45.74</v>
      </c>
    </row>
    <row r="68" spans="1:6" ht="15.75">
      <c r="A68" s="174" t="s">
        <v>70</v>
      </c>
      <c r="B68" s="136"/>
      <c r="C68" s="175"/>
      <c r="D68" s="169">
        <v>115.36</v>
      </c>
      <c r="E68" s="176" t="s">
        <v>69</v>
      </c>
      <c r="F68" s="206">
        <v>200.5</v>
      </c>
    </row>
    <row r="69" spans="1:6" ht="16.5" thickBot="1">
      <c r="A69" s="157" t="s">
        <v>95</v>
      </c>
      <c r="B69" s="136"/>
      <c r="C69" s="177">
        <v>0.86899999999999999</v>
      </c>
      <c r="D69" s="157" t="s">
        <v>40</v>
      </c>
      <c r="E69" s="168" t="s">
        <v>23</v>
      </c>
      <c r="F69" s="171">
        <v>147066.73000000001</v>
      </c>
    </row>
    <row r="70" spans="1:6" ht="16.5" thickBot="1">
      <c r="A70" s="136"/>
      <c r="B70" s="136"/>
      <c r="C70" s="178" t="s">
        <v>279</v>
      </c>
      <c r="D70" s="179" t="s">
        <v>40</v>
      </c>
      <c r="E70" s="180" t="s">
        <v>23</v>
      </c>
      <c r="F70" s="181">
        <v>169236.74</v>
      </c>
    </row>
    <row r="71" spans="1:6">
      <c r="A71" s="182"/>
      <c r="B71" s="183"/>
      <c r="C71" s="184"/>
      <c r="D71" s="184"/>
      <c r="E71" s="184"/>
      <c r="F71" s="185"/>
    </row>
    <row r="72" spans="1:6" ht="117.75" customHeight="1">
      <c r="A72" s="186" t="s">
        <v>280</v>
      </c>
      <c r="B72" s="293" t="s">
        <v>281</v>
      </c>
      <c r="C72" s="293"/>
      <c r="D72" s="293"/>
      <c r="E72" s="293"/>
      <c r="F72" s="293"/>
    </row>
    <row r="73" spans="1:6" ht="15.75">
      <c r="A73" s="157"/>
      <c r="B73" s="136"/>
      <c r="C73" s="136"/>
      <c r="D73" s="187"/>
      <c r="E73" s="169" t="s">
        <v>282</v>
      </c>
      <c r="F73" s="136"/>
    </row>
    <row r="74" spans="1:6" ht="3" customHeight="1">
      <c r="A74" s="156"/>
      <c r="B74" s="157"/>
      <c r="C74" s="157"/>
      <c r="D74" s="157"/>
      <c r="E74" s="157"/>
      <c r="F74" s="157"/>
    </row>
    <row r="75" spans="1:6" ht="15.75">
      <c r="A75" s="136"/>
      <c r="B75" s="188" t="s">
        <v>16</v>
      </c>
      <c r="C75" s="136"/>
      <c r="D75" s="168" t="s">
        <v>17</v>
      </c>
      <c r="E75" s="189">
        <v>0.161</v>
      </c>
      <c r="F75" s="157" t="s">
        <v>40</v>
      </c>
    </row>
    <row r="76" spans="1:6" ht="15.75">
      <c r="A76" s="135" t="s">
        <v>18</v>
      </c>
      <c r="B76" s="136"/>
      <c r="C76" s="136"/>
      <c r="D76" s="136"/>
      <c r="E76" s="137"/>
      <c r="F76" s="136"/>
    </row>
    <row r="77" spans="1:6" ht="15.75">
      <c r="A77" s="138" t="s">
        <v>19</v>
      </c>
      <c r="B77" s="139" t="s">
        <v>41</v>
      </c>
      <c r="C77" s="138" t="s">
        <v>9</v>
      </c>
      <c r="D77" s="138" t="s">
        <v>3</v>
      </c>
      <c r="E77" s="138" t="s">
        <v>5</v>
      </c>
      <c r="F77" s="138" t="s">
        <v>7</v>
      </c>
    </row>
    <row r="78" spans="1:6" ht="15.75">
      <c r="A78" s="140"/>
      <c r="B78" s="141"/>
      <c r="C78" s="140"/>
      <c r="D78" s="140"/>
      <c r="E78" s="140" t="s">
        <v>20</v>
      </c>
      <c r="F78" s="140" t="s">
        <v>20</v>
      </c>
    </row>
    <row r="79" spans="1:6" ht="15.75">
      <c r="A79" s="142">
        <v>1</v>
      </c>
      <c r="B79" s="143" t="s">
        <v>42</v>
      </c>
      <c r="C79" s="144" t="s">
        <v>15</v>
      </c>
      <c r="D79" s="145">
        <v>63.72</v>
      </c>
      <c r="E79" s="146">
        <v>60</v>
      </c>
      <c r="F79" s="145">
        <v>3823.2</v>
      </c>
    </row>
    <row r="80" spans="1:6" ht="15.75">
      <c r="A80" s="142">
        <v>2</v>
      </c>
      <c r="B80" s="143" t="s">
        <v>43</v>
      </c>
      <c r="C80" s="147" t="s">
        <v>15</v>
      </c>
      <c r="D80" s="145">
        <v>96.5</v>
      </c>
      <c r="E80" s="146">
        <v>66</v>
      </c>
      <c r="F80" s="145">
        <v>6369</v>
      </c>
    </row>
    <row r="81" spans="1:6" ht="15.75">
      <c r="A81" s="142">
        <v>3</v>
      </c>
      <c r="B81" s="143" t="s">
        <v>44</v>
      </c>
      <c r="C81" s="147" t="s">
        <v>15</v>
      </c>
      <c r="D81" s="145">
        <v>20</v>
      </c>
      <c r="E81" s="146">
        <v>149</v>
      </c>
      <c r="F81" s="145">
        <v>2980</v>
      </c>
    </row>
    <row r="82" spans="1:6" ht="15.75">
      <c r="A82" s="142"/>
      <c r="B82" s="143" t="s">
        <v>45</v>
      </c>
      <c r="C82" s="147"/>
      <c r="D82" s="145"/>
      <c r="E82" s="146"/>
      <c r="F82" s="145"/>
    </row>
    <row r="83" spans="1:6" ht="15.75">
      <c r="A83" s="142">
        <v>4</v>
      </c>
      <c r="B83" s="143" t="s">
        <v>46</v>
      </c>
      <c r="C83" s="147" t="s">
        <v>47</v>
      </c>
      <c r="D83" s="145">
        <v>0.82</v>
      </c>
      <c r="E83" s="146">
        <v>716</v>
      </c>
      <c r="F83" s="145">
        <v>0</v>
      </c>
    </row>
    <row r="84" spans="1:6" ht="15.75">
      <c r="A84" s="142">
        <v>5</v>
      </c>
      <c r="B84" s="143" t="s">
        <v>283</v>
      </c>
      <c r="C84" s="147" t="s">
        <v>47</v>
      </c>
      <c r="D84" s="145">
        <v>1.75</v>
      </c>
      <c r="E84" s="146">
        <v>1176</v>
      </c>
      <c r="F84" s="145">
        <v>0</v>
      </c>
    </row>
    <row r="85" spans="1:6" ht="15.75">
      <c r="A85" s="142">
        <v>6</v>
      </c>
      <c r="B85" s="143" t="s">
        <v>48</v>
      </c>
      <c r="C85" s="147" t="s">
        <v>13</v>
      </c>
      <c r="D85" s="145">
        <v>15</v>
      </c>
      <c r="E85" s="146">
        <v>47</v>
      </c>
      <c r="F85" s="145">
        <v>705</v>
      </c>
    </row>
    <row r="86" spans="1:6" ht="15.75">
      <c r="A86" s="142">
        <v>7</v>
      </c>
      <c r="B86" s="143" t="s">
        <v>49</v>
      </c>
      <c r="C86" s="147" t="s">
        <v>13</v>
      </c>
      <c r="D86" s="145">
        <v>5</v>
      </c>
      <c r="E86" s="146">
        <v>385</v>
      </c>
      <c r="F86" s="145">
        <v>1925</v>
      </c>
    </row>
    <row r="87" spans="1:6" ht="15.75">
      <c r="A87" s="142">
        <v>8</v>
      </c>
      <c r="B87" s="143" t="s">
        <v>50</v>
      </c>
      <c r="C87" s="147" t="s">
        <v>39</v>
      </c>
      <c r="D87" s="145">
        <v>110</v>
      </c>
      <c r="E87" s="146">
        <v>17</v>
      </c>
      <c r="F87" s="145">
        <v>1870</v>
      </c>
    </row>
    <row r="88" spans="1:6" ht="15.75">
      <c r="A88" s="142">
        <v>9</v>
      </c>
      <c r="B88" s="143" t="s">
        <v>51</v>
      </c>
      <c r="C88" s="147" t="s">
        <v>14</v>
      </c>
      <c r="D88" s="145">
        <v>30</v>
      </c>
      <c r="E88" s="146">
        <v>9.06</v>
      </c>
      <c r="F88" s="145">
        <v>271.8</v>
      </c>
    </row>
    <row r="89" spans="1:6" ht="15.75">
      <c r="A89" s="142">
        <v>10</v>
      </c>
      <c r="B89" s="143" t="s">
        <v>52</v>
      </c>
      <c r="C89" s="147" t="s">
        <v>14</v>
      </c>
      <c r="D89" s="145">
        <v>12</v>
      </c>
      <c r="E89" s="146">
        <v>25.6</v>
      </c>
      <c r="F89" s="145">
        <v>307.2</v>
      </c>
    </row>
    <row r="90" spans="1:6" ht="15.75">
      <c r="A90" s="142">
        <v>11</v>
      </c>
      <c r="B90" s="143" t="s">
        <v>21</v>
      </c>
      <c r="C90" s="147" t="s">
        <v>22</v>
      </c>
      <c r="D90" s="145">
        <v>3</v>
      </c>
      <c r="E90" s="146">
        <v>42</v>
      </c>
      <c r="F90" s="145">
        <v>126</v>
      </c>
    </row>
    <row r="91" spans="1:6" ht="15.75">
      <c r="A91" s="150"/>
      <c r="B91" s="151"/>
      <c r="C91" s="152" t="s">
        <v>24</v>
      </c>
      <c r="D91" s="153"/>
      <c r="E91" s="154" t="s">
        <v>23</v>
      </c>
      <c r="F91" s="155">
        <f>SUM(F79:F90)</f>
        <v>18377.2</v>
      </c>
    </row>
    <row r="92" spans="1:6" ht="3" customHeight="1">
      <c r="A92" s="156"/>
      <c r="B92" s="157"/>
      <c r="C92" s="157"/>
      <c r="D92" s="157"/>
      <c r="E92" s="157"/>
      <c r="F92" s="157"/>
    </row>
    <row r="93" spans="1:6" ht="15.75">
      <c r="A93" s="135" t="s">
        <v>25</v>
      </c>
      <c r="B93" s="136"/>
      <c r="C93" s="136"/>
      <c r="D93" s="136"/>
      <c r="E93" s="136"/>
      <c r="F93" s="136"/>
    </row>
    <row r="94" spans="1:6" ht="15.75">
      <c r="A94" s="138" t="s">
        <v>19</v>
      </c>
      <c r="B94" s="139" t="s">
        <v>12</v>
      </c>
      <c r="C94" s="138" t="s">
        <v>9</v>
      </c>
      <c r="D94" s="138" t="s">
        <v>3</v>
      </c>
      <c r="E94" s="138" t="s">
        <v>5</v>
      </c>
      <c r="F94" s="138" t="s">
        <v>7</v>
      </c>
    </row>
    <row r="95" spans="1:6" ht="15.75">
      <c r="A95" s="140"/>
      <c r="B95" s="141"/>
      <c r="C95" s="140"/>
      <c r="D95" s="140"/>
      <c r="E95" s="140" t="s">
        <v>20</v>
      </c>
      <c r="F95" s="140" t="s">
        <v>20</v>
      </c>
    </row>
    <row r="96" spans="1:6" ht="15.75">
      <c r="A96" s="138">
        <v>1</v>
      </c>
      <c r="B96" s="158" t="s">
        <v>53</v>
      </c>
      <c r="C96" s="144" t="s">
        <v>14</v>
      </c>
      <c r="D96" s="145">
        <v>14</v>
      </c>
      <c r="E96" s="145">
        <v>17.57</v>
      </c>
      <c r="F96" s="145">
        <v>245.98</v>
      </c>
    </row>
    <row r="97" spans="1:6" ht="15.75">
      <c r="A97" s="159"/>
      <c r="B97" s="158" t="s">
        <v>26</v>
      </c>
      <c r="C97" s="147" t="s">
        <v>14</v>
      </c>
      <c r="D97" s="145">
        <v>14</v>
      </c>
      <c r="E97" s="145">
        <v>101.52</v>
      </c>
      <c r="F97" s="145">
        <v>1421.28</v>
      </c>
    </row>
    <row r="98" spans="1:6" ht="15.75">
      <c r="A98" s="159">
        <v>2</v>
      </c>
      <c r="B98" s="158" t="s">
        <v>54</v>
      </c>
      <c r="C98" s="147" t="s">
        <v>14</v>
      </c>
      <c r="D98" s="145">
        <v>4</v>
      </c>
      <c r="E98" s="145">
        <v>6.86</v>
      </c>
      <c r="F98" s="145">
        <v>27.44</v>
      </c>
    </row>
    <row r="99" spans="1:6" ht="15.75">
      <c r="A99" s="159"/>
      <c r="B99" s="158" t="s">
        <v>26</v>
      </c>
      <c r="C99" s="147" t="s">
        <v>14</v>
      </c>
      <c r="D99" s="145">
        <v>4</v>
      </c>
      <c r="E99" s="145">
        <v>4.22</v>
      </c>
      <c r="F99" s="145">
        <v>16.88</v>
      </c>
    </row>
    <row r="100" spans="1:6" ht="15.75">
      <c r="A100" s="159">
        <v>3</v>
      </c>
      <c r="B100" s="158" t="s">
        <v>55</v>
      </c>
      <c r="C100" s="147" t="s">
        <v>14</v>
      </c>
      <c r="D100" s="145">
        <v>2</v>
      </c>
      <c r="E100" s="145">
        <v>24.32</v>
      </c>
      <c r="F100" s="145">
        <v>48.64</v>
      </c>
    </row>
    <row r="101" spans="1:6" ht="15.75">
      <c r="A101" s="159"/>
      <c r="B101" s="158" t="s">
        <v>26</v>
      </c>
      <c r="C101" s="147" t="s">
        <v>14</v>
      </c>
      <c r="D101" s="145">
        <v>2</v>
      </c>
      <c r="E101" s="145">
        <v>42.3</v>
      </c>
      <c r="F101" s="145">
        <v>84.6</v>
      </c>
    </row>
    <row r="102" spans="1:6" ht="15.75">
      <c r="A102" s="159">
        <v>4</v>
      </c>
      <c r="B102" s="158" t="s">
        <v>56</v>
      </c>
      <c r="C102" s="147" t="s">
        <v>14</v>
      </c>
      <c r="D102" s="145">
        <v>4</v>
      </c>
      <c r="E102" s="145">
        <v>24.32</v>
      </c>
      <c r="F102" s="145">
        <v>97.28</v>
      </c>
    </row>
    <row r="103" spans="1:6" ht="15.75">
      <c r="A103" s="159"/>
      <c r="B103" s="158" t="s">
        <v>26</v>
      </c>
      <c r="C103" s="147" t="s">
        <v>14</v>
      </c>
      <c r="D103" s="145">
        <v>4</v>
      </c>
      <c r="E103" s="145">
        <v>42.3</v>
      </c>
      <c r="F103" s="145">
        <v>169.2</v>
      </c>
    </row>
    <row r="104" spans="1:6" ht="15.75">
      <c r="A104" s="140">
        <v>5</v>
      </c>
      <c r="B104" s="158" t="s">
        <v>21</v>
      </c>
      <c r="C104" s="147" t="s">
        <v>22</v>
      </c>
      <c r="D104" s="145">
        <v>3</v>
      </c>
      <c r="E104" s="146">
        <v>42</v>
      </c>
      <c r="F104" s="145">
        <v>126</v>
      </c>
    </row>
    <row r="105" spans="1:6" ht="15.75">
      <c r="A105" s="160"/>
      <c r="B105" s="151" t="s">
        <v>27</v>
      </c>
      <c r="C105" s="151"/>
      <c r="D105" s="161"/>
      <c r="E105" s="154" t="s">
        <v>23</v>
      </c>
      <c r="F105" s="155">
        <f>SUM(F96:F104)</f>
        <v>2237.3000000000002</v>
      </c>
    </row>
    <row r="106" spans="1:6" ht="1.1499999999999999" customHeight="1">
      <c r="A106" s="156"/>
      <c r="B106" s="157"/>
      <c r="C106" s="157"/>
      <c r="D106" s="157"/>
      <c r="E106" s="157"/>
      <c r="F106" s="157"/>
    </row>
    <row r="107" spans="1:6" ht="15.75">
      <c r="A107" s="135" t="s">
        <v>28</v>
      </c>
      <c r="B107" s="136"/>
      <c r="C107" s="136"/>
      <c r="D107" s="136"/>
      <c r="E107" s="136"/>
      <c r="F107" s="136"/>
    </row>
    <row r="108" spans="1:6" ht="15.75">
      <c r="A108" s="138" t="s">
        <v>19</v>
      </c>
      <c r="B108" s="139" t="s">
        <v>12</v>
      </c>
      <c r="C108" s="138" t="s">
        <v>9</v>
      </c>
      <c r="D108" s="138" t="s">
        <v>3</v>
      </c>
      <c r="E108" s="138" t="s">
        <v>5</v>
      </c>
      <c r="F108" s="138" t="s">
        <v>7</v>
      </c>
    </row>
    <row r="109" spans="1:6" ht="15.75">
      <c r="A109" s="140"/>
      <c r="B109" s="141"/>
      <c r="C109" s="140"/>
      <c r="D109" s="140"/>
      <c r="E109" s="140" t="s">
        <v>20</v>
      </c>
      <c r="F109" s="140" t="s">
        <v>20</v>
      </c>
    </row>
    <row r="110" spans="1:6" ht="15.75">
      <c r="A110" s="159">
        <v>1</v>
      </c>
      <c r="B110" s="143" t="s">
        <v>57</v>
      </c>
      <c r="C110" s="147" t="s">
        <v>14</v>
      </c>
      <c r="D110" s="162">
        <v>2</v>
      </c>
      <c r="E110" s="145">
        <v>315.89999999999998</v>
      </c>
      <c r="F110" s="145">
        <v>631.79999999999995</v>
      </c>
    </row>
    <row r="111" spans="1:6" ht="15.75">
      <c r="A111" s="159">
        <v>2</v>
      </c>
      <c r="B111" s="143" t="s">
        <v>58</v>
      </c>
      <c r="C111" s="147" t="s">
        <v>14</v>
      </c>
      <c r="D111" s="162">
        <v>4</v>
      </c>
      <c r="E111" s="145">
        <v>315.89999999999998</v>
      </c>
      <c r="F111" s="145">
        <v>1263.5999999999999</v>
      </c>
    </row>
    <row r="112" spans="1:6" ht="15.75">
      <c r="A112" s="159">
        <v>3</v>
      </c>
      <c r="B112" s="143" t="s">
        <v>59</v>
      </c>
      <c r="C112" s="147" t="s">
        <v>29</v>
      </c>
      <c r="D112" s="162">
        <v>2</v>
      </c>
      <c r="E112" s="145">
        <v>810</v>
      </c>
      <c r="F112" s="145">
        <v>1620</v>
      </c>
    </row>
    <row r="113" spans="1:6" ht="15.75">
      <c r="A113" s="159">
        <v>4</v>
      </c>
      <c r="B113" s="143" t="s">
        <v>60</v>
      </c>
      <c r="C113" s="147" t="s">
        <v>29</v>
      </c>
      <c r="D113" s="162">
        <v>3</v>
      </c>
      <c r="E113" s="145">
        <v>870</v>
      </c>
      <c r="F113" s="145">
        <v>2610</v>
      </c>
    </row>
    <row r="114" spans="1:6" ht="15.75">
      <c r="A114" s="159">
        <v>5</v>
      </c>
      <c r="B114" s="143" t="s">
        <v>61</v>
      </c>
      <c r="C114" s="147" t="s">
        <v>29</v>
      </c>
      <c r="D114" s="162">
        <v>1</v>
      </c>
      <c r="E114" s="145">
        <v>720</v>
      </c>
      <c r="F114" s="145">
        <v>720</v>
      </c>
    </row>
    <row r="115" spans="1:6" ht="15.75">
      <c r="A115" s="159">
        <v>6</v>
      </c>
      <c r="B115" s="143" t="s">
        <v>62</v>
      </c>
      <c r="C115" s="147" t="s">
        <v>29</v>
      </c>
      <c r="D115" s="162">
        <v>4</v>
      </c>
      <c r="E115" s="145">
        <v>720</v>
      </c>
      <c r="F115" s="145">
        <v>2880</v>
      </c>
    </row>
    <row r="116" spans="1:6" ht="15.75">
      <c r="A116" s="159">
        <v>7</v>
      </c>
      <c r="B116" s="143" t="s">
        <v>63</v>
      </c>
      <c r="C116" s="147" t="s">
        <v>29</v>
      </c>
      <c r="D116" s="162">
        <v>4</v>
      </c>
      <c r="E116" s="145">
        <v>615</v>
      </c>
      <c r="F116" s="145">
        <v>2460</v>
      </c>
    </row>
    <row r="117" spans="1:6" ht="15.75">
      <c r="A117" s="159">
        <v>8</v>
      </c>
      <c r="B117" s="143" t="s">
        <v>64</v>
      </c>
      <c r="C117" s="147" t="s">
        <v>29</v>
      </c>
      <c r="D117" s="162">
        <v>6</v>
      </c>
      <c r="E117" s="145">
        <v>665</v>
      </c>
      <c r="F117" s="145">
        <v>3990</v>
      </c>
    </row>
    <row r="118" spans="1:6" ht="15.75">
      <c r="A118" s="150"/>
      <c r="B118" s="151"/>
      <c r="C118" s="152" t="s">
        <v>30</v>
      </c>
      <c r="D118" s="153"/>
      <c r="E118" s="154" t="s">
        <v>23</v>
      </c>
      <c r="F118" s="155">
        <f>SUM(F110:F117)</f>
        <v>16175.4</v>
      </c>
    </row>
    <row r="119" spans="1:6" ht="15.75">
      <c r="A119" s="163" t="s">
        <v>31</v>
      </c>
      <c r="B119" s="163"/>
      <c r="C119" s="163"/>
      <c r="D119" s="164">
        <v>16175.4</v>
      </c>
      <c r="E119" s="136"/>
      <c r="F119" s="136"/>
    </row>
    <row r="120" spans="1:6" ht="15.75">
      <c r="A120" s="163" t="s">
        <v>32</v>
      </c>
      <c r="B120" s="163"/>
      <c r="C120" s="165">
        <v>0.13615000000000002</v>
      </c>
      <c r="D120" s="164">
        <v>2202.3000000000002</v>
      </c>
      <c r="E120" s="136"/>
      <c r="F120" s="136"/>
    </row>
    <row r="121" spans="1:6" ht="13.9" customHeight="1">
      <c r="A121" s="163" t="s">
        <v>33</v>
      </c>
      <c r="B121" s="163"/>
      <c r="C121" s="163"/>
      <c r="D121" s="166">
        <v>18377.7</v>
      </c>
      <c r="E121" s="136"/>
      <c r="F121" s="136"/>
    </row>
    <row r="122" spans="1:6" ht="15.75" hidden="1">
      <c r="A122" s="157"/>
      <c r="B122" s="136"/>
      <c r="C122" s="136"/>
      <c r="D122" s="136"/>
      <c r="E122" s="136"/>
      <c r="F122" s="136"/>
    </row>
    <row r="123" spans="1:6" ht="15.75">
      <c r="A123" s="167" t="s">
        <v>34</v>
      </c>
      <c r="B123" s="136"/>
      <c r="C123" s="136"/>
      <c r="D123" s="136"/>
      <c r="E123" s="136"/>
      <c r="F123" s="136"/>
    </row>
    <row r="124" spans="1:6" ht="15.75">
      <c r="A124" s="157" t="s">
        <v>38</v>
      </c>
      <c r="B124" s="136"/>
      <c r="C124" s="136"/>
      <c r="D124" s="136"/>
      <c r="E124" s="168" t="s">
        <v>23</v>
      </c>
      <c r="F124" s="169">
        <f>+F91</f>
        <v>18377.2</v>
      </c>
    </row>
    <row r="125" spans="1:6" ht="15.75">
      <c r="A125" s="157" t="s">
        <v>0</v>
      </c>
      <c r="B125" s="136"/>
      <c r="C125" s="136"/>
      <c r="D125" s="136"/>
      <c r="E125" s="168" t="s">
        <v>23</v>
      </c>
      <c r="F125" s="169">
        <f>+F105</f>
        <v>2237.3000000000002</v>
      </c>
    </row>
    <row r="126" spans="1:6" ht="15.75">
      <c r="A126" s="157" t="s">
        <v>1</v>
      </c>
      <c r="B126" s="136"/>
      <c r="C126" s="136"/>
      <c r="D126" s="136"/>
      <c r="E126" s="168" t="s">
        <v>23</v>
      </c>
      <c r="F126" s="170">
        <f>+F118</f>
        <v>16175.4</v>
      </c>
    </row>
    <row r="127" spans="1:6" ht="15.75">
      <c r="A127" s="157"/>
      <c r="B127" s="136"/>
      <c r="C127" s="136"/>
      <c r="D127" s="168" t="s">
        <v>10</v>
      </c>
      <c r="E127" s="168" t="s">
        <v>23</v>
      </c>
      <c r="F127" s="171">
        <f>SUM(F124:F126)</f>
        <v>36789.9</v>
      </c>
    </row>
    <row r="128" spans="1:6" ht="15.75">
      <c r="A128" s="157" t="s">
        <v>277</v>
      </c>
      <c r="B128" s="136"/>
      <c r="C128" s="136"/>
      <c r="D128" s="172">
        <v>0</v>
      </c>
      <c r="E128" s="168" t="s">
        <v>23</v>
      </c>
      <c r="F128" s="169">
        <v>0</v>
      </c>
    </row>
    <row r="129" spans="1:8" ht="15.75">
      <c r="A129" s="157" t="s">
        <v>65</v>
      </c>
      <c r="B129" s="136"/>
      <c r="C129" s="136"/>
      <c r="D129" s="168" t="s">
        <v>10</v>
      </c>
      <c r="E129" s="168" t="s">
        <v>23</v>
      </c>
      <c r="F129" s="171">
        <f>+F127</f>
        <v>36789.9</v>
      </c>
    </row>
    <row r="130" spans="1:8" ht="15.75">
      <c r="A130" s="157" t="s">
        <v>278</v>
      </c>
      <c r="B130" s="136"/>
      <c r="C130" s="136"/>
      <c r="D130" s="173">
        <v>0.03</v>
      </c>
      <c r="E130" s="168" t="s">
        <v>23</v>
      </c>
      <c r="F130" s="170">
        <f>+F129*3%</f>
        <v>1103.6970000000001</v>
      </c>
    </row>
    <row r="131" spans="1:8" ht="15.75">
      <c r="A131" s="157"/>
      <c r="B131" s="136"/>
      <c r="C131" s="136"/>
      <c r="D131" s="157" t="s">
        <v>10</v>
      </c>
      <c r="E131" s="168" t="s">
        <v>23</v>
      </c>
      <c r="F131" s="170">
        <f>+F130+F129</f>
        <v>37893.597000000002</v>
      </c>
    </row>
    <row r="132" spans="1:8" ht="18" customHeight="1">
      <c r="A132" s="286" t="s">
        <v>66</v>
      </c>
      <c r="B132" s="286"/>
      <c r="C132" s="165">
        <v>0.13615000000000002</v>
      </c>
      <c r="D132" s="136"/>
      <c r="E132" s="168" t="s">
        <v>23</v>
      </c>
      <c r="F132" s="170">
        <f>+F131*C132</f>
        <v>5159.2132315500012</v>
      </c>
    </row>
    <row r="133" spans="1:8" ht="15.75">
      <c r="A133" s="157" t="s">
        <v>67</v>
      </c>
      <c r="B133" s="136"/>
      <c r="C133" s="136"/>
      <c r="D133" s="136"/>
      <c r="E133" s="136"/>
      <c r="F133" s="136"/>
    </row>
    <row r="134" spans="1:8" ht="15.75">
      <c r="A134" s="174" t="s">
        <v>68</v>
      </c>
      <c r="B134" s="136"/>
      <c r="C134" s="175"/>
      <c r="D134" s="208">
        <v>26.32</v>
      </c>
      <c r="E134" s="176" t="s">
        <v>69</v>
      </c>
      <c r="F134" s="206">
        <v>8.48</v>
      </c>
    </row>
    <row r="135" spans="1:8" ht="15.75">
      <c r="A135" s="174" t="s">
        <v>70</v>
      </c>
      <c r="B135" s="136"/>
      <c r="C135" s="175"/>
      <c r="D135" s="208">
        <v>115.36</v>
      </c>
      <c r="E135" s="176" t="s">
        <v>69</v>
      </c>
      <c r="F135" s="206">
        <v>37.14</v>
      </c>
    </row>
    <row r="136" spans="1:8" ht="16.5" thickBot="1">
      <c r="A136" s="157" t="s">
        <v>95</v>
      </c>
      <c r="B136" s="136"/>
      <c r="C136" s="177">
        <v>0.161</v>
      </c>
      <c r="D136" s="157" t="s">
        <v>40</v>
      </c>
      <c r="E136" s="168" t="s">
        <v>23</v>
      </c>
      <c r="F136" s="171">
        <f>+F131+F132+F134+F135</f>
        <v>43098.430231550003</v>
      </c>
      <c r="G136" s="58">
        <f>+F136/C136</f>
        <v>267692.11323944101</v>
      </c>
      <c r="H136" s="58">
        <v>267596.40000000002</v>
      </c>
    </row>
    <row r="137" spans="1:8" ht="16.5" thickBot="1">
      <c r="A137" s="136"/>
      <c r="B137" s="136"/>
      <c r="C137" s="178" t="s">
        <v>279</v>
      </c>
      <c r="D137" s="179" t="s">
        <v>40</v>
      </c>
      <c r="E137" s="180" t="s">
        <v>23</v>
      </c>
      <c r="F137" s="209">
        <f>ROUND(F136/C136,1)</f>
        <v>267692.09999999998</v>
      </c>
    </row>
    <row r="138" spans="1:8" ht="4.9000000000000004" customHeight="1">
      <c r="A138" s="182"/>
      <c r="B138" s="183"/>
      <c r="C138" s="184"/>
      <c r="D138" s="184"/>
      <c r="E138" s="184"/>
      <c r="F138" s="190"/>
    </row>
    <row r="139" spans="1:8" ht="62.45" customHeight="1">
      <c r="A139" s="191" t="s">
        <v>284</v>
      </c>
      <c r="B139" s="287" t="s">
        <v>285</v>
      </c>
      <c r="C139" s="287"/>
      <c r="D139" s="287"/>
      <c r="E139" s="287"/>
      <c r="F139" s="288"/>
    </row>
    <row r="140" spans="1:8" ht="15.75">
      <c r="A140" s="136"/>
      <c r="B140" s="188" t="s">
        <v>16</v>
      </c>
      <c r="C140" s="136"/>
      <c r="D140" s="168" t="s">
        <v>17</v>
      </c>
      <c r="E140" s="189">
        <v>100</v>
      </c>
      <c r="F140" s="157" t="s">
        <v>286</v>
      </c>
    </row>
    <row r="141" spans="1:8" ht="15.75">
      <c r="A141" s="135" t="s">
        <v>18</v>
      </c>
      <c r="B141" s="136"/>
      <c r="C141" s="136"/>
      <c r="D141" s="136"/>
      <c r="E141" s="136"/>
      <c r="F141" s="136"/>
    </row>
    <row r="142" spans="1:8" ht="15.75">
      <c r="A142" s="138" t="s">
        <v>19</v>
      </c>
      <c r="B142" s="139" t="s">
        <v>41</v>
      </c>
      <c r="C142" s="138" t="s">
        <v>9</v>
      </c>
      <c r="D142" s="138" t="s">
        <v>3</v>
      </c>
      <c r="E142" s="138" t="s">
        <v>5</v>
      </c>
      <c r="F142" s="138" t="s">
        <v>7</v>
      </c>
    </row>
    <row r="143" spans="1:8" ht="15.75">
      <c r="A143" s="140"/>
      <c r="B143" s="141"/>
      <c r="C143" s="140"/>
      <c r="D143" s="140"/>
      <c r="E143" s="140" t="s">
        <v>20</v>
      </c>
      <c r="F143" s="140" t="s">
        <v>20</v>
      </c>
    </row>
    <row r="144" spans="1:8" ht="15.75">
      <c r="A144" s="159">
        <v>1</v>
      </c>
      <c r="B144" s="158" t="s">
        <v>287</v>
      </c>
      <c r="C144" s="147" t="s">
        <v>71</v>
      </c>
      <c r="D144" s="159">
        <v>13</v>
      </c>
      <c r="E144" s="159">
        <v>153</v>
      </c>
      <c r="F144" s="192">
        <v>1989</v>
      </c>
    </row>
    <row r="145" spans="1:6" ht="15.75">
      <c r="A145" s="159">
        <v>2</v>
      </c>
      <c r="B145" s="158" t="s">
        <v>72</v>
      </c>
      <c r="C145" s="147" t="s">
        <v>71</v>
      </c>
      <c r="D145" s="159">
        <v>14</v>
      </c>
      <c r="E145" s="159">
        <v>664</v>
      </c>
      <c r="F145" s="192">
        <v>9296</v>
      </c>
    </row>
    <row r="146" spans="1:6" ht="15.75">
      <c r="A146" s="159">
        <v>3</v>
      </c>
      <c r="B146" s="158" t="s">
        <v>73</v>
      </c>
      <c r="C146" s="147" t="s">
        <v>71</v>
      </c>
      <c r="D146" s="159">
        <v>1.4</v>
      </c>
      <c r="E146" s="193">
        <v>111</v>
      </c>
      <c r="F146" s="192">
        <v>155.4</v>
      </c>
    </row>
    <row r="147" spans="1:6" ht="15.75">
      <c r="A147" s="159">
        <v>4</v>
      </c>
      <c r="B147" s="158" t="s">
        <v>288</v>
      </c>
      <c r="C147" s="147" t="s">
        <v>71</v>
      </c>
      <c r="D147" s="159">
        <v>40</v>
      </c>
      <c r="E147" s="159">
        <v>298</v>
      </c>
      <c r="F147" s="192">
        <v>11920</v>
      </c>
    </row>
    <row r="148" spans="1:6" ht="15.75">
      <c r="A148" s="159">
        <v>5</v>
      </c>
      <c r="B148" s="158" t="s">
        <v>73</v>
      </c>
      <c r="C148" s="147" t="s">
        <v>71</v>
      </c>
      <c r="D148" s="159">
        <v>4</v>
      </c>
      <c r="E148" s="193">
        <v>111</v>
      </c>
      <c r="F148" s="192">
        <v>444</v>
      </c>
    </row>
    <row r="149" spans="1:6" ht="15.75">
      <c r="A149" s="159">
        <v>6</v>
      </c>
      <c r="B149" s="158" t="s">
        <v>289</v>
      </c>
      <c r="C149" s="147" t="s">
        <v>39</v>
      </c>
      <c r="D149" s="159">
        <v>2</v>
      </c>
      <c r="E149" s="159">
        <v>45</v>
      </c>
      <c r="F149" s="192">
        <v>90</v>
      </c>
    </row>
    <row r="150" spans="1:6" ht="15.75">
      <c r="A150" s="159">
        <v>7</v>
      </c>
      <c r="B150" s="158" t="s">
        <v>21</v>
      </c>
      <c r="C150" s="147" t="s">
        <v>22</v>
      </c>
      <c r="D150" s="159">
        <v>3</v>
      </c>
      <c r="E150" s="159">
        <v>42</v>
      </c>
      <c r="F150" s="192">
        <v>126</v>
      </c>
    </row>
    <row r="151" spans="1:6" ht="15.75">
      <c r="A151" s="150"/>
      <c r="B151" s="151"/>
      <c r="C151" s="152" t="s">
        <v>24</v>
      </c>
      <c r="D151" s="153"/>
      <c r="E151" s="154" t="s">
        <v>23</v>
      </c>
      <c r="F151" s="194">
        <f>SUM(F144:F150)</f>
        <v>24020.400000000001</v>
      </c>
    </row>
    <row r="152" spans="1:6" ht="3.6" customHeight="1">
      <c r="A152" s="136"/>
      <c r="B152" s="136"/>
      <c r="C152" s="136"/>
      <c r="D152" s="136"/>
      <c r="E152" s="136"/>
      <c r="F152" s="136"/>
    </row>
    <row r="153" spans="1:6" ht="15.75">
      <c r="A153" s="135" t="s">
        <v>25</v>
      </c>
      <c r="B153" s="136"/>
      <c r="C153" s="136"/>
      <c r="D153" s="136"/>
      <c r="E153" s="136"/>
      <c r="F153" s="136"/>
    </row>
    <row r="154" spans="1:6" ht="15.75">
      <c r="A154" s="138" t="s">
        <v>19</v>
      </c>
      <c r="B154" s="139" t="s">
        <v>12</v>
      </c>
      <c r="C154" s="138" t="s">
        <v>9</v>
      </c>
      <c r="D154" s="138" t="s">
        <v>3</v>
      </c>
      <c r="E154" s="138" t="s">
        <v>5</v>
      </c>
      <c r="F154" s="138" t="s">
        <v>7</v>
      </c>
    </row>
    <row r="155" spans="1:6" ht="15.75">
      <c r="A155" s="140"/>
      <c r="B155" s="195"/>
      <c r="C155" s="140"/>
      <c r="D155" s="140"/>
      <c r="E155" s="140" t="s">
        <v>20</v>
      </c>
      <c r="F155" s="140" t="s">
        <v>20</v>
      </c>
    </row>
    <row r="156" spans="1:6" ht="15.75">
      <c r="A156" s="159">
        <v>1</v>
      </c>
      <c r="B156" s="196" t="s">
        <v>290</v>
      </c>
      <c r="C156" s="142" t="s">
        <v>291</v>
      </c>
      <c r="D156" s="193">
        <v>6</v>
      </c>
      <c r="E156" s="193">
        <v>125.84</v>
      </c>
      <c r="F156" s="193">
        <v>755.04</v>
      </c>
    </row>
    <row r="157" spans="1:6" ht="30.75">
      <c r="A157" s="159">
        <v>2</v>
      </c>
      <c r="B157" s="197" t="s">
        <v>292</v>
      </c>
      <c r="C157" s="142" t="s">
        <v>291</v>
      </c>
      <c r="D157" s="193">
        <v>6</v>
      </c>
      <c r="E157" s="193">
        <v>246.16</v>
      </c>
      <c r="F157" s="193">
        <v>1476.96</v>
      </c>
    </row>
    <row r="158" spans="1:6" ht="15.75">
      <c r="A158" s="159">
        <v>3</v>
      </c>
      <c r="B158" s="196" t="s">
        <v>293</v>
      </c>
      <c r="C158" s="142" t="s">
        <v>291</v>
      </c>
      <c r="D158" s="193">
        <v>6</v>
      </c>
      <c r="E158" s="193">
        <v>1206.19</v>
      </c>
      <c r="F158" s="193">
        <v>7237.14</v>
      </c>
    </row>
    <row r="159" spans="1:6" ht="15.75">
      <c r="A159" s="150"/>
      <c r="B159" s="151"/>
      <c r="C159" s="152" t="s">
        <v>294</v>
      </c>
      <c r="D159" s="153"/>
      <c r="E159" s="154" t="s">
        <v>23</v>
      </c>
      <c r="F159" s="194">
        <f>SUM(F156:F158)</f>
        <v>9469.14</v>
      </c>
    </row>
    <row r="160" spans="1:6" ht="6.6" customHeight="1">
      <c r="A160" s="136"/>
      <c r="B160" s="136"/>
      <c r="C160" s="136"/>
      <c r="D160" s="136"/>
      <c r="E160" s="136"/>
      <c r="F160" s="136"/>
    </row>
    <row r="161" spans="1:6" ht="15.75">
      <c r="A161" s="135" t="s">
        <v>28</v>
      </c>
      <c r="B161" s="136"/>
      <c r="C161" s="136"/>
      <c r="D161" s="136"/>
      <c r="E161" s="136"/>
      <c r="F161" s="136"/>
    </row>
    <row r="162" spans="1:6" ht="15.75">
      <c r="A162" s="138" t="s">
        <v>19</v>
      </c>
      <c r="B162" s="139" t="s">
        <v>12</v>
      </c>
      <c r="C162" s="138" t="s">
        <v>9</v>
      </c>
      <c r="D162" s="138" t="s">
        <v>3</v>
      </c>
      <c r="E162" s="138" t="s">
        <v>5</v>
      </c>
      <c r="F162" s="138" t="s">
        <v>7</v>
      </c>
    </row>
    <row r="163" spans="1:6" ht="15.75">
      <c r="A163" s="140"/>
      <c r="B163" s="141"/>
      <c r="C163" s="140"/>
      <c r="D163" s="140"/>
      <c r="E163" s="140" t="s">
        <v>20</v>
      </c>
      <c r="F163" s="140" t="s">
        <v>20</v>
      </c>
    </row>
    <row r="164" spans="1:6" ht="15.75">
      <c r="A164" s="159">
        <v>1</v>
      </c>
      <c r="B164" s="198" t="s">
        <v>295</v>
      </c>
      <c r="C164" s="138" t="s">
        <v>29</v>
      </c>
      <c r="D164" s="193">
        <v>6</v>
      </c>
      <c r="E164" s="192">
        <v>345.7</v>
      </c>
      <c r="F164" s="199">
        <v>2074.1999999999998</v>
      </c>
    </row>
    <row r="165" spans="1:6" ht="15.75">
      <c r="A165" s="159">
        <v>2</v>
      </c>
      <c r="B165" s="200" t="s">
        <v>296</v>
      </c>
      <c r="C165" s="138" t="s">
        <v>29</v>
      </c>
      <c r="D165" s="193">
        <v>13</v>
      </c>
      <c r="E165" s="199">
        <v>820</v>
      </c>
      <c r="F165" s="199">
        <v>10660</v>
      </c>
    </row>
    <row r="166" spans="1:6" ht="15.75">
      <c r="A166" s="159">
        <v>3</v>
      </c>
      <c r="B166" s="201" t="s">
        <v>74</v>
      </c>
      <c r="C166" s="140" t="s">
        <v>29</v>
      </c>
      <c r="D166" s="193">
        <v>13</v>
      </c>
      <c r="E166" s="202">
        <v>615</v>
      </c>
      <c r="F166" s="202">
        <v>7995</v>
      </c>
    </row>
    <row r="167" spans="1:6" ht="15.75">
      <c r="A167" s="150"/>
      <c r="B167" s="151"/>
      <c r="C167" s="152" t="s">
        <v>30</v>
      </c>
      <c r="D167" s="153"/>
      <c r="E167" s="154" t="s">
        <v>23</v>
      </c>
      <c r="F167" s="194">
        <f>SUM(F164:F166)</f>
        <v>20729.2</v>
      </c>
    </row>
    <row r="168" spans="1:6" ht="15.75">
      <c r="A168" s="163" t="s">
        <v>31</v>
      </c>
      <c r="B168" s="163"/>
      <c r="C168" s="163"/>
      <c r="D168" s="164">
        <v>207.3</v>
      </c>
      <c r="E168" s="136"/>
      <c r="F168" s="136"/>
    </row>
    <row r="169" spans="1:6" ht="15.75">
      <c r="A169" s="163" t="s">
        <v>32</v>
      </c>
      <c r="B169" s="163"/>
      <c r="C169" s="165">
        <v>0.13615000000000002</v>
      </c>
      <c r="D169" s="164">
        <v>28.2</v>
      </c>
      <c r="E169" s="136"/>
      <c r="F169" s="136"/>
    </row>
    <row r="170" spans="1:6" ht="15.75">
      <c r="A170" s="163" t="s">
        <v>33</v>
      </c>
      <c r="B170" s="163"/>
      <c r="C170" s="163"/>
      <c r="D170" s="203">
        <v>235.5</v>
      </c>
      <c r="E170" s="136"/>
      <c r="F170" s="136"/>
    </row>
    <row r="171" spans="1:6" ht="15.75">
      <c r="A171" s="157"/>
      <c r="B171" s="136"/>
      <c r="C171" s="136"/>
      <c r="D171" s="136"/>
      <c r="E171" s="136"/>
      <c r="F171" s="136"/>
    </row>
    <row r="172" spans="1:6" ht="15.75">
      <c r="A172" s="167" t="s">
        <v>34</v>
      </c>
      <c r="B172" s="136"/>
      <c r="C172" s="136"/>
      <c r="D172" s="136"/>
      <c r="E172" s="136"/>
      <c r="F172" s="136"/>
    </row>
    <row r="173" spans="1:6" ht="15.6" customHeight="1">
      <c r="A173" s="157" t="s">
        <v>38</v>
      </c>
      <c r="B173" s="136"/>
      <c r="C173" s="136"/>
      <c r="D173" s="136"/>
      <c r="E173" s="168" t="s">
        <v>23</v>
      </c>
      <c r="F173" s="169">
        <v>24020.400000000001</v>
      </c>
    </row>
    <row r="174" spans="1:6" ht="15.6" customHeight="1">
      <c r="A174" s="157" t="s">
        <v>0</v>
      </c>
      <c r="B174" s="136"/>
      <c r="C174" s="136"/>
      <c r="D174" s="136"/>
      <c r="E174" s="168" t="s">
        <v>23</v>
      </c>
      <c r="F174" s="169">
        <v>9469.14</v>
      </c>
    </row>
    <row r="175" spans="1:6" ht="15.75">
      <c r="A175" s="157" t="s">
        <v>1</v>
      </c>
      <c r="B175" s="136"/>
      <c r="C175" s="136"/>
      <c r="D175" s="136"/>
      <c r="E175" s="168" t="s">
        <v>23</v>
      </c>
      <c r="F175" s="170">
        <v>20729.2</v>
      </c>
    </row>
    <row r="176" spans="1:6" ht="15.75">
      <c r="A176" s="157"/>
      <c r="B176" s="136"/>
      <c r="C176" s="136"/>
      <c r="D176" s="168" t="s">
        <v>10</v>
      </c>
      <c r="E176" s="168" t="s">
        <v>23</v>
      </c>
      <c r="F176" s="171">
        <v>54218.740000000005</v>
      </c>
    </row>
    <row r="177" spans="1:8" ht="15.75">
      <c r="A177" s="157" t="s">
        <v>277</v>
      </c>
      <c r="B177" s="136"/>
      <c r="C177" s="136"/>
      <c r="D177" s="172">
        <v>0</v>
      </c>
      <c r="E177" s="168" t="s">
        <v>23</v>
      </c>
      <c r="F177" s="169">
        <v>0</v>
      </c>
    </row>
    <row r="178" spans="1:8" ht="15.75">
      <c r="A178" s="157" t="s">
        <v>65</v>
      </c>
      <c r="B178" s="136"/>
      <c r="C178" s="136"/>
      <c r="D178" s="168" t="s">
        <v>10</v>
      </c>
      <c r="E178" s="168" t="s">
        <v>23</v>
      </c>
      <c r="F178" s="171">
        <v>54218.74</v>
      </c>
    </row>
    <row r="179" spans="1:8" ht="15.75">
      <c r="A179" s="157" t="s">
        <v>278</v>
      </c>
      <c r="B179" s="136"/>
      <c r="C179" s="136"/>
      <c r="D179" s="173">
        <v>0.03</v>
      </c>
      <c r="E179" s="168" t="s">
        <v>23</v>
      </c>
      <c r="F179" s="170">
        <v>1626.56</v>
      </c>
    </row>
    <row r="180" spans="1:8" ht="15.75">
      <c r="A180" s="157"/>
      <c r="B180" s="136"/>
      <c r="C180" s="136"/>
      <c r="D180" s="157" t="s">
        <v>10</v>
      </c>
      <c r="E180" s="168" t="s">
        <v>23</v>
      </c>
      <c r="F180" s="170">
        <v>55845.3</v>
      </c>
    </row>
    <row r="181" spans="1:8" ht="15.75">
      <c r="A181" s="286" t="s">
        <v>66</v>
      </c>
      <c r="B181" s="286"/>
      <c r="C181" s="165">
        <v>0.13615000000000002</v>
      </c>
      <c r="D181" s="136"/>
      <c r="E181" s="168" t="s">
        <v>23</v>
      </c>
      <c r="F181" s="170">
        <v>7603.34</v>
      </c>
    </row>
    <row r="182" spans="1:8" ht="15.75">
      <c r="A182" s="157" t="s">
        <v>95</v>
      </c>
      <c r="B182" s="136"/>
      <c r="C182" s="169">
        <v>100</v>
      </c>
      <c r="D182" s="157" t="s">
        <v>93</v>
      </c>
      <c r="E182" s="168" t="s">
        <v>23</v>
      </c>
      <c r="F182" s="171">
        <v>63448.639999999999</v>
      </c>
    </row>
    <row r="183" spans="1:8" ht="15.75">
      <c r="A183" s="136"/>
      <c r="B183" s="136"/>
      <c r="C183" s="204" t="s">
        <v>279</v>
      </c>
      <c r="D183" s="205" t="s">
        <v>297</v>
      </c>
      <c r="E183" s="206" t="s">
        <v>23</v>
      </c>
      <c r="F183" s="207">
        <v>634.49</v>
      </c>
    </row>
    <row r="185" spans="1:8">
      <c r="A185" s="125"/>
      <c r="B185" s="129"/>
      <c r="C185" s="128"/>
      <c r="D185" s="125"/>
      <c r="E185" s="125"/>
      <c r="F185" s="125"/>
      <c r="G185" s="125"/>
      <c r="H185" s="125"/>
    </row>
    <row r="186" spans="1:8">
      <c r="A186" s="87"/>
    </row>
    <row r="187" spans="1:8">
      <c r="A187" s="87"/>
    </row>
    <row r="188" spans="1:8">
      <c r="A188" s="87"/>
      <c r="B188" s="125"/>
      <c r="C188" s="125"/>
      <c r="D188" s="125"/>
      <c r="E188" s="125"/>
      <c r="F188" s="125"/>
      <c r="G188" s="125"/>
      <c r="H188" s="125"/>
    </row>
    <row r="189" spans="1:8">
      <c r="A189" s="125"/>
      <c r="B189" s="125"/>
      <c r="C189" s="125"/>
      <c r="D189" s="125"/>
      <c r="E189" s="125"/>
      <c r="F189" s="125"/>
      <c r="G189" s="125"/>
      <c r="H189" s="125"/>
    </row>
    <row r="190" spans="1:8">
      <c r="A190" s="125"/>
      <c r="B190" s="125"/>
      <c r="C190" s="125"/>
      <c r="D190" s="125"/>
      <c r="E190" s="125"/>
      <c r="F190" s="125"/>
      <c r="G190" s="125"/>
      <c r="H190" s="125"/>
    </row>
  </sheetData>
  <mergeCells count="9">
    <mergeCell ref="A132:B132"/>
    <mergeCell ref="B139:F139"/>
    <mergeCell ref="A181:B181"/>
    <mergeCell ref="A1:F1"/>
    <mergeCell ref="A2:F2"/>
    <mergeCell ref="A3:F3"/>
    <mergeCell ref="B4:F4"/>
    <mergeCell ref="A65:B65"/>
    <mergeCell ref="B72:F72"/>
  </mergeCells>
  <hyperlinks>
    <hyperlink ref="B148" r:id="rId1"/>
    <hyperlink ref="B146" r:id="rId2"/>
  </hyperlinks>
  <pageMargins left="0.9" right="0.49" top="0.75" bottom="0.57999999999999996" header="0.3" footer="0.3"/>
  <pageSetup paperSize="9" scale="72" orientation="portrait" r:id="rId3"/>
  <drawing r:id="rId4"/>
</worksheet>
</file>

<file path=xl/worksheets/sheet11.xml><?xml version="1.0" encoding="utf-8"?>
<worksheet xmlns="http://schemas.openxmlformats.org/spreadsheetml/2006/main" xmlns:r="http://schemas.openxmlformats.org/officeDocument/2006/relationships">
  <dimension ref="A1:K35"/>
  <sheetViews>
    <sheetView view="pageBreakPreview" zoomScale="80" zoomScaleSheetLayoutView="80" workbookViewId="0">
      <selection activeCell="R29" sqref="R29"/>
    </sheetView>
  </sheetViews>
  <sheetFormatPr defaultColWidth="9" defaultRowHeight="15"/>
  <cols>
    <col min="1" max="3" width="9" style="58"/>
    <col min="4" max="4" width="1.7109375" style="58" customWidth="1"/>
    <col min="5" max="5" width="11.7109375" style="58" customWidth="1"/>
    <col min="6" max="6" width="1.140625" style="58" customWidth="1"/>
    <col min="7" max="7" width="11.5703125" style="58" customWidth="1"/>
    <col min="8" max="8" width="1.5703125" style="58" customWidth="1"/>
    <col min="9" max="16384" width="9" style="58"/>
  </cols>
  <sheetData>
    <row r="1" spans="1:11" ht="40.15" customHeight="1">
      <c r="A1" s="296" t="str">
        <f>+'SUB-ABS'!A2</f>
        <v>“Shuttering arrangements to Kotimoga minor drain head sluice in Kothapusalamarru(V) of Bhimavaram(M).</v>
      </c>
      <c r="B1" s="297"/>
      <c r="C1" s="297"/>
      <c r="D1" s="297"/>
      <c r="E1" s="297"/>
      <c r="F1" s="297"/>
      <c r="G1" s="297"/>
      <c r="H1" s="297"/>
      <c r="I1" s="297"/>
      <c r="J1" s="297"/>
      <c r="K1" s="297"/>
    </row>
    <row r="3" spans="1:11">
      <c r="B3" s="125" t="s">
        <v>298</v>
      </c>
    </row>
    <row r="5" spans="1:11">
      <c r="B5" s="58" t="s">
        <v>299</v>
      </c>
      <c r="F5" s="298"/>
      <c r="I5" s="294" t="s">
        <v>300</v>
      </c>
      <c r="J5" s="295"/>
      <c r="K5" s="295"/>
    </row>
    <row r="6" spans="1:11">
      <c r="A6" s="125" t="s">
        <v>301</v>
      </c>
      <c r="F6" s="298"/>
      <c r="I6" s="295"/>
      <c r="J6" s="295"/>
      <c r="K6" s="295"/>
    </row>
    <row r="15" spans="1:11">
      <c r="I15" s="294" t="s">
        <v>302</v>
      </c>
      <c r="J15" s="295"/>
    </row>
    <row r="16" spans="1:11">
      <c r="I16" s="295"/>
      <c r="J16" s="295"/>
    </row>
    <row r="17" spans="1:11">
      <c r="G17" s="58" t="s">
        <v>303</v>
      </c>
    </row>
    <row r="18" spans="1:11">
      <c r="I18" s="294" t="s">
        <v>304</v>
      </c>
      <c r="J18" s="295"/>
      <c r="K18" s="295"/>
    </row>
    <row r="19" spans="1:11">
      <c r="I19" s="295"/>
      <c r="J19" s="295"/>
      <c r="K19" s="295"/>
    </row>
    <row r="21" spans="1:11">
      <c r="I21" s="294" t="s">
        <v>305</v>
      </c>
      <c r="J21" s="295"/>
      <c r="K21" s="295"/>
    </row>
    <row r="22" spans="1:11">
      <c r="I22" s="295"/>
      <c r="J22" s="295"/>
      <c r="K22" s="295"/>
    </row>
    <row r="24" spans="1:11">
      <c r="I24" s="294" t="s">
        <v>306</v>
      </c>
      <c r="J24" s="295"/>
      <c r="K24" s="295"/>
    </row>
    <row r="25" spans="1:11">
      <c r="I25" s="295"/>
      <c r="J25" s="295"/>
      <c r="K25" s="295"/>
    </row>
    <row r="31" spans="1:11">
      <c r="A31" s="125"/>
      <c r="B31" s="129"/>
      <c r="C31" s="128"/>
      <c r="D31" s="125"/>
      <c r="E31" s="125"/>
      <c r="F31" s="125"/>
      <c r="G31" s="125"/>
    </row>
    <row r="32" spans="1:11">
      <c r="A32" s="87"/>
    </row>
    <row r="33" spans="1:7">
      <c r="A33" s="87"/>
    </row>
    <row r="34" spans="1:7">
      <c r="A34" s="87"/>
      <c r="B34" s="125"/>
      <c r="C34" s="125"/>
      <c r="D34" s="125"/>
      <c r="E34" s="125"/>
      <c r="F34" s="125"/>
      <c r="G34" s="125"/>
    </row>
    <row r="35" spans="1:7">
      <c r="A35" s="125"/>
      <c r="B35" s="125"/>
      <c r="C35" s="125"/>
      <c r="D35" s="125"/>
      <c r="E35" s="125"/>
      <c r="F35" s="125"/>
      <c r="G35" s="125"/>
    </row>
  </sheetData>
  <mergeCells count="7">
    <mergeCell ref="I24:K25"/>
    <mergeCell ref="A1:K1"/>
    <mergeCell ref="F5:F6"/>
    <mergeCell ref="I5:K6"/>
    <mergeCell ref="I15:J16"/>
    <mergeCell ref="I18:K19"/>
    <mergeCell ref="I21:K22"/>
  </mergeCells>
  <pageMargins left="1.1100000000000001"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K14"/>
  <sheetViews>
    <sheetView view="pageBreakPreview" zoomScale="80" zoomScaleSheetLayoutView="80" workbookViewId="0">
      <selection activeCell="N12" sqref="N12"/>
    </sheetView>
  </sheetViews>
  <sheetFormatPr defaultColWidth="9.140625" defaultRowHeight="14.25"/>
  <cols>
    <col min="1" max="1" width="7.140625" style="1" customWidth="1"/>
    <col min="2" max="2" width="50.5703125" style="1" customWidth="1"/>
    <col min="3" max="6" width="7.7109375" style="1" customWidth="1"/>
    <col min="7" max="7" width="9.7109375" style="1" customWidth="1"/>
    <col min="8" max="256" width="9.140625" style="1"/>
    <col min="257" max="257" width="7.140625" style="1" customWidth="1"/>
    <col min="258" max="258" width="50.5703125" style="1" customWidth="1"/>
    <col min="259" max="259" width="7.7109375" style="1" customWidth="1"/>
    <col min="260" max="260" width="6.5703125" style="1" customWidth="1"/>
    <col min="261" max="261" width="13.140625" style="1" customWidth="1"/>
    <col min="262" max="262" width="5.85546875" style="1" customWidth="1"/>
    <col min="263" max="263" width="9.7109375" style="1" customWidth="1"/>
    <col min="264" max="512" width="9.140625" style="1"/>
    <col min="513" max="513" width="7.140625" style="1" customWidth="1"/>
    <col min="514" max="514" width="50.5703125" style="1" customWidth="1"/>
    <col min="515" max="515" width="7.7109375" style="1" customWidth="1"/>
    <col min="516" max="516" width="6.5703125" style="1" customWidth="1"/>
    <col min="517" max="517" width="13.140625" style="1" customWidth="1"/>
    <col min="518" max="518" width="5.85546875" style="1" customWidth="1"/>
    <col min="519" max="519" width="9.7109375" style="1" customWidth="1"/>
    <col min="520" max="768" width="9.140625" style="1"/>
    <col min="769" max="769" width="7.140625" style="1" customWidth="1"/>
    <col min="770" max="770" width="50.5703125" style="1" customWidth="1"/>
    <col min="771" max="771" width="7.7109375" style="1" customWidth="1"/>
    <col min="772" max="772" width="6.5703125" style="1" customWidth="1"/>
    <col min="773" max="773" width="13.140625" style="1" customWidth="1"/>
    <col min="774" max="774" width="5.85546875" style="1" customWidth="1"/>
    <col min="775" max="775" width="9.7109375" style="1" customWidth="1"/>
    <col min="776" max="1024" width="9.140625" style="1"/>
    <col min="1025" max="1025" width="7.140625" style="1" customWidth="1"/>
    <col min="1026" max="1026" width="50.5703125" style="1" customWidth="1"/>
    <col min="1027" max="1027" width="7.7109375" style="1" customWidth="1"/>
    <col min="1028" max="1028" width="6.5703125" style="1" customWidth="1"/>
    <col min="1029" max="1029" width="13.140625" style="1" customWidth="1"/>
    <col min="1030" max="1030" width="5.85546875" style="1" customWidth="1"/>
    <col min="1031" max="1031" width="9.7109375" style="1" customWidth="1"/>
    <col min="1032" max="1280" width="9.140625" style="1"/>
    <col min="1281" max="1281" width="7.140625" style="1" customWidth="1"/>
    <col min="1282" max="1282" width="50.5703125" style="1" customWidth="1"/>
    <col min="1283" max="1283" width="7.7109375" style="1" customWidth="1"/>
    <col min="1284" max="1284" width="6.5703125" style="1" customWidth="1"/>
    <col min="1285" max="1285" width="13.140625" style="1" customWidth="1"/>
    <col min="1286" max="1286" width="5.85546875" style="1" customWidth="1"/>
    <col min="1287" max="1287" width="9.7109375" style="1" customWidth="1"/>
    <col min="1288" max="1536" width="9.140625" style="1"/>
    <col min="1537" max="1537" width="7.140625" style="1" customWidth="1"/>
    <col min="1538" max="1538" width="50.5703125" style="1" customWidth="1"/>
    <col min="1539" max="1539" width="7.7109375" style="1" customWidth="1"/>
    <col min="1540" max="1540" width="6.5703125" style="1" customWidth="1"/>
    <col min="1541" max="1541" width="13.140625" style="1" customWidth="1"/>
    <col min="1542" max="1542" width="5.85546875" style="1" customWidth="1"/>
    <col min="1543" max="1543" width="9.7109375" style="1" customWidth="1"/>
    <col min="1544" max="1792" width="9.140625" style="1"/>
    <col min="1793" max="1793" width="7.140625" style="1" customWidth="1"/>
    <col min="1794" max="1794" width="50.5703125" style="1" customWidth="1"/>
    <col min="1795" max="1795" width="7.7109375" style="1" customWidth="1"/>
    <col min="1796" max="1796" width="6.5703125" style="1" customWidth="1"/>
    <col min="1797" max="1797" width="13.140625" style="1" customWidth="1"/>
    <col min="1798" max="1798" width="5.85546875" style="1" customWidth="1"/>
    <col min="1799" max="1799" width="9.7109375" style="1" customWidth="1"/>
    <col min="1800" max="2048" width="9.140625" style="1"/>
    <col min="2049" max="2049" width="7.140625" style="1" customWidth="1"/>
    <col min="2050" max="2050" width="50.5703125" style="1" customWidth="1"/>
    <col min="2051" max="2051" width="7.7109375" style="1" customWidth="1"/>
    <col min="2052" max="2052" width="6.5703125" style="1" customWidth="1"/>
    <col min="2053" max="2053" width="13.140625" style="1" customWidth="1"/>
    <col min="2054" max="2054" width="5.85546875" style="1" customWidth="1"/>
    <col min="2055" max="2055" width="9.7109375" style="1" customWidth="1"/>
    <col min="2056" max="2304" width="9.140625" style="1"/>
    <col min="2305" max="2305" width="7.140625" style="1" customWidth="1"/>
    <col min="2306" max="2306" width="50.5703125" style="1" customWidth="1"/>
    <col min="2307" max="2307" width="7.7109375" style="1" customWidth="1"/>
    <col min="2308" max="2308" width="6.5703125" style="1" customWidth="1"/>
    <col min="2309" max="2309" width="13.140625" style="1" customWidth="1"/>
    <col min="2310" max="2310" width="5.85546875" style="1" customWidth="1"/>
    <col min="2311" max="2311" width="9.7109375" style="1" customWidth="1"/>
    <col min="2312" max="2560" width="9.140625" style="1"/>
    <col min="2561" max="2561" width="7.140625" style="1" customWidth="1"/>
    <col min="2562" max="2562" width="50.5703125" style="1" customWidth="1"/>
    <col min="2563" max="2563" width="7.7109375" style="1" customWidth="1"/>
    <col min="2564" max="2564" width="6.5703125" style="1" customWidth="1"/>
    <col min="2565" max="2565" width="13.140625" style="1" customWidth="1"/>
    <col min="2566" max="2566" width="5.85546875" style="1" customWidth="1"/>
    <col min="2567" max="2567" width="9.7109375" style="1" customWidth="1"/>
    <col min="2568" max="2816" width="9.140625" style="1"/>
    <col min="2817" max="2817" width="7.140625" style="1" customWidth="1"/>
    <col min="2818" max="2818" width="50.5703125" style="1" customWidth="1"/>
    <col min="2819" max="2819" width="7.7109375" style="1" customWidth="1"/>
    <col min="2820" max="2820" width="6.5703125" style="1" customWidth="1"/>
    <col min="2821" max="2821" width="13.140625" style="1" customWidth="1"/>
    <col min="2822" max="2822" width="5.85546875" style="1" customWidth="1"/>
    <col min="2823" max="2823" width="9.7109375" style="1" customWidth="1"/>
    <col min="2824" max="3072" width="9.140625" style="1"/>
    <col min="3073" max="3073" width="7.140625" style="1" customWidth="1"/>
    <col min="3074" max="3074" width="50.5703125" style="1" customWidth="1"/>
    <col min="3075" max="3075" width="7.7109375" style="1" customWidth="1"/>
    <col min="3076" max="3076" width="6.5703125" style="1" customWidth="1"/>
    <col min="3077" max="3077" width="13.140625" style="1" customWidth="1"/>
    <col min="3078" max="3078" width="5.85546875" style="1" customWidth="1"/>
    <col min="3079" max="3079" width="9.7109375" style="1" customWidth="1"/>
    <col min="3080" max="3328" width="9.140625" style="1"/>
    <col min="3329" max="3329" width="7.140625" style="1" customWidth="1"/>
    <col min="3330" max="3330" width="50.5703125" style="1" customWidth="1"/>
    <col min="3331" max="3331" width="7.7109375" style="1" customWidth="1"/>
    <col min="3332" max="3332" width="6.5703125" style="1" customWidth="1"/>
    <col min="3333" max="3333" width="13.140625" style="1" customWidth="1"/>
    <col min="3334" max="3334" width="5.85546875" style="1" customWidth="1"/>
    <col min="3335" max="3335" width="9.7109375" style="1" customWidth="1"/>
    <col min="3336" max="3584" width="9.140625" style="1"/>
    <col min="3585" max="3585" width="7.140625" style="1" customWidth="1"/>
    <col min="3586" max="3586" width="50.5703125" style="1" customWidth="1"/>
    <col min="3587" max="3587" width="7.7109375" style="1" customWidth="1"/>
    <col min="3588" max="3588" width="6.5703125" style="1" customWidth="1"/>
    <col min="3589" max="3589" width="13.140625" style="1" customWidth="1"/>
    <col min="3590" max="3590" width="5.85546875" style="1" customWidth="1"/>
    <col min="3591" max="3591" width="9.7109375" style="1" customWidth="1"/>
    <col min="3592" max="3840" width="9.140625" style="1"/>
    <col min="3841" max="3841" width="7.140625" style="1" customWidth="1"/>
    <col min="3842" max="3842" width="50.5703125" style="1" customWidth="1"/>
    <col min="3843" max="3843" width="7.7109375" style="1" customWidth="1"/>
    <col min="3844" max="3844" width="6.5703125" style="1" customWidth="1"/>
    <col min="3845" max="3845" width="13.140625" style="1" customWidth="1"/>
    <col min="3846" max="3846" width="5.85546875" style="1" customWidth="1"/>
    <col min="3847" max="3847" width="9.7109375" style="1" customWidth="1"/>
    <col min="3848" max="4096" width="9.140625" style="1"/>
    <col min="4097" max="4097" width="7.140625" style="1" customWidth="1"/>
    <col min="4098" max="4098" width="50.5703125" style="1" customWidth="1"/>
    <col min="4099" max="4099" width="7.7109375" style="1" customWidth="1"/>
    <col min="4100" max="4100" width="6.5703125" style="1" customWidth="1"/>
    <col min="4101" max="4101" width="13.140625" style="1" customWidth="1"/>
    <col min="4102" max="4102" width="5.85546875" style="1" customWidth="1"/>
    <col min="4103" max="4103" width="9.7109375" style="1" customWidth="1"/>
    <col min="4104" max="4352" width="9.140625" style="1"/>
    <col min="4353" max="4353" width="7.140625" style="1" customWidth="1"/>
    <col min="4354" max="4354" width="50.5703125" style="1" customWidth="1"/>
    <col min="4355" max="4355" width="7.7109375" style="1" customWidth="1"/>
    <col min="4356" max="4356" width="6.5703125" style="1" customWidth="1"/>
    <col min="4357" max="4357" width="13.140625" style="1" customWidth="1"/>
    <col min="4358" max="4358" width="5.85546875" style="1" customWidth="1"/>
    <col min="4359" max="4359" width="9.7109375" style="1" customWidth="1"/>
    <col min="4360" max="4608" width="9.140625" style="1"/>
    <col min="4609" max="4609" width="7.140625" style="1" customWidth="1"/>
    <col min="4610" max="4610" width="50.5703125" style="1" customWidth="1"/>
    <col min="4611" max="4611" width="7.7109375" style="1" customWidth="1"/>
    <col min="4612" max="4612" width="6.5703125" style="1" customWidth="1"/>
    <col min="4613" max="4613" width="13.140625" style="1" customWidth="1"/>
    <col min="4614" max="4614" width="5.85546875" style="1" customWidth="1"/>
    <col min="4615" max="4615" width="9.7109375" style="1" customWidth="1"/>
    <col min="4616" max="4864" width="9.140625" style="1"/>
    <col min="4865" max="4865" width="7.140625" style="1" customWidth="1"/>
    <col min="4866" max="4866" width="50.5703125" style="1" customWidth="1"/>
    <col min="4867" max="4867" width="7.7109375" style="1" customWidth="1"/>
    <col min="4868" max="4868" width="6.5703125" style="1" customWidth="1"/>
    <col min="4869" max="4869" width="13.140625" style="1" customWidth="1"/>
    <col min="4870" max="4870" width="5.85546875" style="1" customWidth="1"/>
    <col min="4871" max="4871" width="9.7109375" style="1" customWidth="1"/>
    <col min="4872" max="5120" width="9.140625" style="1"/>
    <col min="5121" max="5121" width="7.140625" style="1" customWidth="1"/>
    <col min="5122" max="5122" width="50.5703125" style="1" customWidth="1"/>
    <col min="5123" max="5123" width="7.7109375" style="1" customWidth="1"/>
    <col min="5124" max="5124" width="6.5703125" style="1" customWidth="1"/>
    <col min="5125" max="5125" width="13.140625" style="1" customWidth="1"/>
    <col min="5126" max="5126" width="5.85546875" style="1" customWidth="1"/>
    <col min="5127" max="5127" width="9.7109375" style="1" customWidth="1"/>
    <col min="5128" max="5376" width="9.140625" style="1"/>
    <col min="5377" max="5377" width="7.140625" style="1" customWidth="1"/>
    <col min="5378" max="5378" width="50.5703125" style="1" customWidth="1"/>
    <col min="5379" max="5379" width="7.7109375" style="1" customWidth="1"/>
    <col min="5380" max="5380" width="6.5703125" style="1" customWidth="1"/>
    <col min="5381" max="5381" width="13.140625" style="1" customWidth="1"/>
    <col min="5382" max="5382" width="5.85546875" style="1" customWidth="1"/>
    <col min="5383" max="5383" width="9.7109375" style="1" customWidth="1"/>
    <col min="5384" max="5632" width="9.140625" style="1"/>
    <col min="5633" max="5633" width="7.140625" style="1" customWidth="1"/>
    <col min="5634" max="5634" width="50.5703125" style="1" customWidth="1"/>
    <col min="5635" max="5635" width="7.7109375" style="1" customWidth="1"/>
    <col min="5636" max="5636" width="6.5703125" style="1" customWidth="1"/>
    <col min="5637" max="5637" width="13.140625" style="1" customWidth="1"/>
    <col min="5638" max="5638" width="5.85546875" style="1" customWidth="1"/>
    <col min="5639" max="5639" width="9.7109375" style="1" customWidth="1"/>
    <col min="5640" max="5888" width="9.140625" style="1"/>
    <col min="5889" max="5889" width="7.140625" style="1" customWidth="1"/>
    <col min="5890" max="5890" width="50.5703125" style="1" customWidth="1"/>
    <col min="5891" max="5891" width="7.7109375" style="1" customWidth="1"/>
    <col min="5892" max="5892" width="6.5703125" style="1" customWidth="1"/>
    <col min="5893" max="5893" width="13.140625" style="1" customWidth="1"/>
    <col min="5894" max="5894" width="5.85546875" style="1" customWidth="1"/>
    <col min="5895" max="5895" width="9.7109375" style="1" customWidth="1"/>
    <col min="5896" max="6144" width="9.140625" style="1"/>
    <col min="6145" max="6145" width="7.140625" style="1" customWidth="1"/>
    <col min="6146" max="6146" width="50.5703125" style="1" customWidth="1"/>
    <col min="6147" max="6147" width="7.7109375" style="1" customWidth="1"/>
    <col min="6148" max="6148" width="6.5703125" style="1" customWidth="1"/>
    <col min="6149" max="6149" width="13.140625" style="1" customWidth="1"/>
    <col min="6150" max="6150" width="5.85546875" style="1" customWidth="1"/>
    <col min="6151" max="6151" width="9.7109375" style="1" customWidth="1"/>
    <col min="6152" max="6400" width="9.140625" style="1"/>
    <col min="6401" max="6401" width="7.140625" style="1" customWidth="1"/>
    <col min="6402" max="6402" width="50.5703125" style="1" customWidth="1"/>
    <col min="6403" max="6403" width="7.7109375" style="1" customWidth="1"/>
    <col min="6404" max="6404" width="6.5703125" style="1" customWidth="1"/>
    <col min="6405" max="6405" width="13.140625" style="1" customWidth="1"/>
    <col min="6406" max="6406" width="5.85546875" style="1" customWidth="1"/>
    <col min="6407" max="6407" width="9.7109375" style="1" customWidth="1"/>
    <col min="6408" max="6656" width="9.140625" style="1"/>
    <col min="6657" max="6657" width="7.140625" style="1" customWidth="1"/>
    <col min="6658" max="6658" width="50.5703125" style="1" customWidth="1"/>
    <col min="6659" max="6659" width="7.7109375" style="1" customWidth="1"/>
    <col min="6660" max="6660" width="6.5703125" style="1" customWidth="1"/>
    <col min="6661" max="6661" width="13.140625" style="1" customWidth="1"/>
    <col min="6662" max="6662" width="5.85546875" style="1" customWidth="1"/>
    <col min="6663" max="6663" width="9.7109375" style="1" customWidth="1"/>
    <col min="6664" max="6912" width="9.140625" style="1"/>
    <col min="6913" max="6913" width="7.140625" style="1" customWidth="1"/>
    <col min="6914" max="6914" width="50.5703125" style="1" customWidth="1"/>
    <col min="6915" max="6915" width="7.7109375" style="1" customWidth="1"/>
    <col min="6916" max="6916" width="6.5703125" style="1" customWidth="1"/>
    <col min="6917" max="6917" width="13.140625" style="1" customWidth="1"/>
    <col min="6918" max="6918" width="5.85546875" style="1" customWidth="1"/>
    <col min="6919" max="6919" width="9.7109375" style="1" customWidth="1"/>
    <col min="6920" max="7168" width="9.140625" style="1"/>
    <col min="7169" max="7169" width="7.140625" style="1" customWidth="1"/>
    <col min="7170" max="7170" width="50.5703125" style="1" customWidth="1"/>
    <col min="7171" max="7171" width="7.7109375" style="1" customWidth="1"/>
    <col min="7172" max="7172" width="6.5703125" style="1" customWidth="1"/>
    <col min="7173" max="7173" width="13.140625" style="1" customWidth="1"/>
    <col min="7174" max="7174" width="5.85546875" style="1" customWidth="1"/>
    <col min="7175" max="7175" width="9.7109375" style="1" customWidth="1"/>
    <col min="7176" max="7424" width="9.140625" style="1"/>
    <col min="7425" max="7425" width="7.140625" style="1" customWidth="1"/>
    <col min="7426" max="7426" width="50.5703125" style="1" customWidth="1"/>
    <col min="7427" max="7427" width="7.7109375" style="1" customWidth="1"/>
    <col min="7428" max="7428" width="6.5703125" style="1" customWidth="1"/>
    <col min="7429" max="7429" width="13.140625" style="1" customWidth="1"/>
    <col min="7430" max="7430" width="5.85546875" style="1" customWidth="1"/>
    <col min="7431" max="7431" width="9.7109375" style="1" customWidth="1"/>
    <col min="7432" max="7680" width="9.140625" style="1"/>
    <col min="7681" max="7681" width="7.140625" style="1" customWidth="1"/>
    <col min="7682" max="7682" width="50.5703125" style="1" customWidth="1"/>
    <col min="7683" max="7683" width="7.7109375" style="1" customWidth="1"/>
    <col min="7684" max="7684" width="6.5703125" style="1" customWidth="1"/>
    <col min="7685" max="7685" width="13.140625" style="1" customWidth="1"/>
    <col min="7686" max="7686" width="5.85546875" style="1" customWidth="1"/>
    <col min="7687" max="7687" width="9.7109375" style="1" customWidth="1"/>
    <col min="7688" max="7936" width="9.140625" style="1"/>
    <col min="7937" max="7937" width="7.140625" style="1" customWidth="1"/>
    <col min="7938" max="7938" width="50.5703125" style="1" customWidth="1"/>
    <col min="7939" max="7939" width="7.7109375" style="1" customWidth="1"/>
    <col min="7940" max="7940" width="6.5703125" style="1" customWidth="1"/>
    <col min="7941" max="7941" width="13.140625" style="1" customWidth="1"/>
    <col min="7942" max="7942" width="5.85546875" style="1" customWidth="1"/>
    <col min="7943" max="7943" width="9.7109375" style="1" customWidth="1"/>
    <col min="7944" max="8192" width="9.140625" style="1"/>
    <col min="8193" max="8193" width="7.140625" style="1" customWidth="1"/>
    <col min="8194" max="8194" width="50.5703125" style="1" customWidth="1"/>
    <col min="8195" max="8195" width="7.7109375" style="1" customWidth="1"/>
    <col min="8196" max="8196" width="6.5703125" style="1" customWidth="1"/>
    <col min="8197" max="8197" width="13.140625" style="1" customWidth="1"/>
    <col min="8198" max="8198" width="5.85546875" style="1" customWidth="1"/>
    <col min="8199" max="8199" width="9.7109375" style="1" customWidth="1"/>
    <col min="8200" max="8448" width="9.140625" style="1"/>
    <col min="8449" max="8449" width="7.140625" style="1" customWidth="1"/>
    <col min="8450" max="8450" width="50.5703125" style="1" customWidth="1"/>
    <col min="8451" max="8451" width="7.7109375" style="1" customWidth="1"/>
    <col min="8452" max="8452" width="6.5703125" style="1" customWidth="1"/>
    <col min="8453" max="8453" width="13.140625" style="1" customWidth="1"/>
    <col min="8454" max="8454" width="5.85546875" style="1" customWidth="1"/>
    <col min="8455" max="8455" width="9.7109375" style="1" customWidth="1"/>
    <col min="8456" max="8704" width="9.140625" style="1"/>
    <col min="8705" max="8705" width="7.140625" style="1" customWidth="1"/>
    <col min="8706" max="8706" width="50.5703125" style="1" customWidth="1"/>
    <col min="8707" max="8707" width="7.7109375" style="1" customWidth="1"/>
    <col min="8708" max="8708" width="6.5703125" style="1" customWidth="1"/>
    <col min="8709" max="8709" width="13.140625" style="1" customWidth="1"/>
    <col min="8710" max="8710" width="5.85546875" style="1" customWidth="1"/>
    <col min="8711" max="8711" width="9.7109375" style="1" customWidth="1"/>
    <col min="8712" max="8960" width="9.140625" style="1"/>
    <col min="8961" max="8961" width="7.140625" style="1" customWidth="1"/>
    <col min="8962" max="8962" width="50.5703125" style="1" customWidth="1"/>
    <col min="8963" max="8963" width="7.7109375" style="1" customWidth="1"/>
    <col min="8964" max="8964" width="6.5703125" style="1" customWidth="1"/>
    <col min="8965" max="8965" width="13.140625" style="1" customWidth="1"/>
    <col min="8966" max="8966" width="5.85546875" style="1" customWidth="1"/>
    <col min="8967" max="8967" width="9.7109375" style="1" customWidth="1"/>
    <col min="8968" max="9216" width="9.140625" style="1"/>
    <col min="9217" max="9217" width="7.140625" style="1" customWidth="1"/>
    <col min="9218" max="9218" width="50.5703125" style="1" customWidth="1"/>
    <col min="9219" max="9219" width="7.7109375" style="1" customWidth="1"/>
    <col min="9220" max="9220" width="6.5703125" style="1" customWidth="1"/>
    <col min="9221" max="9221" width="13.140625" style="1" customWidth="1"/>
    <col min="9222" max="9222" width="5.85546875" style="1" customWidth="1"/>
    <col min="9223" max="9223" width="9.7109375" style="1" customWidth="1"/>
    <col min="9224" max="9472" width="9.140625" style="1"/>
    <col min="9473" max="9473" width="7.140625" style="1" customWidth="1"/>
    <col min="9474" max="9474" width="50.5703125" style="1" customWidth="1"/>
    <col min="9475" max="9475" width="7.7109375" style="1" customWidth="1"/>
    <col min="9476" max="9476" width="6.5703125" style="1" customWidth="1"/>
    <col min="9477" max="9477" width="13.140625" style="1" customWidth="1"/>
    <col min="9478" max="9478" width="5.85546875" style="1" customWidth="1"/>
    <col min="9479" max="9479" width="9.7109375" style="1" customWidth="1"/>
    <col min="9480" max="9728" width="9.140625" style="1"/>
    <col min="9729" max="9729" width="7.140625" style="1" customWidth="1"/>
    <col min="9730" max="9730" width="50.5703125" style="1" customWidth="1"/>
    <col min="9731" max="9731" width="7.7109375" style="1" customWidth="1"/>
    <col min="9732" max="9732" width="6.5703125" style="1" customWidth="1"/>
    <col min="9733" max="9733" width="13.140625" style="1" customWidth="1"/>
    <col min="9734" max="9734" width="5.85546875" style="1" customWidth="1"/>
    <col min="9735" max="9735" width="9.7109375" style="1" customWidth="1"/>
    <col min="9736" max="9984" width="9.140625" style="1"/>
    <col min="9985" max="9985" width="7.140625" style="1" customWidth="1"/>
    <col min="9986" max="9986" width="50.5703125" style="1" customWidth="1"/>
    <col min="9987" max="9987" width="7.7109375" style="1" customWidth="1"/>
    <col min="9988" max="9988" width="6.5703125" style="1" customWidth="1"/>
    <col min="9989" max="9989" width="13.140625" style="1" customWidth="1"/>
    <col min="9990" max="9990" width="5.85546875" style="1" customWidth="1"/>
    <col min="9991" max="9991" width="9.7109375" style="1" customWidth="1"/>
    <col min="9992" max="10240" width="9.140625" style="1"/>
    <col min="10241" max="10241" width="7.140625" style="1" customWidth="1"/>
    <col min="10242" max="10242" width="50.5703125" style="1" customWidth="1"/>
    <col min="10243" max="10243" width="7.7109375" style="1" customWidth="1"/>
    <col min="10244" max="10244" width="6.5703125" style="1" customWidth="1"/>
    <col min="10245" max="10245" width="13.140625" style="1" customWidth="1"/>
    <col min="10246" max="10246" width="5.85546875" style="1" customWidth="1"/>
    <col min="10247" max="10247" width="9.7109375" style="1" customWidth="1"/>
    <col min="10248" max="10496" width="9.140625" style="1"/>
    <col min="10497" max="10497" width="7.140625" style="1" customWidth="1"/>
    <col min="10498" max="10498" width="50.5703125" style="1" customWidth="1"/>
    <col min="10499" max="10499" width="7.7109375" style="1" customWidth="1"/>
    <col min="10500" max="10500" width="6.5703125" style="1" customWidth="1"/>
    <col min="10501" max="10501" width="13.140625" style="1" customWidth="1"/>
    <col min="10502" max="10502" width="5.85546875" style="1" customWidth="1"/>
    <col min="10503" max="10503" width="9.7109375" style="1" customWidth="1"/>
    <col min="10504" max="10752" width="9.140625" style="1"/>
    <col min="10753" max="10753" width="7.140625" style="1" customWidth="1"/>
    <col min="10754" max="10754" width="50.5703125" style="1" customWidth="1"/>
    <col min="10755" max="10755" width="7.7109375" style="1" customWidth="1"/>
    <col min="10756" max="10756" width="6.5703125" style="1" customWidth="1"/>
    <col min="10757" max="10757" width="13.140625" style="1" customWidth="1"/>
    <col min="10758" max="10758" width="5.85546875" style="1" customWidth="1"/>
    <col min="10759" max="10759" width="9.7109375" style="1" customWidth="1"/>
    <col min="10760" max="11008" width="9.140625" style="1"/>
    <col min="11009" max="11009" width="7.140625" style="1" customWidth="1"/>
    <col min="11010" max="11010" width="50.5703125" style="1" customWidth="1"/>
    <col min="11011" max="11011" width="7.7109375" style="1" customWidth="1"/>
    <col min="11012" max="11012" width="6.5703125" style="1" customWidth="1"/>
    <col min="11013" max="11013" width="13.140625" style="1" customWidth="1"/>
    <col min="11014" max="11014" width="5.85546875" style="1" customWidth="1"/>
    <col min="11015" max="11015" width="9.7109375" style="1" customWidth="1"/>
    <col min="11016" max="11264" width="9.140625" style="1"/>
    <col min="11265" max="11265" width="7.140625" style="1" customWidth="1"/>
    <col min="11266" max="11266" width="50.5703125" style="1" customWidth="1"/>
    <col min="11267" max="11267" width="7.7109375" style="1" customWidth="1"/>
    <col min="11268" max="11268" width="6.5703125" style="1" customWidth="1"/>
    <col min="11269" max="11269" width="13.140625" style="1" customWidth="1"/>
    <col min="11270" max="11270" width="5.85546875" style="1" customWidth="1"/>
    <col min="11271" max="11271" width="9.7109375" style="1" customWidth="1"/>
    <col min="11272" max="11520" width="9.140625" style="1"/>
    <col min="11521" max="11521" width="7.140625" style="1" customWidth="1"/>
    <col min="11522" max="11522" width="50.5703125" style="1" customWidth="1"/>
    <col min="11523" max="11523" width="7.7109375" style="1" customWidth="1"/>
    <col min="11524" max="11524" width="6.5703125" style="1" customWidth="1"/>
    <col min="11525" max="11525" width="13.140625" style="1" customWidth="1"/>
    <col min="11526" max="11526" width="5.85546875" style="1" customWidth="1"/>
    <col min="11527" max="11527" width="9.7109375" style="1" customWidth="1"/>
    <col min="11528" max="11776" width="9.140625" style="1"/>
    <col min="11777" max="11777" width="7.140625" style="1" customWidth="1"/>
    <col min="11778" max="11778" width="50.5703125" style="1" customWidth="1"/>
    <col min="11779" max="11779" width="7.7109375" style="1" customWidth="1"/>
    <col min="11780" max="11780" width="6.5703125" style="1" customWidth="1"/>
    <col min="11781" max="11781" width="13.140625" style="1" customWidth="1"/>
    <col min="11782" max="11782" width="5.85546875" style="1" customWidth="1"/>
    <col min="11783" max="11783" width="9.7109375" style="1" customWidth="1"/>
    <col min="11784" max="12032" width="9.140625" style="1"/>
    <col min="12033" max="12033" width="7.140625" style="1" customWidth="1"/>
    <col min="12034" max="12034" width="50.5703125" style="1" customWidth="1"/>
    <col min="12035" max="12035" width="7.7109375" style="1" customWidth="1"/>
    <col min="12036" max="12036" width="6.5703125" style="1" customWidth="1"/>
    <col min="12037" max="12037" width="13.140625" style="1" customWidth="1"/>
    <col min="12038" max="12038" width="5.85546875" style="1" customWidth="1"/>
    <col min="12039" max="12039" width="9.7109375" style="1" customWidth="1"/>
    <col min="12040" max="12288" width="9.140625" style="1"/>
    <col min="12289" max="12289" width="7.140625" style="1" customWidth="1"/>
    <col min="12290" max="12290" width="50.5703125" style="1" customWidth="1"/>
    <col min="12291" max="12291" width="7.7109375" style="1" customWidth="1"/>
    <col min="12292" max="12292" width="6.5703125" style="1" customWidth="1"/>
    <col min="12293" max="12293" width="13.140625" style="1" customWidth="1"/>
    <col min="12294" max="12294" width="5.85546875" style="1" customWidth="1"/>
    <col min="12295" max="12295" width="9.7109375" style="1" customWidth="1"/>
    <col min="12296" max="12544" width="9.140625" style="1"/>
    <col min="12545" max="12545" width="7.140625" style="1" customWidth="1"/>
    <col min="12546" max="12546" width="50.5703125" style="1" customWidth="1"/>
    <col min="12547" max="12547" width="7.7109375" style="1" customWidth="1"/>
    <col min="12548" max="12548" width="6.5703125" style="1" customWidth="1"/>
    <col min="12549" max="12549" width="13.140625" style="1" customWidth="1"/>
    <col min="12550" max="12550" width="5.85546875" style="1" customWidth="1"/>
    <col min="12551" max="12551" width="9.7109375" style="1" customWidth="1"/>
    <col min="12552" max="12800" width="9.140625" style="1"/>
    <col min="12801" max="12801" width="7.140625" style="1" customWidth="1"/>
    <col min="12802" max="12802" width="50.5703125" style="1" customWidth="1"/>
    <col min="12803" max="12803" width="7.7109375" style="1" customWidth="1"/>
    <col min="12804" max="12804" width="6.5703125" style="1" customWidth="1"/>
    <col min="12805" max="12805" width="13.140625" style="1" customWidth="1"/>
    <col min="12806" max="12806" width="5.85546875" style="1" customWidth="1"/>
    <col min="12807" max="12807" width="9.7109375" style="1" customWidth="1"/>
    <col min="12808" max="13056" width="9.140625" style="1"/>
    <col min="13057" max="13057" width="7.140625" style="1" customWidth="1"/>
    <col min="13058" max="13058" width="50.5703125" style="1" customWidth="1"/>
    <col min="13059" max="13059" width="7.7109375" style="1" customWidth="1"/>
    <col min="13060" max="13060" width="6.5703125" style="1" customWidth="1"/>
    <col min="13061" max="13061" width="13.140625" style="1" customWidth="1"/>
    <col min="13062" max="13062" width="5.85546875" style="1" customWidth="1"/>
    <col min="13063" max="13063" width="9.7109375" style="1" customWidth="1"/>
    <col min="13064" max="13312" width="9.140625" style="1"/>
    <col min="13313" max="13313" width="7.140625" style="1" customWidth="1"/>
    <col min="13314" max="13314" width="50.5703125" style="1" customWidth="1"/>
    <col min="13315" max="13315" width="7.7109375" style="1" customWidth="1"/>
    <col min="13316" max="13316" width="6.5703125" style="1" customWidth="1"/>
    <col min="13317" max="13317" width="13.140625" style="1" customWidth="1"/>
    <col min="13318" max="13318" width="5.85546875" style="1" customWidth="1"/>
    <col min="13319" max="13319" width="9.7109375" style="1" customWidth="1"/>
    <col min="13320" max="13568" width="9.140625" style="1"/>
    <col min="13569" max="13569" width="7.140625" style="1" customWidth="1"/>
    <col min="13570" max="13570" width="50.5703125" style="1" customWidth="1"/>
    <col min="13571" max="13571" width="7.7109375" style="1" customWidth="1"/>
    <col min="13572" max="13572" width="6.5703125" style="1" customWidth="1"/>
    <col min="13573" max="13573" width="13.140625" style="1" customWidth="1"/>
    <col min="13574" max="13574" width="5.85546875" style="1" customWidth="1"/>
    <col min="13575" max="13575" width="9.7109375" style="1" customWidth="1"/>
    <col min="13576" max="13824" width="9.140625" style="1"/>
    <col min="13825" max="13825" width="7.140625" style="1" customWidth="1"/>
    <col min="13826" max="13826" width="50.5703125" style="1" customWidth="1"/>
    <col min="13827" max="13827" width="7.7109375" style="1" customWidth="1"/>
    <col min="13828" max="13828" width="6.5703125" style="1" customWidth="1"/>
    <col min="13829" max="13829" width="13.140625" style="1" customWidth="1"/>
    <col min="13830" max="13830" width="5.85546875" style="1" customWidth="1"/>
    <col min="13831" max="13831" width="9.7109375" style="1" customWidth="1"/>
    <col min="13832" max="14080" width="9.140625" style="1"/>
    <col min="14081" max="14081" width="7.140625" style="1" customWidth="1"/>
    <col min="14082" max="14082" width="50.5703125" style="1" customWidth="1"/>
    <col min="14083" max="14083" width="7.7109375" style="1" customWidth="1"/>
    <col min="14084" max="14084" width="6.5703125" style="1" customWidth="1"/>
    <col min="14085" max="14085" width="13.140625" style="1" customWidth="1"/>
    <col min="14086" max="14086" width="5.85546875" style="1" customWidth="1"/>
    <col min="14087" max="14087" width="9.7109375" style="1" customWidth="1"/>
    <col min="14088" max="14336" width="9.140625" style="1"/>
    <col min="14337" max="14337" width="7.140625" style="1" customWidth="1"/>
    <col min="14338" max="14338" width="50.5703125" style="1" customWidth="1"/>
    <col min="14339" max="14339" width="7.7109375" style="1" customWidth="1"/>
    <col min="14340" max="14340" width="6.5703125" style="1" customWidth="1"/>
    <col min="14341" max="14341" width="13.140625" style="1" customWidth="1"/>
    <col min="14342" max="14342" width="5.85546875" style="1" customWidth="1"/>
    <col min="14343" max="14343" width="9.7109375" style="1" customWidth="1"/>
    <col min="14344" max="14592" width="9.140625" style="1"/>
    <col min="14593" max="14593" width="7.140625" style="1" customWidth="1"/>
    <col min="14594" max="14594" width="50.5703125" style="1" customWidth="1"/>
    <col min="14595" max="14595" width="7.7109375" style="1" customWidth="1"/>
    <col min="14596" max="14596" width="6.5703125" style="1" customWidth="1"/>
    <col min="14597" max="14597" width="13.140625" style="1" customWidth="1"/>
    <col min="14598" max="14598" width="5.85546875" style="1" customWidth="1"/>
    <col min="14599" max="14599" width="9.7109375" style="1" customWidth="1"/>
    <col min="14600" max="14848" width="9.140625" style="1"/>
    <col min="14849" max="14849" width="7.140625" style="1" customWidth="1"/>
    <col min="14850" max="14850" width="50.5703125" style="1" customWidth="1"/>
    <col min="14851" max="14851" width="7.7109375" style="1" customWidth="1"/>
    <col min="14852" max="14852" width="6.5703125" style="1" customWidth="1"/>
    <col min="14853" max="14853" width="13.140625" style="1" customWidth="1"/>
    <col min="14854" max="14854" width="5.85546875" style="1" customWidth="1"/>
    <col min="14855" max="14855" width="9.7109375" style="1" customWidth="1"/>
    <col min="14856" max="15104" width="9.140625" style="1"/>
    <col min="15105" max="15105" width="7.140625" style="1" customWidth="1"/>
    <col min="15106" max="15106" width="50.5703125" style="1" customWidth="1"/>
    <col min="15107" max="15107" width="7.7109375" style="1" customWidth="1"/>
    <col min="15108" max="15108" width="6.5703125" style="1" customWidth="1"/>
    <col min="15109" max="15109" width="13.140625" style="1" customWidth="1"/>
    <col min="15110" max="15110" width="5.85546875" style="1" customWidth="1"/>
    <col min="15111" max="15111" width="9.7109375" style="1" customWidth="1"/>
    <col min="15112" max="15360" width="9.140625" style="1"/>
    <col min="15361" max="15361" width="7.140625" style="1" customWidth="1"/>
    <col min="15362" max="15362" width="50.5703125" style="1" customWidth="1"/>
    <col min="15363" max="15363" width="7.7109375" style="1" customWidth="1"/>
    <col min="15364" max="15364" width="6.5703125" style="1" customWidth="1"/>
    <col min="15365" max="15365" width="13.140625" style="1" customWidth="1"/>
    <col min="15366" max="15366" width="5.85546875" style="1" customWidth="1"/>
    <col min="15367" max="15367" width="9.7109375" style="1" customWidth="1"/>
    <col min="15368" max="15616" width="9.140625" style="1"/>
    <col min="15617" max="15617" width="7.140625" style="1" customWidth="1"/>
    <col min="15618" max="15618" width="50.5703125" style="1" customWidth="1"/>
    <col min="15619" max="15619" width="7.7109375" style="1" customWidth="1"/>
    <col min="15620" max="15620" width="6.5703125" style="1" customWidth="1"/>
    <col min="15621" max="15621" width="13.140625" style="1" customWidth="1"/>
    <col min="15622" max="15622" width="5.85546875" style="1" customWidth="1"/>
    <col min="15623" max="15623" width="9.7109375" style="1" customWidth="1"/>
    <col min="15624" max="15872" width="9.140625" style="1"/>
    <col min="15873" max="15873" width="7.140625" style="1" customWidth="1"/>
    <col min="15874" max="15874" width="50.5703125" style="1" customWidth="1"/>
    <col min="15875" max="15875" width="7.7109375" style="1" customWidth="1"/>
    <col min="15876" max="15876" width="6.5703125" style="1" customWidth="1"/>
    <col min="15877" max="15877" width="13.140625" style="1" customWidth="1"/>
    <col min="15878" max="15878" width="5.85546875" style="1" customWidth="1"/>
    <col min="15879" max="15879" width="9.7109375" style="1" customWidth="1"/>
    <col min="15880" max="16128" width="9.140625" style="1"/>
    <col min="16129" max="16129" width="7.140625" style="1" customWidth="1"/>
    <col min="16130" max="16130" width="50.5703125" style="1" customWidth="1"/>
    <col min="16131" max="16131" width="7.7109375" style="1" customWidth="1"/>
    <col min="16132" max="16132" width="6.5703125" style="1" customWidth="1"/>
    <col min="16133" max="16133" width="13.140625" style="1" customWidth="1"/>
    <col min="16134" max="16134" width="5.85546875" style="1" customWidth="1"/>
    <col min="16135" max="16135" width="9.7109375" style="1" customWidth="1"/>
    <col min="16136" max="16384" width="9.140625" style="1"/>
  </cols>
  <sheetData>
    <row r="1" spans="1:11" ht="24.75" customHeight="1">
      <c r="A1" s="231" t="s">
        <v>87</v>
      </c>
      <c r="B1" s="231"/>
      <c r="C1" s="231"/>
      <c r="D1" s="231"/>
      <c r="E1" s="231"/>
      <c r="F1" s="231"/>
      <c r="G1" s="231"/>
    </row>
    <row r="2" spans="1:11" ht="18.75" customHeight="1">
      <c r="A2" s="232" t="s">
        <v>82</v>
      </c>
      <c r="B2" s="232"/>
      <c r="C2" s="5"/>
      <c r="D2" s="5"/>
      <c r="E2" s="5"/>
      <c r="F2" s="5"/>
      <c r="G2" s="5"/>
    </row>
    <row r="3" spans="1:11" ht="35.25" customHeight="1">
      <c r="A3" s="6"/>
      <c r="B3" s="233" t="str">
        <f>+Abstract!D2</f>
        <v>“Shuttering arrangements to Kotimoga minor drain head sluice in Kothapusalamarru(V) of Bhimavaram(M).</v>
      </c>
      <c r="C3" s="234"/>
      <c r="D3" s="234"/>
      <c r="E3" s="234"/>
      <c r="F3" s="234"/>
      <c r="G3" s="234"/>
    </row>
    <row r="4" spans="1:11" ht="24.75" customHeight="1">
      <c r="A4" s="235" t="s">
        <v>81</v>
      </c>
      <c r="B4" s="235" t="s">
        <v>86</v>
      </c>
      <c r="C4" s="235" t="s">
        <v>75</v>
      </c>
      <c r="D4" s="235" t="s">
        <v>85</v>
      </c>
      <c r="E4" s="235"/>
      <c r="F4" s="235"/>
      <c r="G4" s="235" t="s">
        <v>35</v>
      </c>
    </row>
    <row r="5" spans="1:11" ht="21" customHeight="1">
      <c r="A5" s="235"/>
      <c r="B5" s="235"/>
      <c r="C5" s="235"/>
      <c r="D5" s="5" t="s">
        <v>36</v>
      </c>
      <c r="E5" s="5" t="s">
        <v>8</v>
      </c>
      <c r="F5" s="5" t="s">
        <v>37</v>
      </c>
      <c r="G5" s="235"/>
    </row>
    <row r="6" spans="1:11" ht="102" customHeight="1">
      <c r="A6" s="5">
        <v>1</v>
      </c>
      <c r="B6" s="225" t="s">
        <v>139</v>
      </c>
      <c r="C6" s="226"/>
      <c r="D6" s="226"/>
      <c r="E6" s="226"/>
      <c r="F6" s="227"/>
      <c r="G6" s="6" t="s">
        <v>307</v>
      </c>
    </row>
    <row r="7" spans="1:11" ht="126" customHeight="1">
      <c r="A7" s="5">
        <v>2</v>
      </c>
      <c r="B7" s="225" t="s">
        <v>88</v>
      </c>
      <c r="C7" s="226"/>
      <c r="D7" s="226"/>
      <c r="E7" s="226"/>
      <c r="F7" s="227"/>
      <c r="G7" s="6" t="s">
        <v>84</v>
      </c>
    </row>
    <row r="8" spans="1:11" ht="22.5" customHeight="1">
      <c r="A8" s="7" t="s">
        <v>89</v>
      </c>
      <c r="B8" s="8" t="s">
        <v>308</v>
      </c>
      <c r="C8" s="50" t="s">
        <v>134</v>
      </c>
      <c r="D8" s="49">
        <v>3</v>
      </c>
      <c r="E8" s="10">
        <v>1.65</v>
      </c>
      <c r="F8" s="49">
        <v>2.2000000000000002</v>
      </c>
      <c r="G8" s="43">
        <f>2*D8*E8*F8</f>
        <v>21.779999999999998</v>
      </c>
    </row>
    <row r="9" spans="1:11" ht="24.75" customHeight="1">
      <c r="A9" s="5"/>
      <c r="B9" s="8"/>
      <c r="C9" s="8"/>
      <c r="D9" s="8"/>
      <c r="E9" s="8"/>
      <c r="F9" s="8"/>
      <c r="G9" s="43">
        <v>22</v>
      </c>
    </row>
    <row r="10" spans="1:11" ht="24.95" customHeight="1">
      <c r="A10" s="5">
        <v>3</v>
      </c>
      <c r="B10" s="222" t="s">
        <v>90</v>
      </c>
      <c r="C10" s="223"/>
      <c r="D10" s="223"/>
      <c r="E10" s="223"/>
      <c r="F10" s="224"/>
      <c r="G10" s="43" t="s">
        <v>22</v>
      </c>
    </row>
    <row r="11" spans="1:11" ht="24.95" customHeight="1">
      <c r="A11" s="5">
        <v>4</v>
      </c>
      <c r="B11" s="228" t="s">
        <v>79</v>
      </c>
      <c r="C11" s="229"/>
      <c r="D11" s="229"/>
      <c r="E11" s="229"/>
      <c r="F11" s="230"/>
      <c r="G11" s="6" t="s">
        <v>22</v>
      </c>
    </row>
    <row r="12" spans="1:11" ht="24.95" customHeight="1">
      <c r="A12" s="5">
        <v>5</v>
      </c>
      <c r="B12" s="222" t="s">
        <v>78</v>
      </c>
      <c r="C12" s="223"/>
      <c r="D12" s="223"/>
      <c r="E12" s="223"/>
      <c r="F12" s="224"/>
      <c r="G12" s="6" t="s">
        <v>22</v>
      </c>
    </row>
    <row r="13" spans="1:11" ht="24.95" customHeight="1">
      <c r="A13" s="5">
        <v>6</v>
      </c>
      <c r="B13" s="222" t="s">
        <v>77</v>
      </c>
      <c r="C13" s="223"/>
      <c r="D13" s="223"/>
      <c r="E13" s="223"/>
      <c r="F13" s="224"/>
      <c r="G13" s="6" t="s">
        <v>22</v>
      </c>
    </row>
    <row r="14" spans="1:11" ht="24.95" customHeight="1">
      <c r="A14" s="5">
        <v>7</v>
      </c>
      <c r="B14" s="222" t="s">
        <v>91</v>
      </c>
      <c r="C14" s="223"/>
      <c r="D14" s="223"/>
      <c r="E14" s="223"/>
      <c r="F14" s="224"/>
      <c r="G14" s="6" t="s">
        <v>22</v>
      </c>
      <c r="K14" s="1" t="s">
        <v>92</v>
      </c>
    </row>
  </sheetData>
  <mergeCells count="15">
    <mergeCell ref="A1:G1"/>
    <mergeCell ref="A2:B2"/>
    <mergeCell ref="B3:G3"/>
    <mergeCell ref="A4:A5"/>
    <mergeCell ref="B4:B5"/>
    <mergeCell ref="C4:C5"/>
    <mergeCell ref="D4:F4"/>
    <mergeCell ref="G4:G5"/>
    <mergeCell ref="B14:F14"/>
    <mergeCell ref="B6:F6"/>
    <mergeCell ref="B7:F7"/>
    <mergeCell ref="B10:F10"/>
    <mergeCell ref="B11:F11"/>
    <mergeCell ref="B12:F12"/>
    <mergeCell ref="B13:F13"/>
  </mergeCells>
  <printOptions horizontalCentered="1"/>
  <pageMargins left="0.95" right="0.25" top="1" bottom="0.5" header="0.3" footer="0.3"/>
  <pageSetup paperSize="9" scale="9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dimension ref="A1:G13"/>
  <sheetViews>
    <sheetView view="pageBreakPreview" zoomScale="80" zoomScaleSheetLayoutView="80" workbookViewId="0">
      <selection activeCell="L12" sqref="L12"/>
    </sheetView>
  </sheetViews>
  <sheetFormatPr defaultColWidth="9" defaultRowHeight="15"/>
  <cols>
    <col min="1" max="1" width="4.42578125" style="58" customWidth="1"/>
    <col min="2" max="2" width="9" style="58"/>
    <col min="3" max="3" width="49.85546875" style="58" customWidth="1"/>
    <col min="4" max="4" width="11.42578125" style="58" customWidth="1"/>
    <col min="5" max="5" width="6.28515625" style="58" customWidth="1"/>
    <col min="6" max="6" width="10.7109375" style="58" customWidth="1"/>
    <col min="7" max="16384" width="9" style="58"/>
  </cols>
  <sheetData>
    <row r="1" spans="1:7">
      <c r="A1" s="236" t="s">
        <v>310</v>
      </c>
      <c r="B1" s="236"/>
      <c r="C1" s="236"/>
      <c r="D1" s="236"/>
      <c r="E1" s="236"/>
      <c r="F1" s="236"/>
    </row>
    <row r="2" spans="1:7" ht="34.9" customHeight="1" thickBot="1">
      <c r="A2" s="237" t="str">
        <f>Abstract!D2</f>
        <v>“Shuttering arrangements to Kotimoga minor drain head sluice in Kothapusalamarru(V) of Bhimavaram(M).</v>
      </c>
      <c r="B2" s="238"/>
      <c r="C2" s="238"/>
      <c r="D2" s="238"/>
      <c r="E2" s="238"/>
      <c r="F2" s="238"/>
    </row>
    <row r="3" spans="1:7" ht="27" customHeight="1" thickBot="1">
      <c r="A3" s="59" t="s">
        <v>81</v>
      </c>
      <c r="B3" s="60" t="s">
        <v>141</v>
      </c>
      <c r="C3" s="61" t="s">
        <v>4</v>
      </c>
      <c r="D3" s="60" t="s">
        <v>5</v>
      </c>
      <c r="E3" s="60" t="s">
        <v>142</v>
      </c>
      <c r="F3" s="62" t="s">
        <v>7</v>
      </c>
    </row>
    <row r="4" spans="1:7" ht="128.44999999999999" customHeight="1">
      <c r="A4" s="63">
        <v>1</v>
      </c>
      <c r="B4" s="64">
        <f>+DET!G7</f>
        <v>0.2</v>
      </c>
      <c r="C4" s="65" t="s">
        <v>143</v>
      </c>
      <c r="D4" s="66">
        <f>+'shutter data'!F137</f>
        <v>267692.09999999998</v>
      </c>
      <c r="E4" s="66" t="s">
        <v>144</v>
      </c>
      <c r="F4" s="67">
        <f t="shared" ref="F4:F6" si="0">ROUND(D4*B4,0)</f>
        <v>53538</v>
      </c>
    </row>
    <row r="5" spans="1:7" ht="138" customHeight="1">
      <c r="A5" s="63">
        <v>2</v>
      </c>
      <c r="B5" s="64">
        <f>+DET!G11</f>
        <v>0.18</v>
      </c>
      <c r="C5" s="65" t="s">
        <v>145</v>
      </c>
      <c r="D5" s="66">
        <f>+'shutter data'!F70</f>
        <v>169236.74</v>
      </c>
      <c r="E5" s="66" t="s">
        <v>144</v>
      </c>
      <c r="F5" s="67">
        <f t="shared" si="0"/>
        <v>30463</v>
      </c>
    </row>
    <row r="6" spans="1:7" ht="70.150000000000006" customHeight="1">
      <c r="A6" s="63">
        <v>3</v>
      </c>
      <c r="B6" s="66">
        <f>+DET!G15</f>
        <v>9</v>
      </c>
      <c r="C6" s="65" t="s">
        <v>146</v>
      </c>
      <c r="D6" s="66">
        <f>+'shutter data'!F183</f>
        <v>634.49</v>
      </c>
      <c r="E6" s="66" t="s">
        <v>147</v>
      </c>
      <c r="F6" s="67">
        <f t="shared" si="0"/>
        <v>5710</v>
      </c>
    </row>
    <row r="7" spans="1:7">
      <c r="A7" s="68"/>
      <c r="B7" s="69"/>
      <c r="C7" s="70"/>
      <c r="D7" s="69"/>
      <c r="E7" s="69"/>
      <c r="F7" s="71">
        <f>SUM(F4:F6)</f>
        <v>89711</v>
      </c>
    </row>
    <row r="8" spans="1:7">
      <c r="B8" s="69"/>
      <c r="C8" s="72"/>
      <c r="D8" s="69"/>
      <c r="E8" s="69"/>
      <c r="F8" s="71"/>
    </row>
    <row r="9" spans="1:7">
      <c r="A9" s="68">
        <v>4</v>
      </c>
      <c r="B9" s="74">
        <v>1E-3</v>
      </c>
      <c r="C9" s="75" t="s">
        <v>148</v>
      </c>
      <c r="D9" s="76" t="s">
        <v>149</v>
      </c>
      <c r="E9" s="74">
        <v>1E-3</v>
      </c>
      <c r="F9" s="77"/>
    </row>
    <row r="10" spans="1:7">
      <c r="A10" s="73">
        <v>5</v>
      </c>
      <c r="B10" s="78">
        <v>0.18</v>
      </c>
      <c r="C10" s="75" t="s">
        <v>150</v>
      </c>
      <c r="D10" s="76" t="s">
        <v>149</v>
      </c>
      <c r="E10" s="78">
        <v>0.18</v>
      </c>
      <c r="F10" s="77"/>
      <c r="G10" s="79"/>
    </row>
    <row r="11" spans="1:7">
      <c r="A11" s="73">
        <v>6</v>
      </c>
      <c r="B11" s="80" t="s">
        <v>22</v>
      </c>
      <c r="C11" s="81" t="s">
        <v>77</v>
      </c>
      <c r="D11" s="80"/>
      <c r="E11" s="80" t="s">
        <v>22</v>
      </c>
      <c r="F11" s="82"/>
      <c r="G11" s="79"/>
    </row>
    <row r="12" spans="1:7" ht="15.75" thickBot="1">
      <c r="A12" s="83"/>
      <c r="B12" s="84"/>
      <c r="C12" s="85"/>
      <c r="D12" s="85"/>
      <c r="E12" s="85"/>
      <c r="F12" s="86"/>
    </row>
    <row r="13" spans="1:7" ht="12" customHeight="1">
      <c r="A13" s="125"/>
      <c r="B13" s="125"/>
      <c r="C13" s="125"/>
      <c r="D13" s="125"/>
      <c r="E13" s="125"/>
      <c r="F13" s="125"/>
      <c r="G13" s="125"/>
    </row>
  </sheetData>
  <mergeCells count="2">
    <mergeCell ref="A1:F1"/>
    <mergeCell ref="A2:F2"/>
  </mergeCells>
  <pageMargins left="0.85" right="0.31496062992126" top="0.5" bottom="0.41" header="0.118110236220472" footer="0.118110236220472"/>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G17"/>
  <sheetViews>
    <sheetView view="pageBreakPreview" zoomScale="80" zoomScaleSheetLayoutView="80" workbookViewId="0">
      <selection activeCell="P13" sqref="P13"/>
    </sheetView>
  </sheetViews>
  <sheetFormatPr defaultColWidth="9" defaultRowHeight="15"/>
  <cols>
    <col min="1" max="1" width="6.140625" style="58" customWidth="1"/>
    <col min="2" max="2" width="42.85546875" style="58" customWidth="1"/>
    <col min="3" max="3" width="6.85546875" style="58" customWidth="1"/>
    <col min="4" max="4" width="7.5703125" style="58" customWidth="1"/>
    <col min="5" max="5" width="9.5703125" style="58" customWidth="1"/>
    <col min="6" max="6" width="8.42578125" style="58" customWidth="1"/>
    <col min="7" max="16384" width="9" style="58"/>
  </cols>
  <sheetData>
    <row r="1" spans="1:7">
      <c r="A1" s="88" t="s">
        <v>151</v>
      </c>
      <c r="B1" s="239" t="s">
        <v>309</v>
      </c>
      <c r="C1" s="239"/>
      <c r="D1" s="239"/>
      <c r="E1" s="239"/>
      <c r="F1" s="239"/>
      <c r="G1" s="89"/>
    </row>
    <row r="2" spans="1:7" ht="45.75" customHeight="1" thickBot="1">
      <c r="A2" s="240" t="str">
        <f>+'SUB-ABS'!A2</f>
        <v>“Shuttering arrangements to Kotimoga minor drain head sluice in Kothapusalamarru(V) of Bhimavaram(M).</v>
      </c>
      <c r="B2" s="241"/>
      <c r="C2" s="241"/>
      <c r="D2" s="241"/>
      <c r="E2" s="241"/>
      <c r="F2" s="241"/>
      <c r="G2" s="241"/>
    </row>
    <row r="3" spans="1:7" ht="15.75" thickBot="1">
      <c r="A3" s="242" t="s">
        <v>2</v>
      </c>
      <c r="B3" s="244" t="s">
        <v>152</v>
      </c>
      <c r="C3" s="244" t="s">
        <v>153</v>
      </c>
      <c r="D3" s="246" t="s">
        <v>154</v>
      </c>
      <c r="E3" s="246"/>
      <c r="F3" s="246"/>
      <c r="G3" s="247" t="s">
        <v>35</v>
      </c>
    </row>
    <row r="4" spans="1:7">
      <c r="A4" s="243"/>
      <c r="B4" s="245"/>
      <c r="C4" s="245"/>
      <c r="D4" s="90" t="s">
        <v>155</v>
      </c>
      <c r="E4" s="90" t="s">
        <v>156</v>
      </c>
      <c r="F4" s="90" t="s">
        <v>157</v>
      </c>
      <c r="G4" s="248"/>
    </row>
    <row r="5" spans="1:7" ht="118.9" customHeight="1">
      <c r="A5" s="91">
        <v>1</v>
      </c>
      <c r="B5" s="252" t="s">
        <v>158</v>
      </c>
      <c r="C5" s="252"/>
      <c r="D5" s="252"/>
      <c r="E5" s="252"/>
      <c r="F5" s="92"/>
      <c r="G5" s="93"/>
    </row>
    <row r="6" spans="1:7">
      <c r="A6" s="91"/>
      <c r="B6" s="252" t="s">
        <v>140</v>
      </c>
      <c r="C6" s="252"/>
      <c r="D6" s="252"/>
      <c r="E6" s="94">
        <v>1</v>
      </c>
      <c r="F6" s="92">
        <f>'[15]Calcu SH'!F14</f>
        <v>199.77</v>
      </c>
      <c r="G6" s="95">
        <f>ROUND(F6*E6/1000,2)</f>
        <v>0.2</v>
      </c>
    </row>
    <row r="7" spans="1:7">
      <c r="A7" s="91"/>
      <c r="B7" s="249"/>
      <c r="C7" s="250"/>
      <c r="D7" s="251"/>
      <c r="E7" s="96" t="s">
        <v>39</v>
      </c>
      <c r="F7" s="96"/>
      <c r="G7" s="97">
        <f>SUM(G6:G6)</f>
        <v>0.2</v>
      </c>
    </row>
    <row r="8" spans="1:7">
      <c r="A8" s="98"/>
      <c r="B8" s="249"/>
      <c r="C8" s="250"/>
      <c r="D8" s="251"/>
      <c r="E8" s="96"/>
      <c r="F8" s="96"/>
      <c r="G8" s="97" t="s">
        <v>11</v>
      </c>
    </row>
    <row r="9" spans="1:7" ht="139.9" customHeight="1">
      <c r="A9" s="98">
        <v>2</v>
      </c>
      <c r="B9" s="253" t="s">
        <v>159</v>
      </c>
      <c r="C9" s="253"/>
      <c r="D9" s="253"/>
      <c r="E9" s="253"/>
      <c r="F9" s="96"/>
      <c r="G9" s="97"/>
    </row>
    <row r="10" spans="1:7">
      <c r="A10" s="98"/>
      <c r="B10" s="253" t="s">
        <v>140</v>
      </c>
      <c r="C10" s="253"/>
      <c r="D10" s="253"/>
      <c r="E10" s="99">
        <v>1</v>
      </c>
      <c r="F10" s="96">
        <f>'[15]Calcu SH'!F26</f>
        <v>177.74</v>
      </c>
      <c r="G10" s="100">
        <f>ROUND(F10*E10/1000,2)</f>
        <v>0.18</v>
      </c>
    </row>
    <row r="11" spans="1:7" ht="14.45" customHeight="1">
      <c r="A11" s="98"/>
      <c r="B11" s="249"/>
      <c r="C11" s="250"/>
      <c r="D11" s="251"/>
      <c r="E11" s="96" t="s">
        <v>39</v>
      </c>
      <c r="F11" s="96"/>
      <c r="G11" s="97">
        <f>SUM(G10:G10)</f>
        <v>0.18</v>
      </c>
    </row>
    <row r="12" spans="1:7">
      <c r="A12" s="98"/>
      <c r="B12" s="249"/>
      <c r="C12" s="250"/>
      <c r="D12" s="251"/>
      <c r="E12" s="96"/>
      <c r="F12" s="96"/>
      <c r="G12" s="97" t="s">
        <v>11</v>
      </c>
    </row>
    <row r="13" spans="1:7" ht="65.45" customHeight="1">
      <c r="A13" s="98">
        <v>3</v>
      </c>
      <c r="B13" s="253" t="s">
        <v>146</v>
      </c>
      <c r="C13" s="253"/>
      <c r="D13" s="253"/>
      <c r="E13" s="253"/>
      <c r="F13" s="96"/>
      <c r="G13" s="97"/>
    </row>
    <row r="14" spans="1:7">
      <c r="A14" s="98"/>
      <c r="B14" s="253" t="s">
        <v>140</v>
      </c>
      <c r="C14" s="253"/>
      <c r="D14" s="253"/>
      <c r="E14" s="99">
        <v>1</v>
      </c>
      <c r="F14" s="96">
        <f>+'[15]Calcu SH'!F41</f>
        <v>9</v>
      </c>
      <c r="G14" s="100">
        <f>ROUND(F14*E14,2)</f>
        <v>9</v>
      </c>
    </row>
    <row r="15" spans="1:7">
      <c r="A15" s="98"/>
      <c r="B15" s="249"/>
      <c r="C15" s="250"/>
      <c r="D15" s="251"/>
      <c r="E15" s="99" t="s">
        <v>39</v>
      </c>
      <c r="F15" s="96"/>
      <c r="G15" s="97">
        <f>SUM(G14:G14)</f>
        <v>9</v>
      </c>
    </row>
    <row r="16" spans="1:7">
      <c r="A16" s="98"/>
      <c r="B16" s="249"/>
      <c r="C16" s="250"/>
      <c r="D16" s="251"/>
      <c r="E16" s="96"/>
      <c r="F16" s="96"/>
      <c r="G16" s="97" t="s">
        <v>93</v>
      </c>
    </row>
    <row r="17" spans="1:7">
      <c r="A17" s="125"/>
      <c r="B17" s="125"/>
      <c r="C17" s="125"/>
      <c r="D17" s="125"/>
      <c r="E17" s="125"/>
      <c r="F17" s="125"/>
      <c r="G17" s="125"/>
    </row>
  </sheetData>
  <mergeCells count="19">
    <mergeCell ref="B16:D16"/>
    <mergeCell ref="B5:E5"/>
    <mergeCell ref="B6:D6"/>
    <mergeCell ref="B7:D7"/>
    <mergeCell ref="B8:D8"/>
    <mergeCell ref="B9:E9"/>
    <mergeCell ref="B10:D10"/>
    <mergeCell ref="B11:D11"/>
    <mergeCell ref="B12:D12"/>
    <mergeCell ref="B13:E13"/>
    <mergeCell ref="B14:D14"/>
    <mergeCell ref="B15:D15"/>
    <mergeCell ref="B1:F1"/>
    <mergeCell ref="A2:G2"/>
    <mergeCell ref="A3:A4"/>
    <mergeCell ref="B3:B4"/>
    <mergeCell ref="C3:C4"/>
    <mergeCell ref="D3:F3"/>
    <mergeCell ref="G3:G4"/>
  </mergeCells>
  <pageMargins left="0.70866141732283505" right="0.31496062992126" top="0.74803149606299202" bottom="0.35433070866141703" header="0.118110236220472" footer="0.118110236220472"/>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G40"/>
  <sheetViews>
    <sheetView view="pageBreakPreview" zoomScale="80" zoomScaleNormal="110" zoomScaleSheetLayoutView="80" workbookViewId="0">
      <selection activeCell="Q38" sqref="Q38"/>
    </sheetView>
  </sheetViews>
  <sheetFormatPr defaultColWidth="9" defaultRowHeight="15"/>
  <cols>
    <col min="1" max="1" width="9" style="58"/>
    <col min="2" max="2" width="37.7109375" style="58" customWidth="1"/>
    <col min="3" max="3" width="9.7109375" style="58" customWidth="1"/>
    <col min="4" max="5" width="9" style="58"/>
    <col min="6" max="6" width="10.5703125" style="58" bestFit="1" customWidth="1"/>
    <col min="7" max="16384" width="9" style="58"/>
  </cols>
  <sheetData>
    <row r="1" spans="1:6" ht="51" customHeight="1">
      <c r="A1" s="256" t="str">
        <f>+'SUB-ABS'!A2</f>
        <v>“Shuttering arrangements to Kotimoga minor drain head sluice in Kothapusalamarru(V) of Bhimavaram(M).</v>
      </c>
      <c r="B1" s="256"/>
      <c r="C1" s="256"/>
      <c r="D1" s="256"/>
      <c r="E1" s="256"/>
      <c r="F1" s="256"/>
    </row>
    <row r="2" spans="1:6" ht="20.25">
      <c r="A2" s="257" t="s">
        <v>160</v>
      </c>
      <c r="B2" s="257"/>
      <c r="C2" s="257"/>
      <c r="D2" s="257"/>
      <c r="E2" s="101"/>
      <c r="F2" s="101"/>
    </row>
    <row r="3" spans="1:6" ht="18.75">
      <c r="A3" s="102" t="s">
        <v>161</v>
      </c>
      <c r="B3" s="102"/>
      <c r="C3" s="102"/>
      <c r="D3" s="103"/>
      <c r="E3" s="103"/>
      <c r="F3" s="103"/>
    </row>
    <row r="4" spans="1:6" ht="30">
      <c r="A4" s="104" t="s">
        <v>162</v>
      </c>
      <c r="B4" s="104" t="s">
        <v>163</v>
      </c>
      <c r="C4" s="104" t="s">
        <v>164</v>
      </c>
      <c r="D4" s="104" t="s">
        <v>141</v>
      </c>
      <c r="E4" s="105" t="s">
        <v>165</v>
      </c>
      <c r="F4" s="106" t="s">
        <v>166</v>
      </c>
    </row>
    <row r="5" spans="1:6" ht="30">
      <c r="A5" s="104">
        <v>1</v>
      </c>
      <c r="B5" s="105" t="s">
        <v>167</v>
      </c>
      <c r="C5" s="104">
        <v>1200</v>
      </c>
      <c r="D5" s="104">
        <v>1</v>
      </c>
      <c r="E5" s="104">
        <v>62.8</v>
      </c>
      <c r="F5" s="107">
        <f>E5*1.2*1.2</f>
        <v>90.432000000000002</v>
      </c>
    </row>
    <row r="6" spans="1:6" ht="30">
      <c r="A6" s="104">
        <v>2</v>
      </c>
      <c r="B6" s="105" t="s">
        <v>168</v>
      </c>
      <c r="C6" s="104" t="s">
        <v>169</v>
      </c>
      <c r="D6" s="104">
        <v>2</v>
      </c>
      <c r="E6" s="104">
        <v>62.8</v>
      </c>
      <c r="F6" s="107">
        <f>0.2*0.13*2*62.8</f>
        <v>3.2656000000000001</v>
      </c>
    </row>
    <row r="7" spans="1:6" ht="27.6" customHeight="1">
      <c r="A7" s="104">
        <v>3</v>
      </c>
      <c r="B7" s="105" t="s">
        <v>170</v>
      </c>
      <c r="C7" s="104">
        <v>2400</v>
      </c>
      <c r="D7" s="104" t="s">
        <v>171</v>
      </c>
      <c r="E7" s="104">
        <v>4.5</v>
      </c>
      <c r="F7" s="107">
        <f>+C7*2*1*4.5/1000</f>
        <v>21.6</v>
      </c>
    </row>
    <row r="8" spans="1:6">
      <c r="A8" s="104">
        <v>4</v>
      </c>
      <c r="B8" s="108" t="s">
        <v>172</v>
      </c>
      <c r="C8" s="104">
        <v>300</v>
      </c>
      <c r="D8" s="104">
        <v>2</v>
      </c>
      <c r="E8" s="104">
        <v>4.5</v>
      </c>
      <c r="F8" s="104">
        <f>E8*D8*(C8/1000)</f>
        <v>2.6999999999999997</v>
      </c>
    </row>
    <row r="9" spans="1:6">
      <c r="A9" s="104">
        <v>5</v>
      </c>
      <c r="B9" s="105" t="s">
        <v>173</v>
      </c>
      <c r="C9" s="104">
        <v>1200</v>
      </c>
      <c r="D9" s="104">
        <v>3</v>
      </c>
      <c r="E9" s="104">
        <v>4.5</v>
      </c>
      <c r="F9" s="104">
        <f>E9*(C9/1000)*D9</f>
        <v>16.2</v>
      </c>
    </row>
    <row r="10" spans="1:6">
      <c r="A10" s="104">
        <v>6</v>
      </c>
      <c r="B10" s="105" t="s">
        <v>174</v>
      </c>
      <c r="C10" s="104">
        <v>1200</v>
      </c>
      <c r="D10" s="104">
        <v>3</v>
      </c>
      <c r="E10" s="104">
        <v>4.5</v>
      </c>
      <c r="F10" s="104">
        <f>E10*(C10/1000)*D10</f>
        <v>16.2</v>
      </c>
    </row>
    <row r="11" spans="1:6">
      <c r="A11" s="104">
        <v>7</v>
      </c>
      <c r="B11" s="108" t="s">
        <v>175</v>
      </c>
      <c r="C11" s="104">
        <v>2500</v>
      </c>
      <c r="D11" s="104">
        <v>2</v>
      </c>
      <c r="E11" s="104">
        <v>8.9</v>
      </c>
      <c r="F11" s="104">
        <f>E11*(C11/1000)*D11</f>
        <v>44.5</v>
      </c>
    </row>
    <row r="12" spans="1:6">
      <c r="A12" s="109"/>
      <c r="B12" s="110"/>
      <c r="C12" s="109"/>
      <c r="D12" s="254" t="s">
        <v>176</v>
      </c>
      <c r="E12" s="255"/>
      <c r="F12" s="111">
        <f>SUM(F5:F11)</f>
        <v>194.89760000000001</v>
      </c>
    </row>
    <row r="13" spans="1:6">
      <c r="A13" s="109"/>
      <c r="B13" s="110"/>
      <c r="C13" s="258" t="s">
        <v>177</v>
      </c>
      <c r="D13" s="258"/>
      <c r="E13" s="259"/>
      <c r="F13" s="112">
        <f>F12*2.5%</f>
        <v>4.872440000000001</v>
      </c>
    </row>
    <row r="14" spans="1:6" ht="15" customHeight="1">
      <c r="A14" s="109"/>
      <c r="B14" s="110"/>
      <c r="C14" s="109"/>
      <c r="D14" s="260" t="s">
        <v>178</v>
      </c>
      <c r="E14" s="261"/>
      <c r="F14" s="112">
        <f>ROUND(F12+F13,2)</f>
        <v>199.77</v>
      </c>
    </row>
    <row r="15" spans="1:6" ht="18.75">
      <c r="A15" s="102" t="s">
        <v>179</v>
      </c>
      <c r="B15" s="102"/>
      <c r="C15" s="103"/>
      <c r="D15" s="103"/>
      <c r="E15" s="103"/>
      <c r="F15" s="103"/>
    </row>
    <row r="16" spans="1:6" ht="30">
      <c r="A16" s="104" t="s">
        <v>162</v>
      </c>
      <c r="B16" s="104" t="s">
        <v>163</v>
      </c>
      <c r="C16" s="104" t="s">
        <v>164</v>
      </c>
      <c r="D16" s="104" t="s">
        <v>141</v>
      </c>
      <c r="E16" s="105" t="s">
        <v>165</v>
      </c>
      <c r="F16" s="106" t="s">
        <v>166</v>
      </c>
    </row>
    <row r="17" spans="1:6">
      <c r="A17" s="104">
        <v>1</v>
      </c>
      <c r="B17" s="105" t="s">
        <v>180</v>
      </c>
      <c r="C17" s="104">
        <v>2000</v>
      </c>
      <c r="D17" s="104">
        <v>1</v>
      </c>
      <c r="E17" s="104">
        <v>24.5</v>
      </c>
      <c r="F17" s="104">
        <f>E17*C17/1000</f>
        <v>49</v>
      </c>
    </row>
    <row r="18" spans="1:6">
      <c r="A18" s="104">
        <v>2</v>
      </c>
      <c r="B18" s="108" t="s">
        <v>181</v>
      </c>
      <c r="C18" s="104"/>
      <c r="D18" s="104">
        <v>1</v>
      </c>
      <c r="E18" s="104"/>
      <c r="F18" s="104">
        <f>+[15]gear!F10</f>
        <v>15.37</v>
      </c>
    </row>
    <row r="19" spans="1:6">
      <c r="A19" s="104">
        <v>3</v>
      </c>
      <c r="B19" s="108" t="s">
        <v>182</v>
      </c>
      <c r="C19" s="104"/>
      <c r="D19" s="104">
        <v>1</v>
      </c>
      <c r="E19" s="104"/>
      <c r="F19" s="104">
        <f>+[15]gear!F19</f>
        <v>27.45</v>
      </c>
    </row>
    <row r="20" spans="1:6">
      <c r="A20" s="104">
        <v>4</v>
      </c>
      <c r="B20" s="108" t="s">
        <v>183</v>
      </c>
      <c r="C20" s="104"/>
      <c r="D20" s="104">
        <v>1</v>
      </c>
      <c r="E20" s="104"/>
      <c r="F20" s="107">
        <f>+[15]gear!F30</f>
        <v>9.1</v>
      </c>
    </row>
    <row r="21" spans="1:6">
      <c r="A21" s="104">
        <v>5</v>
      </c>
      <c r="B21" s="105" t="s">
        <v>184</v>
      </c>
      <c r="C21" s="104"/>
      <c r="D21" s="104">
        <v>1</v>
      </c>
      <c r="E21" s="104"/>
      <c r="F21" s="107">
        <f>+[15]gear!F34</f>
        <v>2</v>
      </c>
    </row>
    <row r="22" spans="1:6">
      <c r="A22" s="104">
        <v>6</v>
      </c>
      <c r="B22" s="105" t="s">
        <v>185</v>
      </c>
      <c r="C22" s="104"/>
      <c r="D22" s="104">
        <v>1</v>
      </c>
      <c r="E22" s="104"/>
      <c r="F22" s="107">
        <f>+[15]gear!F46</f>
        <v>10</v>
      </c>
    </row>
    <row r="23" spans="1:6">
      <c r="A23" s="104">
        <v>7</v>
      </c>
      <c r="B23" s="105" t="s">
        <v>186</v>
      </c>
      <c r="C23" s="104">
        <v>1800</v>
      </c>
      <c r="D23" s="104">
        <v>2</v>
      </c>
      <c r="E23" s="104">
        <v>16.8</v>
      </c>
      <c r="F23" s="104">
        <f>E23*D23*C23/1000</f>
        <v>60.48</v>
      </c>
    </row>
    <row r="24" spans="1:6">
      <c r="A24" s="109"/>
      <c r="B24" s="110"/>
      <c r="C24" s="109"/>
      <c r="D24" s="254" t="s">
        <v>176</v>
      </c>
      <c r="E24" s="255"/>
      <c r="F24" s="112">
        <f>SUM(F17:F23)</f>
        <v>173.4</v>
      </c>
    </row>
    <row r="25" spans="1:6">
      <c r="A25" s="109"/>
      <c r="B25" s="110"/>
      <c r="C25" s="258" t="s">
        <v>177</v>
      </c>
      <c r="D25" s="258"/>
      <c r="E25" s="259"/>
      <c r="F25" s="112">
        <f>F24*2.5%</f>
        <v>4.335</v>
      </c>
    </row>
    <row r="26" spans="1:6">
      <c r="A26" s="109"/>
      <c r="B26" s="110"/>
      <c r="C26" s="109"/>
      <c r="D26" s="262" t="s">
        <v>178</v>
      </c>
      <c r="E26" s="262"/>
      <c r="F26" s="112">
        <f>ROUND(F24+F25,2)</f>
        <v>177.74</v>
      </c>
    </row>
    <row r="27" spans="1:6">
      <c r="A27" s="263" t="s">
        <v>187</v>
      </c>
      <c r="B27" s="263"/>
      <c r="C27" s="109"/>
      <c r="D27" s="113"/>
      <c r="E27" s="113"/>
      <c r="F27" s="114"/>
    </row>
    <row r="28" spans="1:6" ht="15.75">
      <c r="A28" s="264"/>
      <c r="B28" s="264"/>
    </row>
    <row r="29" spans="1:6" ht="30">
      <c r="A29" s="104" t="s">
        <v>188</v>
      </c>
      <c r="B29" s="104" t="s">
        <v>163</v>
      </c>
      <c r="C29" s="104" t="s">
        <v>164</v>
      </c>
      <c r="D29" s="106" t="s">
        <v>141</v>
      </c>
      <c r="E29" s="104" t="s">
        <v>189</v>
      </c>
      <c r="F29" s="106" t="s">
        <v>190</v>
      </c>
    </row>
    <row r="30" spans="1:6">
      <c r="A30" s="115">
        <v>1</v>
      </c>
      <c r="B30" s="115" t="s">
        <v>191</v>
      </c>
      <c r="C30" s="115">
        <f>C5</f>
        <v>1200</v>
      </c>
      <c r="D30" s="115">
        <v>2</v>
      </c>
      <c r="E30" s="115">
        <v>1200</v>
      </c>
      <c r="F30" s="115">
        <f>E30*(D30/1000)*(C30/1000)</f>
        <v>2.88</v>
      </c>
    </row>
    <row r="31" spans="1:6" ht="30">
      <c r="A31" s="104">
        <v>2</v>
      </c>
      <c r="B31" s="105" t="s">
        <v>168</v>
      </c>
      <c r="C31" s="115">
        <v>200</v>
      </c>
      <c r="D31" s="115" t="s">
        <v>192</v>
      </c>
      <c r="E31" s="115">
        <v>130</v>
      </c>
      <c r="F31" s="116">
        <f>+C31*E31*4/1000000</f>
        <v>0.104</v>
      </c>
    </row>
    <row r="32" spans="1:6" ht="30">
      <c r="A32" s="104">
        <v>3</v>
      </c>
      <c r="B32" s="105" t="s">
        <v>170</v>
      </c>
      <c r="C32" s="104">
        <v>1200</v>
      </c>
      <c r="D32" s="115" t="s">
        <v>192</v>
      </c>
      <c r="E32" s="115" t="s">
        <v>193</v>
      </c>
      <c r="F32" s="116">
        <f>+C32*2*2*200/1000000</f>
        <v>0.96</v>
      </c>
    </row>
    <row r="33" spans="1:7">
      <c r="A33" s="115">
        <v>3</v>
      </c>
      <c r="B33" s="108" t="s">
        <v>172</v>
      </c>
      <c r="C33" s="115">
        <v>300</v>
      </c>
      <c r="D33" s="115">
        <v>2</v>
      </c>
      <c r="E33" s="115" t="s">
        <v>193</v>
      </c>
      <c r="F33" s="115">
        <f>D33*(C33/1000)*0.2</f>
        <v>0.12</v>
      </c>
    </row>
    <row r="34" spans="1:7">
      <c r="A34" s="115">
        <v>4</v>
      </c>
      <c r="B34" s="117" t="s">
        <v>194</v>
      </c>
      <c r="C34" s="115">
        <v>2500</v>
      </c>
      <c r="D34" s="115">
        <v>2</v>
      </c>
      <c r="E34" s="115" t="s">
        <v>195</v>
      </c>
      <c r="F34" s="115">
        <f>D34*(C34/1000)*0.15</f>
        <v>0.75</v>
      </c>
    </row>
    <row r="35" spans="1:7">
      <c r="A35" s="115">
        <v>5</v>
      </c>
      <c r="B35" s="105" t="s">
        <v>173</v>
      </c>
      <c r="C35" s="115">
        <v>1200</v>
      </c>
      <c r="D35" s="115">
        <v>3</v>
      </c>
      <c r="E35" s="115" t="s">
        <v>193</v>
      </c>
      <c r="F35" s="115">
        <f>D35*0.2*C35/1000</f>
        <v>0.72000000000000008</v>
      </c>
    </row>
    <row r="36" spans="1:7">
      <c r="A36" s="115">
        <v>6</v>
      </c>
      <c r="B36" s="105" t="s">
        <v>174</v>
      </c>
      <c r="C36" s="115">
        <v>1200</v>
      </c>
      <c r="D36" s="115">
        <v>3</v>
      </c>
      <c r="E36" s="115" t="s">
        <v>193</v>
      </c>
      <c r="F36" s="115">
        <f>D36*0.2*C36/1000</f>
        <v>0.72000000000000008</v>
      </c>
    </row>
    <row r="37" spans="1:7" ht="27" customHeight="1">
      <c r="A37" s="118">
        <v>7</v>
      </c>
      <c r="B37" s="119" t="s">
        <v>186</v>
      </c>
      <c r="C37" s="118">
        <v>1800</v>
      </c>
      <c r="D37" s="118">
        <v>2</v>
      </c>
      <c r="E37" s="120" t="s">
        <v>196</v>
      </c>
      <c r="F37" s="118">
        <f>C37*D37*600/1000/1000</f>
        <v>2.16</v>
      </c>
    </row>
    <row r="38" spans="1:7">
      <c r="A38" s="109"/>
      <c r="B38" s="121"/>
      <c r="C38" s="109"/>
      <c r="D38" s="265" t="s">
        <v>197</v>
      </c>
      <c r="E38" s="265"/>
      <c r="F38" s="122">
        <f>SUM(F30:F37)</f>
        <v>8.4139999999999997</v>
      </c>
    </row>
    <row r="39" spans="1:7">
      <c r="A39" s="109"/>
      <c r="B39" s="110"/>
      <c r="C39" s="109"/>
      <c r="D39" s="266" t="s">
        <v>198</v>
      </c>
      <c r="E39" s="266"/>
      <c r="F39" s="112">
        <v>0.59</v>
      </c>
    </row>
    <row r="40" spans="1:7">
      <c r="A40" s="109"/>
      <c r="B40" s="110"/>
      <c r="C40" s="109"/>
      <c r="D40" s="262" t="s">
        <v>199</v>
      </c>
      <c r="E40" s="262"/>
      <c r="F40" s="111">
        <f>ROUND(F38+F39,0)</f>
        <v>9</v>
      </c>
      <c r="G40" s="123"/>
    </row>
  </sheetData>
  <mergeCells count="13">
    <mergeCell ref="D40:E40"/>
    <mergeCell ref="C25:E25"/>
    <mergeCell ref="D26:E26"/>
    <mergeCell ref="A27:B27"/>
    <mergeCell ref="A28:B28"/>
    <mergeCell ref="D38:E38"/>
    <mergeCell ref="D39:E39"/>
    <mergeCell ref="D24:E24"/>
    <mergeCell ref="A1:F1"/>
    <mergeCell ref="A2:D2"/>
    <mergeCell ref="D12:E12"/>
    <mergeCell ref="C13:E13"/>
    <mergeCell ref="D14:E14"/>
  </mergeCells>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dimension ref="A1:H51"/>
  <sheetViews>
    <sheetView view="pageBreakPreview" zoomScale="80" zoomScaleSheetLayoutView="80" workbookViewId="0">
      <selection activeCell="L44" sqref="L44"/>
    </sheetView>
  </sheetViews>
  <sheetFormatPr defaultColWidth="9.140625" defaultRowHeight="15"/>
  <cols>
    <col min="1" max="1" width="9.140625" style="125"/>
    <col min="2" max="2" width="15.85546875" style="125" customWidth="1"/>
    <col min="3" max="16384" width="9.140625" style="125"/>
  </cols>
  <sheetData>
    <row r="1" spans="1:7" ht="15.75">
      <c r="A1" s="124" t="s">
        <v>200</v>
      </c>
      <c r="C1" s="126"/>
    </row>
    <row r="2" spans="1:7">
      <c r="A2" s="127" t="s">
        <v>201</v>
      </c>
      <c r="G2" s="123"/>
    </row>
    <row r="3" spans="1:7">
      <c r="B3" s="125" t="s">
        <v>202</v>
      </c>
      <c r="G3" s="123"/>
    </row>
    <row r="4" spans="1:7">
      <c r="B4" s="125" t="s">
        <v>203</v>
      </c>
      <c r="G4" s="123"/>
    </row>
    <row r="5" spans="1:7">
      <c r="B5" s="125" t="s">
        <v>204</v>
      </c>
    </row>
    <row r="6" spans="1:7">
      <c r="B6" s="125" t="s">
        <v>205</v>
      </c>
      <c r="G6" s="123"/>
    </row>
    <row r="7" spans="1:7">
      <c r="B7" s="125" t="s">
        <v>206</v>
      </c>
    </row>
    <row r="8" spans="1:7">
      <c r="A8" s="125" t="s">
        <v>207</v>
      </c>
      <c r="C8" s="128"/>
    </row>
    <row r="9" spans="1:7">
      <c r="A9" s="58" t="s">
        <v>208</v>
      </c>
      <c r="B9" s="58"/>
      <c r="C9" s="58"/>
      <c r="D9" s="58"/>
    </row>
    <row r="10" spans="1:7">
      <c r="B10" s="58" t="s">
        <v>209</v>
      </c>
      <c r="C10" s="58"/>
      <c r="D10" s="127"/>
      <c r="E10" s="58"/>
      <c r="F10" s="127">
        <v>15.37</v>
      </c>
      <c r="G10" s="125" t="s">
        <v>15</v>
      </c>
    </row>
    <row r="11" spans="1:7">
      <c r="A11" s="127" t="s">
        <v>210</v>
      </c>
      <c r="G11" s="123"/>
    </row>
    <row r="12" spans="1:7">
      <c r="B12" s="125" t="s">
        <v>202</v>
      </c>
    </row>
    <row r="13" spans="1:7">
      <c r="B13" s="125" t="s">
        <v>203</v>
      </c>
      <c r="G13" s="123"/>
    </row>
    <row r="14" spans="1:7">
      <c r="B14" s="125" t="s">
        <v>204</v>
      </c>
    </row>
    <row r="15" spans="1:7">
      <c r="B15" s="125" t="s">
        <v>211</v>
      </c>
      <c r="G15" s="123"/>
    </row>
    <row r="16" spans="1:7">
      <c r="A16" s="125" t="s">
        <v>212</v>
      </c>
    </row>
    <row r="17" spans="1:6">
      <c r="B17" s="129" t="s">
        <v>213</v>
      </c>
      <c r="C17" s="128">
        <v>27.45</v>
      </c>
    </row>
    <row r="18" spans="1:6">
      <c r="B18" s="129"/>
      <c r="C18" s="128"/>
    </row>
    <row r="19" spans="1:6">
      <c r="A19" s="125" t="s">
        <v>214</v>
      </c>
      <c r="C19" s="125" t="s">
        <v>215</v>
      </c>
      <c r="F19" s="127">
        <v>27.45</v>
      </c>
    </row>
    <row r="20" spans="1:6">
      <c r="F20" s="129" t="s">
        <v>216</v>
      </c>
    </row>
    <row r="21" spans="1:6">
      <c r="A21" s="127" t="s">
        <v>217</v>
      </c>
    </row>
    <row r="23" spans="1:6">
      <c r="B23" s="125" t="s">
        <v>218</v>
      </c>
    </row>
    <row r="24" spans="1:6">
      <c r="B24" s="125" t="s">
        <v>219</v>
      </c>
    </row>
    <row r="25" spans="1:6">
      <c r="B25" s="125" t="s">
        <v>220</v>
      </c>
    </row>
    <row r="26" spans="1:6">
      <c r="B26" s="125" t="s">
        <v>221</v>
      </c>
    </row>
    <row r="27" spans="1:6">
      <c r="B27" s="125" t="s">
        <v>222</v>
      </c>
    </row>
    <row r="28" spans="1:6">
      <c r="A28" s="125" t="s">
        <v>223</v>
      </c>
    </row>
    <row r="29" spans="1:6">
      <c r="B29" s="129" t="s">
        <v>213</v>
      </c>
      <c r="C29" s="128">
        <v>9.1</v>
      </c>
    </row>
    <row r="30" spans="1:6">
      <c r="A30" s="125" t="s">
        <v>224</v>
      </c>
      <c r="C30" s="125" t="s">
        <v>225</v>
      </c>
      <c r="F30" s="130">
        <v>9.1</v>
      </c>
    </row>
    <row r="31" spans="1:6">
      <c r="F31" s="129" t="s">
        <v>216</v>
      </c>
    </row>
    <row r="32" spans="1:6">
      <c r="A32" s="127" t="s">
        <v>226</v>
      </c>
    </row>
    <row r="33" spans="1:6">
      <c r="B33" s="129" t="s">
        <v>213</v>
      </c>
      <c r="C33" s="125" t="s">
        <v>227</v>
      </c>
    </row>
    <row r="34" spans="1:6">
      <c r="A34" s="125" t="s">
        <v>226</v>
      </c>
      <c r="C34" s="125" t="s">
        <v>228</v>
      </c>
      <c r="F34" s="130">
        <v>2</v>
      </c>
    </row>
    <row r="35" spans="1:6">
      <c r="F35" s="129" t="s">
        <v>216</v>
      </c>
    </row>
    <row r="36" spans="1:6">
      <c r="A36" s="127" t="s">
        <v>229</v>
      </c>
    </row>
    <row r="38" spans="1:6">
      <c r="B38" s="125" t="s">
        <v>230</v>
      </c>
    </row>
    <row r="39" spans="1:6">
      <c r="B39" s="125" t="s">
        <v>231</v>
      </c>
    </row>
    <row r="40" spans="1:6">
      <c r="B40" s="125" t="s">
        <v>232</v>
      </c>
    </row>
    <row r="41" spans="1:6">
      <c r="B41" s="125" t="s">
        <v>233</v>
      </c>
    </row>
    <row r="42" spans="1:6">
      <c r="B42" s="125" t="s">
        <v>234</v>
      </c>
    </row>
    <row r="44" spans="1:6">
      <c r="A44" s="125" t="s">
        <v>235</v>
      </c>
      <c r="B44" s="129"/>
      <c r="C44" s="128"/>
    </row>
    <row r="45" spans="1:6">
      <c r="B45" s="129"/>
      <c r="C45" s="128"/>
    </row>
    <row r="46" spans="1:6">
      <c r="A46" s="125" t="s">
        <v>236</v>
      </c>
      <c r="F46" s="130">
        <v>10</v>
      </c>
    </row>
    <row r="47" spans="1:6">
      <c r="B47" s="129"/>
      <c r="C47" s="128"/>
      <c r="F47" s="129" t="s">
        <v>216</v>
      </c>
    </row>
    <row r="48" spans="1:6">
      <c r="B48" s="129"/>
      <c r="C48" s="128"/>
    </row>
    <row r="49" spans="1:8">
      <c r="A49" s="87"/>
      <c r="B49" s="58"/>
      <c r="C49" s="58"/>
      <c r="D49" s="58"/>
      <c r="E49" s="58"/>
      <c r="F49" s="58"/>
      <c r="G49" s="58"/>
      <c r="H49" s="58"/>
    </row>
    <row r="50" spans="1:8">
      <c r="A50" s="87"/>
      <c r="B50" s="58"/>
      <c r="C50" s="58"/>
      <c r="D50" s="58"/>
      <c r="E50" s="58"/>
      <c r="F50" s="58"/>
      <c r="G50" s="58"/>
      <c r="H50" s="58"/>
    </row>
    <row r="51" spans="1:8">
      <c r="A51" s="8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H48"/>
  <sheetViews>
    <sheetView view="pageBreakPreview" topLeftCell="A28" zoomScaleSheetLayoutView="100" workbookViewId="0">
      <selection activeCell="K50" sqref="K50:K51"/>
    </sheetView>
  </sheetViews>
  <sheetFormatPr defaultColWidth="9.140625" defaultRowHeight="15"/>
  <cols>
    <col min="1" max="1" width="9.140625" style="125"/>
    <col min="2" max="2" width="15.85546875" style="125" customWidth="1"/>
    <col min="3" max="16384" width="9.140625" style="125"/>
  </cols>
  <sheetData>
    <row r="1" spans="1:8" ht="15.75">
      <c r="A1" s="132" t="s">
        <v>237</v>
      </c>
      <c r="B1" s="58"/>
      <c r="C1" s="58"/>
      <c r="D1" s="58"/>
      <c r="E1" s="58"/>
      <c r="F1" s="58"/>
      <c r="G1" s="58"/>
      <c r="H1" s="58"/>
    </row>
    <row r="2" spans="1:8">
      <c r="A2" s="58"/>
      <c r="B2" s="58"/>
      <c r="C2" s="58"/>
      <c r="D2" s="58"/>
      <c r="E2" s="58"/>
      <c r="F2" s="58"/>
      <c r="G2" s="58"/>
      <c r="H2" s="58"/>
    </row>
    <row r="3" spans="1:8">
      <c r="A3" s="131" t="s">
        <v>238</v>
      </c>
      <c r="B3" s="58"/>
      <c r="C3" s="58"/>
      <c r="D3" s="58"/>
      <c r="E3" s="58"/>
      <c r="F3" s="58"/>
      <c r="G3" s="58"/>
      <c r="H3" s="58"/>
    </row>
    <row r="4" spans="1:8">
      <c r="A4" s="131"/>
      <c r="B4" s="58"/>
      <c r="C4" s="58"/>
      <c r="D4" s="58"/>
      <c r="E4" s="58"/>
      <c r="F4" s="58"/>
      <c r="G4" s="58"/>
      <c r="H4" s="58"/>
    </row>
    <row r="5" spans="1:8">
      <c r="B5" s="125" t="s">
        <v>239</v>
      </c>
      <c r="D5" s="58"/>
      <c r="E5" s="58"/>
      <c r="F5" s="58"/>
      <c r="G5" s="58"/>
      <c r="H5" s="58"/>
    </row>
    <row r="6" spans="1:8">
      <c r="B6" s="125" t="s">
        <v>203</v>
      </c>
      <c r="D6" s="58"/>
      <c r="E6" s="58"/>
      <c r="F6" s="58"/>
      <c r="G6" s="58"/>
      <c r="H6" s="58"/>
    </row>
    <row r="7" spans="1:8">
      <c r="B7" s="125" t="s">
        <v>240</v>
      </c>
      <c r="D7" s="58"/>
      <c r="E7" s="58"/>
      <c r="F7" s="58"/>
      <c r="G7" s="58"/>
      <c r="H7" s="58"/>
    </row>
    <row r="8" spans="1:8">
      <c r="B8" s="125" t="s">
        <v>241</v>
      </c>
      <c r="D8" s="58"/>
      <c r="E8" s="58"/>
      <c r="F8" s="58"/>
      <c r="G8" s="58"/>
      <c r="H8" s="58"/>
    </row>
    <row r="9" spans="1:8">
      <c r="B9" s="125" t="s">
        <v>242</v>
      </c>
      <c r="D9" s="58"/>
      <c r="E9" s="58"/>
      <c r="F9" s="58"/>
      <c r="G9" s="58"/>
      <c r="H9" s="58"/>
    </row>
    <row r="10" spans="1:8">
      <c r="A10" s="58" t="s">
        <v>243</v>
      </c>
      <c r="B10" s="58"/>
      <c r="C10" s="58"/>
      <c r="D10" s="58"/>
      <c r="E10" s="58"/>
      <c r="F10" s="58"/>
      <c r="G10" s="58"/>
      <c r="H10" s="58"/>
    </row>
    <row r="11" spans="1:8">
      <c r="A11" s="58" t="s">
        <v>244</v>
      </c>
      <c r="B11" s="58"/>
      <c r="C11" s="58"/>
      <c r="D11" s="58">
        <v>4.38</v>
      </c>
      <c r="E11" s="58"/>
      <c r="F11" s="58"/>
      <c r="G11" s="58"/>
      <c r="H11" s="58"/>
    </row>
    <row r="12" spans="1:8">
      <c r="A12" s="58"/>
      <c r="B12" s="58"/>
      <c r="C12" s="58"/>
      <c r="D12" s="58"/>
      <c r="E12" s="58"/>
      <c r="F12" s="58"/>
      <c r="G12" s="58"/>
      <c r="H12" s="58"/>
    </row>
    <row r="13" spans="1:8">
      <c r="A13" s="58"/>
      <c r="B13" s="58"/>
      <c r="C13" s="58"/>
      <c r="D13" s="58"/>
      <c r="E13" s="58"/>
      <c r="F13" s="58"/>
      <c r="G13" s="58"/>
      <c r="H13" s="58"/>
    </row>
    <row r="14" spans="1:8">
      <c r="A14" s="58" t="s">
        <v>245</v>
      </c>
      <c r="B14" s="58"/>
      <c r="C14" s="58"/>
      <c r="D14" s="58">
        <v>4.38</v>
      </c>
      <c r="E14" s="58"/>
      <c r="F14" s="58"/>
      <c r="G14" s="58"/>
      <c r="H14" s="58"/>
    </row>
    <row r="15" spans="1:8">
      <c r="A15" s="58"/>
      <c r="B15" s="58"/>
      <c r="C15" s="58"/>
      <c r="D15" s="127">
        <f>SUM(D11:D14)</f>
        <v>8.76</v>
      </c>
      <c r="E15" s="58" t="s">
        <v>15</v>
      </c>
      <c r="F15" s="58"/>
      <c r="G15" s="58"/>
      <c r="H15" s="58"/>
    </row>
    <row r="16" spans="1:8">
      <c r="A16" s="131" t="s">
        <v>246</v>
      </c>
      <c r="B16" s="58"/>
      <c r="C16" s="58"/>
      <c r="D16" s="58"/>
      <c r="E16" s="58"/>
      <c r="F16" s="58"/>
      <c r="G16" s="58"/>
      <c r="H16" s="58"/>
    </row>
    <row r="17" spans="1:8">
      <c r="B17" s="125" t="s">
        <v>239</v>
      </c>
      <c r="C17" s="133"/>
      <c r="D17" s="58"/>
      <c r="E17" s="58"/>
      <c r="F17" s="58"/>
      <c r="G17" s="58"/>
      <c r="H17" s="58"/>
    </row>
    <row r="18" spans="1:8">
      <c r="B18" s="125" t="s">
        <v>203</v>
      </c>
      <c r="C18" s="133"/>
      <c r="D18" s="58"/>
      <c r="E18" s="58"/>
      <c r="F18" s="58"/>
      <c r="G18" s="58"/>
      <c r="H18" s="58"/>
    </row>
    <row r="19" spans="1:8">
      <c r="B19" s="125" t="s">
        <v>240</v>
      </c>
      <c r="C19" s="133"/>
      <c r="D19" s="58"/>
      <c r="E19" s="58"/>
      <c r="F19" s="58"/>
      <c r="G19" s="58"/>
      <c r="H19" s="58"/>
    </row>
    <row r="20" spans="1:8">
      <c r="B20" s="125" t="s">
        <v>247</v>
      </c>
      <c r="C20" s="133"/>
      <c r="D20" s="58"/>
      <c r="E20" s="58"/>
      <c r="F20" s="58"/>
      <c r="G20" s="58"/>
      <c r="H20" s="58"/>
    </row>
    <row r="21" spans="1:8">
      <c r="A21" s="131"/>
      <c r="B21" s="58"/>
      <c r="C21" s="58"/>
      <c r="D21" s="58"/>
      <c r="E21" s="58"/>
      <c r="F21" s="58"/>
      <c r="G21" s="58"/>
      <c r="H21" s="58"/>
    </row>
    <row r="22" spans="1:8">
      <c r="A22" s="58" t="s">
        <v>248</v>
      </c>
      <c r="B22" s="58"/>
      <c r="C22" s="58"/>
      <c r="D22" s="58"/>
      <c r="E22" s="58"/>
      <c r="F22" s="58"/>
      <c r="G22" s="58"/>
      <c r="H22" s="58"/>
    </row>
    <row r="23" spans="1:8">
      <c r="A23" s="58" t="s">
        <v>249</v>
      </c>
      <c r="B23" s="58"/>
      <c r="C23" s="58"/>
      <c r="D23" s="127">
        <v>8.7899999999999991</v>
      </c>
      <c r="E23" s="58" t="s">
        <v>15</v>
      </c>
      <c r="F23" s="58"/>
      <c r="G23" s="58"/>
      <c r="H23" s="58"/>
    </row>
    <row r="24" spans="1:8">
      <c r="A24" s="131" t="s">
        <v>250</v>
      </c>
      <c r="B24" s="58"/>
      <c r="C24" s="58"/>
      <c r="D24" s="58"/>
      <c r="E24" s="58"/>
      <c r="F24" s="58"/>
      <c r="G24" s="58"/>
      <c r="H24" s="58"/>
    </row>
    <row r="25" spans="1:8">
      <c r="B25" s="125" t="s">
        <v>251</v>
      </c>
      <c r="D25" s="58"/>
      <c r="E25" s="58"/>
      <c r="F25" s="58"/>
      <c r="G25" s="58"/>
      <c r="H25" s="58"/>
    </row>
    <row r="26" spans="1:8">
      <c r="B26" s="125" t="s">
        <v>252</v>
      </c>
      <c r="D26" s="58"/>
      <c r="E26" s="58"/>
      <c r="F26" s="58"/>
      <c r="G26" s="58"/>
      <c r="H26" s="58"/>
    </row>
    <row r="27" spans="1:8">
      <c r="B27" s="125" t="s">
        <v>253</v>
      </c>
      <c r="D27" s="58"/>
      <c r="E27" s="58"/>
      <c r="F27" s="58"/>
      <c r="G27" s="58"/>
      <c r="H27" s="58"/>
    </row>
    <row r="28" spans="1:8">
      <c r="B28" s="125" t="s">
        <v>254</v>
      </c>
      <c r="D28" s="58"/>
      <c r="E28" s="58"/>
      <c r="F28" s="58"/>
      <c r="G28" s="58"/>
      <c r="H28" s="58"/>
    </row>
    <row r="29" spans="1:8">
      <c r="B29" s="125" t="s">
        <v>255</v>
      </c>
      <c r="D29" s="58"/>
      <c r="E29" s="58"/>
      <c r="F29" s="58"/>
      <c r="G29" s="58"/>
      <c r="H29" s="58"/>
    </row>
    <row r="30" spans="1:8">
      <c r="A30" s="58" t="s">
        <v>256</v>
      </c>
      <c r="B30" s="58"/>
      <c r="C30" s="58"/>
      <c r="D30" s="58"/>
      <c r="E30" s="58"/>
      <c r="F30" s="58"/>
      <c r="G30" s="58"/>
      <c r="H30" s="58"/>
    </row>
    <row r="31" spans="1:8">
      <c r="A31" s="58" t="s">
        <v>257</v>
      </c>
      <c r="B31" s="58"/>
      <c r="C31" s="58"/>
      <c r="D31" s="127">
        <v>3.37</v>
      </c>
      <c r="E31" s="58" t="s">
        <v>15</v>
      </c>
      <c r="F31" s="58"/>
      <c r="G31" s="58"/>
      <c r="H31" s="58"/>
    </row>
    <row r="32" spans="1:8">
      <c r="A32" s="58"/>
      <c r="B32" s="58"/>
      <c r="C32" s="58"/>
      <c r="D32" s="58"/>
      <c r="E32" s="58"/>
      <c r="F32" s="58"/>
      <c r="G32" s="58"/>
      <c r="H32" s="58"/>
    </row>
    <row r="33" spans="1:8">
      <c r="A33" s="58"/>
      <c r="B33" s="58"/>
      <c r="C33" s="58"/>
      <c r="D33" s="58"/>
      <c r="E33" s="58"/>
      <c r="F33" s="58"/>
      <c r="G33" s="58"/>
      <c r="H33" s="58"/>
    </row>
    <row r="34" spans="1:8">
      <c r="A34" s="58" t="s">
        <v>258</v>
      </c>
      <c r="B34" s="58"/>
      <c r="C34" s="58"/>
      <c r="D34" s="130">
        <v>2</v>
      </c>
      <c r="E34" s="58" t="s">
        <v>15</v>
      </c>
      <c r="F34" s="58"/>
      <c r="G34" s="58"/>
      <c r="H34" s="58"/>
    </row>
    <row r="35" spans="1:8">
      <c r="A35" s="58"/>
      <c r="B35" s="58"/>
      <c r="C35" s="58"/>
      <c r="D35" s="58"/>
      <c r="E35" s="58"/>
      <c r="F35" s="58"/>
      <c r="G35" s="58"/>
      <c r="H35" s="58"/>
    </row>
    <row r="36" spans="1:8">
      <c r="A36" s="131" t="s">
        <v>259</v>
      </c>
      <c r="B36" s="58"/>
      <c r="C36" s="58"/>
      <c r="D36" s="58"/>
      <c r="E36" s="58"/>
      <c r="F36" s="58"/>
      <c r="G36" s="58"/>
      <c r="H36" s="58"/>
    </row>
    <row r="37" spans="1:8">
      <c r="B37" s="125" t="s">
        <v>260</v>
      </c>
      <c r="C37" s="133"/>
      <c r="D37" s="58"/>
      <c r="E37" s="58"/>
      <c r="F37" s="58"/>
      <c r="G37" s="58"/>
      <c r="H37" s="58"/>
    </row>
    <row r="38" spans="1:8">
      <c r="B38" s="125" t="s">
        <v>261</v>
      </c>
      <c r="C38" s="133"/>
      <c r="D38" s="58"/>
      <c r="E38" s="58"/>
      <c r="F38" s="58"/>
      <c r="G38" s="58"/>
      <c r="H38" s="58"/>
    </row>
    <row r="39" spans="1:8">
      <c r="B39" s="125" t="s">
        <v>232</v>
      </c>
      <c r="C39" s="133"/>
      <c r="D39" s="58"/>
      <c r="E39" s="58"/>
      <c r="F39" s="58"/>
      <c r="G39" s="58"/>
      <c r="H39" s="58"/>
    </row>
    <row r="40" spans="1:8">
      <c r="B40" s="125" t="s">
        <v>262</v>
      </c>
      <c r="C40" s="133"/>
      <c r="D40" s="58"/>
      <c r="E40" s="58"/>
      <c r="F40" s="58"/>
      <c r="G40" s="58"/>
      <c r="H40" s="58"/>
    </row>
    <row r="41" spans="1:8">
      <c r="B41" s="125" t="s">
        <v>233</v>
      </c>
      <c r="C41" s="133"/>
      <c r="D41" s="58"/>
      <c r="E41" s="58"/>
      <c r="F41" s="58"/>
      <c r="G41" s="58"/>
      <c r="H41" s="58"/>
    </row>
    <row r="42" spans="1:8">
      <c r="B42" s="125" t="s">
        <v>234</v>
      </c>
      <c r="C42" s="133"/>
      <c r="D42" s="58"/>
      <c r="E42" s="58"/>
      <c r="F42" s="58"/>
      <c r="G42" s="58"/>
      <c r="H42" s="58"/>
    </row>
    <row r="43" spans="1:8">
      <c r="A43" s="58" t="s">
        <v>263</v>
      </c>
      <c r="B43" s="58"/>
      <c r="C43" s="58"/>
      <c r="D43" s="58"/>
      <c r="E43" s="58"/>
      <c r="F43" s="58"/>
      <c r="G43" s="58"/>
      <c r="H43" s="58"/>
    </row>
    <row r="44" spans="1:8">
      <c r="A44" s="58" t="s">
        <v>264</v>
      </c>
      <c r="B44" s="58"/>
      <c r="C44" s="58"/>
      <c r="D44" s="58"/>
      <c r="E44" s="58"/>
      <c r="F44" s="58"/>
      <c r="G44" s="58"/>
      <c r="H44" s="58"/>
    </row>
    <row r="45" spans="1:8">
      <c r="A45" s="58" t="s">
        <v>265</v>
      </c>
      <c r="B45" s="58"/>
      <c r="C45" s="58"/>
      <c r="D45" s="130">
        <v>8.8000000000000007</v>
      </c>
      <c r="E45" s="58" t="s">
        <v>15</v>
      </c>
      <c r="F45" s="58"/>
      <c r="G45" s="58"/>
      <c r="H45" s="58"/>
    </row>
    <row r="46" spans="1:8">
      <c r="A46" s="58" t="s">
        <v>266</v>
      </c>
      <c r="B46" s="58"/>
      <c r="C46" s="58"/>
      <c r="D46" s="58"/>
      <c r="E46" s="58"/>
      <c r="F46" s="58"/>
      <c r="G46" s="58"/>
      <c r="H46" s="58"/>
    </row>
    <row r="47" spans="1:8">
      <c r="A47" s="58"/>
      <c r="B47" s="58"/>
      <c r="C47" s="58"/>
      <c r="D47" s="58"/>
      <c r="E47" s="58"/>
      <c r="F47" s="58"/>
      <c r="G47" s="58"/>
      <c r="H47" s="58"/>
    </row>
    <row r="48" spans="1:8">
      <c r="A48" s="58"/>
      <c r="B48" s="58"/>
      <c r="C48" s="58"/>
      <c r="D48" s="58"/>
      <c r="E48" s="58"/>
      <c r="F48" s="58"/>
      <c r="G48" s="58"/>
      <c r="H48" s="58"/>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R18"/>
  <sheetViews>
    <sheetView view="pageBreakPreview" zoomScale="80" zoomScaleSheetLayoutView="80" workbookViewId="0">
      <selection activeCell="L18" sqref="L18"/>
    </sheetView>
  </sheetViews>
  <sheetFormatPr defaultRowHeight="12.75"/>
  <cols>
    <col min="1" max="2" width="9.140625" style="2"/>
    <col min="3" max="3" width="21.85546875" style="2" customWidth="1"/>
    <col min="4" max="4" width="16.85546875" style="2" customWidth="1"/>
    <col min="5" max="5" width="21.42578125" style="2" customWidth="1"/>
    <col min="6" max="6" width="19.85546875" style="2" customWidth="1"/>
    <col min="7" max="7" width="19.28515625" style="2" customWidth="1"/>
    <col min="8" max="258" width="9.140625" style="2"/>
    <col min="259" max="259" width="21.85546875" style="2" customWidth="1"/>
    <col min="260" max="260" width="16.85546875" style="2" customWidth="1"/>
    <col min="261" max="261" width="21.42578125" style="2" customWidth="1"/>
    <col min="262" max="262" width="19.85546875" style="2" customWidth="1"/>
    <col min="263" max="263" width="19.28515625" style="2" customWidth="1"/>
    <col min="264" max="514" width="9.140625" style="2"/>
    <col min="515" max="515" width="21.85546875" style="2" customWidth="1"/>
    <col min="516" max="516" width="16.85546875" style="2" customWidth="1"/>
    <col min="517" max="517" width="21.42578125" style="2" customWidth="1"/>
    <col min="518" max="518" width="19.85546875" style="2" customWidth="1"/>
    <col min="519" max="519" width="19.28515625" style="2" customWidth="1"/>
    <col min="520" max="770" width="9.140625" style="2"/>
    <col min="771" max="771" width="21.85546875" style="2" customWidth="1"/>
    <col min="772" max="772" width="16.85546875" style="2" customWidth="1"/>
    <col min="773" max="773" width="21.42578125" style="2" customWidth="1"/>
    <col min="774" max="774" width="19.85546875" style="2" customWidth="1"/>
    <col min="775" max="775" width="19.28515625" style="2" customWidth="1"/>
    <col min="776" max="1026" width="9.140625" style="2"/>
    <col min="1027" max="1027" width="21.85546875" style="2" customWidth="1"/>
    <col min="1028" max="1028" width="16.85546875" style="2" customWidth="1"/>
    <col min="1029" max="1029" width="21.42578125" style="2" customWidth="1"/>
    <col min="1030" max="1030" width="19.85546875" style="2" customWidth="1"/>
    <col min="1031" max="1031" width="19.28515625" style="2" customWidth="1"/>
    <col min="1032" max="1282" width="9.140625" style="2"/>
    <col min="1283" max="1283" width="21.85546875" style="2" customWidth="1"/>
    <col min="1284" max="1284" width="16.85546875" style="2" customWidth="1"/>
    <col min="1285" max="1285" width="21.42578125" style="2" customWidth="1"/>
    <col min="1286" max="1286" width="19.85546875" style="2" customWidth="1"/>
    <col min="1287" max="1287" width="19.28515625" style="2" customWidth="1"/>
    <col min="1288" max="1538" width="9.140625" style="2"/>
    <col min="1539" max="1539" width="21.85546875" style="2" customWidth="1"/>
    <col min="1540" max="1540" width="16.85546875" style="2" customWidth="1"/>
    <col min="1541" max="1541" width="21.42578125" style="2" customWidth="1"/>
    <col min="1542" max="1542" width="19.85546875" style="2" customWidth="1"/>
    <col min="1543" max="1543" width="19.28515625" style="2" customWidth="1"/>
    <col min="1544" max="1794" width="9.140625" style="2"/>
    <col min="1795" max="1795" width="21.85546875" style="2" customWidth="1"/>
    <col min="1796" max="1796" width="16.85546875" style="2" customWidth="1"/>
    <col min="1797" max="1797" width="21.42578125" style="2" customWidth="1"/>
    <col min="1798" max="1798" width="19.85546875" style="2" customWidth="1"/>
    <col min="1799" max="1799" width="19.28515625" style="2" customWidth="1"/>
    <col min="1800" max="2050" width="9.140625" style="2"/>
    <col min="2051" max="2051" width="21.85546875" style="2" customWidth="1"/>
    <col min="2052" max="2052" width="16.85546875" style="2" customWidth="1"/>
    <col min="2053" max="2053" width="21.42578125" style="2" customWidth="1"/>
    <col min="2054" max="2054" width="19.85546875" style="2" customWidth="1"/>
    <col min="2055" max="2055" width="19.28515625" style="2" customWidth="1"/>
    <col min="2056" max="2306" width="9.140625" style="2"/>
    <col min="2307" max="2307" width="21.85546875" style="2" customWidth="1"/>
    <col min="2308" max="2308" width="16.85546875" style="2" customWidth="1"/>
    <col min="2309" max="2309" width="21.42578125" style="2" customWidth="1"/>
    <col min="2310" max="2310" width="19.85546875" style="2" customWidth="1"/>
    <col min="2311" max="2311" width="19.28515625" style="2" customWidth="1"/>
    <col min="2312" max="2562" width="9.140625" style="2"/>
    <col min="2563" max="2563" width="21.85546875" style="2" customWidth="1"/>
    <col min="2564" max="2564" width="16.85546875" style="2" customWidth="1"/>
    <col min="2565" max="2565" width="21.42578125" style="2" customWidth="1"/>
    <col min="2566" max="2566" width="19.85546875" style="2" customWidth="1"/>
    <col min="2567" max="2567" width="19.28515625" style="2" customWidth="1"/>
    <col min="2568" max="2818" width="9.140625" style="2"/>
    <col min="2819" max="2819" width="21.85546875" style="2" customWidth="1"/>
    <col min="2820" max="2820" width="16.85546875" style="2" customWidth="1"/>
    <col min="2821" max="2821" width="21.42578125" style="2" customWidth="1"/>
    <col min="2822" max="2822" width="19.85546875" style="2" customWidth="1"/>
    <col min="2823" max="2823" width="19.28515625" style="2" customWidth="1"/>
    <col min="2824" max="3074" width="9.140625" style="2"/>
    <col min="3075" max="3075" width="21.85546875" style="2" customWidth="1"/>
    <col min="3076" max="3076" width="16.85546875" style="2" customWidth="1"/>
    <col min="3077" max="3077" width="21.42578125" style="2" customWidth="1"/>
    <col min="3078" max="3078" width="19.85546875" style="2" customWidth="1"/>
    <col min="3079" max="3079" width="19.28515625" style="2" customWidth="1"/>
    <col min="3080" max="3330" width="9.140625" style="2"/>
    <col min="3331" max="3331" width="21.85546875" style="2" customWidth="1"/>
    <col min="3332" max="3332" width="16.85546875" style="2" customWidth="1"/>
    <col min="3333" max="3333" width="21.42578125" style="2" customWidth="1"/>
    <col min="3334" max="3334" width="19.85546875" style="2" customWidth="1"/>
    <col min="3335" max="3335" width="19.28515625" style="2" customWidth="1"/>
    <col min="3336" max="3586" width="9.140625" style="2"/>
    <col min="3587" max="3587" width="21.85546875" style="2" customWidth="1"/>
    <col min="3588" max="3588" width="16.85546875" style="2" customWidth="1"/>
    <col min="3589" max="3589" width="21.42578125" style="2" customWidth="1"/>
    <col min="3590" max="3590" width="19.85546875" style="2" customWidth="1"/>
    <col min="3591" max="3591" width="19.28515625" style="2" customWidth="1"/>
    <col min="3592" max="3842" width="9.140625" style="2"/>
    <col min="3843" max="3843" width="21.85546875" style="2" customWidth="1"/>
    <col min="3844" max="3844" width="16.85546875" style="2" customWidth="1"/>
    <col min="3845" max="3845" width="21.42578125" style="2" customWidth="1"/>
    <col min="3846" max="3846" width="19.85546875" style="2" customWidth="1"/>
    <col min="3847" max="3847" width="19.28515625" style="2" customWidth="1"/>
    <col min="3848" max="4098" width="9.140625" style="2"/>
    <col min="4099" max="4099" width="21.85546875" style="2" customWidth="1"/>
    <col min="4100" max="4100" width="16.85546875" style="2" customWidth="1"/>
    <col min="4101" max="4101" width="21.42578125" style="2" customWidth="1"/>
    <col min="4102" max="4102" width="19.85546875" style="2" customWidth="1"/>
    <col min="4103" max="4103" width="19.28515625" style="2" customWidth="1"/>
    <col min="4104" max="4354" width="9.140625" style="2"/>
    <col min="4355" max="4355" width="21.85546875" style="2" customWidth="1"/>
    <col min="4356" max="4356" width="16.85546875" style="2" customWidth="1"/>
    <col min="4357" max="4357" width="21.42578125" style="2" customWidth="1"/>
    <col min="4358" max="4358" width="19.85546875" style="2" customWidth="1"/>
    <col min="4359" max="4359" width="19.28515625" style="2" customWidth="1"/>
    <col min="4360" max="4610" width="9.140625" style="2"/>
    <col min="4611" max="4611" width="21.85546875" style="2" customWidth="1"/>
    <col min="4612" max="4612" width="16.85546875" style="2" customWidth="1"/>
    <col min="4613" max="4613" width="21.42578125" style="2" customWidth="1"/>
    <col min="4614" max="4614" width="19.85546875" style="2" customWidth="1"/>
    <col min="4615" max="4615" width="19.28515625" style="2" customWidth="1"/>
    <col min="4616" max="4866" width="9.140625" style="2"/>
    <col min="4867" max="4867" width="21.85546875" style="2" customWidth="1"/>
    <col min="4868" max="4868" width="16.85546875" style="2" customWidth="1"/>
    <col min="4869" max="4869" width="21.42578125" style="2" customWidth="1"/>
    <col min="4870" max="4870" width="19.85546875" style="2" customWidth="1"/>
    <col min="4871" max="4871" width="19.28515625" style="2" customWidth="1"/>
    <col min="4872" max="5122" width="9.140625" style="2"/>
    <col min="5123" max="5123" width="21.85546875" style="2" customWidth="1"/>
    <col min="5124" max="5124" width="16.85546875" style="2" customWidth="1"/>
    <col min="5125" max="5125" width="21.42578125" style="2" customWidth="1"/>
    <col min="5126" max="5126" width="19.85546875" style="2" customWidth="1"/>
    <col min="5127" max="5127" width="19.28515625" style="2" customWidth="1"/>
    <col min="5128" max="5378" width="9.140625" style="2"/>
    <col min="5379" max="5379" width="21.85546875" style="2" customWidth="1"/>
    <col min="5380" max="5380" width="16.85546875" style="2" customWidth="1"/>
    <col min="5381" max="5381" width="21.42578125" style="2" customWidth="1"/>
    <col min="5382" max="5382" width="19.85546875" style="2" customWidth="1"/>
    <col min="5383" max="5383" width="19.28515625" style="2" customWidth="1"/>
    <col min="5384" max="5634" width="9.140625" style="2"/>
    <col min="5635" max="5635" width="21.85546875" style="2" customWidth="1"/>
    <col min="5636" max="5636" width="16.85546875" style="2" customWidth="1"/>
    <col min="5637" max="5637" width="21.42578125" style="2" customWidth="1"/>
    <col min="5638" max="5638" width="19.85546875" style="2" customWidth="1"/>
    <col min="5639" max="5639" width="19.28515625" style="2" customWidth="1"/>
    <col min="5640" max="5890" width="9.140625" style="2"/>
    <col min="5891" max="5891" width="21.85546875" style="2" customWidth="1"/>
    <col min="5892" max="5892" width="16.85546875" style="2" customWidth="1"/>
    <col min="5893" max="5893" width="21.42578125" style="2" customWidth="1"/>
    <col min="5894" max="5894" width="19.85546875" style="2" customWidth="1"/>
    <col min="5895" max="5895" width="19.28515625" style="2" customWidth="1"/>
    <col min="5896" max="6146" width="9.140625" style="2"/>
    <col min="6147" max="6147" width="21.85546875" style="2" customWidth="1"/>
    <col min="6148" max="6148" width="16.85546875" style="2" customWidth="1"/>
    <col min="6149" max="6149" width="21.42578125" style="2" customWidth="1"/>
    <col min="6150" max="6150" width="19.85546875" style="2" customWidth="1"/>
    <col min="6151" max="6151" width="19.28515625" style="2" customWidth="1"/>
    <col min="6152" max="6402" width="9.140625" style="2"/>
    <col min="6403" max="6403" width="21.85546875" style="2" customWidth="1"/>
    <col min="6404" max="6404" width="16.85546875" style="2" customWidth="1"/>
    <col min="6405" max="6405" width="21.42578125" style="2" customWidth="1"/>
    <col min="6406" max="6406" width="19.85546875" style="2" customWidth="1"/>
    <col min="6407" max="6407" width="19.28515625" style="2" customWidth="1"/>
    <col min="6408" max="6658" width="9.140625" style="2"/>
    <col min="6659" max="6659" width="21.85546875" style="2" customWidth="1"/>
    <col min="6660" max="6660" width="16.85546875" style="2" customWidth="1"/>
    <col min="6661" max="6661" width="21.42578125" style="2" customWidth="1"/>
    <col min="6662" max="6662" width="19.85546875" style="2" customWidth="1"/>
    <col min="6663" max="6663" width="19.28515625" style="2" customWidth="1"/>
    <col min="6664" max="6914" width="9.140625" style="2"/>
    <col min="6915" max="6915" width="21.85546875" style="2" customWidth="1"/>
    <col min="6916" max="6916" width="16.85546875" style="2" customWidth="1"/>
    <col min="6917" max="6917" width="21.42578125" style="2" customWidth="1"/>
    <col min="6918" max="6918" width="19.85546875" style="2" customWidth="1"/>
    <col min="6919" max="6919" width="19.28515625" style="2" customWidth="1"/>
    <col min="6920" max="7170" width="9.140625" style="2"/>
    <col min="7171" max="7171" width="21.85546875" style="2" customWidth="1"/>
    <col min="7172" max="7172" width="16.85546875" style="2" customWidth="1"/>
    <col min="7173" max="7173" width="21.42578125" style="2" customWidth="1"/>
    <col min="7174" max="7174" width="19.85546875" style="2" customWidth="1"/>
    <col min="7175" max="7175" width="19.28515625" style="2" customWidth="1"/>
    <col min="7176" max="7426" width="9.140625" style="2"/>
    <col min="7427" max="7427" width="21.85546875" style="2" customWidth="1"/>
    <col min="7428" max="7428" width="16.85546875" style="2" customWidth="1"/>
    <col min="7429" max="7429" width="21.42578125" style="2" customWidth="1"/>
    <col min="7430" max="7430" width="19.85546875" style="2" customWidth="1"/>
    <col min="7431" max="7431" width="19.28515625" style="2" customWidth="1"/>
    <col min="7432" max="7682" width="9.140625" style="2"/>
    <col min="7683" max="7683" width="21.85546875" style="2" customWidth="1"/>
    <col min="7684" max="7684" width="16.85546875" style="2" customWidth="1"/>
    <col min="7685" max="7685" width="21.42578125" style="2" customWidth="1"/>
    <col min="7686" max="7686" width="19.85546875" style="2" customWidth="1"/>
    <col min="7687" max="7687" width="19.28515625" style="2" customWidth="1"/>
    <col min="7688" max="7938" width="9.140625" style="2"/>
    <col min="7939" max="7939" width="21.85546875" style="2" customWidth="1"/>
    <col min="7940" max="7940" width="16.85546875" style="2" customWidth="1"/>
    <col min="7941" max="7941" width="21.42578125" style="2" customWidth="1"/>
    <col min="7942" max="7942" width="19.85546875" style="2" customWidth="1"/>
    <col min="7943" max="7943" width="19.28515625" style="2" customWidth="1"/>
    <col min="7944" max="8194" width="9.140625" style="2"/>
    <col min="8195" max="8195" width="21.85546875" style="2" customWidth="1"/>
    <col min="8196" max="8196" width="16.85546875" style="2" customWidth="1"/>
    <col min="8197" max="8197" width="21.42578125" style="2" customWidth="1"/>
    <col min="8198" max="8198" width="19.85546875" style="2" customWidth="1"/>
    <col min="8199" max="8199" width="19.28515625" style="2" customWidth="1"/>
    <col min="8200" max="8450" width="9.140625" style="2"/>
    <col min="8451" max="8451" width="21.85546875" style="2" customWidth="1"/>
    <col min="8452" max="8452" width="16.85546875" style="2" customWidth="1"/>
    <col min="8453" max="8453" width="21.42578125" style="2" customWidth="1"/>
    <col min="8454" max="8454" width="19.85546875" style="2" customWidth="1"/>
    <col min="8455" max="8455" width="19.28515625" style="2" customWidth="1"/>
    <col min="8456" max="8706" width="9.140625" style="2"/>
    <col min="8707" max="8707" width="21.85546875" style="2" customWidth="1"/>
    <col min="8708" max="8708" width="16.85546875" style="2" customWidth="1"/>
    <col min="8709" max="8709" width="21.42578125" style="2" customWidth="1"/>
    <col min="8710" max="8710" width="19.85546875" style="2" customWidth="1"/>
    <col min="8711" max="8711" width="19.28515625" style="2" customWidth="1"/>
    <col min="8712" max="8962" width="9.140625" style="2"/>
    <col min="8963" max="8963" width="21.85546875" style="2" customWidth="1"/>
    <col min="8964" max="8964" width="16.85546875" style="2" customWidth="1"/>
    <col min="8965" max="8965" width="21.42578125" style="2" customWidth="1"/>
    <col min="8966" max="8966" width="19.85546875" style="2" customWidth="1"/>
    <col min="8967" max="8967" width="19.28515625" style="2" customWidth="1"/>
    <col min="8968" max="9218" width="9.140625" style="2"/>
    <col min="9219" max="9219" width="21.85546875" style="2" customWidth="1"/>
    <col min="9220" max="9220" width="16.85546875" style="2" customWidth="1"/>
    <col min="9221" max="9221" width="21.42578125" style="2" customWidth="1"/>
    <col min="9222" max="9222" width="19.85546875" style="2" customWidth="1"/>
    <col min="9223" max="9223" width="19.28515625" style="2" customWidth="1"/>
    <col min="9224" max="9474" width="9.140625" style="2"/>
    <col min="9475" max="9475" width="21.85546875" style="2" customWidth="1"/>
    <col min="9476" max="9476" width="16.85546875" style="2" customWidth="1"/>
    <col min="9477" max="9477" width="21.42578125" style="2" customWidth="1"/>
    <col min="9478" max="9478" width="19.85546875" style="2" customWidth="1"/>
    <col min="9479" max="9479" width="19.28515625" style="2" customWidth="1"/>
    <col min="9480" max="9730" width="9.140625" style="2"/>
    <col min="9731" max="9731" width="21.85546875" style="2" customWidth="1"/>
    <col min="9732" max="9732" width="16.85546875" style="2" customWidth="1"/>
    <col min="9733" max="9733" width="21.42578125" style="2" customWidth="1"/>
    <col min="9734" max="9734" width="19.85546875" style="2" customWidth="1"/>
    <col min="9735" max="9735" width="19.28515625" style="2" customWidth="1"/>
    <col min="9736" max="9986" width="9.140625" style="2"/>
    <col min="9987" max="9987" width="21.85546875" style="2" customWidth="1"/>
    <col min="9988" max="9988" width="16.85546875" style="2" customWidth="1"/>
    <col min="9989" max="9989" width="21.42578125" style="2" customWidth="1"/>
    <col min="9990" max="9990" width="19.85546875" style="2" customWidth="1"/>
    <col min="9991" max="9991" width="19.28515625" style="2" customWidth="1"/>
    <col min="9992" max="10242" width="9.140625" style="2"/>
    <col min="10243" max="10243" width="21.85546875" style="2" customWidth="1"/>
    <col min="10244" max="10244" width="16.85546875" style="2" customWidth="1"/>
    <col min="10245" max="10245" width="21.42578125" style="2" customWidth="1"/>
    <col min="10246" max="10246" width="19.85546875" style="2" customWidth="1"/>
    <col min="10247" max="10247" width="19.28515625" style="2" customWidth="1"/>
    <col min="10248" max="10498" width="9.140625" style="2"/>
    <col min="10499" max="10499" width="21.85546875" style="2" customWidth="1"/>
    <col min="10500" max="10500" width="16.85546875" style="2" customWidth="1"/>
    <col min="10501" max="10501" width="21.42578125" style="2" customWidth="1"/>
    <col min="10502" max="10502" width="19.85546875" style="2" customWidth="1"/>
    <col min="10503" max="10503" width="19.28515625" style="2" customWidth="1"/>
    <col min="10504" max="10754" width="9.140625" style="2"/>
    <col min="10755" max="10755" width="21.85546875" style="2" customWidth="1"/>
    <col min="10756" max="10756" width="16.85546875" style="2" customWidth="1"/>
    <col min="10757" max="10757" width="21.42578125" style="2" customWidth="1"/>
    <col min="10758" max="10758" width="19.85546875" style="2" customWidth="1"/>
    <col min="10759" max="10759" width="19.28515625" style="2" customWidth="1"/>
    <col min="10760" max="11010" width="9.140625" style="2"/>
    <col min="11011" max="11011" width="21.85546875" style="2" customWidth="1"/>
    <col min="11012" max="11012" width="16.85546875" style="2" customWidth="1"/>
    <col min="11013" max="11013" width="21.42578125" style="2" customWidth="1"/>
    <col min="11014" max="11014" width="19.85546875" style="2" customWidth="1"/>
    <col min="11015" max="11015" width="19.28515625" style="2" customWidth="1"/>
    <col min="11016" max="11266" width="9.140625" style="2"/>
    <col min="11267" max="11267" width="21.85546875" style="2" customWidth="1"/>
    <col min="11268" max="11268" width="16.85546875" style="2" customWidth="1"/>
    <col min="11269" max="11269" width="21.42578125" style="2" customWidth="1"/>
    <col min="11270" max="11270" width="19.85546875" style="2" customWidth="1"/>
    <col min="11271" max="11271" width="19.28515625" style="2" customWidth="1"/>
    <col min="11272" max="11522" width="9.140625" style="2"/>
    <col min="11523" max="11523" width="21.85546875" style="2" customWidth="1"/>
    <col min="11524" max="11524" width="16.85546875" style="2" customWidth="1"/>
    <col min="11525" max="11525" width="21.42578125" style="2" customWidth="1"/>
    <col min="11526" max="11526" width="19.85546875" style="2" customWidth="1"/>
    <col min="11527" max="11527" width="19.28515625" style="2" customWidth="1"/>
    <col min="11528" max="11778" width="9.140625" style="2"/>
    <col min="11779" max="11779" width="21.85546875" style="2" customWidth="1"/>
    <col min="11780" max="11780" width="16.85546875" style="2" customWidth="1"/>
    <col min="11781" max="11781" width="21.42578125" style="2" customWidth="1"/>
    <col min="11782" max="11782" width="19.85546875" style="2" customWidth="1"/>
    <col min="11783" max="11783" width="19.28515625" style="2" customWidth="1"/>
    <col min="11784" max="12034" width="9.140625" style="2"/>
    <col min="12035" max="12035" width="21.85546875" style="2" customWidth="1"/>
    <col min="12036" max="12036" width="16.85546875" style="2" customWidth="1"/>
    <col min="12037" max="12037" width="21.42578125" style="2" customWidth="1"/>
    <col min="12038" max="12038" width="19.85546875" style="2" customWidth="1"/>
    <col min="12039" max="12039" width="19.28515625" style="2" customWidth="1"/>
    <col min="12040" max="12290" width="9.140625" style="2"/>
    <col min="12291" max="12291" width="21.85546875" style="2" customWidth="1"/>
    <col min="12292" max="12292" width="16.85546875" style="2" customWidth="1"/>
    <col min="12293" max="12293" width="21.42578125" style="2" customWidth="1"/>
    <col min="12294" max="12294" width="19.85546875" style="2" customWidth="1"/>
    <col min="12295" max="12295" width="19.28515625" style="2" customWidth="1"/>
    <col min="12296" max="12546" width="9.140625" style="2"/>
    <col min="12547" max="12547" width="21.85546875" style="2" customWidth="1"/>
    <col min="12548" max="12548" width="16.85546875" style="2" customWidth="1"/>
    <col min="12549" max="12549" width="21.42578125" style="2" customWidth="1"/>
    <col min="12550" max="12550" width="19.85546875" style="2" customWidth="1"/>
    <col min="12551" max="12551" width="19.28515625" style="2" customWidth="1"/>
    <col min="12552" max="12802" width="9.140625" style="2"/>
    <col min="12803" max="12803" width="21.85546875" style="2" customWidth="1"/>
    <col min="12804" max="12804" width="16.85546875" style="2" customWidth="1"/>
    <col min="12805" max="12805" width="21.42578125" style="2" customWidth="1"/>
    <col min="12806" max="12806" width="19.85546875" style="2" customWidth="1"/>
    <col min="12807" max="12807" width="19.28515625" style="2" customWidth="1"/>
    <col min="12808" max="13058" width="9.140625" style="2"/>
    <col min="13059" max="13059" width="21.85546875" style="2" customWidth="1"/>
    <col min="13060" max="13060" width="16.85546875" style="2" customWidth="1"/>
    <col min="13061" max="13061" width="21.42578125" style="2" customWidth="1"/>
    <col min="13062" max="13062" width="19.85546875" style="2" customWidth="1"/>
    <col min="13063" max="13063" width="19.28515625" style="2" customWidth="1"/>
    <col min="13064" max="13314" width="9.140625" style="2"/>
    <col min="13315" max="13315" width="21.85546875" style="2" customWidth="1"/>
    <col min="13316" max="13316" width="16.85546875" style="2" customWidth="1"/>
    <col min="13317" max="13317" width="21.42578125" style="2" customWidth="1"/>
    <col min="13318" max="13318" width="19.85546875" style="2" customWidth="1"/>
    <col min="13319" max="13319" width="19.28515625" style="2" customWidth="1"/>
    <col min="13320" max="13570" width="9.140625" style="2"/>
    <col min="13571" max="13571" width="21.85546875" style="2" customWidth="1"/>
    <col min="13572" max="13572" width="16.85546875" style="2" customWidth="1"/>
    <col min="13573" max="13573" width="21.42578125" style="2" customWidth="1"/>
    <col min="13574" max="13574" width="19.85546875" style="2" customWidth="1"/>
    <col min="13575" max="13575" width="19.28515625" style="2" customWidth="1"/>
    <col min="13576" max="13826" width="9.140625" style="2"/>
    <col min="13827" max="13827" width="21.85546875" style="2" customWidth="1"/>
    <col min="13828" max="13828" width="16.85546875" style="2" customWidth="1"/>
    <col min="13829" max="13829" width="21.42578125" style="2" customWidth="1"/>
    <col min="13830" max="13830" width="19.85546875" style="2" customWidth="1"/>
    <col min="13831" max="13831" width="19.28515625" style="2" customWidth="1"/>
    <col min="13832" max="14082" width="9.140625" style="2"/>
    <col min="14083" max="14083" width="21.85546875" style="2" customWidth="1"/>
    <col min="14084" max="14084" width="16.85546875" style="2" customWidth="1"/>
    <col min="14085" max="14085" width="21.42578125" style="2" customWidth="1"/>
    <col min="14086" max="14086" width="19.85546875" style="2" customWidth="1"/>
    <col min="14087" max="14087" width="19.28515625" style="2" customWidth="1"/>
    <col min="14088" max="14338" width="9.140625" style="2"/>
    <col min="14339" max="14339" width="21.85546875" style="2" customWidth="1"/>
    <col min="14340" max="14340" width="16.85546875" style="2" customWidth="1"/>
    <col min="14341" max="14341" width="21.42578125" style="2" customWidth="1"/>
    <col min="14342" max="14342" width="19.85546875" style="2" customWidth="1"/>
    <col min="14343" max="14343" width="19.28515625" style="2" customWidth="1"/>
    <col min="14344" max="14594" width="9.140625" style="2"/>
    <col min="14595" max="14595" width="21.85546875" style="2" customWidth="1"/>
    <col min="14596" max="14596" width="16.85546875" style="2" customWidth="1"/>
    <col min="14597" max="14597" width="21.42578125" style="2" customWidth="1"/>
    <col min="14598" max="14598" width="19.85546875" style="2" customWidth="1"/>
    <col min="14599" max="14599" width="19.28515625" style="2" customWidth="1"/>
    <col min="14600" max="14850" width="9.140625" style="2"/>
    <col min="14851" max="14851" width="21.85546875" style="2" customWidth="1"/>
    <col min="14852" max="14852" width="16.85546875" style="2" customWidth="1"/>
    <col min="14853" max="14853" width="21.42578125" style="2" customWidth="1"/>
    <col min="14854" max="14854" width="19.85546875" style="2" customWidth="1"/>
    <col min="14855" max="14855" width="19.28515625" style="2" customWidth="1"/>
    <col min="14856" max="15106" width="9.140625" style="2"/>
    <col min="15107" max="15107" width="21.85546875" style="2" customWidth="1"/>
    <col min="15108" max="15108" width="16.85546875" style="2" customWidth="1"/>
    <col min="15109" max="15109" width="21.42578125" style="2" customWidth="1"/>
    <col min="15110" max="15110" width="19.85546875" style="2" customWidth="1"/>
    <col min="15111" max="15111" width="19.28515625" style="2" customWidth="1"/>
    <col min="15112" max="15362" width="9.140625" style="2"/>
    <col min="15363" max="15363" width="21.85546875" style="2" customWidth="1"/>
    <col min="15364" max="15364" width="16.85546875" style="2" customWidth="1"/>
    <col min="15365" max="15365" width="21.42578125" style="2" customWidth="1"/>
    <col min="15366" max="15366" width="19.85546875" style="2" customWidth="1"/>
    <col min="15367" max="15367" width="19.28515625" style="2" customWidth="1"/>
    <col min="15368" max="15618" width="9.140625" style="2"/>
    <col min="15619" max="15619" width="21.85546875" style="2" customWidth="1"/>
    <col min="15620" max="15620" width="16.85546875" style="2" customWidth="1"/>
    <col min="15621" max="15621" width="21.42578125" style="2" customWidth="1"/>
    <col min="15622" max="15622" width="19.85546875" style="2" customWidth="1"/>
    <col min="15623" max="15623" width="19.28515625" style="2" customWidth="1"/>
    <col min="15624" max="15874" width="9.140625" style="2"/>
    <col min="15875" max="15875" width="21.85546875" style="2" customWidth="1"/>
    <col min="15876" max="15876" width="16.85546875" style="2" customWidth="1"/>
    <col min="15877" max="15877" width="21.42578125" style="2" customWidth="1"/>
    <col min="15878" max="15878" width="19.85546875" style="2" customWidth="1"/>
    <col min="15879" max="15879" width="19.28515625" style="2" customWidth="1"/>
    <col min="15880" max="16130" width="9.140625" style="2"/>
    <col min="16131" max="16131" width="21.85546875" style="2" customWidth="1"/>
    <col min="16132" max="16132" width="16.85546875" style="2" customWidth="1"/>
    <col min="16133" max="16133" width="21.42578125" style="2" customWidth="1"/>
    <col min="16134" max="16134" width="19.85546875" style="2" customWidth="1"/>
    <col min="16135" max="16135" width="19.28515625" style="2" customWidth="1"/>
    <col min="16136" max="16384" width="9.140625" style="2"/>
  </cols>
  <sheetData>
    <row r="1" spans="1:18" ht="37.5" customHeight="1">
      <c r="B1" s="267" t="s">
        <v>121</v>
      </c>
      <c r="C1" s="267"/>
      <c r="D1" s="267"/>
      <c r="E1" s="267"/>
      <c r="F1" s="267"/>
      <c r="G1" s="267"/>
      <c r="M1" s="267" t="s">
        <v>121</v>
      </c>
      <c r="N1" s="267"/>
      <c r="O1" s="267"/>
      <c r="P1" s="267"/>
      <c r="Q1" s="267"/>
      <c r="R1" s="267"/>
    </row>
    <row r="2" spans="1:18" ht="54.75" customHeight="1">
      <c r="B2" s="44" t="s">
        <v>112</v>
      </c>
      <c r="C2" s="44" t="s">
        <v>12</v>
      </c>
      <c r="D2" s="45" t="s">
        <v>122</v>
      </c>
      <c r="E2" s="45" t="s">
        <v>123</v>
      </c>
      <c r="F2" s="45" t="s">
        <v>124</v>
      </c>
      <c r="G2" s="45" t="s">
        <v>125</v>
      </c>
      <c r="M2" s="44" t="s">
        <v>112</v>
      </c>
      <c r="N2" s="44" t="s">
        <v>12</v>
      </c>
      <c r="O2" s="45" t="s">
        <v>313</v>
      </c>
      <c r="P2" s="45" t="s">
        <v>312</v>
      </c>
      <c r="Q2" s="45" t="s">
        <v>314</v>
      </c>
      <c r="R2" s="45" t="s">
        <v>125</v>
      </c>
    </row>
    <row r="3" spans="1:18" ht="18.75" customHeight="1">
      <c r="B3" s="44">
        <v>1</v>
      </c>
      <c r="C3" s="44">
        <v>2</v>
      </c>
      <c r="D3" s="44">
        <v>3</v>
      </c>
      <c r="E3" s="44">
        <v>4</v>
      </c>
      <c r="F3" s="44">
        <v>5</v>
      </c>
      <c r="G3" s="44">
        <v>6</v>
      </c>
      <c r="M3" s="44">
        <v>1</v>
      </c>
      <c r="N3" s="44">
        <v>2</v>
      </c>
      <c r="O3" s="44">
        <v>3</v>
      </c>
      <c r="P3" s="44">
        <v>4</v>
      </c>
      <c r="Q3" s="44">
        <v>5</v>
      </c>
      <c r="R3" s="44">
        <v>6</v>
      </c>
    </row>
    <row r="4" spans="1:18" ht="20.100000000000001" customHeight="1">
      <c r="B4" s="46">
        <v>1</v>
      </c>
      <c r="C4" s="46" t="s">
        <v>126</v>
      </c>
      <c r="D4" s="47">
        <v>89</v>
      </c>
      <c r="E4" s="47">
        <v>20</v>
      </c>
      <c r="F4" s="47">
        <v>2.57</v>
      </c>
      <c r="G4" s="47">
        <f>D4+E4+F4</f>
        <v>111.57</v>
      </c>
      <c r="M4" s="46">
        <v>1</v>
      </c>
      <c r="N4" s="46" t="s">
        <v>311</v>
      </c>
      <c r="O4" s="47">
        <v>581</v>
      </c>
      <c r="P4" s="47">
        <v>-0.05</v>
      </c>
      <c r="Q4" s="47">
        <f>+O4*P4</f>
        <v>-29.05</v>
      </c>
      <c r="R4" s="47">
        <v>581</v>
      </c>
    </row>
    <row r="5" spans="1:18" ht="20.100000000000001" customHeight="1">
      <c r="R5" s="211">
        <f>+R4+Q4</f>
        <v>551.95000000000005</v>
      </c>
    </row>
    <row r="6" spans="1:18" ht="20.100000000000001" customHeight="1"/>
    <row r="7" spans="1:18" ht="31.5" customHeight="1">
      <c r="D7" s="44" t="s">
        <v>127</v>
      </c>
      <c r="E7" s="44" t="s">
        <v>128</v>
      </c>
      <c r="F7" s="44" t="s">
        <v>129</v>
      </c>
      <c r="G7" s="44" t="s">
        <v>130</v>
      </c>
      <c r="O7" s="44" t="s">
        <v>127</v>
      </c>
      <c r="P7" s="44" t="s">
        <v>128</v>
      </c>
      <c r="Q7" s="44" t="s">
        <v>129</v>
      </c>
      <c r="R7" s="44" t="s">
        <v>130</v>
      </c>
    </row>
    <row r="8" spans="1:18" ht="17.25" customHeight="1">
      <c r="D8" s="46" t="s">
        <v>131</v>
      </c>
      <c r="E8" s="47">
        <f>G4</f>
        <v>111.57</v>
      </c>
      <c r="F8" s="46">
        <v>1.19</v>
      </c>
      <c r="G8" s="47">
        <f>ROUND(E8*F8,2)</f>
        <v>132.77000000000001</v>
      </c>
      <c r="O8" s="46" t="s">
        <v>131</v>
      </c>
      <c r="P8" s="47">
        <f>+R5</f>
        <v>551.95000000000005</v>
      </c>
      <c r="Q8" s="46">
        <v>1.19</v>
      </c>
      <c r="R8" s="47">
        <f>ROUND(P8*Q8,2)</f>
        <v>656.82</v>
      </c>
    </row>
    <row r="9" spans="1:18" ht="17.25" customHeight="1">
      <c r="D9" s="46" t="s">
        <v>132</v>
      </c>
      <c r="E9" s="47">
        <f>G4</f>
        <v>111.57</v>
      </c>
      <c r="F9" s="46">
        <v>1.57</v>
      </c>
      <c r="G9" s="47">
        <f>ROUND(E9*F9,2)</f>
        <v>175.16</v>
      </c>
      <c r="O9" s="46" t="s">
        <v>132</v>
      </c>
      <c r="P9" s="47">
        <f>+P8</f>
        <v>551.95000000000005</v>
      </c>
      <c r="Q9" s="46">
        <v>1.57</v>
      </c>
      <c r="R9" s="47">
        <f>ROUND(P9*Q9,2)</f>
        <v>866.56</v>
      </c>
    </row>
    <row r="11" spans="1:18" ht="19.5">
      <c r="Q11" s="212" t="s">
        <v>315</v>
      </c>
    </row>
    <row r="14" spans="1:18" ht="15">
      <c r="A14" s="125"/>
      <c r="B14" s="129"/>
      <c r="C14" s="128"/>
      <c r="D14" s="125"/>
      <c r="E14" s="125"/>
      <c r="F14" s="125"/>
      <c r="G14" s="125"/>
      <c r="H14" s="58"/>
      <c r="I14" s="58"/>
      <c r="J14" s="58"/>
      <c r="K14" s="58"/>
      <c r="L14" s="58"/>
    </row>
    <row r="15" spans="1:18" s="48" customFormat="1" ht="15">
      <c r="A15" s="87"/>
      <c r="B15" s="58"/>
      <c r="C15" s="58"/>
      <c r="D15" s="58"/>
      <c r="E15" s="58"/>
      <c r="F15" s="58"/>
      <c r="G15" s="58"/>
      <c r="H15" s="58"/>
      <c r="I15" s="58"/>
      <c r="J15" s="58"/>
      <c r="K15" s="58"/>
      <c r="L15" s="58"/>
    </row>
    <row r="16" spans="1:18" s="48" customFormat="1" ht="15">
      <c r="A16" s="87"/>
      <c r="B16" s="58"/>
      <c r="C16" s="58"/>
      <c r="D16" s="58"/>
      <c r="E16" s="58"/>
      <c r="F16" s="58"/>
      <c r="G16" s="58"/>
      <c r="H16" s="58"/>
      <c r="I16" s="58"/>
      <c r="J16" s="58"/>
      <c r="K16" s="58"/>
      <c r="L16" s="58"/>
    </row>
    <row r="17" spans="1:12" s="48" customFormat="1" ht="15">
      <c r="A17" s="87"/>
      <c r="B17" s="125"/>
      <c r="C17" s="125"/>
      <c r="D17" s="125"/>
      <c r="E17" s="125"/>
      <c r="F17" s="125"/>
      <c r="G17" s="125"/>
      <c r="H17" s="58"/>
      <c r="I17" s="58"/>
      <c r="J17" s="58"/>
      <c r="K17" s="58"/>
      <c r="L17" s="58"/>
    </row>
    <row r="18" spans="1:12" ht="15">
      <c r="A18" s="125"/>
      <c r="B18" s="125"/>
      <c r="C18" s="125"/>
      <c r="D18" s="125"/>
      <c r="E18" s="125"/>
      <c r="F18" s="125"/>
      <c r="G18" s="125"/>
      <c r="H18" s="58"/>
      <c r="I18" s="58"/>
      <c r="J18" s="58"/>
      <c r="K18" s="58"/>
      <c r="L18" s="58"/>
    </row>
  </sheetData>
  <mergeCells count="2">
    <mergeCell ref="B1:G1"/>
    <mergeCell ref="M1:R1"/>
  </mergeCells>
  <pageMargins left="0.7" right="0.7" top="1.25" bottom="0.75" header="0.3" footer="0.3"/>
  <pageSetup paperSize="9" orientation="landscape" horizontalDpi="4294967293" r:id="rId1"/>
  <drawing r:id="rId2"/>
</worksheet>
</file>

<file path=xl/worksheets/sheet9.xml><?xml version="1.0" encoding="utf-8"?>
<worksheet xmlns="http://schemas.openxmlformats.org/spreadsheetml/2006/main" xmlns:r="http://schemas.openxmlformats.org/officeDocument/2006/relationships">
  <dimension ref="A1:L25"/>
  <sheetViews>
    <sheetView view="pageBreakPreview" zoomScale="80" zoomScaleSheetLayoutView="80" workbookViewId="0">
      <selection activeCell="Q17" sqref="Q17"/>
    </sheetView>
  </sheetViews>
  <sheetFormatPr defaultColWidth="9.140625" defaultRowHeight="14.25"/>
  <cols>
    <col min="1" max="1" width="4.7109375" style="20" customWidth="1"/>
    <col min="2" max="2" width="14.28515625" style="20" customWidth="1"/>
    <col min="3" max="3" width="6" style="20" customWidth="1"/>
    <col min="4" max="4" width="11" style="20" customWidth="1"/>
    <col min="5" max="5" width="5.7109375" style="20" customWidth="1"/>
    <col min="6" max="7" width="10.5703125" style="20" customWidth="1"/>
    <col min="8" max="8" width="12.42578125" style="20" bestFit="1" customWidth="1"/>
    <col min="9" max="9" width="9.140625" style="20" customWidth="1"/>
    <col min="10" max="10" width="13.85546875" style="20" customWidth="1"/>
    <col min="11" max="256" width="9.140625" style="20"/>
    <col min="257" max="257" width="4.7109375" style="20" customWidth="1"/>
    <col min="258" max="258" width="14.28515625" style="20" customWidth="1"/>
    <col min="259" max="259" width="6" style="20" customWidth="1"/>
    <col min="260" max="260" width="11" style="20" customWidth="1"/>
    <col min="261" max="261" width="5.7109375" style="20" customWidth="1"/>
    <col min="262" max="263" width="10.5703125" style="20" customWidth="1"/>
    <col min="264" max="264" width="12.42578125" style="20" bestFit="1" customWidth="1"/>
    <col min="265" max="265" width="9.140625" style="20" customWidth="1"/>
    <col min="266" max="266" width="13.85546875" style="20" customWidth="1"/>
    <col min="267" max="512" width="9.140625" style="20"/>
    <col min="513" max="513" width="4.7109375" style="20" customWidth="1"/>
    <col min="514" max="514" width="14.28515625" style="20" customWidth="1"/>
    <col min="515" max="515" width="6" style="20" customWidth="1"/>
    <col min="516" max="516" width="11" style="20" customWidth="1"/>
    <col min="517" max="517" width="5.7109375" style="20" customWidth="1"/>
    <col min="518" max="519" width="10.5703125" style="20" customWidth="1"/>
    <col min="520" max="520" width="12.42578125" style="20" bestFit="1" customWidth="1"/>
    <col min="521" max="521" width="9.140625" style="20" customWidth="1"/>
    <col min="522" max="522" width="13.85546875" style="20" customWidth="1"/>
    <col min="523" max="768" width="9.140625" style="20"/>
    <col min="769" max="769" width="4.7109375" style="20" customWidth="1"/>
    <col min="770" max="770" width="14.28515625" style="20" customWidth="1"/>
    <col min="771" max="771" width="6" style="20" customWidth="1"/>
    <col min="772" max="772" width="11" style="20" customWidth="1"/>
    <col min="773" max="773" width="5.7109375" style="20" customWidth="1"/>
    <col min="774" max="775" width="10.5703125" style="20" customWidth="1"/>
    <col min="776" max="776" width="12.42578125" style="20" bestFit="1" customWidth="1"/>
    <col min="777" max="777" width="9.140625" style="20" customWidth="1"/>
    <col min="778" max="778" width="13.85546875" style="20" customWidth="1"/>
    <col min="779" max="1024" width="9.140625" style="20"/>
    <col min="1025" max="1025" width="4.7109375" style="20" customWidth="1"/>
    <col min="1026" max="1026" width="14.28515625" style="20" customWidth="1"/>
    <col min="1027" max="1027" width="6" style="20" customWidth="1"/>
    <col min="1028" max="1028" width="11" style="20" customWidth="1"/>
    <col min="1029" max="1029" width="5.7109375" style="20" customWidth="1"/>
    <col min="1030" max="1031" width="10.5703125" style="20" customWidth="1"/>
    <col min="1032" max="1032" width="12.42578125" style="20" bestFit="1" customWidth="1"/>
    <col min="1033" max="1033" width="9.140625" style="20" customWidth="1"/>
    <col min="1034" max="1034" width="13.85546875" style="20" customWidth="1"/>
    <col min="1035" max="1280" width="9.140625" style="20"/>
    <col min="1281" max="1281" width="4.7109375" style="20" customWidth="1"/>
    <col min="1282" max="1282" width="14.28515625" style="20" customWidth="1"/>
    <col min="1283" max="1283" width="6" style="20" customWidth="1"/>
    <col min="1284" max="1284" width="11" style="20" customWidth="1"/>
    <col min="1285" max="1285" width="5.7109375" style="20" customWidth="1"/>
    <col min="1286" max="1287" width="10.5703125" style="20" customWidth="1"/>
    <col min="1288" max="1288" width="12.42578125" style="20" bestFit="1" customWidth="1"/>
    <col min="1289" max="1289" width="9.140625" style="20" customWidth="1"/>
    <col min="1290" max="1290" width="13.85546875" style="20" customWidth="1"/>
    <col min="1291" max="1536" width="9.140625" style="20"/>
    <col min="1537" max="1537" width="4.7109375" style="20" customWidth="1"/>
    <col min="1538" max="1538" width="14.28515625" style="20" customWidth="1"/>
    <col min="1539" max="1539" width="6" style="20" customWidth="1"/>
    <col min="1540" max="1540" width="11" style="20" customWidth="1"/>
    <col min="1541" max="1541" width="5.7109375" style="20" customWidth="1"/>
    <col min="1542" max="1543" width="10.5703125" style="20" customWidth="1"/>
    <col min="1544" max="1544" width="12.42578125" style="20" bestFit="1" customWidth="1"/>
    <col min="1545" max="1545" width="9.140625" style="20" customWidth="1"/>
    <col min="1546" max="1546" width="13.85546875" style="20" customWidth="1"/>
    <col min="1547" max="1792" width="9.140625" style="20"/>
    <col min="1793" max="1793" width="4.7109375" style="20" customWidth="1"/>
    <col min="1794" max="1794" width="14.28515625" style="20" customWidth="1"/>
    <col min="1795" max="1795" width="6" style="20" customWidth="1"/>
    <col min="1796" max="1796" width="11" style="20" customWidth="1"/>
    <col min="1797" max="1797" width="5.7109375" style="20" customWidth="1"/>
    <col min="1798" max="1799" width="10.5703125" style="20" customWidth="1"/>
    <col min="1800" max="1800" width="12.42578125" style="20" bestFit="1" customWidth="1"/>
    <col min="1801" max="1801" width="9.140625" style="20" customWidth="1"/>
    <col min="1802" max="1802" width="13.85546875" style="20" customWidth="1"/>
    <col min="1803" max="2048" width="9.140625" style="20"/>
    <col min="2049" max="2049" width="4.7109375" style="20" customWidth="1"/>
    <col min="2050" max="2050" width="14.28515625" style="20" customWidth="1"/>
    <col min="2051" max="2051" width="6" style="20" customWidth="1"/>
    <col min="2052" max="2052" width="11" style="20" customWidth="1"/>
    <col min="2053" max="2053" width="5.7109375" style="20" customWidth="1"/>
    <col min="2054" max="2055" width="10.5703125" style="20" customWidth="1"/>
    <col min="2056" max="2056" width="12.42578125" style="20" bestFit="1" customWidth="1"/>
    <col min="2057" max="2057" width="9.140625" style="20" customWidth="1"/>
    <col min="2058" max="2058" width="13.85546875" style="20" customWidth="1"/>
    <col min="2059" max="2304" width="9.140625" style="20"/>
    <col min="2305" max="2305" width="4.7109375" style="20" customWidth="1"/>
    <col min="2306" max="2306" width="14.28515625" style="20" customWidth="1"/>
    <col min="2307" max="2307" width="6" style="20" customWidth="1"/>
    <col min="2308" max="2308" width="11" style="20" customWidth="1"/>
    <col min="2309" max="2309" width="5.7109375" style="20" customWidth="1"/>
    <col min="2310" max="2311" width="10.5703125" style="20" customWidth="1"/>
    <col min="2312" max="2312" width="12.42578125" style="20" bestFit="1" customWidth="1"/>
    <col min="2313" max="2313" width="9.140625" style="20" customWidth="1"/>
    <col min="2314" max="2314" width="13.85546875" style="20" customWidth="1"/>
    <col min="2315" max="2560" width="9.140625" style="20"/>
    <col min="2561" max="2561" width="4.7109375" style="20" customWidth="1"/>
    <col min="2562" max="2562" width="14.28515625" style="20" customWidth="1"/>
    <col min="2563" max="2563" width="6" style="20" customWidth="1"/>
    <col min="2564" max="2564" width="11" style="20" customWidth="1"/>
    <col min="2565" max="2565" width="5.7109375" style="20" customWidth="1"/>
    <col min="2566" max="2567" width="10.5703125" style="20" customWidth="1"/>
    <col min="2568" max="2568" width="12.42578125" style="20" bestFit="1" customWidth="1"/>
    <col min="2569" max="2569" width="9.140625" style="20" customWidth="1"/>
    <col min="2570" max="2570" width="13.85546875" style="20" customWidth="1"/>
    <col min="2571" max="2816" width="9.140625" style="20"/>
    <col min="2817" max="2817" width="4.7109375" style="20" customWidth="1"/>
    <col min="2818" max="2818" width="14.28515625" style="20" customWidth="1"/>
    <col min="2819" max="2819" width="6" style="20" customWidth="1"/>
    <col min="2820" max="2820" width="11" style="20" customWidth="1"/>
    <col min="2821" max="2821" width="5.7109375" style="20" customWidth="1"/>
    <col min="2822" max="2823" width="10.5703125" style="20" customWidth="1"/>
    <col min="2824" max="2824" width="12.42578125" style="20" bestFit="1" customWidth="1"/>
    <col min="2825" max="2825" width="9.140625" style="20" customWidth="1"/>
    <col min="2826" max="2826" width="13.85546875" style="20" customWidth="1"/>
    <col min="2827" max="3072" width="9.140625" style="20"/>
    <col min="3073" max="3073" width="4.7109375" style="20" customWidth="1"/>
    <col min="3074" max="3074" width="14.28515625" style="20" customWidth="1"/>
    <col min="3075" max="3075" width="6" style="20" customWidth="1"/>
    <col min="3076" max="3076" width="11" style="20" customWidth="1"/>
    <col min="3077" max="3077" width="5.7109375" style="20" customWidth="1"/>
    <col min="3078" max="3079" width="10.5703125" style="20" customWidth="1"/>
    <col min="3080" max="3080" width="12.42578125" style="20" bestFit="1" customWidth="1"/>
    <col min="3081" max="3081" width="9.140625" style="20" customWidth="1"/>
    <col min="3082" max="3082" width="13.85546875" style="20" customWidth="1"/>
    <col min="3083" max="3328" width="9.140625" style="20"/>
    <col min="3329" max="3329" width="4.7109375" style="20" customWidth="1"/>
    <col min="3330" max="3330" width="14.28515625" style="20" customWidth="1"/>
    <col min="3331" max="3331" width="6" style="20" customWidth="1"/>
    <col min="3332" max="3332" width="11" style="20" customWidth="1"/>
    <col min="3333" max="3333" width="5.7109375" style="20" customWidth="1"/>
    <col min="3334" max="3335" width="10.5703125" style="20" customWidth="1"/>
    <col min="3336" max="3336" width="12.42578125" style="20" bestFit="1" customWidth="1"/>
    <col min="3337" max="3337" width="9.140625" style="20" customWidth="1"/>
    <col min="3338" max="3338" width="13.85546875" style="20" customWidth="1"/>
    <col min="3339" max="3584" width="9.140625" style="20"/>
    <col min="3585" max="3585" width="4.7109375" style="20" customWidth="1"/>
    <col min="3586" max="3586" width="14.28515625" style="20" customWidth="1"/>
    <col min="3587" max="3587" width="6" style="20" customWidth="1"/>
    <col min="3588" max="3588" width="11" style="20" customWidth="1"/>
    <col min="3589" max="3589" width="5.7109375" style="20" customWidth="1"/>
    <col min="3590" max="3591" width="10.5703125" style="20" customWidth="1"/>
    <col min="3592" max="3592" width="12.42578125" style="20" bestFit="1" customWidth="1"/>
    <col min="3593" max="3593" width="9.140625" style="20" customWidth="1"/>
    <col min="3594" max="3594" width="13.85546875" style="20" customWidth="1"/>
    <col min="3595" max="3840" width="9.140625" style="20"/>
    <col min="3841" max="3841" width="4.7109375" style="20" customWidth="1"/>
    <col min="3842" max="3842" width="14.28515625" style="20" customWidth="1"/>
    <col min="3843" max="3843" width="6" style="20" customWidth="1"/>
    <col min="3844" max="3844" width="11" style="20" customWidth="1"/>
    <col min="3845" max="3845" width="5.7109375" style="20" customWidth="1"/>
    <col min="3846" max="3847" width="10.5703125" style="20" customWidth="1"/>
    <col min="3848" max="3848" width="12.42578125" style="20" bestFit="1" customWidth="1"/>
    <col min="3849" max="3849" width="9.140625" style="20" customWidth="1"/>
    <col min="3850" max="3850" width="13.85546875" style="20" customWidth="1"/>
    <col min="3851" max="4096" width="9.140625" style="20"/>
    <col min="4097" max="4097" width="4.7109375" style="20" customWidth="1"/>
    <col min="4098" max="4098" width="14.28515625" style="20" customWidth="1"/>
    <col min="4099" max="4099" width="6" style="20" customWidth="1"/>
    <col min="4100" max="4100" width="11" style="20" customWidth="1"/>
    <col min="4101" max="4101" width="5.7109375" style="20" customWidth="1"/>
    <col min="4102" max="4103" width="10.5703125" style="20" customWidth="1"/>
    <col min="4104" max="4104" width="12.42578125" style="20" bestFit="1" customWidth="1"/>
    <col min="4105" max="4105" width="9.140625" style="20" customWidth="1"/>
    <col min="4106" max="4106" width="13.85546875" style="20" customWidth="1"/>
    <col min="4107" max="4352" width="9.140625" style="20"/>
    <col min="4353" max="4353" width="4.7109375" style="20" customWidth="1"/>
    <col min="4354" max="4354" width="14.28515625" style="20" customWidth="1"/>
    <col min="4355" max="4355" width="6" style="20" customWidth="1"/>
    <col min="4356" max="4356" width="11" style="20" customWidth="1"/>
    <col min="4357" max="4357" width="5.7109375" style="20" customWidth="1"/>
    <col min="4358" max="4359" width="10.5703125" style="20" customWidth="1"/>
    <col min="4360" max="4360" width="12.42578125" style="20" bestFit="1" customWidth="1"/>
    <col min="4361" max="4361" width="9.140625" style="20" customWidth="1"/>
    <col min="4362" max="4362" width="13.85546875" style="20" customWidth="1"/>
    <col min="4363" max="4608" width="9.140625" style="20"/>
    <col min="4609" max="4609" width="4.7109375" style="20" customWidth="1"/>
    <col min="4610" max="4610" width="14.28515625" style="20" customWidth="1"/>
    <col min="4611" max="4611" width="6" style="20" customWidth="1"/>
    <col min="4612" max="4612" width="11" style="20" customWidth="1"/>
    <col min="4613" max="4613" width="5.7109375" style="20" customWidth="1"/>
    <col min="4614" max="4615" width="10.5703125" style="20" customWidth="1"/>
    <col min="4616" max="4616" width="12.42578125" style="20" bestFit="1" customWidth="1"/>
    <col min="4617" max="4617" width="9.140625" style="20" customWidth="1"/>
    <col min="4618" max="4618" width="13.85546875" style="20" customWidth="1"/>
    <col min="4619" max="4864" width="9.140625" style="20"/>
    <col min="4865" max="4865" width="4.7109375" style="20" customWidth="1"/>
    <col min="4866" max="4866" width="14.28515625" style="20" customWidth="1"/>
    <col min="4867" max="4867" width="6" style="20" customWidth="1"/>
    <col min="4868" max="4868" width="11" style="20" customWidth="1"/>
    <col min="4869" max="4869" width="5.7109375" style="20" customWidth="1"/>
    <col min="4870" max="4871" width="10.5703125" style="20" customWidth="1"/>
    <col min="4872" max="4872" width="12.42578125" style="20" bestFit="1" customWidth="1"/>
    <col min="4873" max="4873" width="9.140625" style="20" customWidth="1"/>
    <col min="4874" max="4874" width="13.85546875" style="20" customWidth="1"/>
    <col min="4875" max="5120" width="9.140625" style="20"/>
    <col min="5121" max="5121" width="4.7109375" style="20" customWidth="1"/>
    <col min="5122" max="5122" width="14.28515625" style="20" customWidth="1"/>
    <col min="5123" max="5123" width="6" style="20" customWidth="1"/>
    <col min="5124" max="5124" width="11" style="20" customWidth="1"/>
    <col min="5125" max="5125" width="5.7109375" style="20" customWidth="1"/>
    <col min="5126" max="5127" width="10.5703125" style="20" customWidth="1"/>
    <col min="5128" max="5128" width="12.42578125" style="20" bestFit="1" customWidth="1"/>
    <col min="5129" max="5129" width="9.140625" style="20" customWidth="1"/>
    <col min="5130" max="5130" width="13.85546875" style="20" customWidth="1"/>
    <col min="5131" max="5376" width="9.140625" style="20"/>
    <col min="5377" max="5377" width="4.7109375" style="20" customWidth="1"/>
    <col min="5378" max="5378" width="14.28515625" style="20" customWidth="1"/>
    <col min="5379" max="5379" width="6" style="20" customWidth="1"/>
    <col min="5380" max="5380" width="11" style="20" customWidth="1"/>
    <col min="5381" max="5381" width="5.7109375" style="20" customWidth="1"/>
    <col min="5382" max="5383" width="10.5703125" style="20" customWidth="1"/>
    <col min="5384" max="5384" width="12.42578125" style="20" bestFit="1" customWidth="1"/>
    <col min="5385" max="5385" width="9.140625" style="20" customWidth="1"/>
    <col min="5386" max="5386" width="13.85546875" style="20" customWidth="1"/>
    <col min="5387" max="5632" width="9.140625" style="20"/>
    <col min="5633" max="5633" width="4.7109375" style="20" customWidth="1"/>
    <col min="5634" max="5634" width="14.28515625" style="20" customWidth="1"/>
    <col min="5635" max="5635" width="6" style="20" customWidth="1"/>
    <col min="5636" max="5636" width="11" style="20" customWidth="1"/>
    <col min="5637" max="5637" width="5.7109375" style="20" customWidth="1"/>
    <col min="5638" max="5639" width="10.5703125" style="20" customWidth="1"/>
    <col min="5640" max="5640" width="12.42578125" style="20" bestFit="1" customWidth="1"/>
    <col min="5641" max="5641" width="9.140625" style="20" customWidth="1"/>
    <col min="5642" max="5642" width="13.85546875" style="20" customWidth="1"/>
    <col min="5643" max="5888" width="9.140625" style="20"/>
    <col min="5889" max="5889" width="4.7109375" style="20" customWidth="1"/>
    <col min="5890" max="5890" width="14.28515625" style="20" customWidth="1"/>
    <col min="5891" max="5891" width="6" style="20" customWidth="1"/>
    <col min="5892" max="5892" width="11" style="20" customWidth="1"/>
    <col min="5893" max="5893" width="5.7109375" style="20" customWidth="1"/>
    <col min="5894" max="5895" width="10.5703125" style="20" customWidth="1"/>
    <col min="5896" max="5896" width="12.42578125" style="20" bestFit="1" customWidth="1"/>
    <col min="5897" max="5897" width="9.140625" style="20" customWidth="1"/>
    <col min="5898" max="5898" width="13.85546875" style="20" customWidth="1"/>
    <col min="5899" max="6144" width="9.140625" style="20"/>
    <col min="6145" max="6145" width="4.7109375" style="20" customWidth="1"/>
    <col min="6146" max="6146" width="14.28515625" style="20" customWidth="1"/>
    <col min="6147" max="6147" width="6" style="20" customWidth="1"/>
    <col min="6148" max="6148" width="11" style="20" customWidth="1"/>
    <col min="6149" max="6149" width="5.7109375" style="20" customWidth="1"/>
    <col min="6150" max="6151" width="10.5703125" style="20" customWidth="1"/>
    <col min="6152" max="6152" width="12.42578125" style="20" bestFit="1" customWidth="1"/>
    <col min="6153" max="6153" width="9.140625" style="20" customWidth="1"/>
    <col min="6154" max="6154" width="13.85546875" style="20" customWidth="1"/>
    <col min="6155" max="6400" width="9.140625" style="20"/>
    <col min="6401" max="6401" width="4.7109375" style="20" customWidth="1"/>
    <col min="6402" max="6402" width="14.28515625" style="20" customWidth="1"/>
    <col min="6403" max="6403" width="6" style="20" customWidth="1"/>
    <col min="6404" max="6404" width="11" style="20" customWidth="1"/>
    <col min="6405" max="6405" width="5.7109375" style="20" customWidth="1"/>
    <col min="6406" max="6407" width="10.5703125" style="20" customWidth="1"/>
    <col min="6408" max="6408" width="12.42578125" style="20" bestFit="1" customWidth="1"/>
    <col min="6409" max="6409" width="9.140625" style="20" customWidth="1"/>
    <col min="6410" max="6410" width="13.85546875" style="20" customWidth="1"/>
    <col min="6411" max="6656" width="9.140625" style="20"/>
    <col min="6657" max="6657" width="4.7109375" style="20" customWidth="1"/>
    <col min="6658" max="6658" width="14.28515625" style="20" customWidth="1"/>
    <col min="6659" max="6659" width="6" style="20" customWidth="1"/>
    <col min="6660" max="6660" width="11" style="20" customWidth="1"/>
    <col min="6661" max="6661" width="5.7109375" style="20" customWidth="1"/>
    <col min="6662" max="6663" width="10.5703125" style="20" customWidth="1"/>
    <col min="6664" max="6664" width="12.42578125" style="20" bestFit="1" customWidth="1"/>
    <col min="6665" max="6665" width="9.140625" style="20" customWidth="1"/>
    <col min="6666" max="6666" width="13.85546875" style="20" customWidth="1"/>
    <col min="6667" max="6912" width="9.140625" style="20"/>
    <col min="6913" max="6913" width="4.7109375" style="20" customWidth="1"/>
    <col min="6914" max="6914" width="14.28515625" style="20" customWidth="1"/>
    <col min="6915" max="6915" width="6" style="20" customWidth="1"/>
    <col min="6916" max="6916" width="11" style="20" customWidth="1"/>
    <col min="6917" max="6917" width="5.7109375" style="20" customWidth="1"/>
    <col min="6918" max="6919" width="10.5703125" style="20" customWidth="1"/>
    <col min="6920" max="6920" width="12.42578125" style="20" bestFit="1" customWidth="1"/>
    <col min="6921" max="6921" width="9.140625" style="20" customWidth="1"/>
    <col min="6922" max="6922" width="13.85546875" style="20" customWidth="1"/>
    <col min="6923" max="7168" width="9.140625" style="20"/>
    <col min="7169" max="7169" width="4.7109375" style="20" customWidth="1"/>
    <col min="7170" max="7170" width="14.28515625" style="20" customWidth="1"/>
    <col min="7171" max="7171" width="6" style="20" customWidth="1"/>
    <col min="7172" max="7172" width="11" style="20" customWidth="1"/>
    <col min="7173" max="7173" width="5.7109375" style="20" customWidth="1"/>
    <col min="7174" max="7175" width="10.5703125" style="20" customWidth="1"/>
    <col min="7176" max="7176" width="12.42578125" style="20" bestFit="1" customWidth="1"/>
    <col min="7177" max="7177" width="9.140625" style="20" customWidth="1"/>
    <col min="7178" max="7178" width="13.85546875" style="20" customWidth="1"/>
    <col min="7179" max="7424" width="9.140625" style="20"/>
    <col min="7425" max="7425" width="4.7109375" style="20" customWidth="1"/>
    <col min="7426" max="7426" width="14.28515625" style="20" customWidth="1"/>
    <col min="7427" max="7427" width="6" style="20" customWidth="1"/>
    <col min="7428" max="7428" width="11" style="20" customWidth="1"/>
    <col min="7429" max="7429" width="5.7109375" style="20" customWidth="1"/>
    <col min="7430" max="7431" width="10.5703125" style="20" customWidth="1"/>
    <col min="7432" max="7432" width="12.42578125" style="20" bestFit="1" customWidth="1"/>
    <col min="7433" max="7433" width="9.140625" style="20" customWidth="1"/>
    <col min="7434" max="7434" width="13.85546875" style="20" customWidth="1"/>
    <col min="7435" max="7680" width="9.140625" style="20"/>
    <col min="7681" max="7681" width="4.7109375" style="20" customWidth="1"/>
    <col min="7682" max="7682" width="14.28515625" style="20" customWidth="1"/>
    <col min="7683" max="7683" width="6" style="20" customWidth="1"/>
    <col min="7684" max="7684" width="11" style="20" customWidth="1"/>
    <col min="7685" max="7685" width="5.7109375" style="20" customWidth="1"/>
    <col min="7686" max="7687" width="10.5703125" style="20" customWidth="1"/>
    <col min="7688" max="7688" width="12.42578125" style="20" bestFit="1" customWidth="1"/>
    <col min="7689" max="7689" width="9.140625" style="20" customWidth="1"/>
    <col min="7690" max="7690" width="13.85546875" style="20" customWidth="1"/>
    <col min="7691" max="7936" width="9.140625" style="20"/>
    <col min="7937" max="7937" width="4.7109375" style="20" customWidth="1"/>
    <col min="7938" max="7938" width="14.28515625" style="20" customWidth="1"/>
    <col min="7939" max="7939" width="6" style="20" customWidth="1"/>
    <col min="7940" max="7940" width="11" style="20" customWidth="1"/>
    <col min="7941" max="7941" width="5.7109375" style="20" customWidth="1"/>
    <col min="7942" max="7943" width="10.5703125" style="20" customWidth="1"/>
    <col min="7944" max="7944" width="12.42578125" style="20" bestFit="1" customWidth="1"/>
    <col min="7945" max="7945" width="9.140625" style="20" customWidth="1"/>
    <col min="7946" max="7946" width="13.85546875" style="20" customWidth="1"/>
    <col min="7947" max="8192" width="9.140625" style="20"/>
    <col min="8193" max="8193" width="4.7109375" style="20" customWidth="1"/>
    <col min="8194" max="8194" width="14.28515625" style="20" customWidth="1"/>
    <col min="8195" max="8195" width="6" style="20" customWidth="1"/>
    <col min="8196" max="8196" width="11" style="20" customWidth="1"/>
    <col min="8197" max="8197" width="5.7109375" style="20" customWidth="1"/>
    <col min="8198" max="8199" width="10.5703125" style="20" customWidth="1"/>
    <col min="8200" max="8200" width="12.42578125" style="20" bestFit="1" customWidth="1"/>
    <col min="8201" max="8201" width="9.140625" style="20" customWidth="1"/>
    <col min="8202" max="8202" width="13.85546875" style="20" customWidth="1"/>
    <col min="8203" max="8448" width="9.140625" style="20"/>
    <col min="8449" max="8449" width="4.7109375" style="20" customWidth="1"/>
    <col min="8450" max="8450" width="14.28515625" style="20" customWidth="1"/>
    <col min="8451" max="8451" width="6" style="20" customWidth="1"/>
    <col min="8452" max="8452" width="11" style="20" customWidth="1"/>
    <col min="8453" max="8453" width="5.7109375" style="20" customWidth="1"/>
    <col min="8454" max="8455" width="10.5703125" style="20" customWidth="1"/>
    <col min="8456" max="8456" width="12.42578125" style="20" bestFit="1" customWidth="1"/>
    <col min="8457" max="8457" width="9.140625" style="20" customWidth="1"/>
    <col min="8458" max="8458" width="13.85546875" style="20" customWidth="1"/>
    <col min="8459" max="8704" width="9.140625" style="20"/>
    <col min="8705" max="8705" width="4.7109375" style="20" customWidth="1"/>
    <col min="8706" max="8706" width="14.28515625" style="20" customWidth="1"/>
    <col min="8707" max="8707" width="6" style="20" customWidth="1"/>
    <col min="8708" max="8708" width="11" style="20" customWidth="1"/>
    <col min="8709" max="8709" width="5.7109375" style="20" customWidth="1"/>
    <col min="8710" max="8711" width="10.5703125" style="20" customWidth="1"/>
    <col min="8712" max="8712" width="12.42578125" style="20" bestFit="1" customWidth="1"/>
    <col min="8713" max="8713" width="9.140625" style="20" customWidth="1"/>
    <col min="8714" max="8714" width="13.85546875" style="20" customWidth="1"/>
    <col min="8715" max="8960" width="9.140625" style="20"/>
    <col min="8961" max="8961" width="4.7109375" style="20" customWidth="1"/>
    <col min="8962" max="8962" width="14.28515625" style="20" customWidth="1"/>
    <col min="8963" max="8963" width="6" style="20" customWidth="1"/>
    <col min="8964" max="8964" width="11" style="20" customWidth="1"/>
    <col min="8965" max="8965" width="5.7109375" style="20" customWidth="1"/>
    <col min="8966" max="8967" width="10.5703125" style="20" customWidth="1"/>
    <col min="8968" max="8968" width="12.42578125" style="20" bestFit="1" customWidth="1"/>
    <col min="8969" max="8969" width="9.140625" style="20" customWidth="1"/>
    <col min="8970" max="8970" width="13.85546875" style="20" customWidth="1"/>
    <col min="8971" max="9216" width="9.140625" style="20"/>
    <col min="9217" max="9217" width="4.7109375" style="20" customWidth="1"/>
    <col min="9218" max="9218" width="14.28515625" style="20" customWidth="1"/>
    <col min="9219" max="9219" width="6" style="20" customWidth="1"/>
    <col min="9220" max="9220" width="11" style="20" customWidth="1"/>
    <col min="9221" max="9221" width="5.7109375" style="20" customWidth="1"/>
    <col min="9222" max="9223" width="10.5703125" style="20" customWidth="1"/>
    <col min="9224" max="9224" width="12.42578125" style="20" bestFit="1" customWidth="1"/>
    <col min="9225" max="9225" width="9.140625" style="20" customWidth="1"/>
    <col min="9226" max="9226" width="13.85546875" style="20" customWidth="1"/>
    <col min="9227" max="9472" width="9.140625" style="20"/>
    <col min="9473" max="9473" width="4.7109375" style="20" customWidth="1"/>
    <col min="9474" max="9474" width="14.28515625" style="20" customWidth="1"/>
    <col min="9475" max="9475" width="6" style="20" customWidth="1"/>
    <col min="9476" max="9476" width="11" style="20" customWidth="1"/>
    <col min="9477" max="9477" width="5.7109375" style="20" customWidth="1"/>
    <col min="9478" max="9479" width="10.5703125" style="20" customWidth="1"/>
    <col min="9480" max="9480" width="12.42578125" style="20" bestFit="1" customWidth="1"/>
    <col min="9481" max="9481" width="9.140625" style="20" customWidth="1"/>
    <col min="9482" max="9482" width="13.85546875" style="20" customWidth="1"/>
    <col min="9483" max="9728" width="9.140625" style="20"/>
    <col min="9729" max="9729" width="4.7109375" style="20" customWidth="1"/>
    <col min="9730" max="9730" width="14.28515625" style="20" customWidth="1"/>
    <col min="9731" max="9731" width="6" style="20" customWidth="1"/>
    <col min="9732" max="9732" width="11" style="20" customWidth="1"/>
    <col min="9733" max="9733" width="5.7109375" style="20" customWidth="1"/>
    <col min="9734" max="9735" width="10.5703125" style="20" customWidth="1"/>
    <col min="9736" max="9736" width="12.42578125" style="20" bestFit="1" customWidth="1"/>
    <col min="9737" max="9737" width="9.140625" style="20" customWidth="1"/>
    <col min="9738" max="9738" width="13.85546875" style="20" customWidth="1"/>
    <col min="9739" max="9984" width="9.140625" style="20"/>
    <col min="9985" max="9985" width="4.7109375" style="20" customWidth="1"/>
    <col min="9986" max="9986" width="14.28515625" style="20" customWidth="1"/>
    <col min="9987" max="9987" width="6" style="20" customWidth="1"/>
    <col min="9988" max="9988" width="11" style="20" customWidth="1"/>
    <col min="9989" max="9989" width="5.7109375" style="20" customWidth="1"/>
    <col min="9990" max="9991" width="10.5703125" style="20" customWidth="1"/>
    <col min="9992" max="9992" width="12.42578125" style="20" bestFit="1" customWidth="1"/>
    <col min="9993" max="9993" width="9.140625" style="20" customWidth="1"/>
    <col min="9994" max="9994" width="13.85546875" style="20" customWidth="1"/>
    <col min="9995" max="10240" width="9.140625" style="20"/>
    <col min="10241" max="10241" width="4.7109375" style="20" customWidth="1"/>
    <col min="10242" max="10242" width="14.28515625" style="20" customWidth="1"/>
    <col min="10243" max="10243" width="6" style="20" customWidth="1"/>
    <col min="10244" max="10244" width="11" style="20" customWidth="1"/>
    <col min="10245" max="10245" width="5.7109375" style="20" customWidth="1"/>
    <col min="10246" max="10247" width="10.5703125" style="20" customWidth="1"/>
    <col min="10248" max="10248" width="12.42578125" style="20" bestFit="1" customWidth="1"/>
    <col min="10249" max="10249" width="9.140625" style="20" customWidth="1"/>
    <col min="10250" max="10250" width="13.85546875" style="20" customWidth="1"/>
    <col min="10251" max="10496" width="9.140625" style="20"/>
    <col min="10497" max="10497" width="4.7109375" style="20" customWidth="1"/>
    <col min="10498" max="10498" width="14.28515625" style="20" customWidth="1"/>
    <col min="10499" max="10499" width="6" style="20" customWidth="1"/>
    <col min="10500" max="10500" width="11" style="20" customWidth="1"/>
    <col min="10501" max="10501" width="5.7109375" style="20" customWidth="1"/>
    <col min="10502" max="10503" width="10.5703125" style="20" customWidth="1"/>
    <col min="10504" max="10504" width="12.42578125" style="20" bestFit="1" customWidth="1"/>
    <col min="10505" max="10505" width="9.140625" style="20" customWidth="1"/>
    <col min="10506" max="10506" width="13.85546875" style="20" customWidth="1"/>
    <col min="10507" max="10752" width="9.140625" style="20"/>
    <col min="10753" max="10753" width="4.7109375" style="20" customWidth="1"/>
    <col min="10754" max="10754" width="14.28515625" style="20" customWidth="1"/>
    <col min="10755" max="10755" width="6" style="20" customWidth="1"/>
    <col min="10756" max="10756" width="11" style="20" customWidth="1"/>
    <col min="10757" max="10757" width="5.7109375" style="20" customWidth="1"/>
    <col min="10758" max="10759" width="10.5703125" style="20" customWidth="1"/>
    <col min="10760" max="10760" width="12.42578125" style="20" bestFit="1" customWidth="1"/>
    <col min="10761" max="10761" width="9.140625" style="20" customWidth="1"/>
    <col min="10762" max="10762" width="13.85546875" style="20" customWidth="1"/>
    <col min="10763" max="11008" width="9.140625" style="20"/>
    <col min="11009" max="11009" width="4.7109375" style="20" customWidth="1"/>
    <col min="11010" max="11010" width="14.28515625" style="20" customWidth="1"/>
    <col min="11011" max="11011" width="6" style="20" customWidth="1"/>
    <col min="11012" max="11012" width="11" style="20" customWidth="1"/>
    <col min="11013" max="11013" width="5.7109375" style="20" customWidth="1"/>
    <col min="11014" max="11015" width="10.5703125" style="20" customWidth="1"/>
    <col min="11016" max="11016" width="12.42578125" style="20" bestFit="1" customWidth="1"/>
    <col min="11017" max="11017" width="9.140625" style="20" customWidth="1"/>
    <col min="11018" max="11018" width="13.85546875" style="20" customWidth="1"/>
    <col min="11019" max="11264" width="9.140625" style="20"/>
    <col min="11265" max="11265" width="4.7109375" style="20" customWidth="1"/>
    <col min="11266" max="11266" width="14.28515625" style="20" customWidth="1"/>
    <col min="11267" max="11267" width="6" style="20" customWidth="1"/>
    <col min="11268" max="11268" width="11" style="20" customWidth="1"/>
    <col min="11269" max="11269" width="5.7109375" style="20" customWidth="1"/>
    <col min="11270" max="11271" width="10.5703125" style="20" customWidth="1"/>
    <col min="11272" max="11272" width="12.42578125" style="20" bestFit="1" customWidth="1"/>
    <col min="11273" max="11273" width="9.140625" style="20" customWidth="1"/>
    <col min="11274" max="11274" width="13.85546875" style="20" customWidth="1"/>
    <col min="11275" max="11520" width="9.140625" style="20"/>
    <col min="11521" max="11521" width="4.7109375" style="20" customWidth="1"/>
    <col min="11522" max="11522" width="14.28515625" style="20" customWidth="1"/>
    <col min="11523" max="11523" width="6" style="20" customWidth="1"/>
    <col min="11524" max="11524" width="11" style="20" customWidth="1"/>
    <col min="11525" max="11525" width="5.7109375" style="20" customWidth="1"/>
    <col min="11526" max="11527" width="10.5703125" style="20" customWidth="1"/>
    <col min="11528" max="11528" width="12.42578125" style="20" bestFit="1" customWidth="1"/>
    <col min="11529" max="11529" width="9.140625" style="20" customWidth="1"/>
    <col min="11530" max="11530" width="13.85546875" style="20" customWidth="1"/>
    <col min="11531" max="11776" width="9.140625" style="20"/>
    <col min="11777" max="11777" width="4.7109375" style="20" customWidth="1"/>
    <col min="11778" max="11778" width="14.28515625" style="20" customWidth="1"/>
    <col min="11779" max="11779" width="6" style="20" customWidth="1"/>
    <col min="11780" max="11780" width="11" style="20" customWidth="1"/>
    <col min="11781" max="11781" width="5.7109375" style="20" customWidth="1"/>
    <col min="11782" max="11783" width="10.5703125" style="20" customWidth="1"/>
    <col min="11784" max="11784" width="12.42578125" style="20" bestFit="1" customWidth="1"/>
    <col min="11785" max="11785" width="9.140625" style="20" customWidth="1"/>
    <col min="11786" max="11786" width="13.85546875" style="20" customWidth="1"/>
    <col min="11787" max="12032" width="9.140625" style="20"/>
    <col min="12033" max="12033" width="4.7109375" style="20" customWidth="1"/>
    <col min="12034" max="12034" width="14.28515625" style="20" customWidth="1"/>
    <col min="12035" max="12035" width="6" style="20" customWidth="1"/>
    <col min="12036" max="12036" width="11" style="20" customWidth="1"/>
    <col min="12037" max="12037" width="5.7109375" style="20" customWidth="1"/>
    <col min="12038" max="12039" width="10.5703125" style="20" customWidth="1"/>
    <col min="12040" max="12040" width="12.42578125" style="20" bestFit="1" customWidth="1"/>
    <col min="12041" max="12041" width="9.140625" style="20" customWidth="1"/>
    <col min="12042" max="12042" width="13.85546875" style="20" customWidth="1"/>
    <col min="12043" max="12288" width="9.140625" style="20"/>
    <col min="12289" max="12289" width="4.7109375" style="20" customWidth="1"/>
    <col min="12290" max="12290" width="14.28515625" style="20" customWidth="1"/>
    <col min="12291" max="12291" width="6" style="20" customWidth="1"/>
    <col min="12292" max="12292" width="11" style="20" customWidth="1"/>
    <col min="12293" max="12293" width="5.7109375" style="20" customWidth="1"/>
    <col min="12294" max="12295" width="10.5703125" style="20" customWidth="1"/>
    <col min="12296" max="12296" width="12.42578125" style="20" bestFit="1" customWidth="1"/>
    <col min="12297" max="12297" width="9.140625" style="20" customWidth="1"/>
    <col min="12298" max="12298" width="13.85546875" style="20" customWidth="1"/>
    <col min="12299" max="12544" width="9.140625" style="20"/>
    <col min="12545" max="12545" width="4.7109375" style="20" customWidth="1"/>
    <col min="12546" max="12546" width="14.28515625" style="20" customWidth="1"/>
    <col min="12547" max="12547" width="6" style="20" customWidth="1"/>
    <col min="12548" max="12548" width="11" style="20" customWidth="1"/>
    <col min="12549" max="12549" width="5.7109375" style="20" customWidth="1"/>
    <col min="12550" max="12551" width="10.5703125" style="20" customWidth="1"/>
    <col min="12552" max="12552" width="12.42578125" style="20" bestFit="1" customWidth="1"/>
    <col min="12553" max="12553" width="9.140625" style="20" customWidth="1"/>
    <col min="12554" max="12554" width="13.85546875" style="20" customWidth="1"/>
    <col min="12555" max="12800" width="9.140625" style="20"/>
    <col min="12801" max="12801" width="4.7109375" style="20" customWidth="1"/>
    <col min="12802" max="12802" width="14.28515625" style="20" customWidth="1"/>
    <col min="12803" max="12803" width="6" style="20" customWidth="1"/>
    <col min="12804" max="12804" width="11" style="20" customWidth="1"/>
    <col min="12805" max="12805" width="5.7109375" style="20" customWidth="1"/>
    <col min="12806" max="12807" width="10.5703125" style="20" customWidth="1"/>
    <col min="12808" max="12808" width="12.42578125" style="20" bestFit="1" customWidth="1"/>
    <col min="12809" max="12809" width="9.140625" style="20" customWidth="1"/>
    <col min="12810" max="12810" width="13.85546875" style="20" customWidth="1"/>
    <col min="12811" max="13056" width="9.140625" style="20"/>
    <col min="13057" max="13057" width="4.7109375" style="20" customWidth="1"/>
    <col min="13058" max="13058" width="14.28515625" style="20" customWidth="1"/>
    <col min="13059" max="13059" width="6" style="20" customWidth="1"/>
    <col min="13060" max="13060" width="11" style="20" customWidth="1"/>
    <col min="13061" max="13061" width="5.7109375" style="20" customWidth="1"/>
    <col min="13062" max="13063" width="10.5703125" style="20" customWidth="1"/>
    <col min="13064" max="13064" width="12.42578125" style="20" bestFit="1" customWidth="1"/>
    <col min="13065" max="13065" width="9.140625" style="20" customWidth="1"/>
    <col min="13066" max="13066" width="13.85546875" style="20" customWidth="1"/>
    <col min="13067" max="13312" width="9.140625" style="20"/>
    <col min="13313" max="13313" width="4.7109375" style="20" customWidth="1"/>
    <col min="13314" max="13314" width="14.28515625" style="20" customWidth="1"/>
    <col min="13315" max="13315" width="6" style="20" customWidth="1"/>
    <col min="13316" max="13316" width="11" style="20" customWidth="1"/>
    <col min="13317" max="13317" width="5.7109375" style="20" customWidth="1"/>
    <col min="13318" max="13319" width="10.5703125" style="20" customWidth="1"/>
    <col min="13320" max="13320" width="12.42578125" style="20" bestFit="1" customWidth="1"/>
    <col min="13321" max="13321" width="9.140625" style="20" customWidth="1"/>
    <col min="13322" max="13322" width="13.85546875" style="20" customWidth="1"/>
    <col min="13323" max="13568" width="9.140625" style="20"/>
    <col min="13569" max="13569" width="4.7109375" style="20" customWidth="1"/>
    <col min="13570" max="13570" width="14.28515625" style="20" customWidth="1"/>
    <col min="13571" max="13571" width="6" style="20" customWidth="1"/>
    <col min="13572" max="13572" width="11" style="20" customWidth="1"/>
    <col min="13573" max="13573" width="5.7109375" style="20" customWidth="1"/>
    <col min="13574" max="13575" width="10.5703125" style="20" customWidth="1"/>
    <col min="13576" max="13576" width="12.42578125" style="20" bestFit="1" customWidth="1"/>
    <col min="13577" max="13577" width="9.140625" style="20" customWidth="1"/>
    <col min="13578" max="13578" width="13.85546875" style="20" customWidth="1"/>
    <col min="13579" max="13824" width="9.140625" style="20"/>
    <col min="13825" max="13825" width="4.7109375" style="20" customWidth="1"/>
    <col min="13826" max="13826" width="14.28515625" style="20" customWidth="1"/>
    <col min="13827" max="13827" width="6" style="20" customWidth="1"/>
    <col min="13828" max="13828" width="11" style="20" customWidth="1"/>
    <col min="13829" max="13829" width="5.7109375" style="20" customWidth="1"/>
    <col min="13830" max="13831" width="10.5703125" style="20" customWidth="1"/>
    <col min="13832" max="13832" width="12.42578125" style="20" bestFit="1" customWidth="1"/>
    <col min="13833" max="13833" width="9.140625" style="20" customWidth="1"/>
    <col min="13834" max="13834" width="13.85546875" style="20" customWidth="1"/>
    <col min="13835" max="14080" width="9.140625" style="20"/>
    <col min="14081" max="14081" width="4.7109375" style="20" customWidth="1"/>
    <col min="14082" max="14082" width="14.28515625" style="20" customWidth="1"/>
    <col min="14083" max="14083" width="6" style="20" customWidth="1"/>
    <col min="14084" max="14084" width="11" style="20" customWidth="1"/>
    <col min="14085" max="14085" width="5.7109375" style="20" customWidth="1"/>
    <col min="14086" max="14087" width="10.5703125" style="20" customWidth="1"/>
    <col min="14088" max="14088" width="12.42578125" style="20" bestFit="1" customWidth="1"/>
    <col min="14089" max="14089" width="9.140625" style="20" customWidth="1"/>
    <col min="14090" max="14090" width="13.85546875" style="20" customWidth="1"/>
    <col min="14091" max="14336" width="9.140625" style="20"/>
    <col min="14337" max="14337" width="4.7109375" style="20" customWidth="1"/>
    <col min="14338" max="14338" width="14.28515625" style="20" customWidth="1"/>
    <col min="14339" max="14339" width="6" style="20" customWidth="1"/>
    <col min="14340" max="14340" width="11" style="20" customWidth="1"/>
    <col min="14341" max="14341" width="5.7109375" style="20" customWidth="1"/>
    <col min="14342" max="14343" width="10.5703125" style="20" customWidth="1"/>
    <col min="14344" max="14344" width="12.42578125" style="20" bestFit="1" customWidth="1"/>
    <col min="14345" max="14345" width="9.140625" style="20" customWidth="1"/>
    <col min="14346" max="14346" width="13.85546875" style="20" customWidth="1"/>
    <col min="14347" max="14592" width="9.140625" style="20"/>
    <col min="14593" max="14593" width="4.7109375" style="20" customWidth="1"/>
    <col min="14594" max="14594" width="14.28515625" style="20" customWidth="1"/>
    <col min="14595" max="14595" width="6" style="20" customWidth="1"/>
    <col min="14596" max="14596" width="11" style="20" customWidth="1"/>
    <col min="14597" max="14597" width="5.7109375" style="20" customWidth="1"/>
    <col min="14598" max="14599" width="10.5703125" style="20" customWidth="1"/>
    <col min="14600" max="14600" width="12.42578125" style="20" bestFit="1" customWidth="1"/>
    <col min="14601" max="14601" width="9.140625" style="20" customWidth="1"/>
    <col min="14602" max="14602" width="13.85546875" style="20" customWidth="1"/>
    <col min="14603" max="14848" width="9.140625" style="20"/>
    <col min="14849" max="14849" width="4.7109375" style="20" customWidth="1"/>
    <col min="14850" max="14850" width="14.28515625" style="20" customWidth="1"/>
    <col min="14851" max="14851" width="6" style="20" customWidth="1"/>
    <col min="14852" max="14852" width="11" style="20" customWidth="1"/>
    <col min="14853" max="14853" width="5.7109375" style="20" customWidth="1"/>
    <col min="14854" max="14855" width="10.5703125" style="20" customWidth="1"/>
    <col min="14856" max="14856" width="12.42578125" style="20" bestFit="1" customWidth="1"/>
    <col min="14857" max="14857" width="9.140625" style="20" customWidth="1"/>
    <col min="14858" max="14858" width="13.85546875" style="20" customWidth="1"/>
    <col min="14859" max="15104" width="9.140625" style="20"/>
    <col min="15105" max="15105" width="4.7109375" style="20" customWidth="1"/>
    <col min="15106" max="15106" width="14.28515625" style="20" customWidth="1"/>
    <col min="15107" max="15107" width="6" style="20" customWidth="1"/>
    <col min="15108" max="15108" width="11" style="20" customWidth="1"/>
    <col min="15109" max="15109" width="5.7109375" style="20" customWidth="1"/>
    <col min="15110" max="15111" width="10.5703125" style="20" customWidth="1"/>
    <col min="15112" max="15112" width="12.42578125" style="20" bestFit="1" customWidth="1"/>
    <col min="15113" max="15113" width="9.140625" style="20" customWidth="1"/>
    <col min="15114" max="15114" width="13.85546875" style="20" customWidth="1"/>
    <col min="15115" max="15360" width="9.140625" style="20"/>
    <col min="15361" max="15361" width="4.7109375" style="20" customWidth="1"/>
    <col min="15362" max="15362" width="14.28515625" style="20" customWidth="1"/>
    <col min="15363" max="15363" width="6" style="20" customWidth="1"/>
    <col min="15364" max="15364" width="11" style="20" customWidth="1"/>
    <col min="15365" max="15365" width="5.7109375" style="20" customWidth="1"/>
    <col min="15366" max="15367" width="10.5703125" style="20" customWidth="1"/>
    <col min="15368" max="15368" width="12.42578125" style="20" bestFit="1" customWidth="1"/>
    <col min="15369" max="15369" width="9.140625" style="20" customWidth="1"/>
    <col min="15370" max="15370" width="13.85546875" style="20" customWidth="1"/>
    <col min="15371" max="15616" width="9.140625" style="20"/>
    <col min="15617" max="15617" width="4.7109375" style="20" customWidth="1"/>
    <col min="15618" max="15618" width="14.28515625" style="20" customWidth="1"/>
    <col min="15619" max="15619" width="6" style="20" customWidth="1"/>
    <col min="15620" max="15620" width="11" style="20" customWidth="1"/>
    <col min="15621" max="15621" width="5.7109375" style="20" customWidth="1"/>
    <col min="15622" max="15623" width="10.5703125" style="20" customWidth="1"/>
    <col min="15624" max="15624" width="12.42578125" style="20" bestFit="1" customWidth="1"/>
    <col min="15625" max="15625" width="9.140625" style="20" customWidth="1"/>
    <col min="15626" max="15626" width="13.85546875" style="20" customWidth="1"/>
    <col min="15627" max="15872" width="9.140625" style="20"/>
    <col min="15873" max="15873" width="4.7109375" style="20" customWidth="1"/>
    <col min="15874" max="15874" width="14.28515625" style="20" customWidth="1"/>
    <col min="15875" max="15875" width="6" style="20" customWidth="1"/>
    <col min="15876" max="15876" width="11" style="20" customWidth="1"/>
    <col min="15877" max="15877" width="5.7109375" style="20" customWidth="1"/>
    <col min="15878" max="15879" width="10.5703125" style="20" customWidth="1"/>
    <col min="15880" max="15880" width="12.42578125" style="20" bestFit="1" customWidth="1"/>
    <col min="15881" max="15881" width="9.140625" style="20" customWidth="1"/>
    <col min="15882" max="15882" width="13.85546875" style="20" customWidth="1"/>
    <col min="15883" max="16128" width="9.140625" style="20"/>
    <col min="16129" max="16129" width="4.7109375" style="20" customWidth="1"/>
    <col min="16130" max="16130" width="14.28515625" style="20" customWidth="1"/>
    <col min="16131" max="16131" width="6" style="20" customWidth="1"/>
    <col min="16132" max="16132" width="11" style="20" customWidth="1"/>
    <col min="16133" max="16133" width="5.7109375" style="20" customWidth="1"/>
    <col min="16134" max="16135" width="10.5703125" style="20" customWidth="1"/>
    <col min="16136" max="16136" width="12.42578125" style="20" bestFit="1" customWidth="1"/>
    <col min="16137" max="16137" width="9.140625" style="20" customWidth="1"/>
    <col min="16138" max="16138" width="13.85546875" style="20" customWidth="1"/>
    <col min="16139" max="16384" width="9.140625" style="20"/>
  </cols>
  <sheetData>
    <row r="1" spans="1:12" ht="22.5" customHeight="1">
      <c r="A1" s="268" t="s">
        <v>96</v>
      </c>
      <c r="B1" s="268"/>
      <c r="C1" s="268"/>
      <c r="D1" s="268"/>
      <c r="E1" s="268"/>
      <c r="F1" s="268"/>
      <c r="G1" s="268"/>
      <c r="H1" s="268"/>
      <c r="I1" s="268"/>
      <c r="J1" s="268"/>
    </row>
    <row r="2" spans="1:12" ht="33.75" customHeight="1">
      <c r="A2" s="269" t="s">
        <v>97</v>
      </c>
      <c r="B2" s="269" t="s">
        <v>98</v>
      </c>
      <c r="C2" s="269" t="s">
        <v>9</v>
      </c>
      <c r="D2" s="269" t="s">
        <v>99</v>
      </c>
      <c r="E2" s="269" t="s">
        <v>100</v>
      </c>
      <c r="F2" s="269" t="s">
        <v>101</v>
      </c>
      <c r="G2" s="269"/>
      <c r="H2" s="269"/>
      <c r="I2" s="269" t="s">
        <v>10</v>
      </c>
      <c r="J2" s="269" t="s">
        <v>102</v>
      </c>
    </row>
    <row r="3" spans="1:12" s="21" customFormat="1" ht="33.75" customHeight="1">
      <c r="A3" s="269"/>
      <c r="B3" s="269"/>
      <c r="C3" s="269"/>
      <c r="D3" s="269"/>
      <c r="E3" s="269"/>
      <c r="F3" s="33" t="s">
        <v>103</v>
      </c>
      <c r="G3" s="33" t="s">
        <v>104</v>
      </c>
      <c r="H3" s="33" t="s">
        <v>105</v>
      </c>
      <c r="I3" s="269"/>
      <c r="J3" s="269"/>
    </row>
    <row r="4" spans="1:12" s="21" customFormat="1" ht="33.75" customHeight="1">
      <c r="A4" s="33">
        <v>1</v>
      </c>
      <c r="B4" s="34" t="s">
        <v>106</v>
      </c>
      <c r="C4" s="36" t="s">
        <v>94</v>
      </c>
      <c r="D4" s="35" t="s">
        <v>107</v>
      </c>
      <c r="E4" s="55">
        <v>98</v>
      </c>
      <c r="F4" s="56">
        <v>98.86</v>
      </c>
      <c r="G4" s="56">
        <f>25*14.83</f>
        <v>370.75</v>
      </c>
      <c r="H4" s="56">
        <f>(E4-30)*12.36</f>
        <v>840.48</v>
      </c>
      <c r="I4" s="56">
        <f>F4+G4+H4</f>
        <v>1310.0900000000001</v>
      </c>
      <c r="J4" s="37"/>
      <c r="L4" s="22"/>
    </row>
    <row r="5" spans="1:12" s="21" customFormat="1" ht="32.25" customHeight="1">
      <c r="A5" s="33">
        <v>2</v>
      </c>
      <c r="B5" s="34" t="s">
        <v>108</v>
      </c>
      <c r="C5" s="57" t="s">
        <v>94</v>
      </c>
      <c r="D5" s="35" t="s">
        <v>133</v>
      </c>
      <c r="E5" s="55">
        <v>65</v>
      </c>
      <c r="F5" s="56">
        <v>103</v>
      </c>
      <c r="G5" s="56">
        <f>25*15.45</f>
        <v>386.25</v>
      </c>
      <c r="H5" s="56">
        <f>(E5-30)*12.87</f>
        <v>450.45</v>
      </c>
      <c r="I5" s="56">
        <f>F5+G5+H5</f>
        <v>939.7</v>
      </c>
      <c r="J5" s="38"/>
      <c r="L5" s="22"/>
    </row>
    <row r="6" spans="1:12" s="21" customFormat="1">
      <c r="A6" s="23"/>
      <c r="B6" s="24"/>
      <c r="C6" s="25"/>
      <c r="D6" s="24"/>
      <c r="E6" s="25"/>
      <c r="F6" s="26"/>
      <c r="G6" s="26"/>
      <c r="H6" s="26"/>
      <c r="I6" s="26"/>
      <c r="J6" s="26"/>
    </row>
    <row r="7" spans="1:12" s="21" customFormat="1">
      <c r="A7" s="275" t="s">
        <v>109</v>
      </c>
      <c r="B7" s="275"/>
      <c r="C7" s="275"/>
      <c r="D7" s="275"/>
      <c r="E7" s="275"/>
      <c r="F7" s="275"/>
      <c r="G7" s="275"/>
      <c r="H7" s="275"/>
      <c r="I7" s="275"/>
      <c r="J7" s="27"/>
    </row>
    <row r="8" spans="1:12" s="21" customFormat="1">
      <c r="A8" s="276" t="s">
        <v>110</v>
      </c>
      <c r="B8" s="276"/>
      <c r="C8" s="276"/>
      <c r="D8" s="276"/>
      <c r="E8" s="276"/>
      <c r="F8" s="276"/>
      <c r="G8" s="276"/>
    </row>
    <row r="11" spans="1:12" ht="15.75">
      <c r="D11" s="270" t="s">
        <v>111</v>
      </c>
      <c r="E11" s="270"/>
      <c r="F11" s="270"/>
      <c r="G11" s="270"/>
      <c r="H11" s="270"/>
      <c r="I11" s="270"/>
      <c r="J11" s="270"/>
    </row>
    <row r="12" spans="1:12" ht="47.25">
      <c r="C12" s="28" t="s">
        <v>112</v>
      </c>
      <c r="D12" s="271" t="s">
        <v>113</v>
      </c>
      <c r="E12" s="272"/>
      <c r="F12" s="28" t="s">
        <v>114</v>
      </c>
      <c r="G12" s="28" t="s">
        <v>115</v>
      </c>
      <c r="H12" s="28" t="s">
        <v>6</v>
      </c>
      <c r="I12" s="28" t="s">
        <v>116</v>
      </c>
      <c r="J12" s="28" t="s">
        <v>117</v>
      </c>
    </row>
    <row r="13" spans="1:12" ht="39.6" customHeight="1">
      <c r="C13" s="28">
        <v>1</v>
      </c>
      <c r="D13" s="273" t="s">
        <v>137</v>
      </c>
      <c r="E13" s="274"/>
      <c r="F13" s="283">
        <f>+Detailed!G9</f>
        <v>22</v>
      </c>
      <c r="G13" s="28"/>
      <c r="H13" s="30"/>
      <c r="I13" s="41"/>
      <c r="J13" s="30"/>
    </row>
    <row r="14" spans="1:12" ht="28.9" customHeight="1">
      <c r="C14" s="30"/>
      <c r="D14" s="280" t="s">
        <v>120</v>
      </c>
      <c r="E14" s="281"/>
      <c r="F14" s="284"/>
      <c r="G14" s="30">
        <v>90</v>
      </c>
      <c r="H14" s="30" t="s">
        <v>118</v>
      </c>
      <c r="I14" s="42">
        <v>0.76500000000000001</v>
      </c>
      <c r="J14" s="31">
        <f>F13*G14*I14</f>
        <v>1514.7</v>
      </c>
    </row>
    <row r="15" spans="1:12" ht="28.9" customHeight="1">
      <c r="C15" s="30"/>
      <c r="D15" s="280" t="s">
        <v>108</v>
      </c>
      <c r="E15" s="281"/>
      <c r="F15" s="285"/>
      <c r="G15" s="30">
        <v>0</v>
      </c>
      <c r="H15" s="30" t="s">
        <v>118</v>
      </c>
      <c r="I15" s="31">
        <v>0.34</v>
      </c>
      <c r="J15" s="31">
        <f>F13*G15*I15</f>
        <v>0</v>
      </c>
    </row>
    <row r="16" spans="1:12" ht="22.5" customHeight="1">
      <c r="C16" s="32"/>
      <c r="D16" s="282"/>
      <c r="E16" s="282"/>
      <c r="F16" s="40"/>
      <c r="G16" s="29"/>
      <c r="H16" s="29"/>
      <c r="I16" s="30" t="s">
        <v>136</v>
      </c>
      <c r="J16" s="31">
        <f>SUM(J14:J15)</f>
        <v>1514.7</v>
      </c>
    </row>
    <row r="17" spans="2:10" ht="15.75">
      <c r="C17" s="32"/>
      <c r="D17" s="52"/>
      <c r="E17" s="52"/>
      <c r="F17" s="53" t="s">
        <v>135</v>
      </c>
      <c r="G17" s="53"/>
      <c r="H17" s="53"/>
      <c r="I17" s="53"/>
      <c r="J17" s="30">
        <f>ROUND(1.32*J16,2)</f>
        <v>1999.4</v>
      </c>
    </row>
    <row r="18" spans="2:10" ht="19.5" customHeight="1">
      <c r="C18" s="32"/>
      <c r="D18" s="32"/>
      <c r="E18" s="32"/>
      <c r="F18" s="277" t="s">
        <v>119</v>
      </c>
      <c r="G18" s="278"/>
      <c r="H18" s="278"/>
      <c r="I18" s="279"/>
      <c r="J18" s="54">
        <f>SUM(J16:J17)</f>
        <v>3514.1000000000004</v>
      </c>
    </row>
    <row r="20" spans="2:10" ht="15">
      <c r="B20" s="129"/>
      <c r="C20" s="128"/>
      <c r="D20" s="125"/>
      <c r="E20" s="125"/>
      <c r="F20" s="125"/>
      <c r="G20" s="125"/>
    </row>
    <row r="21" spans="2:10" ht="15">
      <c r="B21" s="58"/>
      <c r="C21" s="58"/>
      <c r="D21" s="58"/>
      <c r="E21" s="58"/>
      <c r="F21" s="58"/>
      <c r="G21" s="58"/>
    </row>
    <row r="22" spans="2:10" ht="15">
      <c r="B22" s="58"/>
      <c r="C22" s="58"/>
      <c r="D22" s="58"/>
      <c r="E22" s="58"/>
      <c r="F22" s="58"/>
      <c r="G22" s="58"/>
    </row>
    <row r="23" spans="2:10" ht="15">
      <c r="B23" s="125"/>
      <c r="C23" s="125"/>
      <c r="D23" s="125"/>
      <c r="E23" s="125"/>
      <c r="F23" s="125"/>
      <c r="G23" s="125"/>
    </row>
    <row r="24" spans="2:10" ht="15">
      <c r="B24" s="125"/>
      <c r="C24" s="125"/>
      <c r="D24" s="125"/>
      <c r="E24" s="125"/>
      <c r="F24" s="125"/>
      <c r="G24" s="125"/>
    </row>
    <row r="25" spans="2:10">
      <c r="B25" s="2"/>
      <c r="C25" s="2"/>
      <c r="D25" s="2"/>
      <c r="E25" s="2"/>
      <c r="F25" s="2"/>
      <c r="G25" s="2"/>
    </row>
  </sheetData>
  <mergeCells count="19">
    <mergeCell ref="F18:I18"/>
    <mergeCell ref="D14:E14"/>
    <mergeCell ref="D16:E16"/>
    <mergeCell ref="D15:E15"/>
    <mergeCell ref="F13:F15"/>
    <mergeCell ref="D11:J11"/>
    <mergeCell ref="D12:E12"/>
    <mergeCell ref="D13:E13"/>
    <mergeCell ref="A7:I7"/>
    <mergeCell ref="A8:G8"/>
    <mergeCell ref="A1:J1"/>
    <mergeCell ref="A2:A3"/>
    <mergeCell ref="B2:B3"/>
    <mergeCell ref="C2:C3"/>
    <mergeCell ref="D2:D3"/>
    <mergeCell ref="E2:E3"/>
    <mergeCell ref="F2:H2"/>
    <mergeCell ref="I2:I3"/>
    <mergeCell ref="J2:J3"/>
  </mergeCells>
  <printOptions horizontalCentered="1"/>
  <pageMargins left="0.7" right="0.2" top="1.25" bottom="0.75" header="0.3" footer="0.3"/>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Abstract</vt:lpstr>
      <vt:lpstr>Detailed</vt:lpstr>
      <vt:lpstr>SUB-ABS</vt:lpstr>
      <vt:lpstr>DET</vt:lpstr>
      <vt:lpstr>Calcu SH</vt:lpstr>
      <vt:lpstr>gear63</vt:lpstr>
      <vt:lpstr>gear (50</vt:lpstr>
      <vt:lpstr>sand</vt:lpstr>
      <vt:lpstr>LEAD</vt:lpstr>
      <vt:lpstr>shutter data</vt:lpstr>
      <vt:lpstr>DWG1.2</vt:lpstr>
      <vt:lpstr>'Calcu SH'!Print_Area</vt:lpstr>
      <vt:lpstr>DET!Print_Area</vt:lpstr>
      <vt:lpstr>Detailed!Print_Area</vt:lpstr>
      <vt:lpstr>DWG1.2!Print_Area</vt:lpstr>
      <vt:lpstr>LEAD!Print_Area</vt:lpstr>
      <vt:lpstr>sand!Print_Area</vt:lpstr>
      <vt:lpstr>'shutter data'!Print_Area</vt:lpstr>
      <vt:lpstr>'SUB-ABS'!Print_Area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Dinesh</cp:lastModifiedBy>
  <cp:lastPrinted>2025-11-15T15:50:10Z</cp:lastPrinted>
  <dcterms:created xsi:type="dcterms:W3CDTF">1996-10-14T23:33:28Z</dcterms:created>
  <dcterms:modified xsi:type="dcterms:W3CDTF">2025-11-24T06:29:47Z</dcterms:modified>
</cp:coreProperties>
</file>